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D:\DATA KPH SUMEDANG 2023\OPSET KPH Sumedang 2023\Mei\"/>
    </mc:Choice>
  </mc:AlternateContent>
  <xr:revisionPtr revIDLastSave="0" documentId="13_ncr:1_{05345A83-DCA6-4D52-A31A-8FD945FA0BA0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Realisasi Smd 2022" sheetId="4" r:id="rId1"/>
    <sheet name="Smd ok" sheetId="1" r:id="rId2"/>
    <sheet name="Laporan Mingguan Smd ok 2023" sheetId="2" r:id="rId3"/>
    <sheet name="Realisasi Smd 2022 (2)" sheetId="5" state="hidden" r:id="rId4"/>
  </sheets>
  <definedNames>
    <definedName name="_xlnm.Print_Titles" localSheetId="2">'Laporan Mingguan Smd ok 2023'!$A:$B,'Laporan Mingguan Smd ok 2023'!$6:$8</definedName>
    <definedName name="_xlnm.Print_Titles" localSheetId="3">'Realisasi Smd 2022 (2)'!$A:$C,'Realisasi Smd 2022 (2)'!$6:$8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66" i="5" l="1"/>
  <c r="X66" i="5"/>
  <c r="T66" i="5"/>
  <c r="R66" i="5"/>
  <c r="Z65" i="5"/>
  <c r="AA65" i="5" s="1"/>
  <c r="V65" i="5"/>
  <c r="S65" i="5"/>
  <c r="U65" i="5" s="1"/>
  <c r="AA64" i="5"/>
  <c r="Z64" i="5"/>
  <c r="V64" i="5"/>
  <c r="U64" i="5"/>
  <c r="S64" i="5"/>
  <c r="Z63" i="5"/>
  <c r="AA63" i="5" s="1"/>
  <c r="V63" i="5"/>
  <c r="U63" i="5"/>
  <c r="S63" i="5"/>
  <c r="Z62" i="5"/>
  <c r="AA62" i="5" s="1"/>
  <c r="V62" i="5"/>
  <c r="S62" i="5"/>
  <c r="U62" i="5" s="1"/>
  <c r="AA61" i="5"/>
  <c r="Z61" i="5"/>
  <c r="V61" i="5"/>
  <c r="S61" i="5"/>
  <c r="U61" i="5" s="1"/>
  <c r="AA60" i="5"/>
  <c r="Z60" i="5"/>
  <c r="V60" i="5"/>
  <c r="U60" i="5"/>
  <c r="S60" i="5"/>
  <c r="Z59" i="5"/>
  <c r="AA59" i="5" s="1"/>
  <c r="V59" i="5"/>
  <c r="U59" i="5"/>
  <c r="S59" i="5"/>
  <c r="Z58" i="5"/>
  <c r="AA58" i="5" s="1"/>
  <c r="V58" i="5"/>
  <c r="S58" i="5"/>
  <c r="U58" i="5" s="1"/>
  <c r="AA57" i="5"/>
  <c r="Z57" i="5"/>
  <c r="V57" i="5"/>
  <c r="S57" i="5"/>
  <c r="U57" i="5" s="1"/>
  <c r="AA56" i="5"/>
  <c r="Z56" i="5"/>
  <c r="V56" i="5"/>
  <c r="U56" i="5"/>
  <c r="S56" i="5"/>
  <c r="Z55" i="5"/>
  <c r="AA55" i="5" s="1"/>
  <c r="V55" i="5"/>
  <c r="U55" i="5"/>
  <c r="S55" i="5"/>
  <c r="Z54" i="5"/>
  <c r="AA54" i="5" s="1"/>
  <c r="V54" i="5"/>
  <c r="S54" i="5"/>
  <c r="U54" i="5" s="1"/>
  <c r="Z53" i="5"/>
  <c r="W53" i="5"/>
  <c r="W66" i="5" s="1"/>
  <c r="U53" i="5"/>
  <c r="AA52" i="5"/>
  <c r="Z52" i="5"/>
  <c r="S52" i="5"/>
  <c r="U52" i="5" s="1"/>
  <c r="Z51" i="5"/>
  <c r="AA51" i="5" s="1"/>
  <c r="U51" i="5"/>
  <c r="S51" i="5"/>
  <c r="Z50" i="5"/>
  <c r="AA50" i="5" s="1"/>
  <c r="U50" i="5"/>
  <c r="S50" i="5"/>
  <c r="Z49" i="5"/>
  <c r="AA49" i="5" s="1"/>
  <c r="S49" i="5"/>
  <c r="U49" i="5" s="1"/>
  <c r="AA48" i="5"/>
  <c r="Z48" i="5"/>
  <c r="S48" i="5"/>
  <c r="U48" i="5" s="1"/>
  <c r="Z47" i="5"/>
  <c r="AA47" i="5" s="1"/>
  <c r="U47" i="5"/>
  <c r="S47" i="5"/>
  <c r="Z46" i="5"/>
  <c r="AA46" i="5" s="1"/>
  <c r="U46" i="5"/>
  <c r="S46" i="5"/>
  <c r="Z45" i="5"/>
  <c r="AA45" i="5" s="1"/>
  <c r="S45" i="5"/>
  <c r="U45" i="5" s="1"/>
  <c r="AA44" i="5"/>
  <c r="Z44" i="5"/>
  <c r="S44" i="5"/>
  <c r="U44" i="5" s="1"/>
  <c r="Z43" i="5"/>
  <c r="AA43" i="5" s="1"/>
  <c r="U43" i="5"/>
  <c r="S43" i="5"/>
  <c r="Z42" i="5"/>
  <c r="AA42" i="5" s="1"/>
  <c r="U42" i="5"/>
  <c r="S42" i="5"/>
  <c r="Z41" i="5"/>
  <c r="AA41" i="5" s="1"/>
  <c r="S41" i="5"/>
  <c r="U41" i="5" s="1"/>
  <c r="AA40" i="5"/>
  <c r="Z40" i="5"/>
  <c r="S40" i="5"/>
  <c r="U40" i="5" s="1"/>
  <c r="Z39" i="5"/>
  <c r="AA39" i="5" s="1"/>
  <c r="U39" i="5"/>
  <c r="S39" i="5"/>
  <c r="Z38" i="5"/>
  <c r="AA38" i="5" s="1"/>
  <c r="U38" i="5"/>
  <c r="S38" i="5"/>
  <c r="Z37" i="5"/>
  <c r="AA37" i="5" s="1"/>
  <c r="S37" i="5"/>
  <c r="U37" i="5" s="1"/>
  <c r="AA36" i="5"/>
  <c r="Z36" i="5"/>
  <c r="S36" i="5"/>
  <c r="U36" i="5" s="1"/>
  <c r="D36" i="5"/>
  <c r="Z35" i="5"/>
  <c r="AA35" i="5" s="1"/>
  <c r="S35" i="5"/>
  <c r="U35" i="5" s="1"/>
  <c r="D35" i="5"/>
  <c r="AA34" i="5"/>
  <c r="Z34" i="5"/>
  <c r="S34" i="5"/>
  <c r="U34" i="5" s="1"/>
  <c r="D34" i="5"/>
  <c r="Z33" i="5"/>
  <c r="AA33" i="5" s="1"/>
  <c r="S33" i="5"/>
  <c r="U33" i="5" s="1"/>
  <c r="D33" i="5"/>
  <c r="AA32" i="5"/>
  <c r="Z32" i="5"/>
  <c r="S32" i="5"/>
  <c r="U32" i="5" s="1"/>
  <c r="D32" i="5"/>
  <c r="Z31" i="5"/>
  <c r="AA31" i="5" s="1"/>
  <c r="S31" i="5"/>
  <c r="U31" i="5" s="1"/>
  <c r="D31" i="5"/>
  <c r="AA30" i="5"/>
  <c r="Z30" i="5"/>
  <c r="S30" i="5"/>
  <c r="U30" i="5" s="1"/>
  <c r="D30" i="5"/>
  <c r="Z29" i="5"/>
  <c r="AA29" i="5" s="1"/>
  <c r="S29" i="5"/>
  <c r="U29" i="5" s="1"/>
  <c r="D29" i="5"/>
  <c r="AA28" i="5"/>
  <c r="Z28" i="5"/>
  <c r="S28" i="5"/>
  <c r="U28" i="5" s="1"/>
  <c r="D28" i="5"/>
  <c r="Z27" i="5"/>
  <c r="AA27" i="5" s="1"/>
  <c r="S27" i="5"/>
  <c r="U27" i="5" s="1"/>
  <c r="D27" i="5"/>
  <c r="AA26" i="5"/>
  <c r="Z26" i="5"/>
  <c r="S26" i="5"/>
  <c r="U26" i="5" s="1"/>
  <c r="Z25" i="5"/>
  <c r="AA25" i="5" s="1"/>
  <c r="U25" i="5"/>
  <c r="S25" i="5"/>
  <c r="Z24" i="5"/>
  <c r="AA24" i="5" s="1"/>
  <c r="U24" i="5"/>
  <c r="S24" i="5"/>
  <c r="O24" i="5"/>
  <c r="D24" i="5"/>
  <c r="Z23" i="5"/>
  <c r="AA23" i="5" s="1"/>
  <c r="S23" i="5"/>
  <c r="U23" i="5" s="1"/>
  <c r="Z22" i="5"/>
  <c r="AA22" i="5" s="1"/>
  <c r="U22" i="5"/>
  <c r="S22" i="5"/>
  <c r="Z21" i="5"/>
  <c r="AA21" i="5" s="1"/>
  <c r="S21" i="5"/>
  <c r="U21" i="5" s="1"/>
  <c r="Z20" i="5"/>
  <c r="AA20" i="5" s="1"/>
  <c r="S20" i="5"/>
  <c r="U20" i="5" s="1"/>
  <c r="Z19" i="5"/>
  <c r="AA19" i="5" s="1"/>
  <c r="S19" i="5"/>
  <c r="U19" i="5" s="1"/>
  <c r="Z18" i="5"/>
  <c r="AA18" i="5" s="1"/>
  <c r="U18" i="5"/>
  <c r="S18" i="5"/>
  <c r="Z17" i="5"/>
  <c r="AA17" i="5" s="1"/>
  <c r="S17" i="5"/>
  <c r="U17" i="5" s="1"/>
  <c r="Z16" i="5"/>
  <c r="AA16" i="5" s="1"/>
  <c r="S16" i="5"/>
  <c r="U16" i="5" s="1"/>
  <c r="Z15" i="5"/>
  <c r="AA15" i="5" s="1"/>
  <c r="S15" i="5"/>
  <c r="U15" i="5" s="1"/>
  <c r="V15" i="5" s="1"/>
  <c r="AF14" i="5"/>
  <c r="AG14" i="5" s="1"/>
  <c r="Z14" i="5"/>
  <c r="AA14" i="5" s="1"/>
  <c r="V14" i="5"/>
  <c r="U14" i="5"/>
  <c r="S14" i="5"/>
  <c r="Z13" i="5"/>
  <c r="AA13" i="5" s="1"/>
  <c r="S13" i="5"/>
  <c r="U13" i="5" s="1"/>
  <c r="Z12" i="5"/>
  <c r="AA12" i="5" s="1"/>
  <c r="S12" i="5"/>
  <c r="U12" i="5" s="1"/>
  <c r="Z11" i="5"/>
  <c r="AA11" i="5" s="1"/>
  <c r="S11" i="5"/>
  <c r="A11" i="5"/>
  <c r="A12" i="5" s="1"/>
  <c r="A13" i="5" s="1"/>
  <c r="A14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Z10" i="5"/>
  <c r="AA10" i="5" s="1"/>
  <c r="V10" i="5"/>
  <c r="U10" i="5"/>
  <c r="S66" i="5" l="1"/>
  <c r="V66" i="5"/>
  <c r="AA53" i="5"/>
  <c r="AA66" i="5"/>
  <c r="W114" i="5" s="1"/>
  <c r="U11" i="5"/>
  <c r="U66" i="5" s="1"/>
  <c r="Z66" i="5"/>
  <c r="A66" i="1" l="1"/>
  <c r="A11" i="2" l="1"/>
  <c r="R11" i="2"/>
  <c r="U10" i="4" l="1"/>
  <c r="V10" i="4"/>
  <c r="Z10" i="4"/>
  <c r="AA10" i="4"/>
  <c r="A11" i="4"/>
  <c r="S11" i="4"/>
  <c r="U11" i="4"/>
  <c r="Z11" i="4"/>
  <c r="AA11" i="4" s="1"/>
  <c r="A12" i="4"/>
  <c r="S12" i="4"/>
  <c r="U12" i="4"/>
  <c r="Z12" i="4"/>
  <c r="AA12" i="4"/>
  <c r="A13" i="4"/>
  <c r="S13" i="4"/>
  <c r="U13" i="4" s="1"/>
  <c r="Z13" i="4"/>
  <c r="AA13" i="4"/>
  <c r="A14" i="4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S14" i="4"/>
  <c r="U14" i="4" s="1"/>
  <c r="V14" i="4"/>
  <c r="Z14" i="4"/>
  <c r="AA14" i="4" s="1"/>
  <c r="AF14" i="4"/>
  <c r="AG14" i="4"/>
  <c r="S15" i="4"/>
  <c r="U15" i="4" s="1"/>
  <c r="V15" i="4" s="1"/>
  <c r="V66" i="4" s="1"/>
  <c r="Z15" i="4"/>
  <c r="AA15" i="4"/>
  <c r="S16" i="4"/>
  <c r="U16" i="4" s="1"/>
  <c r="Z16" i="4"/>
  <c r="AA16" i="4" s="1"/>
  <c r="S17" i="4"/>
  <c r="U17" i="4"/>
  <c r="Z17" i="4"/>
  <c r="AA17" i="4" s="1"/>
  <c r="S18" i="4"/>
  <c r="U18" i="4" s="1"/>
  <c r="Z18" i="4"/>
  <c r="AA18" i="4" s="1"/>
  <c r="S19" i="4"/>
  <c r="U19" i="4" s="1"/>
  <c r="Z19" i="4"/>
  <c r="AA19" i="4" s="1"/>
  <c r="S20" i="4"/>
  <c r="U20" i="4" s="1"/>
  <c r="Z20" i="4"/>
  <c r="AA20" i="4" s="1"/>
  <c r="S21" i="4"/>
  <c r="U21" i="4" s="1"/>
  <c r="Z21" i="4"/>
  <c r="AA21" i="4"/>
  <c r="S22" i="4"/>
  <c r="U22" i="4" s="1"/>
  <c r="Z22" i="4"/>
  <c r="AA22" i="4" s="1"/>
  <c r="S23" i="4"/>
  <c r="U23" i="4" s="1"/>
  <c r="Z23" i="4"/>
  <c r="AA23" i="4" s="1"/>
  <c r="D24" i="4"/>
  <c r="O24" i="4"/>
  <c r="S24" i="4"/>
  <c r="U24" i="4" s="1"/>
  <c r="Z24" i="4"/>
  <c r="AA24" i="4"/>
  <c r="S25" i="4"/>
  <c r="U25" i="4" s="1"/>
  <c r="Z25" i="4"/>
  <c r="AA25" i="4"/>
  <c r="S26" i="4"/>
  <c r="U26" i="4" s="1"/>
  <c r="Z26" i="4"/>
  <c r="AA26" i="4" s="1"/>
  <c r="D27" i="4"/>
  <c r="S27" i="4"/>
  <c r="U27" i="4" s="1"/>
  <c r="Z27" i="4"/>
  <c r="AA27" i="4" s="1"/>
  <c r="D28" i="4"/>
  <c r="S28" i="4"/>
  <c r="U28" i="4" s="1"/>
  <c r="Z28" i="4"/>
  <c r="AA28" i="4" s="1"/>
  <c r="D29" i="4"/>
  <c r="S29" i="4"/>
  <c r="U29" i="4" s="1"/>
  <c r="Z29" i="4"/>
  <c r="AA29" i="4" s="1"/>
  <c r="D30" i="4"/>
  <c r="S30" i="4"/>
  <c r="U30" i="4" s="1"/>
  <c r="Z30" i="4"/>
  <c r="AA30" i="4" s="1"/>
  <c r="D31" i="4"/>
  <c r="S31" i="4"/>
  <c r="U31" i="4" s="1"/>
  <c r="Z31" i="4"/>
  <c r="AA31" i="4" s="1"/>
  <c r="D32" i="4"/>
  <c r="S32" i="4"/>
  <c r="U32" i="4" s="1"/>
  <c r="Z32" i="4"/>
  <c r="AA32" i="4" s="1"/>
  <c r="D33" i="4"/>
  <c r="S33" i="4"/>
  <c r="U33" i="4" s="1"/>
  <c r="Z33" i="4"/>
  <c r="AA33" i="4" s="1"/>
  <c r="D34" i="4"/>
  <c r="S34" i="4"/>
  <c r="U34" i="4" s="1"/>
  <c r="Z34" i="4"/>
  <c r="AA34" i="4" s="1"/>
  <c r="D35" i="4"/>
  <c r="S35" i="4"/>
  <c r="U35" i="4" s="1"/>
  <c r="Z35" i="4"/>
  <c r="AA35" i="4" s="1"/>
  <c r="D36" i="4"/>
  <c r="S36" i="4"/>
  <c r="U36" i="4" s="1"/>
  <c r="Z36" i="4"/>
  <c r="AA36" i="4" s="1"/>
  <c r="S37" i="4"/>
  <c r="U37" i="4" s="1"/>
  <c r="Z37" i="4"/>
  <c r="AA37" i="4" s="1"/>
  <c r="S38" i="4"/>
  <c r="U38" i="4" s="1"/>
  <c r="Z38" i="4"/>
  <c r="AA38" i="4" s="1"/>
  <c r="S39" i="4"/>
  <c r="U39" i="4"/>
  <c r="Z39" i="4"/>
  <c r="AA39" i="4" s="1"/>
  <c r="S40" i="4"/>
  <c r="U40" i="4"/>
  <c r="Z40" i="4"/>
  <c r="AA40" i="4" s="1"/>
  <c r="S41" i="4"/>
  <c r="U41" i="4" s="1"/>
  <c r="Z41" i="4"/>
  <c r="AA41" i="4" s="1"/>
  <c r="S42" i="4"/>
  <c r="U42" i="4" s="1"/>
  <c r="Z42" i="4"/>
  <c r="AA42" i="4"/>
  <c r="S43" i="4"/>
  <c r="U43" i="4" s="1"/>
  <c r="Z43" i="4"/>
  <c r="AA43" i="4"/>
  <c r="S44" i="4"/>
  <c r="U44" i="4" s="1"/>
  <c r="Z44" i="4"/>
  <c r="AA44" i="4" s="1"/>
  <c r="S45" i="4"/>
  <c r="U45" i="4" s="1"/>
  <c r="Z45" i="4"/>
  <c r="AA45" i="4" s="1"/>
  <c r="S46" i="4"/>
  <c r="U46" i="4" s="1"/>
  <c r="Z46" i="4"/>
  <c r="AA46" i="4" s="1"/>
  <c r="S47" i="4"/>
  <c r="U47" i="4"/>
  <c r="Z47" i="4"/>
  <c r="AA47" i="4" s="1"/>
  <c r="S48" i="4"/>
  <c r="U48" i="4"/>
  <c r="Z48" i="4"/>
  <c r="AA48" i="4" s="1"/>
  <c r="S49" i="4"/>
  <c r="U49" i="4" s="1"/>
  <c r="Z49" i="4"/>
  <c r="AA49" i="4" s="1"/>
  <c r="S50" i="4"/>
  <c r="U50" i="4" s="1"/>
  <c r="Z50" i="4"/>
  <c r="AA50" i="4"/>
  <c r="S51" i="4"/>
  <c r="U51" i="4" s="1"/>
  <c r="Z51" i="4"/>
  <c r="AA51" i="4"/>
  <c r="S52" i="4"/>
  <c r="U52" i="4" s="1"/>
  <c r="Z52" i="4"/>
  <c r="AA52" i="4" s="1"/>
  <c r="U53" i="4"/>
  <c r="W53" i="4"/>
  <c r="AA53" i="4" s="1"/>
  <c r="Z53" i="4"/>
  <c r="S54" i="4"/>
  <c r="U54" i="4"/>
  <c r="V54" i="4"/>
  <c r="Z54" i="4"/>
  <c r="AA54" i="4" s="1"/>
  <c r="S55" i="4"/>
  <c r="U55" i="4" s="1"/>
  <c r="V55" i="4"/>
  <c r="Z55" i="4"/>
  <c r="AA55" i="4" s="1"/>
  <c r="S56" i="4"/>
  <c r="U56" i="4" s="1"/>
  <c r="V56" i="4"/>
  <c r="Z56" i="4"/>
  <c r="AA56" i="4" s="1"/>
  <c r="S57" i="4"/>
  <c r="U57" i="4" s="1"/>
  <c r="V57" i="4"/>
  <c r="Z57" i="4"/>
  <c r="AA57" i="4"/>
  <c r="S58" i="4"/>
  <c r="U58" i="4" s="1"/>
  <c r="V58" i="4"/>
  <c r="Z58" i="4"/>
  <c r="AA58" i="4" s="1"/>
  <c r="S59" i="4"/>
  <c r="U59" i="4" s="1"/>
  <c r="V59" i="4"/>
  <c r="Z59" i="4"/>
  <c r="AA59" i="4" s="1"/>
  <c r="S60" i="4"/>
  <c r="U60" i="4" s="1"/>
  <c r="V60" i="4"/>
  <c r="Z60" i="4"/>
  <c r="AA60" i="4" s="1"/>
  <c r="S61" i="4"/>
  <c r="U61" i="4" s="1"/>
  <c r="V61" i="4"/>
  <c r="Z61" i="4"/>
  <c r="AA61" i="4" s="1"/>
  <c r="S62" i="4"/>
  <c r="U62" i="4"/>
  <c r="V62" i="4"/>
  <c r="Z62" i="4"/>
  <c r="AA62" i="4" s="1"/>
  <c r="S63" i="4"/>
  <c r="U63" i="4" s="1"/>
  <c r="V63" i="4"/>
  <c r="Z63" i="4"/>
  <c r="AA63" i="4" s="1"/>
  <c r="S64" i="4"/>
  <c r="U64" i="4" s="1"/>
  <c r="V64" i="4"/>
  <c r="Z64" i="4"/>
  <c r="AA64" i="4" s="1"/>
  <c r="S65" i="4"/>
  <c r="U65" i="4" s="1"/>
  <c r="V65" i="4"/>
  <c r="Z65" i="4"/>
  <c r="AA65" i="4"/>
  <c r="R66" i="4"/>
  <c r="T66" i="4"/>
  <c r="W66" i="4"/>
  <c r="X66" i="4"/>
  <c r="Y66" i="4"/>
  <c r="S66" i="4" l="1"/>
  <c r="AA66" i="4"/>
  <c r="W68" i="4" s="1"/>
  <c r="U66" i="4"/>
  <c r="Z66" i="4"/>
  <c r="V66" i="1" l="1"/>
  <c r="Z41" i="2" l="1"/>
  <c r="AA41" i="2" s="1"/>
  <c r="Z40" i="2"/>
  <c r="AA40" i="2" s="1"/>
  <c r="Z39" i="2"/>
  <c r="AA39" i="2" s="1"/>
  <c r="Z38" i="2"/>
  <c r="AA38" i="2" s="1"/>
  <c r="Z37" i="2"/>
  <c r="AA37" i="2" s="1"/>
  <c r="Z36" i="2"/>
  <c r="AA36" i="2" s="1"/>
  <c r="Z35" i="2"/>
  <c r="AA35" i="2" s="1"/>
  <c r="Z34" i="2"/>
  <c r="AA34" i="2" s="1"/>
  <c r="Z33" i="2"/>
  <c r="AA33" i="2" s="1"/>
  <c r="Z32" i="2"/>
  <c r="AA32" i="2" s="1"/>
  <c r="Z31" i="2"/>
  <c r="AA31" i="2" s="1"/>
  <c r="Z30" i="2"/>
  <c r="AA30" i="2" s="1"/>
  <c r="Z29" i="2"/>
  <c r="AA29" i="2" s="1"/>
  <c r="Z28" i="2"/>
  <c r="AA28" i="2" s="1"/>
  <c r="Z27" i="2"/>
  <c r="AA27" i="2" s="1"/>
  <c r="Z26" i="2"/>
  <c r="AA26" i="2" s="1"/>
  <c r="Z25" i="2"/>
  <c r="AA25" i="2" s="1"/>
  <c r="Z24" i="2"/>
  <c r="AA24" i="2" s="1"/>
  <c r="Z23" i="2"/>
  <c r="AA23" i="2" s="1"/>
  <c r="Z22" i="2"/>
  <c r="AA22" i="2" s="1"/>
  <c r="Z21" i="2"/>
  <c r="AA21" i="2" s="1"/>
  <c r="Z20" i="2"/>
  <c r="AA20" i="2" s="1"/>
  <c r="Z19" i="2"/>
  <c r="AA19" i="2" s="1"/>
  <c r="Z18" i="2"/>
  <c r="AA18" i="2" s="1"/>
  <c r="Z17" i="2"/>
  <c r="AA17" i="2" s="1"/>
  <c r="Z16" i="2"/>
  <c r="AA16" i="2" s="1"/>
  <c r="Z15" i="2"/>
  <c r="AA15" i="2" s="1"/>
  <c r="Z14" i="2"/>
  <c r="AA14" i="2" s="1"/>
  <c r="Z13" i="2"/>
  <c r="AA13" i="2" s="1"/>
  <c r="Z12" i="2"/>
  <c r="AA12" i="2" s="1"/>
  <c r="Z11" i="2"/>
  <c r="AA11" i="2" s="1"/>
  <c r="Y42" i="2"/>
  <c r="X42" i="2"/>
  <c r="W42" i="2"/>
  <c r="BK45" i="2" l="1"/>
  <c r="BL45" i="2" s="1"/>
  <c r="BK44" i="2"/>
  <c r="S41" i="2" l="1"/>
  <c r="U41" i="2" s="1"/>
  <c r="S40" i="2"/>
  <c r="U40" i="2" s="1"/>
  <c r="S39" i="2"/>
  <c r="U39" i="2" s="1"/>
  <c r="S38" i="2"/>
  <c r="U38" i="2" s="1"/>
  <c r="S37" i="2"/>
  <c r="U37" i="2" s="1"/>
  <c r="S36" i="2"/>
  <c r="U36" i="2" s="1"/>
  <c r="S35" i="2"/>
  <c r="U35" i="2" s="1"/>
  <c r="S34" i="2"/>
  <c r="U34" i="2" s="1"/>
  <c r="S33" i="2"/>
  <c r="U33" i="2" s="1"/>
  <c r="S32" i="2"/>
  <c r="U32" i="2" s="1"/>
  <c r="S31" i="2"/>
  <c r="U31" i="2" s="1"/>
  <c r="S30" i="2"/>
  <c r="U30" i="2" s="1"/>
  <c r="S29" i="2"/>
  <c r="U29" i="2" s="1"/>
  <c r="S28" i="2"/>
  <c r="U28" i="2" s="1"/>
  <c r="S27" i="2"/>
  <c r="U27" i="2" s="1"/>
  <c r="S26" i="2"/>
  <c r="U26" i="2" s="1"/>
  <c r="S25" i="2"/>
  <c r="U25" i="2" s="1"/>
  <c r="S24" i="2"/>
  <c r="U24" i="2" s="1"/>
  <c r="S23" i="2"/>
  <c r="U23" i="2" s="1"/>
  <c r="S22" i="2"/>
  <c r="U22" i="2" s="1"/>
  <c r="S21" i="2"/>
  <c r="U21" i="2" s="1"/>
  <c r="S20" i="2"/>
  <c r="U20" i="2" s="1"/>
  <c r="S19" i="2"/>
  <c r="U19" i="2" s="1"/>
  <c r="S18" i="2"/>
  <c r="U18" i="2" s="1"/>
  <c r="S17" i="2"/>
  <c r="U17" i="2" s="1"/>
  <c r="S16" i="2"/>
  <c r="U16" i="2" s="1"/>
  <c r="S15" i="2"/>
  <c r="U15" i="2" s="1"/>
  <c r="S14" i="2"/>
  <c r="U14" i="2" s="1"/>
  <c r="S13" i="2"/>
  <c r="U13" i="2" s="1"/>
  <c r="S12" i="2"/>
  <c r="U12" i="2" s="1"/>
  <c r="S11" i="2"/>
  <c r="U11" i="2" s="1"/>
  <c r="S10" i="2"/>
  <c r="U10" i="2" s="1"/>
  <c r="V42" i="2"/>
  <c r="T42" i="2"/>
  <c r="R42" i="2"/>
  <c r="AF11" i="2"/>
  <c r="AG11" i="2" s="1"/>
  <c r="A12" i="2"/>
  <c r="Z10" i="2"/>
  <c r="Z42" i="2" s="1"/>
  <c r="S11" i="1"/>
  <c r="U11" i="1"/>
  <c r="R66" i="1"/>
  <c r="U10" i="1"/>
  <c r="Z10" i="1"/>
  <c r="AA10" i="1" s="1"/>
  <c r="A11" i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Z11" i="1"/>
  <c r="AA11" i="1" s="1"/>
  <c r="S12" i="1"/>
  <c r="U12" i="1" s="1"/>
  <c r="Z12" i="1"/>
  <c r="AA12" i="1" s="1"/>
  <c r="S13" i="1"/>
  <c r="U13" i="1"/>
  <c r="Z13" i="1"/>
  <c r="AA13" i="1" s="1"/>
  <c r="S14" i="1"/>
  <c r="U14" i="1"/>
  <c r="Z14" i="1"/>
  <c r="AA14" i="1" s="1"/>
  <c r="AF14" i="1"/>
  <c r="AG14" i="1" s="1"/>
  <c r="S15" i="1"/>
  <c r="U15" i="1" s="1"/>
  <c r="Z15" i="1"/>
  <c r="AA15" i="1" s="1"/>
  <c r="S16" i="1"/>
  <c r="U16" i="1"/>
  <c r="Z16" i="1"/>
  <c r="AA16" i="1" s="1"/>
  <c r="S17" i="1"/>
  <c r="U17" i="1"/>
  <c r="Z17" i="1"/>
  <c r="AA17" i="1" s="1"/>
  <c r="S18" i="1"/>
  <c r="U18" i="1" s="1"/>
  <c r="Z18" i="1"/>
  <c r="AA18" i="1"/>
  <c r="S19" i="1"/>
  <c r="U19" i="1" s="1"/>
  <c r="Z19" i="1"/>
  <c r="AA19" i="1"/>
  <c r="S20" i="1"/>
  <c r="U20" i="1" s="1"/>
  <c r="Z20" i="1"/>
  <c r="AA20" i="1"/>
  <c r="S21" i="1"/>
  <c r="U21" i="1" s="1"/>
  <c r="Z21" i="1"/>
  <c r="AA21" i="1" s="1"/>
  <c r="S22" i="1"/>
  <c r="U22" i="1"/>
  <c r="Z22" i="1"/>
  <c r="AA22" i="1" s="1"/>
  <c r="S23" i="1"/>
  <c r="U23" i="1" s="1"/>
  <c r="Z23" i="1"/>
  <c r="AA23" i="1" s="1"/>
  <c r="D24" i="1"/>
  <c r="O24" i="1"/>
  <c r="S24" i="1"/>
  <c r="U24" i="1" s="1"/>
  <c r="Z24" i="1"/>
  <c r="AA24" i="1"/>
  <c r="S25" i="1"/>
  <c r="U25" i="1" s="1"/>
  <c r="Z25" i="1"/>
  <c r="AA25" i="1" s="1"/>
  <c r="S26" i="1"/>
  <c r="U26" i="1"/>
  <c r="Z26" i="1"/>
  <c r="AA26" i="1" s="1"/>
  <c r="D27" i="1"/>
  <c r="S27" i="1"/>
  <c r="U27" i="1" s="1"/>
  <c r="Z27" i="1"/>
  <c r="AA27" i="1"/>
  <c r="D28" i="1"/>
  <c r="S28" i="1"/>
  <c r="U28" i="1" s="1"/>
  <c r="Z28" i="1"/>
  <c r="AA28" i="1"/>
  <c r="D29" i="1"/>
  <c r="S29" i="1"/>
  <c r="U29" i="1"/>
  <c r="Z29" i="1"/>
  <c r="AA29" i="1" s="1"/>
  <c r="D30" i="1"/>
  <c r="S30" i="1"/>
  <c r="U30" i="1"/>
  <c r="Z30" i="1"/>
  <c r="AA30" i="1" s="1"/>
  <c r="D31" i="1"/>
  <c r="S31" i="1"/>
  <c r="U31" i="1" s="1"/>
  <c r="Z31" i="1"/>
  <c r="AA31" i="1"/>
  <c r="D32" i="1"/>
  <c r="S32" i="1"/>
  <c r="U32" i="1" s="1"/>
  <c r="Z32" i="1"/>
  <c r="AA32" i="1"/>
  <c r="D33" i="1"/>
  <c r="S33" i="1"/>
  <c r="U33" i="1"/>
  <c r="Z33" i="1"/>
  <c r="AA33" i="1" s="1"/>
  <c r="D34" i="1"/>
  <c r="S34" i="1"/>
  <c r="U34" i="1"/>
  <c r="Z34" i="1"/>
  <c r="AA34" i="1" s="1"/>
  <c r="D35" i="1"/>
  <c r="S35" i="1"/>
  <c r="U35" i="1" s="1"/>
  <c r="Z35" i="1"/>
  <c r="AA35" i="1"/>
  <c r="D36" i="1"/>
  <c r="S36" i="1"/>
  <c r="U36" i="1" s="1"/>
  <c r="Z36" i="1"/>
  <c r="AA36" i="1"/>
  <c r="S37" i="1"/>
  <c r="U37" i="1" s="1"/>
  <c r="Z37" i="1"/>
  <c r="AA37" i="1" s="1"/>
  <c r="S38" i="1"/>
  <c r="U38" i="1" s="1"/>
  <c r="Z38" i="1"/>
  <c r="AA38" i="1"/>
  <c r="S39" i="1"/>
  <c r="U39" i="1" s="1"/>
  <c r="Z39" i="1"/>
  <c r="AA39" i="1" s="1"/>
  <c r="S40" i="1"/>
  <c r="U40" i="1"/>
  <c r="Z40" i="1"/>
  <c r="AA40" i="1" s="1"/>
  <c r="S41" i="1"/>
  <c r="U41" i="1"/>
  <c r="Z41" i="1"/>
  <c r="AA41" i="1" s="1"/>
  <c r="S42" i="1"/>
  <c r="U42" i="1"/>
  <c r="Z42" i="1"/>
  <c r="AA42" i="1" s="1"/>
  <c r="S43" i="1"/>
  <c r="U43" i="1" s="1"/>
  <c r="Z43" i="1"/>
  <c r="AA43" i="1"/>
  <c r="S44" i="1"/>
  <c r="U44" i="1" s="1"/>
  <c r="Z44" i="1"/>
  <c r="AA44" i="1"/>
  <c r="S45" i="1"/>
  <c r="U45" i="1" s="1"/>
  <c r="Z45" i="1"/>
  <c r="AA45" i="1" s="1"/>
  <c r="S46" i="1"/>
  <c r="U46" i="1" s="1"/>
  <c r="Z46" i="1"/>
  <c r="AA46" i="1"/>
  <c r="S47" i="1"/>
  <c r="U47" i="1" s="1"/>
  <c r="Z47" i="1"/>
  <c r="AA47" i="1" s="1"/>
  <c r="S48" i="1"/>
  <c r="U48" i="1"/>
  <c r="Z48" i="1"/>
  <c r="AA48" i="1" s="1"/>
  <c r="S49" i="1"/>
  <c r="U49" i="1"/>
  <c r="Z49" i="1"/>
  <c r="AA49" i="1" s="1"/>
  <c r="S50" i="1"/>
  <c r="U50" i="1"/>
  <c r="Z50" i="1"/>
  <c r="AA50" i="1" s="1"/>
  <c r="S51" i="1"/>
  <c r="U51" i="1" s="1"/>
  <c r="Z51" i="1"/>
  <c r="AA51" i="1"/>
  <c r="S52" i="1"/>
  <c r="U52" i="1" s="1"/>
  <c r="Z52" i="1"/>
  <c r="AA52" i="1"/>
  <c r="S53" i="1"/>
  <c r="U53" i="1" s="1"/>
  <c r="Z53" i="1"/>
  <c r="AA53" i="1" s="1"/>
  <c r="S54" i="1"/>
  <c r="U54" i="1" s="1"/>
  <c r="Z54" i="1"/>
  <c r="AA54" i="1" s="1"/>
  <c r="S55" i="1"/>
  <c r="U55" i="1"/>
  <c r="Z55" i="1"/>
  <c r="AA55" i="1" s="1"/>
  <c r="S56" i="1"/>
  <c r="U56" i="1"/>
  <c r="Z56" i="1"/>
  <c r="AA56" i="1" s="1"/>
  <c r="S57" i="1"/>
  <c r="U57" i="1" s="1"/>
  <c r="Z57" i="1"/>
  <c r="AA57" i="1" s="1"/>
  <c r="S58" i="1"/>
  <c r="U58" i="1" s="1"/>
  <c r="Z58" i="1"/>
  <c r="AA58" i="1" s="1"/>
  <c r="S59" i="1"/>
  <c r="U59" i="1"/>
  <c r="Z59" i="1"/>
  <c r="AA59" i="1" s="1"/>
  <c r="S60" i="1"/>
  <c r="U60" i="1"/>
  <c r="Z60" i="1"/>
  <c r="AA60" i="1" s="1"/>
  <c r="S61" i="1"/>
  <c r="U61" i="1" s="1"/>
  <c r="Z61" i="1"/>
  <c r="AA61" i="1" s="1"/>
  <c r="S62" i="1"/>
  <c r="U62" i="1" s="1"/>
  <c r="Z62" i="1"/>
  <c r="AA62" i="1" s="1"/>
  <c r="S63" i="1"/>
  <c r="U63" i="1"/>
  <c r="Z63" i="1"/>
  <c r="AA63" i="1" s="1"/>
  <c r="S64" i="1"/>
  <c r="U64" i="1"/>
  <c r="Z64" i="1"/>
  <c r="AA64" i="1" s="1"/>
  <c r="S65" i="1"/>
  <c r="U65" i="1" s="1"/>
  <c r="Z65" i="1"/>
  <c r="AA65" i="1" s="1"/>
  <c r="T66" i="1"/>
  <c r="W66" i="1"/>
  <c r="X66" i="1"/>
  <c r="Y66" i="1"/>
  <c r="A13" i="2" l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U42" i="2"/>
  <c r="AA10" i="2"/>
  <c r="AA42" i="2" s="1"/>
  <c r="S42" i="2"/>
  <c r="AA66" i="1"/>
  <c r="U66" i="1"/>
  <c r="S66" i="1"/>
  <c r="Z6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I26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26/PKS/SMD/2021</t>
        </r>
      </text>
    </comment>
    <comment ref="J26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02/09/2021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I26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26/PKS/SMD/2021</t>
        </r>
      </text>
    </comment>
    <comment ref="J26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02/09/2021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I15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26/PKS/SMD/2021</t>
        </r>
      </text>
    </comment>
    <comment ref="J15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02/09/2021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I26" authorId="0" shapeId="0" xr:uid="{F496480A-26D1-4C18-9B6C-FE56C9546FC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26/PKS/SMD/2021</t>
        </r>
      </text>
    </comment>
    <comment ref="J26" authorId="0" shapeId="0" xr:uid="{8E73F799-6587-4174-BB43-599507EDB14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02/09/2021</t>
        </r>
      </text>
    </comment>
  </commentList>
</comments>
</file>

<file path=xl/sharedStrings.xml><?xml version="1.0" encoding="utf-8"?>
<sst xmlns="http://schemas.openxmlformats.org/spreadsheetml/2006/main" count="2877" uniqueCount="353">
  <si>
    <t>10/01/2022</t>
  </si>
  <si>
    <t>11/01/2020</t>
  </si>
  <si>
    <t>21/04/2022</t>
  </si>
  <si>
    <t>23/04/2021</t>
  </si>
  <si>
    <t>16/12/2021</t>
  </si>
  <si>
    <t>17/12/2020</t>
  </si>
  <si>
    <t xml:space="preserve"> </t>
  </si>
  <si>
    <t>Kolom 27 : Penjelasan yang perlu disampaikan.</t>
  </si>
  <si>
    <t>Kolom 26 : Jumlah = kolom 22 + kolom 25 (Rp.).</t>
  </si>
  <si>
    <t>20/12/2021</t>
  </si>
  <si>
    <t>Kolom 25 : Jumlah = kolom 23 + kolom 24 (Rp.).</t>
  </si>
  <si>
    <t>Kolom 24 : Jumlah pendapatan Opset pada minggu ini dalam bulan berjalan (Rp.).</t>
  </si>
  <si>
    <t>Kolom 23 : Jumlah pendapatan Opset minggu sebelumnya dalam bulan berjalan (Rp.).</t>
  </si>
  <si>
    <t>Kolom 22 : Jumlah pendapatan Opset sd bulan sebelumnya (Rp.).</t>
  </si>
  <si>
    <t>Kolom 21 : Target pendapatan tahun berjalan (Rp.).</t>
  </si>
  <si>
    <t>Kolom 20 : Jumlah = kolom 17 + kolom 18 + kolom 19 (Rp.).</t>
  </si>
  <si>
    <t>Kolom 19 : Besaran nilai Pajak Bumi Bangunan (PBB) yang ditanggung Mitra (Rp).</t>
  </si>
  <si>
    <t>Kolom 18 : Besaran nilai Pajak Pertambahan Nilai (PPN) yang ditanggung Mitra (Rp.).</t>
  </si>
  <si>
    <t>Kolom 17 : Besaran nilai sewa/sharing yang diterima Perhutani (Rp.).</t>
  </si>
  <si>
    <t>15/09/2020</t>
  </si>
  <si>
    <t>Kolom 16 : PKS baru atau perpanjangan.</t>
  </si>
  <si>
    <t>Kolom 15 : Tanggal berakhirnya kerja sama berdasarkan PKS.</t>
  </si>
  <si>
    <t>Kolom 14 : Tanggal dimulai kerja sama berdasarkan PKS.</t>
  </si>
  <si>
    <t>Kolom 13 : Identitas : KTP/KK/SIM/Akte Notaris/dll.</t>
  </si>
  <si>
    <t>Kolom 12 : Alamat domisili Mitra.</t>
  </si>
  <si>
    <t>Kolom 11 : Nama Mitra (nama perorangan/nama perusahaan).</t>
  </si>
  <si>
    <t>Kolom 10 : Skema : Sewa/BGS/BSG/KSO/KSU/Sharing lainnya.</t>
  </si>
  <si>
    <t>27/05/2021</t>
  </si>
  <si>
    <t>Kolom 9 : Tanggal PKS.</t>
  </si>
  <si>
    <t>Kolom 7 : Jenis/bentuk usahanya (Contoh : warung makan; kios.....; jalan angkutan...dll).</t>
  </si>
  <si>
    <t>Jumlah :</t>
  </si>
  <si>
    <t>Baru</t>
  </si>
  <si>
    <t>3672011506810008</t>
  </si>
  <si>
    <t>Dusun Cilkule Desa Sakurjaya Rt/Rw 002/004 Kec Ujungjaya Kab Sumedang</t>
  </si>
  <si>
    <t>Asep Gunawan</t>
  </si>
  <si>
    <t>SEWA</t>
  </si>
  <si>
    <t>39/PKS/SMD/2022</t>
  </si>
  <si>
    <t>Kios Warung</t>
  </si>
  <si>
    <t>Belum</t>
  </si>
  <si>
    <t>Jl. Raya Cijelag - Kamurang</t>
  </si>
  <si>
    <t>Tanah DK /EX Jalan Lori</t>
  </si>
  <si>
    <t>BKPH Ujungjaya</t>
  </si>
  <si>
    <t>311250911920001</t>
  </si>
  <si>
    <t>Dusun Citalok Desa Sakurjaya Rt/Rw 001/006 Kec Ujungjaya Kab Sumedang</t>
  </si>
  <si>
    <t>Hermanto Saputra</t>
  </si>
  <si>
    <t>38/PKS//SMD2022</t>
  </si>
  <si>
    <t>3211252006910001</t>
  </si>
  <si>
    <t>Dusun Cilega Desa Sakurjaya Rt/Rw 001/001 Kec Ujungjaya Kab Sumedang</t>
  </si>
  <si>
    <t>Isep Ridwan</t>
  </si>
  <si>
    <t>37/PKS/SMD/2022</t>
  </si>
  <si>
    <t>321126401640001</t>
  </si>
  <si>
    <t>Dusun Cilega Desa Sakurjaya Rt/Rw 003/003 Kec Ujungjaya Kab Sumedang</t>
  </si>
  <si>
    <t>Rukmi</t>
  </si>
  <si>
    <t>36/PKS/SMD/2022</t>
  </si>
  <si>
    <t>3211255701800001</t>
  </si>
  <si>
    <t>Dusun Cilega Desa Sakurjaya Rt/Rw 001/003 Kec Ujungjaya Kab Sumedang</t>
  </si>
  <si>
    <t>Neneng Rosmiati</t>
  </si>
  <si>
    <t>35/PKS/SMD/2022</t>
  </si>
  <si>
    <t>321125571090002</t>
  </si>
  <si>
    <t>Dusun Bantarsari Desa Awiluar Rt/Rw 005/002 Kec Ujungjaya Kab Sumedang</t>
  </si>
  <si>
    <t>Elis Sus Ramdani</t>
  </si>
  <si>
    <t>34/PKS/SMD/2022</t>
  </si>
  <si>
    <t>3211251002810005</t>
  </si>
  <si>
    <t>Dusun Pande Desa Cibuluh Rt/Rw 003/001 Kec Ujungjaya Kab Sumedang</t>
  </si>
  <si>
    <t>Yayat Saputra</t>
  </si>
  <si>
    <t>33/PKS/SMD/2022</t>
  </si>
  <si>
    <t>3211255305650001</t>
  </si>
  <si>
    <t>Uas Aisah</t>
  </si>
  <si>
    <t>32/PKS/SMD/2022</t>
  </si>
  <si>
    <t>321125161086005</t>
  </si>
  <si>
    <t>Dusun Citalok Desa Sakurjaya Rt/Rw 002/006 Kec Ujungjaya Kab Sumedang</t>
  </si>
  <si>
    <t>Sutarmedi</t>
  </si>
  <si>
    <t>31/PKS/SMD/2022</t>
  </si>
  <si>
    <t>3211252408730013</t>
  </si>
  <si>
    <t>Asep Agus Supendi</t>
  </si>
  <si>
    <t>30/PKS/SMD/2022</t>
  </si>
  <si>
    <t>3211254708710004</t>
  </si>
  <si>
    <t>Yayan Rokayah</t>
  </si>
  <si>
    <t>29/PKS/SMD/2022</t>
  </si>
  <si>
    <t>321251510650007</t>
  </si>
  <si>
    <t>Ence Sudiarto</t>
  </si>
  <si>
    <t>28/PKS/SMD/2022</t>
  </si>
  <si>
    <t xml:space="preserve">             -</t>
  </si>
  <si>
    <t>Kompensasi Pemanpaattan Alur Sanyere</t>
  </si>
  <si>
    <t>19/20/2022</t>
  </si>
  <si>
    <t>3211255902910004</t>
  </si>
  <si>
    <t>Dusun Ujungjaya Rt 001 RW 004 Desa Ujungjaya Kecamatan Ujungjaya</t>
  </si>
  <si>
    <t xml:space="preserve"> GONO S</t>
  </si>
  <si>
    <t>VII/PKS/SMD/2021</t>
  </si>
  <si>
    <t>3211250911720007</t>
  </si>
  <si>
    <t>Dusun Pande RT/RW .001/003 Desa Cibuluh  Kec Ujungjaya Kab Sumedang</t>
  </si>
  <si>
    <t xml:space="preserve"> WAGE</t>
  </si>
  <si>
    <t>XI/PKS/SMD/2021</t>
  </si>
  <si>
    <t>3211254610750001</t>
  </si>
  <si>
    <t>Dusun Cibuluh  RT/RW .001/004 Desa Cibuluh  Kec Ujungjaya Kab Sumedang</t>
  </si>
  <si>
    <t xml:space="preserve"> SITI</t>
  </si>
  <si>
    <t>35/PKS/SMD/2021</t>
  </si>
  <si>
    <t>3211251303570001</t>
  </si>
  <si>
    <t>Dusun Cikowang Rt 003 RW 005 Desa Sakurjaya Kecamatan Ujungjaya</t>
  </si>
  <si>
    <t xml:space="preserve"> WIDIA W</t>
  </si>
  <si>
    <t>321125440570008</t>
  </si>
  <si>
    <t>Dusun Cilega Rt 003 RW 003 Desa Ujungjaya Kecamatan Ujungjaya</t>
  </si>
  <si>
    <t>YULI S</t>
  </si>
  <si>
    <t>X/PKS/SMD/2021</t>
  </si>
  <si>
    <t>Dusun Cilega Rt 001 RW 001 Desa Ujungjaya Kecamatan Ujungjaya</t>
  </si>
  <si>
    <t>OOM K</t>
  </si>
  <si>
    <t>V/PKS/SMD/2021</t>
  </si>
  <si>
    <t>321125120874006</t>
  </si>
  <si>
    <t>Dusun Pasi Panday Rt 005 RW 005 Desa Ujungjaya Kecamatan Ujungjaya</t>
  </si>
  <si>
    <t>UUN S</t>
  </si>
  <si>
    <t>VI/PKS/SMD/2021</t>
  </si>
  <si>
    <t xml:space="preserve">              -</t>
  </si>
  <si>
    <t>Dusun Nanjungjaya Rt 003 RW 007 Desa Ujungjaya Kecamatan Ujungjaya</t>
  </si>
  <si>
    <t xml:space="preserve"> AAS S</t>
  </si>
  <si>
    <t>VIII/PKS/SMD/2021</t>
  </si>
  <si>
    <t>3211251603550002</t>
  </si>
  <si>
    <t>Dusun Cilega Rt 003 RW 003 Desa Sakurjaya Kecamatan Ujungjaya</t>
  </si>
  <si>
    <t>IDI S</t>
  </si>
  <si>
    <t>IX/PKS/SMD/2021</t>
  </si>
  <si>
    <t>3211254503680002</t>
  </si>
  <si>
    <t>Dusun Cilega Rt 001 RW 002 Desa Sakurjaya Kecamatan Ujungjaya</t>
  </si>
  <si>
    <t>NINING</t>
  </si>
  <si>
    <t>IV/PKS/SMD/2021</t>
  </si>
  <si>
    <t>321125560480002</t>
  </si>
  <si>
    <t>Dusun Cilega Rt 001 RW 003 Desa Sakurjaya Kecamatan Ujungjaya</t>
  </si>
  <si>
    <t>YENI H</t>
  </si>
  <si>
    <t>III/PKS/SMD/2021</t>
  </si>
  <si>
    <t>3211255609690004</t>
  </si>
  <si>
    <t xml:space="preserve"> CICIH S</t>
  </si>
  <si>
    <t>II/PKS/SMD/2021</t>
  </si>
  <si>
    <t>19/12/2022</t>
  </si>
  <si>
    <t>3211250511730004</t>
  </si>
  <si>
    <t>Dusun Cikule Rt 003 RW 004 Desa Sakurjaya Kecamatan Ujungjaya</t>
  </si>
  <si>
    <t xml:space="preserve"> EKE</t>
  </si>
  <si>
    <t>1/PKS/SMD/2021</t>
  </si>
  <si>
    <t>Perpanjangan</t>
  </si>
  <si>
    <t>3273301104780000</t>
  </si>
  <si>
    <t>Dusun CibuluhRT. 01 RW. 04 Desa Cibuluh</t>
  </si>
  <si>
    <t>Riza Irawan</t>
  </si>
  <si>
    <t>88/PKS/SMD/2020</t>
  </si>
  <si>
    <t>Akses Jalan (Alfamart)</t>
  </si>
  <si>
    <t>737113190460000</t>
  </si>
  <si>
    <t>Jl. Nusa Indah no 16 rt 03 rw 13, Lowokwaaru, Malang</t>
  </si>
  <si>
    <t>PT. Cipta Karya Jabar Tol (Herman)</t>
  </si>
  <si>
    <t>05/PKS/SMD/2021</t>
  </si>
  <si>
    <t>Akses Jalan</t>
  </si>
  <si>
    <t>3211253112850010</t>
  </si>
  <si>
    <t>Blok Sanyere Dsn. Cibuluh RT.001 RW.004</t>
  </si>
  <si>
    <t>Didit Tarainto</t>
  </si>
  <si>
    <t>77/PKS/SMD/2020</t>
  </si>
  <si>
    <t>3211250711900001</t>
  </si>
  <si>
    <t>Rudi</t>
  </si>
  <si>
    <t>78/PKS/SMD/2020</t>
  </si>
  <si>
    <t>3211250106420001</t>
  </si>
  <si>
    <t xml:space="preserve">Dsn. Cibuluh RT.002 RW.004 </t>
  </si>
  <si>
    <t>Eje Karja</t>
  </si>
  <si>
    <t>79/PKS/SMD/2020</t>
  </si>
  <si>
    <t>3211241303710000</t>
  </si>
  <si>
    <t>Dusun Bugel RT. 01 RW. 01 Desa Bugel, Tomo, Sumedang</t>
  </si>
  <si>
    <t>Ade Narsa</t>
  </si>
  <si>
    <t>21/12/2020</t>
  </si>
  <si>
    <t>87/PKS/SMD/2020</t>
  </si>
  <si>
    <t>3211254904810001</t>
  </si>
  <si>
    <t>Ayungsih</t>
  </si>
  <si>
    <t>86/PKS/SMD/2020</t>
  </si>
  <si>
    <t>3211251904830002</t>
  </si>
  <si>
    <t>Dusun Sanyere RT. 01 RW. 04 Desa Cibuluh</t>
  </si>
  <si>
    <t>Misran</t>
  </si>
  <si>
    <t>85/PKS/SMD/2020</t>
  </si>
  <si>
    <t>32112508011620001</t>
  </si>
  <si>
    <t>Dusun Cibuluh RT. 02 RW. 05 Desa Cibuluh</t>
  </si>
  <si>
    <t>Dasli</t>
  </si>
  <si>
    <t>84/PKS/SMD/2020</t>
  </si>
  <si>
    <t>3671051111620003</t>
  </si>
  <si>
    <t>Blok Desa RT.006 RW.002 Desa SukaSlamet</t>
  </si>
  <si>
    <t>Suhatnof</t>
  </si>
  <si>
    <t>83/PKS/SMD/2020</t>
  </si>
  <si>
    <t>3211255005810006</t>
  </si>
  <si>
    <t>Imas Mastoh</t>
  </si>
  <si>
    <t>82/PKS/SMD/2020</t>
  </si>
  <si>
    <t>3211252703450001</t>
  </si>
  <si>
    <t>Jamil</t>
  </si>
  <si>
    <t>81/PKS/SMD/2020</t>
  </si>
  <si>
    <t>3211250101680009</t>
  </si>
  <si>
    <t>Hadilah</t>
  </si>
  <si>
    <t>80/PKS/SMD/2020</t>
  </si>
  <si>
    <t>3674026903650007</t>
  </si>
  <si>
    <t>Jl. Ibrahim Adjie, Kiaracondong no. 402, Bandung</t>
  </si>
  <si>
    <t>PT. Sarana Inti Persada</t>
  </si>
  <si>
    <t>10/07/2020</t>
  </si>
  <si>
    <t>06/PKS/SMD/2021</t>
  </si>
  <si>
    <t>Menara dalam kawasan</t>
  </si>
  <si>
    <t>Kawasan Hutan</t>
  </si>
  <si>
    <t>BKPH Tomo Utara</t>
  </si>
  <si>
    <t>Akte Notaris nomor 3 tanngal 8 september 2011</t>
  </si>
  <si>
    <t>jl. Cikuda Rt 03 Rw 01 desa cipeles, jatinangor</t>
  </si>
  <si>
    <t>PT. DEA NASUHA</t>
  </si>
  <si>
    <t>71/PKS/SMD/2020</t>
  </si>
  <si>
    <t>Lahan Parkin Wisata</t>
  </si>
  <si>
    <t>Kp. Jaganala Desa Cjambu</t>
  </si>
  <si>
    <t>Tanah DK</t>
  </si>
  <si>
    <t>BKPH Manglayang Timur</t>
  </si>
  <si>
    <t>00-02-2021</t>
  </si>
  <si>
    <t>,3211250808810000</t>
  </si>
  <si>
    <t>Dsn. Pande Rt01 Rw 01, Ujungjaya, Sumedang</t>
  </si>
  <si>
    <t>ACENG SUNANDAR</t>
  </si>
  <si>
    <t>03/02/2020</t>
  </si>
  <si>
    <t>11/PKS/SMD/2020</t>
  </si>
  <si>
    <t>3211240404630001</t>
  </si>
  <si>
    <t>Dsn Bugel rt 02 rw 01, Tomo, Sumedang</t>
  </si>
  <si>
    <t>RAHYA</t>
  </si>
  <si>
    <t>12/10/2020</t>
  </si>
  <si>
    <t>51/PKS/SMD/2020</t>
  </si>
  <si>
    <t>Tanah DK ek. TPK Bugel</t>
  </si>
  <si>
    <t>12/11/2020</t>
  </si>
  <si>
    <t>73/12/2019</t>
  </si>
  <si>
    <t>3175106708660006</t>
  </si>
  <si>
    <t>Perum Kowilhan II blok C 5 n 1 rt 3 rw 3, desa bambu apus, cipayung kotamadya jakarta timur</t>
  </si>
  <si>
    <t>N GIGIS AMPERAWATI</t>
  </si>
  <si>
    <t>13/11/2019</t>
  </si>
  <si>
    <t>73/PKS/SMD/2019</t>
  </si>
  <si>
    <t>3211250411790002</t>
  </si>
  <si>
    <t>Dsn. Pande rt 01 rw 02, cibuluh, ujungjaya, sumedang</t>
  </si>
  <si>
    <t>BUDI PRADANA</t>
  </si>
  <si>
    <t>02/02/2020</t>
  </si>
  <si>
    <t>12/PKS/SMD/2020</t>
  </si>
  <si>
    <t>07/10/2022</t>
  </si>
  <si>
    <t>08/10/2021</t>
  </si>
  <si>
    <t>160810802620001</t>
  </si>
  <si>
    <t>sanyere dsn. Cibuluh rt 01 rw 04 ,desa cibuluh, kec ujungjaya, sumedang</t>
  </si>
  <si>
    <t>UJANG KARSA</t>
  </si>
  <si>
    <t>36/PKS/SMD/2021</t>
  </si>
  <si>
    <t>,3277011207620012</t>
  </si>
  <si>
    <t>Jl. Cibogo rt 03 rw 19, leuwigajah, cimahi selatan</t>
  </si>
  <si>
    <t>H. Suparno PT Warna Jaya Sentosa</t>
  </si>
  <si>
    <t>07/PKS/SMD/2021</t>
  </si>
  <si>
    <t>3216200607770002</t>
  </si>
  <si>
    <t>Clustter Parthenon B-12 kota Delta Mas rt 16 rw 7, Cikarang, Bekasi</t>
  </si>
  <si>
    <t>Iwan Sofyan</t>
  </si>
  <si>
    <t>03/08/2019</t>
  </si>
  <si>
    <t>05/PKS/SMD/2020</t>
  </si>
  <si>
    <t>Tidak di perpanjang Kondisi Rumah Rusak Berat</t>
  </si>
  <si>
    <t>3211052912590000</t>
  </si>
  <si>
    <t>Dsn Garowong No 02 Rt 04 Rw 06, Cisitu, Sumedang</t>
  </si>
  <si>
    <t>Ade Dery Yogaswara</t>
  </si>
  <si>
    <t>Tempat Tinggal</t>
  </si>
  <si>
    <t>Kp. Sudapati</t>
  </si>
  <si>
    <t>Ex Rd. KRPH Sudapati</t>
  </si>
  <si>
    <t>BKPH Cadasngampar</t>
  </si>
  <si>
    <t>14/06/2022</t>
  </si>
  <si>
    <t>15/06/2020</t>
  </si>
  <si>
    <t>KTP</t>
  </si>
  <si>
    <t>Desa Baginda  Rt 02 Rw 05, Sumedang Selatan, Sumedang</t>
  </si>
  <si>
    <t>Nani sumarni</t>
  </si>
  <si>
    <t>47/PKS/SMD/2020</t>
  </si>
  <si>
    <t>JL. Pager Betis Cipancar</t>
  </si>
  <si>
    <t>Ex Rd. KRPH Cipancar</t>
  </si>
  <si>
    <t>08/02/2022</t>
  </si>
  <si>
    <t>3404061807740002</t>
  </si>
  <si>
    <t>Jl Candi Winangun RT/RW 005/013 Desa Sardonoharjo Kec Ngaglik Kab Sleman</t>
  </si>
  <si>
    <t>PT. Wika - Jaya Konstruksi KSO</t>
  </si>
  <si>
    <t>07/09/2022</t>
  </si>
  <si>
    <t>27/PKS/SMD/2022</t>
  </si>
  <si>
    <t>Kantor PT Wika Jaya Konstruksi</t>
  </si>
  <si>
    <t>11/12/2021</t>
  </si>
  <si>
    <t>Komplek Bumi Oranye blok D 5 no 3, Bandung</t>
  </si>
  <si>
    <t>02/PKS/SMD/2022</t>
  </si>
  <si>
    <t>17/12/2018</t>
  </si>
  <si>
    <t>Akte no 6. tanggal 16 juli 2016</t>
  </si>
  <si>
    <t>jl. KIG raya utara kav. O no 5, Gresik, jawa timur</t>
  </si>
  <si>
    <t xml:space="preserve">PT. Petrosida gresik </t>
  </si>
  <si>
    <t>132/PKS/SMD/2018</t>
  </si>
  <si>
    <t>Habis masa Kontrak Teakover PT Wka-Jaya Kontruksi KSO</t>
  </si>
  <si>
    <t>PT BRANTAS ABIPRAYA /Ari Joko Nugroho</t>
  </si>
  <si>
    <t>11/12/2019</t>
  </si>
  <si>
    <t>69/PKS/SMD/2020</t>
  </si>
  <si>
    <t>01/01/2018</t>
  </si>
  <si>
    <t>Yosia Andika Pakiding</t>
  </si>
  <si>
    <t>013/PPB/KPH SMD/2018</t>
  </si>
  <si>
    <t xml:space="preserve"> 3277022905720014</t>
  </si>
  <si>
    <t>Jl. Cilember No. 267B RT/RW 004/006 Kel Cigugur Tengah Kec Cimahi Tengah Kota Cimahi</t>
  </si>
  <si>
    <t>PT. Tomo Food Industry (Toni Fourdthianto))</t>
  </si>
  <si>
    <t>01/01/2020</t>
  </si>
  <si>
    <t xml:space="preserve"> 06/PKS/SMD/2020</t>
  </si>
  <si>
    <t>KPH SUMEDANG</t>
  </si>
  <si>
    <t>26 (22+25)</t>
  </si>
  <si>
    <t>25 (23+24)</t>
  </si>
  <si>
    <t>REALISASI S/D BULAN INI</t>
  </si>
  <si>
    <t>S/D MINGGU INI</t>
  </si>
  <si>
    <t>DALAM MINGGU INI</t>
  </si>
  <si>
    <t>S/D MINGGU LALU</t>
  </si>
  <si>
    <t>REALISASI S/D BULAN LALU</t>
  </si>
  <si>
    <t>Jumlah (17+18+19)</t>
  </si>
  <si>
    <t>PBB</t>
  </si>
  <si>
    <t>PPN</t>
  </si>
  <si>
    <t>NILAI</t>
  </si>
  <si>
    <t>STATUS (Baru/ Perpanjangan)</t>
  </si>
  <si>
    <t>SELESAI</t>
  </si>
  <si>
    <t>MULAI</t>
  </si>
  <si>
    <t>IDENTITAS</t>
  </si>
  <si>
    <t>ALAMAT</t>
  </si>
  <si>
    <t>NAMA</t>
  </si>
  <si>
    <t>SKEMA KERJA SAMA</t>
  </si>
  <si>
    <t>TANGGAL</t>
  </si>
  <si>
    <t>NOMOR</t>
  </si>
  <si>
    <t>SERTIPIKAT (Belum/Sudah)</t>
  </si>
  <si>
    <t>BANGUNAN (M²)</t>
  </si>
  <si>
    <t>TANAH (M²)/(Ha)</t>
  </si>
  <si>
    <t>NAMA OBYEK</t>
  </si>
  <si>
    <t>KETERANGAN</t>
  </si>
  <si>
    <t>REALISASI PENDAPATAN                                                                                        (Rp.)</t>
  </si>
  <si>
    <t>TARGET PENDAPATAN (Rp.)</t>
  </si>
  <si>
    <t>TOTAL NILAI KERJA SAMA                                                         (Rp.)</t>
  </si>
  <si>
    <t>MASA PERJANJIAN</t>
  </si>
  <si>
    <t>NAMA &amp; IDENTITAS MITRA KERJASAMA</t>
  </si>
  <si>
    <t>PERJANJIAN</t>
  </si>
  <si>
    <t>PERUNTUKAN KERJASAMA</t>
  </si>
  <si>
    <t>OBYEK KERJASAMA</t>
  </si>
  <si>
    <t>SATUAN KERJA</t>
  </si>
  <si>
    <t>NO</t>
  </si>
  <si>
    <t>KPH                          : SUMEDANG</t>
  </si>
  <si>
    <t>DIVISI REGIONAL      : JAWA BARAT &amp; BANTEN</t>
  </si>
  <si>
    <t>REALISASI PENDAPATAN DAN PERJANJIAN KERJA SAMA OPTIMALISASI ASET TAHUN 2022</t>
  </si>
  <si>
    <t>Mengetahui,</t>
  </si>
  <si>
    <t>Dibuat Oleh,</t>
  </si>
  <si>
    <t>Adm Perhutani KPH Sumedang</t>
  </si>
  <si>
    <t>Kasi Keuangan SDM, Umum &amp; IT</t>
  </si>
  <si>
    <t>KSS Keuangan, Perpajjakan &amp; MR KPH Garut</t>
  </si>
  <si>
    <t>KSS Sarpra, Opset &amp; IT</t>
  </si>
  <si>
    <t>Hery Darmawan, S. Hut</t>
  </si>
  <si>
    <t>Maman Sukmansyah</t>
  </si>
  <si>
    <t>Entis Sutisna</t>
  </si>
  <si>
    <t>PHT19710321199704100</t>
  </si>
  <si>
    <t>PHT19791025200807100</t>
  </si>
  <si>
    <t>PHT19661005199607100</t>
  </si>
  <si>
    <t>PHT19800206201504100</t>
  </si>
  <si>
    <t>REALISASI PENDAPATAN DAN PERJANJIAN KERJA SAMA OPTIMALISASI ASET TAHUN 2023</t>
  </si>
  <si>
    <t>57/PKS/SMD/2022</t>
  </si>
  <si>
    <t>11/12/2022</t>
  </si>
  <si>
    <t>51/PKS/SMD/2022</t>
  </si>
  <si>
    <t>27/05/2022</t>
  </si>
  <si>
    <t>55/PKS/SMD/2022</t>
  </si>
  <si>
    <t>09/07/2022</t>
  </si>
  <si>
    <t>39/PKS/SMD/2021</t>
  </si>
  <si>
    <t>ERP SD BULAN NOPEMBER 2022</t>
  </si>
  <si>
    <t>BULAN                     : DESEMBER  2022 (MINGGU KE IV)</t>
  </si>
  <si>
    <t>Siswandi Kiki Priatna, SE</t>
  </si>
  <si>
    <t>BULAN                     : FEBRUARI  2023 (MINGGU KE II)</t>
  </si>
  <si>
    <t>REALISASI PENDAPATAN                                                                                                                                                                               (Rp.)</t>
  </si>
  <si>
    <t xml:space="preserve"> 10/PKS/SMD/2023</t>
  </si>
  <si>
    <t>17/03/2023</t>
  </si>
  <si>
    <t>BULAN                     : MEI 2023 (MINGGU KE I)</t>
  </si>
  <si>
    <t>Sumedang, 05 Mei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</si>
</sst>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_);_(@_)"/>
    <numFmt numFmtId="165" formatCode="_(* #,##0.00_);_(* \(#,##0.00\);_(* &quot;-&quot;??_);_(@_)"/>
    <numFmt numFmtId="166" formatCode="dd/mm/yyyy;@"/>
    <numFmt numFmtId="167" formatCode="_(* #,##0_);_(* \(#,##0\);_(* \-_);_(@_)"/>
    <numFmt numFmtId="168" formatCode="_-* #,##0_-;\-* #,##0_-;_-* &quot;-&quot;??_-;_-@_-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8"/>
      <color theme="1"/>
      <name val="Arial Narrow"/>
      <family val="2"/>
    </font>
    <font>
      <sz val="8"/>
      <color theme="0"/>
      <name val="Arial Narrow"/>
      <family val="2"/>
    </font>
    <font>
      <b/>
      <sz val="8"/>
      <color theme="1"/>
      <name val="Arial Narrow"/>
      <family val="2"/>
    </font>
    <font>
      <b/>
      <sz val="10"/>
      <color theme="1"/>
      <name val="Arial Narrow"/>
      <family val="2"/>
    </font>
    <font>
      <b/>
      <sz val="8"/>
      <name val="Arial Narrow"/>
      <family val="2"/>
    </font>
    <font>
      <sz val="8"/>
      <name val="Arial Narrow"/>
      <family val="2"/>
    </font>
    <font>
      <sz val="11"/>
      <color indexed="8"/>
      <name val="Calibri"/>
      <family val="2"/>
    </font>
    <font>
      <sz val="8"/>
      <color rgb="FFFF0000"/>
      <name val="Arial Narrow"/>
      <family val="2"/>
    </font>
    <font>
      <sz val="8"/>
      <color indexed="8"/>
      <name val="Arial Narrow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u/>
      <sz val="8"/>
      <name val="Arial Narrow"/>
      <family val="2"/>
    </font>
    <font>
      <sz val="11"/>
      <color theme="1"/>
      <name val="Arial"/>
      <family val="2"/>
    </font>
    <font>
      <b/>
      <sz val="8"/>
      <color theme="0"/>
      <name val="Arial Narrow"/>
      <family val="2"/>
    </font>
    <font>
      <b/>
      <sz val="10"/>
      <color theme="0"/>
      <name val="Arial Narrow"/>
      <family val="2"/>
    </font>
    <font>
      <u/>
      <sz val="8"/>
      <color theme="0"/>
      <name val="Arial Narrow"/>
      <family val="2"/>
    </font>
    <font>
      <b/>
      <sz val="10"/>
      <name val="Arial Narrow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</fills>
  <borders count="2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8"/>
      </left>
      <right style="thin">
        <color indexed="8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auto="1"/>
      </right>
      <top style="hair">
        <color auto="1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8"/>
      </left>
      <right style="thin">
        <color indexed="8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8"/>
      </left>
      <right style="thin">
        <color indexed="8"/>
      </right>
      <top/>
      <bottom style="hair">
        <color indexed="64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9">
    <xf numFmtId="0" fontId="0" fillId="0" borderId="0"/>
    <xf numFmtId="165" fontId="2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18" fillId="0" borderId="0"/>
    <xf numFmtId="164" fontId="1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296">
    <xf numFmtId="0" fontId="0" fillId="0" borderId="0" xfId="0"/>
    <xf numFmtId="0" fontId="4" fillId="0" borderId="0" xfId="0" applyFont="1"/>
    <xf numFmtId="0" fontId="4" fillId="0" borderId="0" xfId="0" applyFont="1" applyAlignment="1">
      <alignment horizontal="center"/>
    </xf>
    <xf numFmtId="166" fontId="4" fillId="0" borderId="0" xfId="0" applyNumberFormat="1" applyFont="1"/>
    <xf numFmtId="166" fontId="5" fillId="0" borderId="0" xfId="0" applyNumberFormat="1" applyFont="1" applyAlignment="1">
      <alignment horizontal="center" vertical="center"/>
    </xf>
    <xf numFmtId="164" fontId="4" fillId="0" borderId="0" xfId="0" applyNumberFormat="1" applyFont="1"/>
    <xf numFmtId="164" fontId="6" fillId="0" borderId="0" xfId="2" applyFont="1"/>
    <xf numFmtId="167" fontId="4" fillId="0" borderId="0" xfId="0" applyNumberFormat="1" applyFont="1"/>
    <xf numFmtId="164" fontId="7" fillId="2" borderId="0" xfId="2" applyFont="1" applyFill="1"/>
    <xf numFmtId="0" fontId="8" fillId="0" borderId="1" xfId="0" applyFont="1" applyBorder="1"/>
    <xf numFmtId="164" fontId="8" fillId="0" borderId="1" xfId="2" applyFont="1" applyFill="1" applyBorder="1" applyAlignment="1">
      <alignment horizontal="left"/>
    </xf>
    <xf numFmtId="167" fontId="8" fillId="0" borderId="1" xfId="0" applyNumberFormat="1" applyFont="1" applyBorder="1"/>
    <xf numFmtId="0" fontId="6" fillId="0" borderId="1" xfId="0" applyFont="1" applyBorder="1"/>
    <xf numFmtId="0" fontId="9" fillId="0" borderId="2" xfId="0" applyFont="1" applyBorder="1"/>
    <xf numFmtId="164" fontId="9" fillId="0" borderId="3" xfId="2" applyFont="1" applyFill="1" applyBorder="1" applyAlignment="1">
      <alignment horizontal="left"/>
    </xf>
    <xf numFmtId="168" fontId="9" fillId="0" borderId="2" xfId="0" applyNumberFormat="1" applyFont="1" applyBorder="1"/>
    <xf numFmtId="164" fontId="9" fillId="2" borderId="3" xfId="2" applyFont="1" applyFill="1" applyBorder="1"/>
    <xf numFmtId="164" fontId="9" fillId="2" borderId="3" xfId="2" applyFont="1" applyFill="1" applyBorder="1" applyAlignment="1">
      <alignment horizontal="left"/>
    </xf>
    <xf numFmtId="164" fontId="9" fillId="0" borderId="2" xfId="2" applyFont="1" applyFill="1" applyBorder="1"/>
    <xf numFmtId="167" fontId="9" fillId="0" borderId="3" xfId="0" applyNumberFormat="1" applyFont="1" applyBorder="1"/>
    <xf numFmtId="168" fontId="9" fillId="0" borderId="2" xfId="3" applyNumberFormat="1" applyFont="1" applyFill="1" applyBorder="1"/>
    <xf numFmtId="164" fontId="4" fillId="0" borderId="2" xfId="2" applyFont="1" applyFill="1" applyBorder="1" applyAlignment="1">
      <alignment horizontal="left"/>
    </xf>
    <xf numFmtId="166" fontId="4" fillId="0" borderId="2" xfId="0" applyNumberFormat="1" applyFont="1" applyBorder="1" applyAlignment="1">
      <alignment horizontal="center" vertical="center"/>
    </xf>
    <xf numFmtId="164" fontId="4" fillId="0" borderId="2" xfId="2" quotePrefix="1" applyFont="1" applyFill="1" applyBorder="1" applyAlignment="1">
      <alignment horizontal="left"/>
    </xf>
    <xf numFmtId="164" fontId="4" fillId="0" borderId="2" xfId="2" applyFont="1" applyFill="1" applyBorder="1"/>
    <xf numFmtId="0" fontId="4" fillId="0" borderId="2" xfId="0" applyFont="1" applyBorder="1" applyAlignment="1">
      <alignment horizontal="center"/>
    </xf>
    <xf numFmtId="14" fontId="4" fillId="0" borderId="2" xfId="2" quotePrefix="1" applyNumberFormat="1" applyFont="1" applyFill="1" applyBorder="1" applyAlignment="1">
      <alignment horizontal="center" vertical="center"/>
    </xf>
    <xf numFmtId="164" fontId="4" fillId="0" borderId="2" xfId="2" applyFont="1" applyFill="1" applyBorder="1" applyAlignment="1">
      <alignment horizontal="center" vertical="center"/>
    </xf>
    <xf numFmtId="167" fontId="9" fillId="0" borderId="2" xfId="2" applyNumberFormat="1" applyFont="1" applyFill="1" applyBorder="1"/>
    <xf numFmtId="164" fontId="9" fillId="0" borderId="2" xfId="2" applyFont="1" applyFill="1" applyBorder="1" applyAlignment="1" applyProtection="1">
      <alignment horizontal="center"/>
    </xf>
    <xf numFmtId="164" fontId="4" fillId="0" borderId="3" xfId="4" applyFont="1" applyFill="1" applyBorder="1" applyAlignment="1">
      <alignment horizontal="left"/>
    </xf>
    <xf numFmtId="164" fontId="4" fillId="0" borderId="4" xfId="2" applyFont="1" applyFill="1" applyBorder="1"/>
    <xf numFmtId="164" fontId="9" fillId="0" borderId="5" xfId="2" applyFont="1" applyFill="1" applyBorder="1" applyAlignment="1" applyProtection="1">
      <alignment horizontal="center"/>
    </xf>
    <xf numFmtId="0" fontId="9" fillId="0" borderId="3" xfId="0" applyFont="1" applyBorder="1"/>
    <xf numFmtId="168" fontId="9" fillId="0" borderId="3" xfId="0" applyNumberFormat="1" applyFont="1" applyBorder="1"/>
    <xf numFmtId="164" fontId="9" fillId="0" borderId="3" xfId="2" applyFont="1" applyFill="1" applyBorder="1"/>
    <xf numFmtId="164" fontId="4" fillId="0" borderId="3" xfId="2" applyFont="1" applyFill="1" applyBorder="1" applyAlignment="1">
      <alignment horizontal="left"/>
    </xf>
    <xf numFmtId="166" fontId="4" fillId="0" borderId="3" xfId="0" applyNumberFormat="1" applyFont="1" applyBorder="1" applyAlignment="1">
      <alignment horizontal="center" vertical="center"/>
    </xf>
    <xf numFmtId="164" fontId="4" fillId="0" borderId="3" xfId="2" quotePrefix="1" applyFont="1" applyFill="1" applyBorder="1" applyAlignment="1">
      <alignment horizontal="left"/>
    </xf>
    <xf numFmtId="164" fontId="4" fillId="0" borderId="3" xfId="2" applyFont="1" applyFill="1" applyBorder="1"/>
    <xf numFmtId="0" fontId="4" fillId="0" borderId="3" xfId="2" applyNumberFormat="1" applyFont="1" applyFill="1" applyBorder="1" applyAlignment="1">
      <alignment horizontal="left"/>
    </xf>
    <xf numFmtId="0" fontId="4" fillId="0" borderId="3" xfId="0" applyFont="1" applyBorder="1" applyAlignment="1">
      <alignment horizontal="center"/>
    </xf>
    <xf numFmtId="14" fontId="4" fillId="0" borderId="3" xfId="2" quotePrefix="1" applyNumberFormat="1" applyFont="1" applyFill="1" applyBorder="1" applyAlignment="1">
      <alignment horizontal="center" vertical="center"/>
    </xf>
    <xf numFmtId="164" fontId="4" fillId="0" borderId="3" xfId="2" applyFont="1" applyFill="1" applyBorder="1" applyAlignment="1">
      <alignment horizontal="center" vertical="center"/>
    </xf>
    <xf numFmtId="167" fontId="9" fillId="0" borderId="3" xfId="2" applyNumberFormat="1" applyFont="1" applyFill="1" applyBorder="1"/>
    <xf numFmtId="164" fontId="9" fillId="0" borderId="3" xfId="2" applyFont="1" applyFill="1" applyBorder="1" applyAlignment="1" applyProtection="1">
      <alignment horizontal="center"/>
    </xf>
    <xf numFmtId="0" fontId="9" fillId="0" borderId="3" xfId="0" applyFont="1" applyBorder="1" applyAlignment="1">
      <alignment horizontal="center"/>
    </xf>
    <xf numFmtId="164" fontId="9" fillId="3" borderId="3" xfId="2" applyFont="1" applyFill="1" applyBorder="1" applyAlignment="1">
      <alignment horizontal="left"/>
    </xf>
    <xf numFmtId="164" fontId="4" fillId="0" borderId="6" xfId="2" quotePrefix="1" applyFont="1" applyFill="1" applyBorder="1" applyAlignment="1">
      <alignment horizontal="left"/>
    </xf>
    <xf numFmtId="0" fontId="4" fillId="0" borderId="2" xfId="2" applyNumberFormat="1" applyFont="1" applyFill="1" applyBorder="1" applyAlignment="1">
      <alignment horizontal="left"/>
    </xf>
    <xf numFmtId="164" fontId="4" fillId="0" borderId="2" xfId="4" applyFont="1" applyFill="1" applyBorder="1" applyAlignment="1">
      <alignment horizontal="left"/>
    </xf>
    <xf numFmtId="164" fontId="4" fillId="0" borderId="7" xfId="2" applyFont="1" applyFill="1" applyBorder="1"/>
    <xf numFmtId="168" fontId="9" fillId="0" borderId="3" xfId="3" applyNumberFormat="1" applyFont="1" applyFill="1" applyBorder="1"/>
    <xf numFmtId="168" fontId="9" fillId="3" borderId="3" xfId="0" applyNumberFormat="1" applyFont="1" applyFill="1" applyBorder="1"/>
    <xf numFmtId="164" fontId="9" fillId="3" borderId="2" xfId="2" applyFont="1" applyFill="1" applyBorder="1"/>
    <xf numFmtId="168" fontId="9" fillId="3" borderId="3" xfId="3" applyNumberFormat="1" applyFont="1" applyFill="1" applyBorder="1"/>
    <xf numFmtId="164" fontId="4" fillId="3" borderId="3" xfId="2" applyFont="1" applyFill="1" applyBorder="1" applyAlignment="1">
      <alignment horizontal="left"/>
    </xf>
    <xf numFmtId="166" fontId="4" fillId="3" borderId="2" xfId="0" applyNumberFormat="1" applyFont="1" applyFill="1" applyBorder="1" applyAlignment="1">
      <alignment horizontal="center" vertical="center"/>
    </xf>
    <xf numFmtId="164" fontId="4" fillId="3" borderId="6" xfId="2" quotePrefix="1" applyFont="1" applyFill="1" applyBorder="1" applyAlignment="1">
      <alignment horizontal="left"/>
    </xf>
    <xf numFmtId="164" fontId="4" fillId="3" borderId="2" xfId="2" applyFont="1" applyFill="1" applyBorder="1"/>
    <xf numFmtId="0" fontId="4" fillId="3" borderId="2" xfId="2" applyNumberFormat="1" applyFont="1" applyFill="1" applyBorder="1" applyAlignment="1">
      <alignment horizontal="left"/>
    </xf>
    <xf numFmtId="0" fontId="4" fillId="3" borderId="2" xfId="0" applyFont="1" applyFill="1" applyBorder="1" applyAlignment="1">
      <alignment horizontal="center"/>
    </xf>
    <xf numFmtId="14" fontId="4" fillId="3" borderId="2" xfId="2" quotePrefix="1" applyNumberFormat="1" applyFont="1" applyFill="1" applyBorder="1" applyAlignment="1">
      <alignment horizontal="center" vertical="center"/>
    </xf>
    <xf numFmtId="164" fontId="4" fillId="3" borderId="2" xfId="2" applyFont="1" applyFill="1" applyBorder="1" applyAlignment="1">
      <alignment horizontal="center" vertical="center"/>
    </xf>
    <xf numFmtId="167" fontId="9" fillId="3" borderId="2" xfId="2" applyNumberFormat="1" applyFont="1" applyFill="1" applyBorder="1"/>
    <xf numFmtId="164" fontId="9" fillId="3" borderId="5" xfId="2" applyFont="1" applyFill="1" applyBorder="1" applyAlignment="1" applyProtection="1">
      <alignment horizontal="center"/>
    </xf>
    <xf numFmtId="164" fontId="4" fillId="3" borderId="2" xfId="2" applyFont="1" applyFill="1" applyBorder="1" applyAlignment="1">
      <alignment horizontal="left"/>
    </xf>
    <xf numFmtId="164" fontId="4" fillId="3" borderId="2" xfId="4" applyFont="1" applyFill="1" applyBorder="1" applyAlignment="1">
      <alignment horizontal="left"/>
    </xf>
    <xf numFmtId="164" fontId="4" fillId="3" borderId="7" xfId="2" applyFont="1" applyFill="1" applyBorder="1"/>
    <xf numFmtId="164" fontId="11" fillId="0" borderId="3" xfId="2" applyFont="1" applyFill="1" applyBorder="1" applyAlignment="1">
      <alignment horizontal="left"/>
    </xf>
    <xf numFmtId="164" fontId="4" fillId="0" borderId="2" xfId="2" quotePrefix="1" applyFont="1" applyFill="1" applyBorder="1" applyAlignment="1">
      <alignment horizontal="center" vertical="center"/>
    </xf>
    <xf numFmtId="164" fontId="4" fillId="0" borderId="8" xfId="2" quotePrefix="1" applyFont="1" applyFill="1" applyBorder="1" applyAlignment="1">
      <alignment horizontal="left"/>
    </xf>
    <xf numFmtId="164" fontId="4" fillId="0" borderId="3" xfId="2" quotePrefix="1" applyFont="1" applyFill="1" applyBorder="1" applyAlignment="1">
      <alignment horizontal="center" vertical="center"/>
    </xf>
    <xf numFmtId="164" fontId="9" fillId="0" borderId="9" xfId="2" applyFont="1" applyFill="1" applyBorder="1" applyAlignment="1" applyProtection="1">
      <alignment horizontal="center"/>
    </xf>
    <xf numFmtId="164" fontId="4" fillId="0" borderId="3" xfId="2" applyFont="1" applyFill="1" applyBorder="1" applyAlignment="1">
      <alignment horizontal="center"/>
    </xf>
    <xf numFmtId="164" fontId="4" fillId="0" borderId="3" xfId="2" applyFont="1" applyFill="1" applyBorder="1" applyAlignment="1">
      <alignment vertical="center"/>
    </xf>
    <xf numFmtId="164" fontId="12" fillId="0" borderId="3" xfId="4" applyFont="1" applyFill="1" applyBorder="1"/>
    <xf numFmtId="164" fontId="4" fillId="0" borderId="8" xfId="2" applyFont="1" applyFill="1" applyBorder="1" applyAlignment="1">
      <alignment horizontal="left"/>
    </xf>
    <xf numFmtId="164" fontId="9" fillId="0" borderId="10" xfId="2" applyFont="1" applyFill="1" applyBorder="1"/>
    <xf numFmtId="168" fontId="9" fillId="0" borderId="10" xfId="3" applyNumberFormat="1" applyFont="1" applyFill="1" applyBorder="1"/>
    <xf numFmtId="164" fontId="9" fillId="0" borderId="10" xfId="2" applyFont="1" applyFill="1" applyBorder="1" applyAlignment="1">
      <alignment horizontal="left"/>
    </xf>
    <xf numFmtId="164" fontId="4" fillId="0" borderId="10" xfId="2" applyFont="1" applyFill="1" applyBorder="1" applyAlignment="1">
      <alignment horizontal="left"/>
    </xf>
    <xf numFmtId="164" fontId="9" fillId="0" borderId="3" xfId="2" quotePrefix="1" applyFont="1" applyFill="1" applyBorder="1" applyAlignment="1">
      <alignment horizontal="center"/>
    </xf>
    <xf numFmtId="164" fontId="4" fillId="0" borderId="11" xfId="2" applyFont="1" applyFill="1" applyBorder="1" applyAlignment="1">
      <alignment horizontal="left"/>
    </xf>
    <xf numFmtId="164" fontId="4" fillId="0" borderId="10" xfId="2" applyFont="1" applyFill="1" applyBorder="1"/>
    <xf numFmtId="164" fontId="11" fillId="0" borderId="10" xfId="2" applyFont="1" applyFill="1" applyBorder="1" applyAlignment="1">
      <alignment horizontal="left"/>
    </xf>
    <xf numFmtId="0" fontId="4" fillId="0" borderId="10" xfId="0" applyFont="1" applyBorder="1" applyAlignment="1">
      <alignment horizontal="center"/>
    </xf>
    <xf numFmtId="167" fontId="9" fillId="0" borderId="10" xfId="2" applyNumberFormat="1" applyFont="1" applyFill="1" applyBorder="1"/>
    <xf numFmtId="164" fontId="9" fillId="0" borderId="12" xfId="2" applyFont="1" applyFill="1" applyBorder="1" applyAlignment="1" applyProtection="1">
      <alignment horizontal="center"/>
    </xf>
    <xf numFmtId="164" fontId="4" fillId="0" borderId="13" xfId="2" applyFont="1" applyFill="1" applyBorder="1"/>
    <xf numFmtId="164" fontId="4" fillId="0" borderId="13" xfId="2" applyFont="1" applyFill="1" applyBorder="1" applyAlignment="1">
      <alignment horizontal="center"/>
    </xf>
    <xf numFmtId="164" fontId="4" fillId="0" borderId="13" xfId="2" applyFont="1" applyFill="1" applyBorder="1" applyAlignment="1">
      <alignment horizontal="left"/>
    </xf>
    <xf numFmtId="164" fontId="4" fillId="0" borderId="13" xfId="4" applyFont="1" applyFill="1" applyBorder="1" applyAlignment="1">
      <alignment horizontal="left"/>
    </xf>
    <xf numFmtId="164" fontId="4" fillId="0" borderId="14" xfId="2" applyFont="1" applyFill="1" applyBorder="1"/>
    <xf numFmtId="164" fontId="9" fillId="0" borderId="2" xfId="2" applyFont="1" applyFill="1" applyBorder="1" applyAlignment="1">
      <alignment horizontal="left"/>
    </xf>
    <xf numFmtId="164" fontId="4" fillId="0" borderId="15" xfId="2" quotePrefix="1" applyFont="1" applyFill="1" applyBorder="1" applyAlignment="1">
      <alignment horizontal="left"/>
    </xf>
    <xf numFmtId="164" fontId="4" fillId="0" borderId="2" xfId="2" applyFont="1" applyFill="1" applyBorder="1" applyAlignment="1">
      <alignment horizontal="center"/>
    </xf>
    <xf numFmtId="164" fontId="4" fillId="0" borderId="0" xfId="2" applyFont="1"/>
    <xf numFmtId="166" fontId="9" fillId="0" borderId="3" xfId="0" applyNumberFormat="1" applyFont="1" applyBorder="1" applyAlignment="1">
      <alignment horizontal="center" vertical="center"/>
    </xf>
    <xf numFmtId="164" fontId="9" fillId="0" borderId="8" xfId="2" quotePrefix="1" applyFont="1" applyFill="1" applyBorder="1" applyAlignment="1">
      <alignment horizontal="left"/>
    </xf>
    <xf numFmtId="164" fontId="9" fillId="0" borderId="3" xfId="2" applyFont="1" applyFill="1" applyBorder="1" applyAlignment="1">
      <alignment horizontal="center"/>
    </xf>
    <xf numFmtId="164" fontId="9" fillId="0" borderId="3" xfId="4" applyFont="1" applyFill="1" applyBorder="1" applyAlignment="1">
      <alignment horizontal="left"/>
    </xf>
    <xf numFmtId="164" fontId="9" fillId="0" borderId="4" xfId="2" applyFont="1" applyFill="1" applyBorder="1"/>
    <xf numFmtId="164" fontId="4" fillId="4" borderId="3" xfId="2" applyFont="1" applyFill="1" applyBorder="1" applyAlignment="1">
      <alignment horizontal="left"/>
    </xf>
    <xf numFmtId="164" fontId="4" fillId="0" borderId="10" xfId="2" applyFont="1" applyBorder="1" applyAlignment="1">
      <alignment horizontal="center"/>
    </xf>
    <xf numFmtId="0" fontId="9" fillId="0" borderId="0" xfId="0" applyFont="1"/>
    <xf numFmtId="164" fontId="9" fillId="0" borderId="8" xfId="2" applyFont="1" applyFill="1" applyBorder="1" applyAlignment="1">
      <alignment horizontal="left"/>
    </xf>
    <xf numFmtId="164" fontId="9" fillId="0" borderId="3" xfId="5" applyFont="1" applyFill="1" applyBorder="1" applyAlignment="1">
      <alignment horizontal="center" vertical="center"/>
    </xf>
    <xf numFmtId="164" fontId="5" fillId="0" borderId="0" xfId="2" applyFont="1"/>
    <xf numFmtId="0" fontId="5" fillId="0" borderId="0" xfId="0" applyFont="1"/>
    <xf numFmtId="0" fontId="4" fillId="0" borderId="3" xfId="0" quotePrefix="1" applyFont="1" applyBorder="1" applyAlignment="1">
      <alignment horizontal="center" vertical="center"/>
    </xf>
    <xf numFmtId="164" fontId="4" fillId="0" borderId="16" xfId="2" applyFont="1" applyFill="1" applyBorder="1"/>
    <xf numFmtId="164" fontId="4" fillId="0" borderId="16" xfId="2" applyFont="1" applyFill="1" applyBorder="1" applyAlignment="1">
      <alignment horizontal="center"/>
    </xf>
    <xf numFmtId="164" fontId="4" fillId="0" borderId="16" xfId="2" applyFont="1" applyFill="1" applyBorder="1" applyAlignment="1">
      <alignment horizontal="left"/>
    </xf>
    <xf numFmtId="164" fontId="4" fillId="0" borderId="16" xfId="4" applyFont="1" applyFill="1" applyBorder="1" applyAlignment="1">
      <alignment horizontal="left"/>
    </xf>
    <xf numFmtId="0" fontId="4" fillId="0" borderId="16" xfId="0" applyFont="1" applyBorder="1" applyAlignment="1">
      <alignment horizontal="center"/>
    </xf>
    <xf numFmtId="0" fontId="4" fillId="0" borderId="17" xfId="0" applyFont="1" applyBorder="1"/>
    <xf numFmtId="0" fontId="4" fillId="2" borderId="17" xfId="0" applyFont="1" applyFill="1" applyBorder="1"/>
    <xf numFmtId="0" fontId="4" fillId="0" borderId="17" xfId="0" applyFont="1" applyBorder="1" applyAlignment="1">
      <alignment wrapText="1"/>
    </xf>
    <xf numFmtId="0" fontId="4" fillId="0" borderId="17" xfId="0" applyFont="1" applyBorder="1" applyAlignment="1">
      <alignment horizontal="center"/>
    </xf>
    <xf numFmtId="167" fontId="9" fillId="0" borderId="17" xfId="2" applyNumberFormat="1" applyFont="1" applyFill="1" applyBorder="1"/>
    <xf numFmtId="164" fontId="6" fillId="0" borderId="17" xfId="2" applyFont="1" applyFill="1" applyBorder="1"/>
    <xf numFmtId="0" fontId="6" fillId="0" borderId="0" xfId="0" applyFont="1"/>
    <xf numFmtId="0" fontId="6" fillId="0" borderId="0" xfId="0" applyFont="1" applyAlignment="1">
      <alignment horizontal="center"/>
    </xf>
    <xf numFmtId="0" fontId="8" fillId="0" borderId="0" xfId="0" applyFont="1"/>
    <xf numFmtId="164" fontId="6" fillId="0" borderId="0" xfId="2" applyFont="1" applyFill="1"/>
    <xf numFmtId="0" fontId="13" fillId="0" borderId="0" xfId="0" applyFont="1"/>
    <xf numFmtId="0" fontId="14" fillId="6" borderId="0" xfId="0" applyFont="1" applyFill="1" applyAlignment="1">
      <alignment horizontal="center" vertical="center"/>
    </xf>
    <xf numFmtId="164" fontId="6" fillId="0" borderId="0" xfId="2" applyFont="1" applyFill="1" applyAlignment="1">
      <alignment horizontal="center" vertical="center"/>
    </xf>
    <xf numFmtId="0" fontId="13" fillId="6" borderId="0" xfId="0" applyFont="1" applyFill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164" fontId="8" fillId="0" borderId="0" xfId="2" applyFont="1" applyFill="1" applyBorder="1" applyAlignment="1">
      <alignment horizontal="left"/>
    </xf>
    <xf numFmtId="0" fontId="14" fillId="0" borderId="0" xfId="0" applyFont="1" applyAlignment="1">
      <alignment horizontal="center" vertical="center"/>
    </xf>
    <xf numFmtId="164" fontId="4" fillId="0" borderId="10" xfId="2" applyFont="1" applyFill="1" applyBorder="1" applyAlignment="1">
      <alignment horizontal="center"/>
    </xf>
    <xf numFmtId="167" fontId="8" fillId="0" borderId="0" xfId="0" applyNumberFormat="1" applyFont="1"/>
    <xf numFmtId="164" fontId="9" fillId="0" borderId="0" xfId="2" applyFont="1" applyFill="1"/>
    <xf numFmtId="0" fontId="8" fillId="0" borderId="0" xfId="1" applyNumberFormat="1" applyFont="1" applyFill="1" applyAlignment="1">
      <alignment horizontal="left"/>
    </xf>
    <xf numFmtId="167" fontId="9" fillId="0" borderId="0" xfId="0" applyNumberFormat="1" applyFont="1"/>
    <xf numFmtId="0" fontId="17" fillId="0" borderId="0" xfId="0" applyFont="1"/>
    <xf numFmtId="168" fontId="9" fillId="0" borderId="16" xfId="8" applyNumberFormat="1" applyFont="1" applyFill="1" applyBorder="1"/>
    <xf numFmtId="164" fontId="9" fillId="2" borderId="2" xfId="2" applyFont="1" applyFill="1" applyBorder="1" applyAlignment="1">
      <alignment horizontal="left"/>
    </xf>
    <xf numFmtId="164" fontId="9" fillId="2" borderId="2" xfId="2" applyFont="1" applyFill="1" applyBorder="1"/>
    <xf numFmtId="164" fontId="9" fillId="2" borderId="10" xfId="2" applyFont="1" applyFill="1" applyBorder="1" applyAlignment="1">
      <alignment horizontal="left"/>
    </xf>
    <xf numFmtId="164" fontId="9" fillId="0" borderId="16" xfId="2" applyFont="1" applyFill="1" applyBorder="1" applyAlignment="1">
      <alignment horizontal="left"/>
    </xf>
    <xf numFmtId="167" fontId="9" fillId="0" borderId="16" xfId="0" applyNumberFormat="1" applyFont="1" applyBorder="1"/>
    <xf numFmtId="168" fontId="9" fillId="0" borderId="2" xfId="8" applyNumberFormat="1" applyFont="1" applyFill="1" applyBorder="1"/>
    <xf numFmtId="0" fontId="9" fillId="0" borderId="2" xfId="0" applyFont="1" applyBorder="1" applyAlignment="1">
      <alignment horizontal="center"/>
    </xf>
    <xf numFmtId="0" fontId="9" fillId="0" borderId="16" xfId="0" applyFont="1" applyBorder="1"/>
    <xf numFmtId="168" fontId="9" fillId="0" borderId="16" xfId="0" applyNumberFormat="1" applyFont="1" applyBorder="1"/>
    <xf numFmtId="164" fontId="9" fillId="2" borderId="16" xfId="2" applyFont="1" applyFill="1" applyBorder="1"/>
    <xf numFmtId="164" fontId="9" fillId="2" borderId="16" xfId="2" applyFont="1" applyFill="1" applyBorder="1" applyAlignment="1">
      <alignment horizontal="left"/>
    </xf>
    <xf numFmtId="164" fontId="9" fillId="0" borderId="16" xfId="2" applyFont="1" applyFill="1" applyBorder="1"/>
    <xf numFmtId="166" fontId="4" fillId="0" borderId="16" xfId="0" applyNumberFormat="1" applyFont="1" applyBorder="1" applyAlignment="1">
      <alignment horizontal="center" vertical="center"/>
    </xf>
    <xf numFmtId="164" fontId="4" fillId="0" borderId="16" xfId="2" quotePrefix="1" applyFont="1" applyFill="1" applyBorder="1" applyAlignment="1">
      <alignment horizontal="left"/>
    </xf>
    <xf numFmtId="0" fontId="4" fillId="0" borderId="16" xfId="2" applyNumberFormat="1" applyFont="1" applyFill="1" applyBorder="1" applyAlignment="1">
      <alignment horizontal="left"/>
    </xf>
    <xf numFmtId="14" fontId="4" fillId="0" borderId="16" xfId="2" quotePrefix="1" applyNumberFormat="1" applyFont="1" applyFill="1" applyBorder="1" applyAlignment="1">
      <alignment horizontal="center" vertical="center"/>
    </xf>
    <xf numFmtId="164" fontId="4" fillId="0" borderId="16" xfId="2" applyFont="1" applyFill="1" applyBorder="1" applyAlignment="1">
      <alignment horizontal="center" vertical="center"/>
    </xf>
    <xf numFmtId="167" fontId="9" fillId="0" borderId="16" xfId="2" applyNumberFormat="1" applyFont="1" applyFill="1" applyBorder="1"/>
    <xf numFmtId="164" fontId="9" fillId="0" borderId="16" xfId="2" applyFont="1" applyFill="1" applyBorder="1" applyAlignment="1" applyProtection="1">
      <alignment horizontal="center"/>
    </xf>
    <xf numFmtId="0" fontId="9" fillId="0" borderId="16" xfId="0" applyFont="1" applyBorder="1" applyAlignment="1">
      <alignment horizontal="center"/>
    </xf>
    <xf numFmtId="164" fontId="9" fillId="3" borderId="16" xfId="2" applyFont="1" applyFill="1" applyBorder="1" applyAlignment="1">
      <alignment horizontal="left"/>
    </xf>
    <xf numFmtId="168" fontId="9" fillId="3" borderId="16" xfId="0" applyNumberFormat="1" applyFont="1" applyFill="1" applyBorder="1"/>
    <xf numFmtId="164" fontId="9" fillId="3" borderId="16" xfId="2" applyFont="1" applyFill="1" applyBorder="1"/>
    <xf numFmtId="164" fontId="9" fillId="3" borderId="2" xfId="2" applyFont="1" applyFill="1" applyBorder="1" applyAlignment="1">
      <alignment horizontal="left"/>
    </xf>
    <xf numFmtId="168" fontId="9" fillId="3" borderId="16" xfId="8" applyNumberFormat="1" applyFont="1" applyFill="1" applyBorder="1"/>
    <xf numFmtId="164" fontId="4" fillId="3" borderId="16" xfId="2" applyFont="1" applyFill="1" applyBorder="1" applyAlignment="1">
      <alignment horizontal="left"/>
    </xf>
    <xf numFmtId="0" fontId="9" fillId="3" borderId="16" xfId="0" applyFont="1" applyFill="1" applyBorder="1" applyAlignment="1">
      <alignment horizontal="center"/>
    </xf>
    <xf numFmtId="164" fontId="4" fillId="0" borderId="18" xfId="2" quotePrefix="1" applyFont="1" applyFill="1" applyBorder="1" applyAlignment="1">
      <alignment horizontal="left"/>
    </xf>
    <xf numFmtId="164" fontId="4" fillId="0" borderId="16" xfId="2" quotePrefix="1" applyFont="1" applyFill="1" applyBorder="1" applyAlignment="1">
      <alignment horizontal="center" vertical="center"/>
    </xf>
    <xf numFmtId="168" fontId="9" fillId="0" borderId="3" xfId="8" applyNumberFormat="1" applyFont="1" applyFill="1" applyBorder="1"/>
    <xf numFmtId="168" fontId="9" fillId="7" borderId="3" xfId="8" applyNumberFormat="1" applyFont="1" applyFill="1" applyBorder="1"/>
    <xf numFmtId="168" fontId="9" fillId="0" borderId="10" xfId="8" applyNumberFormat="1" applyFont="1" applyFill="1" applyBorder="1"/>
    <xf numFmtId="164" fontId="4" fillId="0" borderId="10" xfId="4" applyFont="1" applyFill="1" applyBorder="1" applyAlignment="1">
      <alignment horizontal="left"/>
    </xf>
    <xf numFmtId="164" fontId="4" fillId="0" borderId="19" xfId="2" applyFont="1" applyFill="1" applyBorder="1"/>
    <xf numFmtId="164" fontId="4" fillId="0" borderId="19" xfId="2" applyFont="1" applyFill="1" applyBorder="1" applyAlignment="1">
      <alignment horizontal="center"/>
    </xf>
    <xf numFmtId="164" fontId="4" fillId="0" borderId="19" xfId="2" applyFont="1" applyFill="1" applyBorder="1" applyAlignment="1">
      <alignment horizontal="left"/>
    </xf>
    <xf numFmtId="164" fontId="4" fillId="0" borderId="19" xfId="4" applyFont="1" applyFill="1" applyBorder="1" applyAlignment="1">
      <alignment horizontal="left"/>
    </xf>
    <xf numFmtId="0" fontId="8" fillId="0" borderId="20" xfId="0" applyFont="1" applyBorder="1" applyAlignment="1">
      <alignment horizontal="center" vertical="center"/>
    </xf>
    <xf numFmtId="0" fontId="8" fillId="5" borderId="20" xfId="0" applyFont="1" applyFill="1" applyBorder="1" applyAlignment="1">
      <alignment horizontal="center" vertical="center"/>
    </xf>
    <xf numFmtId="0" fontId="8" fillId="0" borderId="17" xfId="0" applyFont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 wrapText="1"/>
    </xf>
    <xf numFmtId="0" fontId="8" fillId="0" borderId="23" xfId="0" applyFont="1" applyBorder="1" applyAlignment="1">
      <alignment horizontal="center" vertical="center" wrapText="1"/>
    </xf>
    <xf numFmtId="164" fontId="8" fillId="0" borderId="0" xfId="2" applyFont="1" applyFill="1"/>
    <xf numFmtId="0" fontId="14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/>
    </xf>
    <xf numFmtId="164" fontId="8" fillId="0" borderId="0" xfId="2" applyFont="1" applyFill="1" applyAlignment="1">
      <alignment horizontal="center" vertical="center"/>
    </xf>
    <xf numFmtId="0" fontId="14" fillId="0" borderId="0" xfId="0" applyFont="1"/>
    <xf numFmtId="0" fontId="9" fillId="0" borderId="17" xfId="0" applyFont="1" applyBorder="1"/>
    <xf numFmtId="164" fontId="8" fillId="0" borderId="17" xfId="2" applyFont="1" applyFill="1" applyBorder="1"/>
    <xf numFmtId="0" fontId="9" fillId="0" borderId="17" xfId="0" applyFont="1" applyBorder="1" applyAlignment="1">
      <alignment horizontal="center"/>
    </xf>
    <xf numFmtId="0" fontId="9" fillId="0" borderId="17" xfId="0" applyFont="1" applyBorder="1" applyAlignment="1">
      <alignment wrapText="1"/>
    </xf>
    <xf numFmtId="164" fontId="9" fillId="0" borderId="16" xfId="4" applyFont="1" applyFill="1" applyBorder="1" applyAlignment="1">
      <alignment horizontal="left"/>
    </xf>
    <xf numFmtId="164" fontId="9" fillId="0" borderId="16" xfId="2" applyFont="1" applyFill="1" applyBorder="1" applyAlignment="1">
      <alignment horizontal="center"/>
    </xf>
    <xf numFmtId="0" fontId="9" fillId="0" borderId="3" xfId="0" quotePrefix="1" applyFont="1" applyBorder="1" applyAlignment="1">
      <alignment horizontal="center" vertical="center"/>
    </xf>
    <xf numFmtId="164" fontId="9" fillId="0" borderId="3" xfId="2" quotePrefix="1" applyFont="1" applyFill="1" applyBorder="1" applyAlignment="1">
      <alignment horizontal="center" vertical="center"/>
    </xf>
    <xf numFmtId="164" fontId="9" fillId="0" borderId="0" xfId="0" applyNumberFormat="1" applyFont="1"/>
    <xf numFmtId="164" fontId="9" fillId="0" borderId="2" xfId="2" quotePrefix="1" applyFont="1" applyFill="1" applyBorder="1" applyAlignment="1">
      <alignment horizontal="center" vertical="center"/>
    </xf>
    <xf numFmtId="164" fontId="9" fillId="0" borderId="3" xfId="2" applyFont="1" applyFill="1" applyBorder="1" applyAlignment="1">
      <alignment horizontal="center" vertical="center"/>
    </xf>
    <xf numFmtId="164" fontId="9" fillId="0" borderId="7" xfId="2" applyFont="1" applyFill="1" applyBorder="1"/>
    <xf numFmtId="164" fontId="9" fillId="0" borderId="2" xfId="4" applyFont="1" applyFill="1" applyBorder="1" applyAlignment="1">
      <alignment horizontal="left"/>
    </xf>
    <xf numFmtId="164" fontId="9" fillId="0" borderId="2" xfId="2" applyFont="1" applyFill="1" applyBorder="1" applyAlignment="1">
      <alignment horizontal="center" vertical="center"/>
    </xf>
    <xf numFmtId="166" fontId="9" fillId="0" borderId="2" xfId="0" applyNumberFormat="1" applyFont="1" applyBorder="1" applyAlignment="1">
      <alignment horizontal="center" vertical="center"/>
    </xf>
    <xf numFmtId="164" fontId="9" fillId="0" borderId="3" xfId="4" applyFont="1" applyFill="1" applyBorder="1"/>
    <xf numFmtId="164" fontId="9" fillId="0" borderId="6" xfId="2" quotePrefix="1" applyFont="1" applyFill="1" applyBorder="1" applyAlignment="1">
      <alignment horizontal="left"/>
    </xf>
    <xf numFmtId="14" fontId="9" fillId="0" borderId="2" xfId="2" quotePrefix="1" applyNumberFormat="1" applyFont="1" applyFill="1" applyBorder="1" applyAlignment="1">
      <alignment horizontal="center" vertical="center"/>
    </xf>
    <xf numFmtId="0" fontId="9" fillId="0" borderId="2" xfId="2" applyNumberFormat="1" applyFont="1" applyFill="1" applyBorder="1" applyAlignment="1">
      <alignment horizontal="left"/>
    </xf>
    <xf numFmtId="14" fontId="9" fillId="0" borderId="2" xfId="0" applyNumberFormat="1" applyFont="1" applyBorder="1" applyAlignment="1">
      <alignment horizontal="center" vertical="center"/>
    </xf>
    <xf numFmtId="14" fontId="9" fillId="0" borderId="3" xfId="2" quotePrefix="1" applyNumberFormat="1" applyFont="1" applyFill="1" applyBorder="1" applyAlignment="1">
      <alignment horizontal="center" vertical="center"/>
    </xf>
    <xf numFmtId="0" fontId="9" fillId="0" borderId="3" xfId="2" applyNumberFormat="1" applyFont="1" applyFill="1" applyBorder="1" applyAlignment="1">
      <alignment horizontal="left"/>
    </xf>
    <xf numFmtId="164" fontId="9" fillId="0" borderId="3" xfId="2" quotePrefix="1" applyFont="1" applyFill="1" applyBorder="1" applyAlignment="1">
      <alignment horizontal="left"/>
    </xf>
    <xf numFmtId="164" fontId="9" fillId="0" borderId="2" xfId="2" quotePrefix="1" applyFont="1" applyFill="1" applyBorder="1" applyAlignment="1">
      <alignment horizontal="left"/>
    </xf>
    <xf numFmtId="164" fontId="8" fillId="0" borderId="0" xfId="2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8" fillId="0" borderId="1" xfId="0" applyFont="1" applyBorder="1" applyAlignment="1">
      <alignment horizontal="center"/>
    </xf>
    <xf numFmtId="0" fontId="19" fillId="0" borderId="0" xfId="0" applyFont="1"/>
    <xf numFmtId="164" fontId="19" fillId="0" borderId="0" xfId="2" applyFont="1" applyFill="1" applyBorder="1" applyAlignment="1">
      <alignment horizontal="center"/>
    </xf>
    <xf numFmtId="164" fontId="19" fillId="0" borderId="0" xfId="2" applyFont="1" applyFill="1" applyBorder="1" applyAlignment="1">
      <alignment horizontal="left"/>
    </xf>
    <xf numFmtId="167" fontId="19" fillId="0" borderId="0" xfId="0" applyNumberFormat="1" applyFont="1"/>
    <xf numFmtId="0" fontId="5" fillId="0" borderId="0" xfId="0" applyFont="1" applyAlignment="1">
      <alignment horizontal="center"/>
    </xf>
    <xf numFmtId="164" fontId="19" fillId="0" borderId="0" xfId="2" applyFont="1" applyFill="1"/>
    <xf numFmtId="164" fontId="20" fillId="0" borderId="0" xfId="2" applyFont="1" applyFill="1"/>
    <xf numFmtId="164" fontId="5" fillId="0" borderId="0" xfId="0" applyNumberFormat="1" applyFont="1"/>
    <xf numFmtId="167" fontId="5" fillId="0" borderId="0" xfId="0" applyNumberFormat="1" applyFont="1"/>
    <xf numFmtId="166" fontId="5" fillId="0" borderId="0" xfId="0" applyNumberFormat="1" applyFont="1"/>
    <xf numFmtId="0" fontId="19" fillId="0" borderId="0" xfId="0" applyFont="1" applyAlignment="1">
      <alignment horizontal="left"/>
    </xf>
    <xf numFmtId="0" fontId="21" fillId="0" borderId="0" xfId="0" applyFont="1"/>
    <xf numFmtId="164" fontId="9" fillId="0" borderId="17" xfId="2" applyFont="1" applyFill="1" applyBorder="1" applyAlignment="1" applyProtection="1">
      <alignment horizontal="center"/>
    </xf>
    <xf numFmtId="164" fontId="9" fillId="0" borderId="17" xfId="2" applyFont="1" applyFill="1" applyBorder="1"/>
    <xf numFmtId="168" fontId="9" fillId="0" borderId="17" xfId="8" applyNumberFormat="1" applyFont="1" applyFill="1" applyBorder="1"/>
    <xf numFmtId="164" fontId="9" fillId="0" borderId="27" xfId="2" applyFont="1" applyFill="1" applyBorder="1" applyAlignment="1" applyProtection="1">
      <alignment horizontal="center"/>
    </xf>
    <xf numFmtId="167" fontId="9" fillId="0" borderId="27" xfId="2" applyNumberFormat="1" applyFont="1" applyFill="1" applyBorder="1"/>
    <xf numFmtId="164" fontId="9" fillId="0" borderId="27" xfId="2" applyFont="1" applyFill="1" applyBorder="1"/>
    <xf numFmtId="168" fontId="9" fillId="0" borderId="27" xfId="8" applyNumberFormat="1" applyFont="1" applyFill="1" applyBorder="1"/>
    <xf numFmtId="164" fontId="9" fillId="0" borderId="27" xfId="2" applyFont="1" applyFill="1" applyBorder="1" applyAlignment="1">
      <alignment horizontal="left"/>
    </xf>
    <xf numFmtId="0" fontId="9" fillId="0" borderId="27" xfId="0" applyFont="1" applyBorder="1" applyAlignment="1">
      <alignment horizontal="center"/>
    </xf>
    <xf numFmtId="167" fontId="9" fillId="0" borderId="27" xfId="0" applyNumberFormat="1" applyFont="1" applyBorder="1"/>
    <xf numFmtId="168" fontId="9" fillId="0" borderId="27" xfId="0" applyNumberFormat="1" applyFont="1" applyBorder="1"/>
    <xf numFmtId="0" fontId="9" fillId="0" borderId="27" xfId="0" applyFont="1" applyBorder="1"/>
    <xf numFmtId="167" fontId="9" fillId="0" borderId="10" xfId="0" applyNumberFormat="1" applyFont="1" applyBorder="1"/>
    <xf numFmtId="164" fontId="9" fillId="0" borderId="17" xfId="2" applyFont="1" applyFill="1" applyBorder="1" applyAlignment="1">
      <alignment horizontal="left"/>
    </xf>
    <xf numFmtId="168" fontId="9" fillId="0" borderId="17" xfId="0" applyNumberFormat="1" applyFont="1" applyBorder="1"/>
    <xf numFmtId="164" fontId="9" fillId="0" borderId="10" xfId="2" applyFont="1" applyFill="1" applyBorder="1" applyAlignment="1">
      <alignment horizontal="center"/>
    </xf>
    <xf numFmtId="164" fontId="9" fillId="0" borderId="19" xfId="4" applyFont="1" applyFill="1" applyBorder="1" applyAlignment="1">
      <alignment horizontal="left"/>
    </xf>
    <xf numFmtId="164" fontId="9" fillId="0" borderId="19" xfId="2" applyFont="1" applyFill="1" applyBorder="1" applyAlignment="1">
      <alignment horizontal="left"/>
    </xf>
    <xf numFmtId="164" fontId="9" fillId="0" borderId="19" xfId="2" applyFont="1" applyFill="1" applyBorder="1" applyAlignment="1">
      <alignment horizontal="center"/>
    </xf>
    <xf numFmtId="164" fontId="9" fillId="0" borderId="19" xfId="2" applyFont="1" applyFill="1" applyBorder="1"/>
    <xf numFmtId="164" fontId="9" fillId="0" borderId="15" xfId="2" quotePrefix="1" applyFont="1" applyFill="1" applyBorder="1" applyAlignment="1">
      <alignment horizontal="left"/>
    </xf>
    <xf numFmtId="164" fontId="9" fillId="0" borderId="14" xfId="2" applyFont="1" applyFill="1" applyBorder="1"/>
    <xf numFmtId="164" fontId="9" fillId="0" borderId="10" xfId="4" applyFont="1" applyFill="1" applyBorder="1" applyAlignment="1">
      <alignment horizontal="left"/>
    </xf>
    <xf numFmtId="0" fontId="9" fillId="0" borderId="10" xfId="0" applyFont="1" applyBorder="1" applyAlignment="1">
      <alignment horizontal="center"/>
    </xf>
    <xf numFmtId="164" fontId="9" fillId="0" borderId="11" xfId="2" applyFont="1" applyFill="1" applyBorder="1" applyAlignment="1">
      <alignment horizontal="left"/>
    </xf>
    <xf numFmtId="164" fontId="9" fillId="0" borderId="3" xfId="2" applyFont="1" applyFill="1" applyBorder="1" applyAlignment="1">
      <alignment vertical="center"/>
    </xf>
    <xf numFmtId="164" fontId="9" fillId="0" borderId="16" xfId="2" applyFont="1" applyFill="1" applyBorder="1" applyAlignment="1">
      <alignment horizontal="center" vertical="center"/>
    </xf>
    <xf numFmtId="164" fontId="9" fillId="0" borderId="16" xfId="2" quotePrefix="1" applyFont="1" applyFill="1" applyBorder="1" applyAlignment="1">
      <alignment horizontal="center" vertical="center"/>
    </xf>
    <xf numFmtId="164" fontId="9" fillId="0" borderId="18" xfId="2" quotePrefix="1" applyFont="1" applyFill="1" applyBorder="1" applyAlignment="1">
      <alignment horizontal="left"/>
    </xf>
    <xf numFmtId="166" fontId="9" fillId="0" borderId="16" xfId="0" applyNumberFormat="1" applyFont="1" applyBorder="1" applyAlignment="1">
      <alignment horizontal="center" vertical="center"/>
    </xf>
    <xf numFmtId="14" fontId="9" fillId="0" borderId="16" xfId="2" quotePrefix="1" applyNumberFormat="1" applyFont="1" applyFill="1" applyBorder="1" applyAlignment="1">
      <alignment horizontal="center" vertical="center"/>
    </xf>
    <xf numFmtId="0" fontId="9" fillId="0" borderId="16" xfId="2" applyNumberFormat="1" applyFont="1" applyFill="1" applyBorder="1" applyAlignment="1">
      <alignment horizontal="left"/>
    </xf>
    <xf numFmtId="164" fontId="9" fillId="0" borderId="16" xfId="2" quotePrefix="1" applyFont="1" applyFill="1" applyBorder="1" applyAlignment="1">
      <alignment horizontal="left"/>
    </xf>
    <xf numFmtId="164" fontId="9" fillId="0" borderId="28" xfId="2" applyFont="1" applyFill="1" applyBorder="1"/>
    <xf numFmtId="164" fontId="9" fillId="0" borderId="27" xfId="4" applyFont="1" applyFill="1" applyBorder="1" applyAlignment="1">
      <alignment horizontal="left"/>
    </xf>
    <xf numFmtId="164" fontId="9" fillId="0" borderId="27" xfId="2" applyFont="1" applyFill="1" applyBorder="1" applyAlignment="1">
      <alignment horizontal="center" vertical="center"/>
    </xf>
    <xf numFmtId="14" fontId="9" fillId="0" borderId="27" xfId="2" quotePrefix="1" applyNumberFormat="1" applyFont="1" applyFill="1" applyBorder="1" applyAlignment="1">
      <alignment horizontal="center" vertical="center"/>
    </xf>
    <xf numFmtId="164" fontId="9" fillId="0" borderId="27" xfId="2" quotePrefix="1" applyFont="1" applyFill="1" applyBorder="1" applyAlignment="1">
      <alignment horizontal="left"/>
    </xf>
    <xf numFmtId="166" fontId="9" fillId="0" borderId="27" xfId="0" applyNumberFormat="1" applyFont="1" applyBorder="1" applyAlignment="1">
      <alignment horizontal="center" vertical="center"/>
    </xf>
    <xf numFmtId="164" fontId="9" fillId="0" borderId="17" xfId="2" applyFont="1" applyFill="1" applyBorder="1" applyAlignment="1">
      <alignment horizontal="center" vertical="center"/>
    </xf>
    <xf numFmtId="14" fontId="9" fillId="0" borderId="17" xfId="2" quotePrefix="1" applyNumberFormat="1" applyFont="1" applyFill="1" applyBorder="1" applyAlignment="1">
      <alignment horizontal="center" vertical="center"/>
    </xf>
    <xf numFmtId="164" fontId="9" fillId="0" borderId="17" xfId="2" quotePrefix="1" applyFont="1" applyFill="1" applyBorder="1" applyAlignment="1">
      <alignment horizontal="left"/>
    </xf>
    <xf numFmtId="166" fontId="9" fillId="0" borderId="17" xfId="0" applyNumberFormat="1" applyFont="1" applyBorder="1" applyAlignment="1">
      <alignment horizontal="center" vertical="center"/>
    </xf>
    <xf numFmtId="166" fontId="9" fillId="0" borderId="0" xfId="0" applyNumberFormat="1" applyFont="1" applyAlignment="1">
      <alignment horizontal="center" vertical="center"/>
    </xf>
    <xf numFmtId="164" fontId="22" fillId="0" borderId="0" xfId="2" applyFont="1" applyFill="1"/>
    <xf numFmtId="166" fontId="9" fillId="0" borderId="0" xfId="0" applyNumberFormat="1" applyFont="1"/>
    <xf numFmtId="164" fontId="6" fillId="0" borderId="1" xfId="2" applyFont="1" applyFill="1" applyBorder="1" applyAlignment="1">
      <alignment horizontal="center"/>
    </xf>
    <xf numFmtId="164" fontId="7" fillId="0" borderId="0" xfId="2" applyFont="1" applyFill="1" applyAlignment="1">
      <alignment horizontal="left"/>
    </xf>
    <xf numFmtId="0" fontId="8" fillId="0" borderId="26" xfId="0" applyFont="1" applyBorder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0" fontId="8" fillId="0" borderId="24" xfId="0" applyFont="1" applyBorder="1" applyAlignment="1">
      <alignment horizontal="center" vertical="center"/>
    </xf>
    <xf numFmtId="0" fontId="8" fillId="0" borderId="26" xfId="0" applyFont="1" applyBorder="1" applyAlignment="1">
      <alignment horizontal="center" vertical="center" wrapText="1"/>
    </xf>
    <xf numFmtId="0" fontId="8" fillId="0" borderId="25" xfId="0" applyFont="1" applyBorder="1" applyAlignment="1">
      <alignment horizontal="center" vertical="center" wrapText="1"/>
    </xf>
    <xf numFmtId="0" fontId="8" fillId="0" borderId="24" xfId="0" applyFont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 wrapText="1"/>
    </xf>
    <xf numFmtId="0" fontId="8" fillId="0" borderId="23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8" fillId="0" borderId="22" xfId="0" applyFont="1" applyBorder="1" applyAlignment="1">
      <alignment horizontal="center" vertical="center"/>
    </xf>
    <xf numFmtId="0" fontId="8" fillId="0" borderId="2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64" fontId="8" fillId="0" borderId="1" xfId="2" applyFont="1" applyFill="1" applyBorder="1" applyAlignment="1">
      <alignment horizontal="center"/>
    </xf>
    <xf numFmtId="164" fontId="20" fillId="0" borderId="0" xfId="2" applyFont="1" applyFill="1" applyAlignment="1">
      <alignment horizontal="left"/>
    </xf>
    <xf numFmtId="0" fontId="8" fillId="0" borderId="20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164" fontId="22" fillId="0" borderId="0" xfId="2" applyFont="1" applyFill="1" applyAlignment="1">
      <alignment horizontal="left"/>
    </xf>
  </cellXfs>
  <cellStyles count="9">
    <cellStyle name="Comma" xfId="1" builtinId="3"/>
    <cellStyle name="Comma [0]" xfId="2" builtinId="6"/>
    <cellStyle name="Comma [0] 10 2 2 6 2" xfId="4" xr:uid="{00000000-0005-0000-0000-000002000000}"/>
    <cellStyle name="Comma [0] 15" xfId="7" xr:uid="{00000000-0005-0000-0000-000003000000}"/>
    <cellStyle name="Comma [0] 2 12 2" xfId="5" xr:uid="{00000000-0005-0000-0000-000004000000}"/>
    <cellStyle name="Comma 136" xfId="3" xr:uid="{00000000-0005-0000-0000-000005000000}"/>
    <cellStyle name="Comma 2" xfId="8" xr:uid="{00000000-0005-0000-0000-000006000000}"/>
    <cellStyle name="Normal" xfId="0" builtinId="0"/>
    <cellStyle name="Normal 47" xfId="6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90"/>
  <sheetViews>
    <sheetView topLeftCell="O51" workbookViewId="0">
      <selection activeCell="AJ63" sqref="AJ63"/>
    </sheetView>
  </sheetViews>
  <sheetFormatPr defaultColWidth="9.109375" defaultRowHeight="10.199999999999999" x14ac:dyDescent="0.2"/>
  <cols>
    <col min="1" max="1" width="5" style="1" customWidth="1"/>
    <col min="2" max="2" width="21.88671875" style="1" customWidth="1"/>
    <col min="3" max="3" width="17.5546875" style="1" customWidth="1"/>
    <col min="4" max="4" width="6.6640625" style="1" customWidth="1"/>
    <col min="5" max="5" width="8.5546875" style="1" customWidth="1"/>
    <col min="6" max="6" width="18.6640625" style="1" customWidth="1"/>
    <col min="7" max="7" width="9" style="1" customWidth="1"/>
    <col min="8" max="8" width="26.44140625" style="1" customWidth="1"/>
    <col min="9" max="9" width="22.33203125" style="1" customWidth="1"/>
    <col min="10" max="10" width="9.109375" style="1"/>
    <col min="11" max="11" width="13" style="1" customWidth="1"/>
    <col min="12" max="12" width="39.88671875" style="1" customWidth="1"/>
    <col min="13" max="13" width="65.33203125" style="1" customWidth="1"/>
    <col min="14" max="14" width="23.33203125" style="2" customWidth="1"/>
    <col min="15" max="15" width="15.88671875" style="1" customWidth="1"/>
    <col min="16" max="16" width="9.88671875" style="1" customWidth="1"/>
    <col min="17" max="17" width="12.88671875" style="1" customWidth="1"/>
    <col min="18" max="18" width="9.44140625" style="1" customWidth="1"/>
    <col min="19" max="19" width="9.88671875" style="1" customWidth="1"/>
    <col min="20" max="20" width="8.88671875" style="1" customWidth="1"/>
    <col min="21" max="21" width="12" style="1" customWidth="1"/>
    <col min="22" max="22" width="16.88671875" style="1" customWidth="1"/>
    <col min="23" max="23" width="13" style="1" customWidth="1"/>
    <col min="24" max="24" width="10" style="1" customWidth="1"/>
    <col min="25" max="25" width="9.109375" style="1"/>
    <col min="26" max="26" width="11" style="1" customWidth="1"/>
    <col min="27" max="27" width="12.44140625" style="1" customWidth="1"/>
    <col min="28" max="28" width="37.6640625" style="1" customWidth="1"/>
    <col min="29" max="35" width="0" style="1" hidden="1" customWidth="1"/>
    <col min="36" max="16384" width="9.109375" style="1"/>
  </cols>
  <sheetData>
    <row r="1" spans="1:33" ht="14.4" x14ac:dyDescent="0.2">
      <c r="A1" s="125" t="s">
        <v>322</v>
      </c>
      <c r="B1" s="125"/>
      <c r="C1" s="125"/>
      <c r="D1" s="125"/>
      <c r="E1" s="125"/>
      <c r="F1" s="122"/>
      <c r="G1" s="122"/>
      <c r="H1" s="122"/>
      <c r="I1" s="129"/>
      <c r="J1" s="129"/>
      <c r="K1" s="122"/>
      <c r="L1" s="122"/>
      <c r="M1" s="122"/>
      <c r="N1" s="123"/>
      <c r="O1" s="122"/>
      <c r="P1" s="122"/>
      <c r="Q1" s="122"/>
      <c r="R1" s="122"/>
      <c r="S1" s="122"/>
      <c r="T1" s="122"/>
      <c r="U1" s="122"/>
      <c r="V1" s="122"/>
      <c r="W1" s="122"/>
      <c r="X1" s="122"/>
      <c r="Y1" s="122"/>
      <c r="Z1" s="122"/>
      <c r="AA1" s="122"/>
      <c r="AB1" s="122"/>
    </row>
    <row r="2" spans="1:33" ht="14.4" x14ac:dyDescent="0.2">
      <c r="A2" s="125" t="s">
        <v>321</v>
      </c>
      <c r="B2" s="125"/>
      <c r="C2" s="125"/>
      <c r="D2" s="125"/>
      <c r="E2" s="125"/>
      <c r="F2" s="122"/>
      <c r="G2" s="122"/>
      <c r="H2" s="122"/>
      <c r="I2" s="127"/>
      <c r="J2" s="127"/>
      <c r="K2" s="122"/>
      <c r="L2" s="122"/>
      <c r="M2" s="129"/>
      <c r="N2" s="129"/>
      <c r="O2" s="122"/>
      <c r="P2" s="122"/>
      <c r="Q2" s="122"/>
      <c r="R2" s="122"/>
      <c r="S2" s="122"/>
      <c r="T2" s="122"/>
      <c r="U2" s="122"/>
      <c r="V2" s="122"/>
      <c r="W2" s="122"/>
      <c r="X2" s="122"/>
      <c r="Y2" s="122"/>
      <c r="Z2" s="122"/>
      <c r="AA2" s="122"/>
      <c r="AB2" s="122"/>
    </row>
    <row r="3" spans="1:33" ht="14.4" x14ac:dyDescent="0.3">
      <c r="A3" s="125" t="s">
        <v>320</v>
      </c>
      <c r="B3" s="128"/>
      <c r="C3" s="125"/>
      <c r="D3" s="125"/>
      <c r="E3" s="125"/>
      <c r="F3" s="122"/>
      <c r="G3" s="122"/>
      <c r="H3" s="122"/>
      <c r="I3" s="127"/>
      <c r="J3" s="127"/>
      <c r="K3" s="122"/>
      <c r="L3" s="126"/>
      <c r="M3" s="122"/>
      <c r="N3" s="123"/>
      <c r="O3" s="122"/>
      <c r="P3" s="122"/>
      <c r="Q3" s="122"/>
      <c r="R3" s="122"/>
      <c r="S3" s="122"/>
      <c r="T3" s="122"/>
      <c r="U3" s="122"/>
      <c r="V3" s="122"/>
      <c r="W3" s="122"/>
      <c r="X3" s="122"/>
      <c r="Y3" s="122"/>
      <c r="Z3" s="122"/>
      <c r="AA3" s="122"/>
      <c r="AB3" s="122"/>
    </row>
    <row r="4" spans="1:33" x14ac:dyDescent="0.2">
      <c r="A4" s="125" t="s">
        <v>345</v>
      </c>
      <c r="B4" s="125"/>
      <c r="C4" s="125"/>
      <c r="D4" s="125"/>
      <c r="E4" s="125"/>
      <c r="F4" s="122"/>
      <c r="G4" s="122"/>
      <c r="H4" s="122"/>
      <c r="I4" s="124"/>
      <c r="J4" s="124"/>
      <c r="K4" s="122"/>
      <c r="L4" s="122"/>
      <c r="M4" s="122"/>
      <c r="N4" s="123"/>
      <c r="O4" s="122"/>
      <c r="P4" s="122"/>
      <c r="Q4" s="122"/>
      <c r="R4" s="122"/>
      <c r="S4" s="122"/>
      <c r="T4" s="122"/>
      <c r="U4" s="122"/>
      <c r="V4" s="122"/>
      <c r="W4" s="122"/>
      <c r="X4" s="122"/>
      <c r="Y4" s="122"/>
      <c r="Z4" s="122"/>
      <c r="AA4" s="122"/>
      <c r="AB4" s="122"/>
    </row>
    <row r="5" spans="1:33" x14ac:dyDescent="0.2">
      <c r="A5" s="122"/>
      <c r="B5" s="122"/>
      <c r="C5" s="122"/>
      <c r="D5" s="122"/>
      <c r="E5" s="122"/>
      <c r="F5" s="122"/>
      <c r="G5" s="122"/>
      <c r="H5" s="122"/>
      <c r="I5" s="122"/>
      <c r="J5" s="122"/>
      <c r="K5" s="122"/>
      <c r="L5" s="122"/>
      <c r="M5" s="122"/>
      <c r="N5" s="123"/>
      <c r="O5" s="122"/>
      <c r="P5" s="122"/>
      <c r="Q5" s="122"/>
      <c r="R5" s="122"/>
      <c r="S5" s="122"/>
      <c r="T5" s="122"/>
      <c r="U5" s="122"/>
      <c r="V5" s="122"/>
      <c r="W5" s="122"/>
      <c r="X5" s="122"/>
      <c r="Y5" s="122"/>
      <c r="Z5" s="122"/>
      <c r="AA5" s="122"/>
      <c r="AB5" s="122"/>
    </row>
    <row r="6" spans="1:33" ht="33.75" customHeight="1" x14ac:dyDescent="0.2">
      <c r="A6" s="288" t="s">
        <v>319</v>
      </c>
      <c r="B6" s="282" t="s">
        <v>318</v>
      </c>
      <c r="C6" s="279" t="s">
        <v>317</v>
      </c>
      <c r="D6" s="280"/>
      <c r="E6" s="280"/>
      <c r="F6" s="280"/>
      <c r="G6" s="281"/>
      <c r="H6" s="288" t="s">
        <v>316</v>
      </c>
      <c r="I6" s="276" t="s">
        <v>315</v>
      </c>
      <c r="J6" s="277"/>
      <c r="K6" s="278"/>
      <c r="L6" s="279" t="s">
        <v>314</v>
      </c>
      <c r="M6" s="280"/>
      <c r="N6" s="281"/>
      <c r="O6" s="276" t="s">
        <v>313</v>
      </c>
      <c r="P6" s="277"/>
      <c r="Q6" s="278"/>
      <c r="R6" s="279" t="s">
        <v>312</v>
      </c>
      <c r="S6" s="280"/>
      <c r="T6" s="280"/>
      <c r="U6" s="281"/>
      <c r="V6" s="282" t="s">
        <v>311</v>
      </c>
      <c r="W6" s="279" t="s">
        <v>310</v>
      </c>
      <c r="X6" s="280"/>
      <c r="Y6" s="280"/>
      <c r="Z6" s="280"/>
      <c r="AA6" s="281"/>
      <c r="AB6" s="284" t="s">
        <v>309</v>
      </c>
    </row>
    <row r="7" spans="1:33" ht="30.6" x14ac:dyDescent="0.2">
      <c r="A7" s="282"/>
      <c r="B7" s="283"/>
      <c r="C7" s="181" t="s">
        <v>308</v>
      </c>
      <c r="D7" s="181" t="s">
        <v>307</v>
      </c>
      <c r="E7" s="183" t="s">
        <v>306</v>
      </c>
      <c r="F7" s="183" t="s">
        <v>300</v>
      </c>
      <c r="G7" s="183" t="s">
        <v>305</v>
      </c>
      <c r="H7" s="282"/>
      <c r="I7" s="179" t="s">
        <v>304</v>
      </c>
      <c r="J7" s="179" t="s">
        <v>303</v>
      </c>
      <c r="K7" s="182" t="s">
        <v>302</v>
      </c>
      <c r="L7" s="182" t="s">
        <v>301</v>
      </c>
      <c r="M7" s="182" t="s">
        <v>300</v>
      </c>
      <c r="N7" s="182" t="s">
        <v>299</v>
      </c>
      <c r="O7" s="179" t="s">
        <v>298</v>
      </c>
      <c r="P7" s="179" t="s">
        <v>297</v>
      </c>
      <c r="Q7" s="181" t="s">
        <v>296</v>
      </c>
      <c r="R7" s="181" t="s">
        <v>295</v>
      </c>
      <c r="S7" s="181" t="s">
        <v>294</v>
      </c>
      <c r="T7" s="181" t="s">
        <v>293</v>
      </c>
      <c r="U7" s="181" t="s">
        <v>292</v>
      </c>
      <c r="V7" s="283"/>
      <c r="W7" s="181" t="s">
        <v>291</v>
      </c>
      <c r="X7" s="181" t="s">
        <v>290</v>
      </c>
      <c r="Y7" s="181" t="s">
        <v>289</v>
      </c>
      <c r="Z7" s="181" t="s">
        <v>288</v>
      </c>
      <c r="AA7" s="181" t="s">
        <v>287</v>
      </c>
      <c r="AB7" s="285"/>
    </row>
    <row r="8" spans="1:33" x14ac:dyDescent="0.2">
      <c r="A8" s="179">
        <v>1</v>
      </c>
      <c r="B8" s="179">
        <v>2</v>
      </c>
      <c r="C8" s="179">
        <v>3</v>
      </c>
      <c r="D8" s="286">
        <v>4</v>
      </c>
      <c r="E8" s="287"/>
      <c r="F8" s="179">
        <v>5</v>
      </c>
      <c r="G8" s="179">
        <v>6</v>
      </c>
      <c r="H8" s="179">
        <v>7</v>
      </c>
      <c r="I8" s="179">
        <v>8</v>
      </c>
      <c r="J8" s="179">
        <v>9</v>
      </c>
      <c r="K8" s="179">
        <v>10</v>
      </c>
      <c r="L8" s="179">
        <v>11</v>
      </c>
      <c r="M8" s="179">
        <v>12</v>
      </c>
      <c r="N8" s="179">
        <v>13</v>
      </c>
      <c r="O8" s="179">
        <v>14</v>
      </c>
      <c r="P8" s="179">
        <v>15</v>
      </c>
      <c r="Q8" s="179">
        <v>16</v>
      </c>
      <c r="R8" s="179">
        <v>17</v>
      </c>
      <c r="S8" s="179">
        <v>18</v>
      </c>
      <c r="T8" s="179">
        <v>19</v>
      </c>
      <c r="U8" s="179">
        <v>20</v>
      </c>
      <c r="V8" s="179">
        <v>21</v>
      </c>
      <c r="W8" s="180">
        <v>22</v>
      </c>
      <c r="X8" s="180">
        <v>23</v>
      </c>
      <c r="Y8" s="180">
        <v>24</v>
      </c>
      <c r="Z8" s="180" t="s">
        <v>286</v>
      </c>
      <c r="AA8" s="180" t="s">
        <v>285</v>
      </c>
      <c r="AB8" s="179">
        <v>27</v>
      </c>
    </row>
    <row r="9" spans="1:33" x14ac:dyDescent="0.2">
      <c r="A9" s="116"/>
      <c r="B9" s="121" t="s">
        <v>284</v>
      </c>
      <c r="C9" s="116"/>
      <c r="D9" s="116"/>
      <c r="E9" s="116"/>
      <c r="F9" s="116"/>
      <c r="G9" s="116"/>
      <c r="H9" s="120"/>
      <c r="I9" s="116"/>
      <c r="J9" s="116"/>
      <c r="K9" s="116"/>
      <c r="L9" s="116"/>
      <c r="M9" s="116"/>
      <c r="N9" s="119"/>
      <c r="O9" s="116"/>
      <c r="P9" s="116"/>
      <c r="Q9" s="118"/>
      <c r="R9" s="116"/>
      <c r="S9" s="116"/>
      <c r="T9" s="116"/>
      <c r="U9" s="116"/>
      <c r="V9" s="116"/>
      <c r="W9" s="117"/>
      <c r="X9" s="117"/>
      <c r="Y9" s="117"/>
      <c r="Z9" s="116"/>
      <c r="AA9" s="116"/>
      <c r="AB9" s="116"/>
    </row>
    <row r="10" spans="1:33" x14ac:dyDescent="0.2">
      <c r="A10" s="41">
        <v>1</v>
      </c>
      <c r="B10" s="31" t="s">
        <v>41</v>
      </c>
      <c r="C10" s="30" t="s">
        <v>40</v>
      </c>
      <c r="D10" s="36">
        <v>719</v>
      </c>
      <c r="E10" s="74">
        <v>0</v>
      </c>
      <c r="F10" s="39" t="s">
        <v>39</v>
      </c>
      <c r="G10" s="73" t="s">
        <v>38</v>
      </c>
      <c r="H10" s="44" t="s">
        <v>145</v>
      </c>
      <c r="I10" s="110" t="s">
        <v>283</v>
      </c>
      <c r="J10" s="72" t="s">
        <v>282</v>
      </c>
      <c r="K10" s="41" t="s">
        <v>35</v>
      </c>
      <c r="L10" s="36" t="s">
        <v>281</v>
      </c>
      <c r="M10" s="39" t="s">
        <v>280</v>
      </c>
      <c r="N10" s="71" t="s">
        <v>279</v>
      </c>
      <c r="O10" s="37">
        <v>44562</v>
      </c>
      <c r="P10" s="37">
        <v>44926</v>
      </c>
      <c r="Q10" s="36" t="s">
        <v>135</v>
      </c>
      <c r="R10" s="69">
        <v>9692550</v>
      </c>
      <c r="S10" s="171">
        <v>969255</v>
      </c>
      <c r="T10" s="35">
        <v>0</v>
      </c>
      <c r="U10" s="19">
        <f t="shared" ref="U10:U41" si="0">R10-S10</f>
        <v>8723295</v>
      </c>
      <c r="V10" s="171">
        <f>R10</f>
        <v>9692550</v>
      </c>
      <c r="W10" s="17">
        <v>9692550</v>
      </c>
      <c r="X10" s="17">
        <v>0</v>
      </c>
      <c r="Y10" s="16">
        <v>0</v>
      </c>
      <c r="Z10" s="34">
        <f>X10+Y10</f>
        <v>0</v>
      </c>
      <c r="AA10" s="47">
        <f t="shared" ref="AA10:AA41" si="1">Z10+W10</f>
        <v>9692550</v>
      </c>
      <c r="AB10" s="35"/>
      <c r="AC10" s="109"/>
      <c r="AD10" s="109" t="s">
        <v>31</v>
      </c>
      <c r="AE10" s="108">
        <v>7000000</v>
      </c>
    </row>
    <row r="11" spans="1:33" s="105" customFormat="1" x14ac:dyDescent="0.2">
      <c r="A11" s="46">
        <f>A10+1</f>
        <v>2</v>
      </c>
      <c r="B11" s="102" t="s">
        <v>41</v>
      </c>
      <c r="C11" s="101" t="s">
        <v>40</v>
      </c>
      <c r="D11" s="14">
        <v>163</v>
      </c>
      <c r="E11" s="100">
        <v>0</v>
      </c>
      <c r="F11" s="35" t="s">
        <v>39</v>
      </c>
      <c r="G11" s="73" t="s">
        <v>38</v>
      </c>
      <c r="H11" s="44" t="s">
        <v>145</v>
      </c>
      <c r="I11" s="107" t="s">
        <v>278</v>
      </c>
      <c r="J11" s="72" t="s">
        <v>276</v>
      </c>
      <c r="K11" s="46" t="s">
        <v>35</v>
      </c>
      <c r="L11" s="14" t="s">
        <v>277</v>
      </c>
      <c r="M11" s="35" t="s">
        <v>39</v>
      </c>
      <c r="N11" s="106" t="s">
        <v>251</v>
      </c>
      <c r="O11" s="72" t="s">
        <v>276</v>
      </c>
      <c r="P11" s="37">
        <v>43830</v>
      </c>
      <c r="Q11" s="14" t="s">
        <v>135</v>
      </c>
      <c r="R11" s="14">
        <v>6187500</v>
      </c>
      <c r="S11" s="171">
        <f>R11*10%</f>
        <v>618750</v>
      </c>
      <c r="T11" s="35">
        <v>0</v>
      </c>
      <c r="U11" s="19">
        <f t="shared" si="0"/>
        <v>5568750</v>
      </c>
      <c r="V11" s="172">
        <v>6187500</v>
      </c>
      <c r="W11" s="17">
        <v>0</v>
      </c>
      <c r="X11" s="17">
        <v>0</v>
      </c>
      <c r="Y11" s="16">
        <v>0</v>
      </c>
      <c r="Z11" s="34">
        <f>X11+Y11</f>
        <v>0</v>
      </c>
      <c r="AA11" s="14">
        <f t="shared" si="1"/>
        <v>0</v>
      </c>
      <c r="AB11" s="35" t="s">
        <v>6</v>
      </c>
    </row>
    <row r="12" spans="1:33" x14ac:dyDescent="0.2">
      <c r="A12" s="46">
        <f>A11+1</f>
        <v>3</v>
      </c>
      <c r="B12" s="31" t="s">
        <v>41</v>
      </c>
      <c r="C12" s="30" t="s">
        <v>40</v>
      </c>
      <c r="D12" s="36">
        <v>8610</v>
      </c>
      <c r="E12" s="74">
        <v>0</v>
      </c>
      <c r="F12" s="39" t="s">
        <v>39</v>
      </c>
      <c r="G12" s="73" t="s">
        <v>38</v>
      </c>
      <c r="H12" s="44" t="s">
        <v>145</v>
      </c>
      <c r="I12" s="70" t="s">
        <v>275</v>
      </c>
      <c r="J12" s="72" t="s">
        <v>274</v>
      </c>
      <c r="K12" s="41" t="s">
        <v>35</v>
      </c>
      <c r="L12" s="36" t="s">
        <v>273</v>
      </c>
      <c r="M12" s="39" t="s">
        <v>39</v>
      </c>
      <c r="N12" s="77" t="s">
        <v>251</v>
      </c>
      <c r="O12" s="37">
        <v>43781</v>
      </c>
      <c r="P12" s="37">
        <v>44481</v>
      </c>
      <c r="Q12" s="36" t="s">
        <v>135</v>
      </c>
      <c r="R12" s="35">
        <v>0</v>
      </c>
      <c r="S12" s="171">
        <f>R12*10%</f>
        <v>0</v>
      </c>
      <c r="T12" s="35">
        <v>0</v>
      </c>
      <c r="U12" s="19">
        <f t="shared" si="0"/>
        <v>0</v>
      </c>
      <c r="V12" s="171">
        <v>0</v>
      </c>
      <c r="W12" s="17">
        <v>0</v>
      </c>
      <c r="X12" s="17">
        <v>0</v>
      </c>
      <c r="Y12" s="16">
        <v>0</v>
      </c>
      <c r="Z12" s="34">
        <f>X12+Y12</f>
        <v>0</v>
      </c>
      <c r="AA12" s="14">
        <f t="shared" si="1"/>
        <v>0</v>
      </c>
      <c r="AB12" s="35" t="s">
        <v>272</v>
      </c>
    </row>
    <row r="13" spans="1:33" x14ac:dyDescent="0.2">
      <c r="A13" s="46">
        <f>A12+1</f>
        <v>4</v>
      </c>
      <c r="B13" s="31" t="s">
        <v>41</v>
      </c>
      <c r="C13" s="30" t="s">
        <v>40</v>
      </c>
      <c r="D13" s="36">
        <v>77</v>
      </c>
      <c r="E13" s="74">
        <v>0</v>
      </c>
      <c r="F13" s="39" t="s">
        <v>39</v>
      </c>
      <c r="G13" s="73" t="s">
        <v>38</v>
      </c>
      <c r="H13" s="44" t="s">
        <v>145</v>
      </c>
      <c r="I13" s="104" t="s">
        <v>271</v>
      </c>
      <c r="J13" s="72" t="s">
        <v>267</v>
      </c>
      <c r="K13" s="41" t="s">
        <v>35</v>
      </c>
      <c r="L13" s="103" t="s">
        <v>270</v>
      </c>
      <c r="M13" s="39" t="s">
        <v>269</v>
      </c>
      <c r="N13" s="77" t="s">
        <v>268</v>
      </c>
      <c r="O13" s="72" t="s">
        <v>267</v>
      </c>
      <c r="P13" s="37">
        <v>44546</v>
      </c>
      <c r="Q13" s="36" t="s">
        <v>135</v>
      </c>
      <c r="R13" s="69">
        <v>10283760</v>
      </c>
      <c r="S13" s="171">
        <f>R13*10%</f>
        <v>1028376</v>
      </c>
      <c r="T13" s="35">
        <v>0</v>
      </c>
      <c r="U13" s="19">
        <f t="shared" si="0"/>
        <v>9255384</v>
      </c>
      <c r="V13" s="172">
        <v>10283760</v>
      </c>
      <c r="W13" s="17">
        <v>0</v>
      </c>
      <c r="X13" s="17">
        <v>0</v>
      </c>
      <c r="Y13" s="16">
        <v>0</v>
      </c>
      <c r="Z13" s="34">
        <f>X13+Y13</f>
        <v>0</v>
      </c>
      <c r="AA13" s="14">
        <f t="shared" si="1"/>
        <v>0</v>
      </c>
      <c r="AB13" s="35"/>
    </row>
    <row r="14" spans="1:33" x14ac:dyDescent="0.2">
      <c r="A14" s="46">
        <f>A13+1</f>
        <v>5</v>
      </c>
      <c r="B14" s="31" t="s">
        <v>41</v>
      </c>
      <c r="C14" s="30" t="s">
        <v>40</v>
      </c>
      <c r="D14" s="36">
        <v>80</v>
      </c>
      <c r="E14" s="74">
        <v>0</v>
      </c>
      <c r="F14" s="39" t="s">
        <v>39</v>
      </c>
      <c r="G14" s="73" t="s">
        <v>38</v>
      </c>
      <c r="H14" s="44" t="s">
        <v>145</v>
      </c>
      <c r="I14" s="70" t="s">
        <v>266</v>
      </c>
      <c r="J14" s="72" t="s">
        <v>264</v>
      </c>
      <c r="K14" s="41" t="s">
        <v>35</v>
      </c>
      <c r="L14" s="36" t="s">
        <v>260</v>
      </c>
      <c r="M14" s="39" t="s">
        <v>265</v>
      </c>
      <c r="N14" s="77" t="s">
        <v>251</v>
      </c>
      <c r="O14" s="72" t="s">
        <v>264</v>
      </c>
      <c r="P14" s="37">
        <v>44905</v>
      </c>
      <c r="Q14" s="36" t="s">
        <v>135</v>
      </c>
      <c r="R14" s="14">
        <v>90186019</v>
      </c>
      <c r="S14" s="171">
        <f>10%*81987290</f>
        <v>8198729</v>
      </c>
      <c r="T14" s="35">
        <v>0</v>
      </c>
      <c r="U14" s="19">
        <f t="shared" si="0"/>
        <v>81987290</v>
      </c>
      <c r="V14" s="171">
        <f>R14</f>
        <v>90186019</v>
      </c>
      <c r="W14" s="17">
        <v>73788561</v>
      </c>
      <c r="X14" s="17">
        <v>86086655</v>
      </c>
      <c r="Y14" s="16">
        <v>0</v>
      </c>
      <c r="Z14" s="34">
        <f>X14+Y14</f>
        <v>86086655</v>
      </c>
      <c r="AA14" s="14">
        <f t="shared" si="1"/>
        <v>159875216</v>
      </c>
      <c r="AB14" s="35"/>
      <c r="AC14" s="97">
        <v>73788561</v>
      </c>
      <c r="AD14" s="97">
        <v>78083133</v>
      </c>
      <c r="AE14" s="97">
        <v>3904157</v>
      </c>
      <c r="AF14" s="97">
        <f>AD14+AE14</f>
        <v>81987290</v>
      </c>
      <c r="AG14" s="5">
        <f>AF14*10%</f>
        <v>8198729</v>
      </c>
    </row>
    <row r="15" spans="1:33" x14ac:dyDescent="0.2">
      <c r="A15" s="46">
        <v>6</v>
      </c>
      <c r="B15" s="31" t="s">
        <v>41</v>
      </c>
      <c r="C15" s="30" t="s">
        <v>40</v>
      </c>
      <c r="D15" s="36">
        <v>80</v>
      </c>
      <c r="E15" s="74">
        <v>0</v>
      </c>
      <c r="F15" s="39" t="s">
        <v>39</v>
      </c>
      <c r="G15" s="73" t="s">
        <v>38</v>
      </c>
      <c r="H15" s="44" t="s">
        <v>263</v>
      </c>
      <c r="I15" s="70" t="s">
        <v>262</v>
      </c>
      <c r="J15" s="72" t="s">
        <v>261</v>
      </c>
      <c r="K15" s="41" t="s">
        <v>35</v>
      </c>
      <c r="L15" s="36" t="s">
        <v>260</v>
      </c>
      <c r="M15" s="39" t="s">
        <v>259</v>
      </c>
      <c r="N15" s="71" t="s">
        <v>258</v>
      </c>
      <c r="O15" s="72" t="s">
        <v>257</v>
      </c>
      <c r="P15" s="37">
        <v>44964</v>
      </c>
      <c r="Q15" s="21" t="s">
        <v>31</v>
      </c>
      <c r="R15" s="14">
        <v>6983044</v>
      </c>
      <c r="S15" s="171">
        <f>R15*11%</f>
        <v>768134.84</v>
      </c>
      <c r="T15" s="35"/>
      <c r="U15" s="19">
        <f t="shared" si="0"/>
        <v>6214909.1600000001</v>
      </c>
      <c r="V15" s="171">
        <f>U15</f>
        <v>6214909.1600000001</v>
      </c>
      <c r="W15" s="16">
        <v>6983044</v>
      </c>
      <c r="X15" s="17">
        <v>0</v>
      </c>
      <c r="Y15" s="16">
        <v>0</v>
      </c>
      <c r="Z15" s="34">
        <f>Y15</f>
        <v>0</v>
      </c>
      <c r="AA15" s="14">
        <f t="shared" si="1"/>
        <v>6983044</v>
      </c>
      <c r="AB15" s="35"/>
      <c r="AC15" s="97"/>
      <c r="AD15" s="97"/>
      <c r="AE15" s="97"/>
      <c r="AF15" s="97"/>
      <c r="AG15" s="5"/>
    </row>
    <row r="16" spans="1:33" x14ac:dyDescent="0.2">
      <c r="A16" s="46">
        <f>A14+1</f>
        <v>6</v>
      </c>
      <c r="B16" s="31" t="s">
        <v>201</v>
      </c>
      <c r="C16" s="30" t="s">
        <v>256</v>
      </c>
      <c r="D16" s="36">
        <v>45</v>
      </c>
      <c r="E16" s="74">
        <v>0</v>
      </c>
      <c r="F16" s="39" t="s">
        <v>255</v>
      </c>
      <c r="G16" s="73" t="s">
        <v>38</v>
      </c>
      <c r="H16" s="44" t="s">
        <v>245</v>
      </c>
      <c r="I16" s="72" t="s">
        <v>254</v>
      </c>
      <c r="J16" s="72" t="s">
        <v>250</v>
      </c>
      <c r="K16" s="41" t="s">
        <v>35</v>
      </c>
      <c r="L16" s="14" t="s">
        <v>253</v>
      </c>
      <c r="M16" s="39" t="s">
        <v>252</v>
      </c>
      <c r="N16" s="77" t="s">
        <v>251</v>
      </c>
      <c r="O16" s="37" t="s">
        <v>250</v>
      </c>
      <c r="P16" s="37" t="s">
        <v>249</v>
      </c>
      <c r="Q16" s="36" t="s">
        <v>135</v>
      </c>
      <c r="R16" s="14">
        <v>1100000</v>
      </c>
      <c r="S16" s="171">
        <f t="shared" ref="S16:S52" si="2">R16*10%</f>
        <v>110000</v>
      </c>
      <c r="T16" s="35">
        <v>0</v>
      </c>
      <c r="U16" s="19">
        <f t="shared" si="0"/>
        <v>990000</v>
      </c>
      <c r="V16" s="171">
        <v>1100000</v>
      </c>
      <c r="W16" s="16">
        <v>1000000</v>
      </c>
      <c r="X16" s="17">
        <v>0</v>
      </c>
      <c r="Y16" s="16">
        <v>0</v>
      </c>
      <c r="Z16" s="34">
        <f t="shared" ref="Z16:Z47" si="3">X16+Y16</f>
        <v>0</v>
      </c>
      <c r="AA16" s="14">
        <f t="shared" si="1"/>
        <v>1000000</v>
      </c>
      <c r="AB16" s="35"/>
    </row>
    <row r="17" spans="1:36" x14ac:dyDescent="0.2">
      <c r="A17" s="46">
        <f t="shared" ref="A17:A53" si="4">A16+1</f>
        <v>7</v>
      </c>
      <c r="B17" s="102" t="s">
        <v>248</v>
      </c>
      <c r="C17" s="101" t="s">
        <v>247</v>
      </c>
      <c r="D17" s="14">
        <v>45</v>
      </c>
      <c r="E17" s="100">
        <v>0</v>
      </c>
      <c r="F17" s="35" t="s">
        <v>246</v>
      </c>
      <c r="G17" s="73" t="s">
        <v>38</v>
      </c>
      <c r="H17" s="44" t="s">
        <v>245</v>
      </c>
      <c r="I17" s="100">
        <v>0</v>
      </c>
      <c r="J17" s="35">
        <v>0</v>
      </c>
      <c r="K17" s="46" t="s">
        <v>35</v>
      </c>
      <c r="L17" s="14" t="s">
        <v>244</v>
      </c>
      <c r="M17" s="35" t="s">
        <v>243</v>
      </c>
      <c r="N17" s="99" t="s">
        <v>242</v>
      </c>
      <c r="O17" s="98"/>
      <c r="P17" s="98"/>
      <c r="Q17" s="14" t="s">
        <v>135</v>
      </c>
      <c r="R17" s="14">
        <v>1100000</v>
      </c>
      <c r="S17" s="171">
        <f t="shared" si="2"/>
        <v>110000</v>
      </c>
      <c r="T17" s="35">
        <v>0</v>
      </c>
      <c r="U17" s="19">
        <f t="shared" si="0"/>
        <v>990000</v>
      </c>
      <c r="V17" s="172">
        <v>1100000</v>
      </c>
      <c r="W17" s="16">
        <v>0</v>
      </c>
      <c r="X17" s="17">
        <v>0</v>
      </c>
      <c r="Y17" s="16">
        <v>0</v>
      </c>
      <c r="Z17" s="34">
        <f t="shared" si="3"/>
        <v>0</v>
      </c>
      <c r="AA17" s="14">
        <f t="shared" si="1"/>
        <v>0</v>
      </c>
      <c r="AB17" s="35" t="s">
        <v>241</v>
      </c>
    </row>
    <row r="18" spans="1:36" x14ac:dyDescent="0.2">
      <c r="A18" s="46">
        <f t="shared" si="4"/>
        <v>8</v>
      </c>
      <c r="B18" s="31" t="s">
        <v>41</v>
      </c>
      <c r="C18" s="30" t="s">
        <v>40</v>
      </c>
      <c r="D18" s="36">
        <v>108</v>
      </c>
      <c r="E18" s="74">
        <v>0</v>
      </c>
      <c r="F18" s="39" t="s">
        <v>39</v>
      </c>
      <c r="G18" s="73" t="s">
        <v>38</v>
      </c>
      <c r="H18" s="44" t="s">
        <v>145</v>
      </c>
      <c r="I18" s="43" t="s">
        <v>240</v>
      </c>
      <c r="J18" s="72" t="s">
        <v>239</v>
      </c>
      <c r="K18" s="41" t="s">
        <v>35</v>
      </c>
      <c r="L18" s="36" t="s">
        <v>238</v>
      </c>
      <c r="M18" s="39" t="s">
        <v>237</v>
      </c>
      <c r="N18" s="71" t="s">
        <v>236</v>
      </c>
      <c r="O18" s="37">
        <v>43532</v>
      </c>
      <c r="P18" s="37">
        <v>44410</v>
      </c>
      <c r="Q18" s="36" t="s">
        <v>135</v>
      </c>
      <c r="R18" s="69">
        <v>3500000</v>
      </c>
      <c r="S18" s="171">
        <f t="shared" si="2"/>
        <v>350000</v>
      </c>
      <c r="T18" s="35">
        <v>0</v>
      </c>
      <c r="U18" s="19">
        <f t="shared" si="0"/>
        <v>3150000</v>
      </c>
      <c r="V18" s="172">
        <v>3500000</v>
      </c>
      <c r="W18" s="16">
        <v>0</v>
      </c>
      <c r="X18" s="17">
        <v>0</v>
      </c>
      <c r="Y18" s="16">
        <v>0</v>
      </c>
      <c r="Z18" s="34">
        <f t="shared" si="3"/>
        <v>0</v>
      </c>
      <c r="AA18" s="14">
        <f t="shared" si="1"/>
        <v>0</v>
      </c>
      <c r="AB18" s="35"/>
    </row>
    <row r="19" spans="1:36" x14ac:dyDescent="0.2">
      <c r="A19" s="46">
        <f t="shared" si="4"/>
        <v>9</v>
      </c>
      <c r="B19" s="31" t="s">
        <v>41</v>
      </c>
      <c r="C19" s="30" t="s">
        <v>40</v>
      </c>
      <c r="D19" s="36">
        <v>575</v>
      </c>
      <c r="E19" s="74">
        <v>0</v>
      </c>
      <c r="F19" s="39" t="s">
        <v>39</v>
      </c>
      <c r="G19" s="73" t="s">
        <v>38</v>
      </c>
      <c r="H19" s="44" t="s">
        <v>145</v>
      </c>
      <c r="I19" s="43" t="s">
        <v>235</v>
      </c>
      <c r="J19" s="72" t="s">
        <v>27</v>
      </c>
      <c r="K19" s="41" t="s">
        <v>35</v>
      </c>
      <c r="L19" s="36" t="s">
        <v>234</v>
      </c>
      <c r="M19" s="39" t="s">
        <v>233</v>
      </c>
      <c r="N19" s="77" t="s">
        <v>232</v>
      </c>
      <c r="O19" s="37" t="s">
        <v>27</v>
      </c>
      <c r="P19" s="37">
        <v>44707</v>
      </c>
      <c r="Q19" s="36" t="s">
        <v>135</v>
      </c>
      <c r="R19" s="14">
        <v>17040375</v>
      </c>
      <c r="S19" s="171">
        <f t="shared" si="2"/>
        <v>1704037.5</v>
      </c>
      <c r="T19" s="35">
        <v>0</v>
      </c>
      <c r="U19" s="19">
        <f t="shared" si="0"/>
        <v>15336337.5</v>
      </c>
      <c r="V19" s="171">
        <v>17040375</v>
      </c>
      <c r="W19" s="16">
        <v>17040375</v>
      </c>
      <c r="X19" s="17">
        <v>0</v>
      </c>
      <c r="Y19" s="16">
        <v>0</v>
      </c>
      <c r="Z19" s="34">
        <f t="shared" si="3"/>
        <v>0</v>
      </c>
      <c r="AA19" s="47">
        <f t="shared" si="1"/>
        <v>17040375</v>
      </c>
      <c r="AB19" s="33"/>
      <c r="AJ19" s="97" t="s">
        <v>6</v>
      </c>
    </row>
    <row r="20" spans="1:36" x14ac:dyDescent="0.2">
      <c r="A20" s="46">
        <f t="shared" si="4"/>
        <v>10</v>
      </c>
      <c r="B20" s="31" t="s">
        <v>41</v>
      </c>
      <c r="C20" s="30" t="s">
        <v>40</v>
      </c>
      <c r="D20" s="36">
        <v>120</v>
      </c>
      <c r="E20" s="74">
        <v>0</v>
      </c>
      <c r="F20" s="39" t="s">
        <v>39</v>
      </c>
      <c r="G20" s="73" t="s">
        <v>38</v>
      </c>
      <c r="H20" s="44" t="s">
        <v>145</v>
      </c>
      <c r="I20" s="43" t="s">
        <v>231</v>
      </c>
      <c r="J20" s="72" t="s">
        <v>227</v>
      </c>
      <c r="K20" s="41" t="s">
        <v>35</v>
      </c>
      <c r="L20" s="36" t="s">
        <v>230</v>
      </c>
      <c r="M20" s="39" t="s">
        <v>229</v>
      </c>
      <c r="N20" s="71" t="s">
        <v>228</v>
      </c>
      <c r="O20" s="72" t="s">
        <v>227</v>
      </c>
      <c r="P20" s="72" t="s">
        <v>226</v>
      </c>
      <c r="Q20" s="36" t="s">
        <v>135</v>
      </c>
      <c r="R20" s="14">
        <v>1469160</v>
      </c>
      <c r="S20" s="171">
        <f t="shared" si="2"/>
        <v>146916</v>
      </c>
      <c r="T20" s="35">
        <v>0</v>
      </c>
      <c r="U20" s="19">
        <f t="shared" si="0"/>
        <v>1322244</v>
      </c>
      <c r="V20" s="171">
        <v>1469160</v>
      </c>
      <c r="W20" s="17">
        <v>0</v>
      </c>
      <c r="X20" s="17">
        <v>0</v>
      </c>
      <c r="Y20" s="16">
        <v>0</v>
      </c>
      <c r="Z20" s="34">
        <f t="shared" si="3"/>
        <v>0</v>
      </c>
      <c r="AA20" s="14">
        <f t="shared" si="1"/>
        <v>0</v>
      </c>
      <c r="AB20" s="35"/>
    </row>
    <row r="21" spans="1:36" x14ac:dyDescent="0.2">
      <c r="A21" s="46">
        <f t="shared" si="4"/>
        <v>11</v>
      </c>
      <c r="B21" s="31" t="s">
        <v>41</v>
      </c>
      <c r="C21" s="30" t="s">
        <v>40</v>
      </c>
      <c r="D21" s="36">
        <v>45</v>
      </c>
      <c r="E21" s="74">
        <v>0</v>
      </c>
      <c r="F21" s="39" t="s">
        <v>39</v>
      </c>
      <c r="G21" s="73" t="s">
        <v>38</v>
      </c>
      <c r="H21" s="44" t="s">
        <v>145</v>
      </c>
      <c r="I21" s="43" t="s">
        <v>225</v>
      </c>
      <c r="J21" s="72" t="s">
        <v>224</v>
      </c>
      <c r="K21" s="41" t="s">
        <v>35</v>
      </c>
      <c r="L21" s="36" t="s">
        <v>223</v>
      </c>
      <c r="M21" s="39" t="s">
        <v>222</v>
      </c>
      <c r="N21" s="71" t="s">
        <v>221</v>
      </c>
      <c r="O21" s="37">
        <v>43863</v>
      </c>
      <c r="P21" s="37">
        <v>44595</v>
      </c>
      <c r="Q21" s="36" t="s">
        <v>135</v>
      </c>
      <c r="R21" s="14">
        <v>1000000</v>
      </c>
      <c r="S21" s="171">
        <f t="shared" si="2"/>
        <v>100000</v>
      </c>
      <c r="T21" s="35">
        <v>0</v>
      </c>
      <c r="U21" s="19">
        <f t="shared" si="0"/>
        <v>900000</v>
      </c>
      <c r="V21" s="171">
        <v>1000000</v>
      </c>
      <c r="W21" s="17">
        <v>0</v>
      </c>
      <c r="X21" s="17">
        <v>0</v>
      </c>
      <c r="Y21" s="16">
        <v>0</v>
      </c>
      <c r="Z21" s="34">
        <f t="shared" si="3"/>
        <v>0</v>
      </c>
      <c r="AA21" s="14">
        <f t="shared" si="1"/>
        <v>0</v>
      </c>
      <c r="AB21" s="35"/>
    </row>
    <row r="22" spans="1:36" x14ac:dyDescent="0.2">
      <c r="A22" s="46">
        <f t="shared" si="4"/>
        <v>12</v>
      </c>
      <c r="B22" s="31" t="s">
        <v>41</v>
      </c>
      <c r="C22" s="30" t="s">
        <v>40</v>
      </c>
      <c r="D22" s="36">
        <v>30</v>
      </c>
      <c r="E22" s="74">
        <v>0</v>
      </c>
      <c r="F22" s="39" t="s">
        <v>39</v>
      </c>
      <c r="G22" s="73" t="s">
        <v>38</v>
      </c>
      <c r="H22" s="44" t="s">
        <v>145</v>
      </c>
      <c r="I22" s="43" t="s">
        <v>220</v>
      </c>
      <c r="J22" s="72" t="s">
        <v>219</v>
      </c>
      <c r="K22" s="41" t="s">
        <v>35</v>
      </c>
      <c r="L22" s="36" t="s">
        <v>218</v>
      </c>
      <c r="M22" s="39" t="s">
        <v>217</v>
      </c>
      <c r="N22" s="71" t="s">
        <v>216</v>
      </c>
      <c r="O22" s="37" t="s">
        <v>215</v>
      </c>
      <c r="P22" s="72" t="s">
        <v>214</v>
      </c>
      <c r="Q22" s="36" t="s">
        <v>135</v>
      </c>
      <c r="R22" s="69">
        <v>1360333</v>
      </c>
      <c r="S22" s="171">
        <f t="shared" si="2"/>
        <v>136033.30000000002</v>
      </c>
      <c r="T22" s="35">
        <v>0</v>
      </c>
      <c r="U22" s="19">
        <f t="shared" si="0"/>
        <v>1224299.7</v>
      </c>
      <c r="V22" s="171">
        <v>1360333</v>
      </c>
      <c r="W22" s="17">
        <v>0</v>
      </c>
      <c r="X22" s="17">
        <v>0</v>
      </c>
      <c r="Y22" s="16">
        <v>0</v>
      </c>
      <c r="Z22" s="34">
        <f t="shared" si="3"/>
        <v>0</v>
      </c>
      <c r="AA22" s="14">
        <f t="shared" si="1"/>
        <v>0</v>
      </c>
      <c r="AB22" s="35"/>
    </row>
    <row r="23" spans="1:36" x14ac:dyDescent="0.2">
      <c r="A23" s="46">
        <f t="shared" si="4"/>
        <v>13</v>
      </c>
      <c r="B23" s="51" t="s">
        <v>193</v>
      </c>
      <c r="C23" s="178" t="s">
        <v>213</v>
      </c>
      <c r="D23" s="177">
        <v>12</v>
      </c>
      <c r="E23" s="176">
        <v>0</v>
      </c>
      <c r="F23" s="175" t="s">
        <v>39</v>
      </c>
      <c r="G23" s="32" t="s">
        <v>38</v>
      </c>
      <c r="H23" s="28" t="s">
        <v>145</v>
      </c>
      <c r="I23" s="27" t="s">
        <v>212</v>
      </c>
      <c r="J23" s="70" t="s">
        <v>211</v>
      </c>
      <c r="K23" s="25" t="s">
        <v>35</v>
      </c>
      <c r="L23" s="21" t="s">
        <v>210</v>
      </c>
      <c r="M23" s="24" t="s">
        <v>209</v>
      </c>
      <c r="N23" s="95" t="s">
        <v>208</v>
      </c>
      <c r="O23" s="22">
        <v>44175</v>
      </c>
      <c r="P23" s="22">
        <v>44845</v>
      </c>
      <c r="Q23" s="21" t="s">
        <v>31</v>
      </c>
      <c r="R23" s="94">
        <v>1200000</v>
      </c>
      <c r="S23" s="147">
        <f t="shared" si="2"/>
        <v>120000</v>
      </c>
      <c r="T23" s="18">
        <v>0</v>
      </c>
      <c r="U23" s="19">
        <f t="shared" si="0"/>
        <v>1080000</v>
      </c>
      <c r="V23" s="147">
        <v>1200000</v>
      </c>
      <c r="W23" s="17">
        <v>0</v>
      </c>
      <c r="X23" s="142">
        <v>0</v>
      </c>
      <c r="Y23" s="16">
        <v>0</v>
      </c>
      <c r="Z23" s="34">
        <f t="shared" si="3"/>
        <v>0</v>
      </c>
      <c r="AA23" s="14">
        <f t="shared" si="1"/>
        <v>0</v>
      </c>
      <c r="AB23" s="18"/>
    </row>
    <row r="24" spans="1:36" x14ac:dyDescent="0.2">
      <c r="A24" s="46">
        <f t="shared" si="4"/>
        <v>14</v>
      </c>
      <c r="B24" s="93" t="s">
        <v>41</v>
      </c>
      <c r="C24" s="174" t="s">
        <v>40</v>
      </c>
      <c r="D24" s="81">
        <f>2*6</f>
        <v>12</v>
      </c>
      <c r="E24" s="135">
        <v>0</v>
      </c>
      <c r="F24" s="84" t="s">
        <v>39</v>
      </c>
      <c r="G24" s="88" t="s">
        <v>38</v>
      </c>
      <c r="H24" s="87" t="s">
        <v>145</v>
      </c>
      <c r="I24" s="82" t="s">
        <v>207</v>
      </c>
      <c r="J24" s="70" t="s">
        <v>206</v>
      </c>
      <c r="K24" s="86" t="s">
        <v>35</v>
      </c>
      <c r="L24" s="85" t="s">
        <v>205</v>
      </c>
      <c r="M24" s="84" t="s">
        <v>204</v>
      </c>
      <c r="N24" s="83" t="s">
        <v>203</v>
      </c>
      <c r="O24" s="37" t="str">
        <f>J24</f>
        <v>03/02/2020</v>
      </c>
      <c r="P24" s="82" t="s">
        <v>202</v>
      </c>
      <c r="Q24" s="81" t="s">
        <v>31</v>
      </c>
      <c r="R24" s="80">
        <v>800000</v>
      </c>
      <c r="S24" s="173">
        <f t="shared" si="2"/>
        <v>80000</v>
      </c>
      <c r="T24" s="78"/>
      <c r="U24" s="19">
        <f t="shared" si="0"/>
        <v>720000</v>
      </c>
      <c r="V24" s="173">
        <v>800000</v>
      </c>
      <c r="W24" s="17">
        <v>0</v>
      </c>
      <c r="X24" s="144">
        <v>0</v>
      </c>
      <c r="Y24" s="16">
        <v>0</v>
      </c>
      <c r="Z24" s="34">
        <f t="shared" si="3"/>
        <v>0</v>
      </c>
      <c r="AA24" s="14">
        <f t="shared" si="1"/>
        <v>0</v>
      </c>
      <c r="AB24" s="78"/>
    </row>
    <row r="25" spans="1:36" x14ac:dyDescent="0.2">
      <c r="A25" s="46">
        <f t="shared" si="4"/>
        <v>15</v>
      </c>
      <c r="B25" s="31" t="s">
        <v>201</v>
      </c>
      <c r="C25" s="76" t="s">
        <v>200</v>
      </c>
      <c r="D25" s="36">
        <v>2408</v>
      </c>
      <c r="E25" s="74">
        <v>0</v>
      </c>
      <c r="F25" s="39" t="s">
        <v>199</v>
      </c>
      <c r="G25" s="73" t="s">
        <v>38</v>
      </c>
      <c r="H25" s="44" t="s">
        <v>198</v>
      </c>
      <c r="I25" s="43" t="s">
        <v>197</v>
      </c>
      <c r="J25" s="72" t="s">
        <v>19</v>
      </c>
      <c r="K25" s="41" t="s">
        <v>35</v>
      </c>
      <c r="L25" s="36" t="s">
        <v>196</v>
      </c>
      <c r="M25" s="39" t="s">
        <v>195</v>
      </c>
      <c r="N25" s="77" t="s">
        <v>194</v>
      </c>
      <c r="O25" s="37" t="s">
        <v>19</v>
      </c>
      <c r="P25" s="37">
        <v>44818</v>
      </c>
      <c r="Q25" s="36" t="s">
        <v>31</v>
      </c>
      <c r="R25" s="14">
        <v>6283714</v>
      </c>
      <c r="S25" s="171">
        <f t="shared" si="2"/>
        <v>628371.4</v>
      </c>
      <c r="T25" s="35">
        <v>0</v>
      </c>
      <c r="U25" s="19">
        <f t="shared" si="0"/>
        <v>5655342.5999999996</v>
      </c>
      <c r="V25" s="172">
        <v>6283714</v>
      </c>
      <c r="W25" s="17">
        <v>0</v>
      </c>
      <c r="X25" s="17">
        <v>0</v>
      </c>
      <c r="Y25" s="16">
        <v>0</v>
      </c>
      <c r="Z25" s="34">
        <f t="shared" si="3"/>
        <v>0</v>
      </c>
      <c r="AA25" s="14">
        <f t="shared" si="1"/>
        <v>0</v>
      </c>
      <c r="AB25" s="33"/>
    </row>
    <row r="26" spans="1:36" x14ac:dyDescent="0.2">
      <c r="A26" s="46">
        <f t="shared" si="4"/>
        <v>16</v>
      </c>
      <c r="B26" s="31" t="s">
        <v>193</v>
      </c>
      <c r="C26" s="76" t="s">
        <v>192</v>
      </c>
      <c r="D26" s="36">
        <v>200</v>
      </c>
      <c r="E26" s="74">
        <v>0</v>
      </c>
      <c r="F26" s="39" t="s">
        <v>192</v>
      </c>
      <c r="G26" s="73" t="s">
        <v>38</v>
      </c>
      <c r="H26" s="76" t="s">
        <v>191</v>
      </c>
      <c r="I26" s="43" t="s">
        <v>190</v>
      </c>
      <c r="J26" s="72" t="s">
        <v>189</v>
      </c>
      <c r="K26" s="41" t="s">
        <v>35</v>
      </c>
      <c r="L26" s="36" t="s">
        <v>188</v>
      </c>
      <c r="M26" s="39" t="s">
        <v>187</v>
      </c>
      <c r="N26" s="71" t="s">
        <v>186</v>
      </c>
      <c r="O26" s="37">
        <v>44111</v>
      </c>
      <c r="P26" s="37">
        <v>44386</v>
      </c>
      <c r="Q26" s="36" t="s">
        <v>135</v>
      </c>
      <c r="R26" s="14">
        <v>40010667</v>
      </c>
      <c r="S26" s="171">
        <f t="shared" si="2"/>
        <v>4001066.7</v>
      </c>
      <c r="T26" s="35">
        <v>0</v>
      </c>
      <c r="U26" s="19">
        <f t="shared" si="0"/>
        <v>36009600.299999997</v>
      </c>
      <c r="V26" s="171">
        <v>40010667</v>
      </c>
      <c r="W26" s="17">
        <v>42011200</v>
      </c>
      <c r="X26" s="17">
        <v>0</v>
      </c>
      <c r="Y26" s="16">
        <v>0</v>
      </c>
      <c r="Z26" s="34">
        <f t="shared" si="3"/>
        <v>0</v>
      </c>
      <c r="AA26" s="14">
        <f t="shared" si="1"/>
        <v>42011200</v>
      </c>
      <c r="AB26" s="33"/>
    </row>
    <row r="27" spans="1:36" x14ac:dyDescent="0.2">
      <c r="A27" s="46">
        <f t="shared" si="4"/>
        <v>17</v>
      </c>
      <c r="B27" s="31" t="s">
        <v>41</v>
      </c>
      <c r="C27" s="30" t="s">
        <v>40</v>
      </c>
      <c r="D27" s="36">
        <f>25*9</f>
        <v>225</v>
      </c>
      <c r="E27" s="74">
        <v>0</v>
      </c>
      <c r="F27" s="39" t="s">
        <v>39</v>
      </c>
      <c r="G27" s="73" t="s">
        <v>38</v>
      </c>
      <c r="H27" s="44" t="s">
        <v>37</v>
      </c>
      <c r="I27" s="43" t="s">
        <v>185</v>
      </c>
      <c r="J27" s="72" t="s">
        <v>5</v>
      </c>
      <c r="K27" s="41" t="s">
        <v>35</v>
      </c>
      <c r="L27" s="36" t="s">
        <v>184</v>
      </c>
      <c r="M27" s="39" t="s">
        <v>147</v>
      </c>
      <c r="N27" s="71" t="s">
        <v>183</v>
      </c>
      <c r="O27" s="37" t="s">
        <v>5</v>
      </c>
      <c r="P27" s="37" t="s">
        <v>4</v>
      </c>
      <c r="Q27" s="36" t="s">
        <v>31</v>
      </c>
      <c r="R27" s="14">
        <v>787500</v>
      </c>
      <c r="S27" s="171">
        <f t="shared" si="2"/>
        <v>78750</v>
      </c>
      <c r="T27" s="35">
        <v>0</v>
      </c>
      <c r="U27" s="19">
        <f t="shared" si="0"/>
        <v>708750</v>
      </c>
      <c r="V27" s="171">
        <v>787500</v>
      </c>
      <c r="W27" s="17">
        <v>0</v>
      </c>
      <c r="X27" s="17">
        <v>0</v>
      </c>
      <c r="Y27" s="16">
        <v>0</v>
      </c>
      <c r="Z27" s="34">
        <f t="shared" si="3"/>
        <v>0</v>
      </c>
      <c r="AA27" s="14">
        <f t="shared" si="1"/>
        <v>0</v>
      </c>
      <c r="AB27" s="33"/>
    </row>
    <row r="28" spans="1:36" x14ac:dyDescent="0.2">
      <c r="A28" s="46">
        <f t="shared" si="4"/>
        <v>18</v>
      </c>
      <c r="B28" s="31" t="s">
        <v>41</v>
      </c>
      <c r="C28" s="30" t="s">
        <v>40</v>
      </c>
      <c r="D28" s="36">
        <f>20*8</f>
        <v>160</v>
      </c>
      <c r="E28" s="74">
        <v>0</v>
      </c>
      <c r="F28" s="39" t="s">
        <v>39</v>
      </c>
      <c r="G28" s="73" t="s">
        <v>38</v>
      </c>
      <c r="H28" s="44" t="s">
        <v>37</v>
      </c>
      <c r="I28" s="43" t="s">
        <v>182</v>
      </c>
      <c r="J28" s="72" t="s">
        <v>5</v>
      </c>
      <c r="K28" s="41" t="s">
        <v>35</v>
      </c>
      <c r="L28" s="36" t="s">
        <v>181</v>
      </c>
      <c r="M28" s="39" t="s">
        <v>147</v>
      </c>
      <c r="N28" s="71" t="s">
        <v>180</v>
      </c>
      <c r="O28" s="37" t="s">
        <v>5</v>
      </c>
      <c r="P28" s="37" t="s">
        <v>4</v>
      </c>
      <c r="Q28" s="36" t="s">
        <v>31</v>
      </c>
      <c r="R28" s="14">
        <v>560000</v>
      </c>
      <c r="S28" s="171">
        <f t="shared" si="2"/>
        <v>56000</v>
      </c>
      <c r="T28" s="35">
        <v>0</v>
      </c>
      <c r="U28" s="19">
        <f t="shared" si="0"/>
        <v>504000</v>
      </c>
      <c r="V28" s="171">
        <v>560000</v>
      </c>
      <c r="W28" s="17">
        <v>0</v>
      </c>
      <c r="X28" s="17">
        <v>0</v>
      </c>
      <c r="Y28" s="16">
        <v>0</v>
      </c>
      <c r="Z28" s="34">
        <f t="shared" si="3"/>
        <v>0</v>
      </c>
      <c r="AA28" s="14">
        <f t="shared" si="1"/>
        <v>0</v>
      </c>
      <c r="AB28" s="33"/>
    </row>
    <row r="29" spans="1:36" x14ac:dyDescent="0.2">
      <c r="A29" s="46">
        <f t="shared" si="4"/>
        <v>19</v>
      </c>
      <c r="B29" s="31" t="s">
        <v>41</v>
      </c>
      <c r="C29" s="30" t="s">
        <v>40</v>
      </c>
      <c r="D29" s="36">
        <f>8*9</f>
        <v>72</v>
      </c>
      <c r="E29" s="74">
        <v>0</v>
      </c>
      <c r="F29" s="39" t="s">
        <v>39</v>
      </c>
      <c r="G29" s="73" t="s">
        <v>38</v>
      </c>
      <c r="H29" s="44" t="s">
        <v>37</v>
      </c>
      <c r="I29" s="43" t="s">
        <v>179</v>
      </c>
      <c r="J29" s="72" t="s">
        <v>5</v>
      </c>
      <c r="K29" s="41" t="s">
        <v>35</v>
      </c>
      <c r="L29" s="36" t="s">
        <v>178</v>
      </c>
      <c r="M29" s="39" t="s">
        <v>147</v>
      </c>
      <c r="N29" s="71" t="s">
        <v>177</v>
      </c>
      <c r="O29" s="37" t="s">
        <v>5</v>
      </c>
      <c r="P29" s="37" t="s">
        <v>4</v>
      </c>
      <c r="Q29" s="36" t="s">
        <v>31</v>
      </c>
      <c r="R29" s="14">
        <v>252000</v>
      </c>
      <c r="S29" s="171">
        <f t="shared" si="2"/>
        <v>25200</v>
      </c>
      <c r="T29" s="35">
        <v>0</v>
      </c>
      <c r="U29" s="19">
        <f t="shared" si="0"/>
        <v>226800</v>
      </c>
      <c r="V29" s="171">
        <v>252000</v>
      </c>
      <c r="W29" s="17">
        <v>0</v>
      </c>
      <c r="X29" s="17">
        <v>0</v>
      </c>
      <c r="Y29" s="16">
        <v>0</v>
      </c>
      <c r="Z29" s="34">
        <f t="shared" si="3"/>
        <v>0</v>
      </c>
      <c r="AA29" s="14">
        <f t="shared" si="1"/>
        <v>0</v>
      </c>
      <c r="AB29" s="33"/>
    </row>
    <row r="30" spans="1:36" x14ac:dyDescent="0.2">
      <c r="A30" s="46">
        <f t="shared" si="4"/>
        <v>20</v>
      </c>
      <c r="B30" s="31" t="s">
        <v>41</v>
      </c>
      <c r="C30" s="30" t="s">
        <v>40</v>
      </c>
      <c r="D30" s="36">
        <f>20*6</f>
        <v>120</v>
      </c>
      <c r="E30" s="74">
        <v>0</v>
      </c>
      <c r="F30" s="39" t="s">
        <v>39</v>
      </c>
      <c r="G30" s="73" t="s">
        <v>38</v>
      </c>
      <c r="H30" s="44" t="s">
        <v>37</v>
      </c>
      <c r="I30" s="43" t="s">
        <v>176</v>
      </c>
      <c r="J30" s="72" t="s">
        <v>5</v>
      </c>
      <c r="K30" s="41" t="s">
        <v>35</v>
      </c>
      <c r="L30" s="36" t="s">
        <v>175</v>
      </c>
      <c r="M30" s="39" t="s">
        <v>174</v>
      </c>
      <c r="N30" s="71" t="s">
        <v>173</v>
      </c>
      <c r="O30" s="37" t="s">
        <v>5</v>
      </c>
      <c r="P30" s="37" t="s">
        <v>4</v>
      </c>
      <c r="Q30" s="36" t="s">
        <v>31</v>
      </c>
      <c r="R30" s="14">
        <v>420000</v>
      </c>
      <c r="S30" s="171">
        <f t="shared" si="2"/>
        <v>42000</v>
      </c>
      <c r="T30" s="35">
        <v>0</v>
      </c>
      <c r="U30" s="19">
        <f t="shared" si="0"/>
        <v>378000</v>
      </c>
      <c r="V30" s="171">
        <v>420000</v>
      </c>
      <c r="W30" s="17">
        <v>0</v>
      </c>
      <c r="X30" s="17">
        <v>0</v>
      </c>
      <c r="Y30" s="16">
        <v>0</v>
      </c>
      <c r="Z30" s="34">
        <f t="shared" si="3"/>
        <v>0</v>
      </c>
      <c r="AA30" s="14">
        <f t="shared" si="1"/>
        <v>0</v>
      </c>
      <c r="AB30" s="35"/>
    </row>
    <row r="31" spans="1:36" x14ac:dyDescent="0.2">
      <c r="A31" s="46">
        <f t="shared" si="4"/>
        <v>21</v>
      </c>
      <c r="B31" s="31" t="s">
        <v>41</v>
      </c>
      <c r="C31" s="30" t="s">
        <v>40</v>
      </c>
      <c r="D31" s="36">
        <f>9*10</f>
        <v>90</v>
      </c>
      <c r="E31" s="74">
        <v>0</v>
      </c>
      <c r="F31" s="39" t="s">
        <v>39</v>
      </c>
      <c r="G31" s="73" t="s">
        <v>38</v>
      </c>
      <c r="H31" s="44" t="s">
        <v>37</v>
      </c>
      <c r="I31" s="43" t="s">
        <v>172</v>
      </c>
      <c r="J31" s="72" t="s">
        <v>5</v>
      </c>
      <c r="K31" s="41" t="s">
        <v>35</v>
      </c>
      <c r="L31" s="36" t="s">
        <v>171</v>
      </c>
      <c r="M31" s="39" t="s">
        <v>170</v>
      </c>
      <c r="N31" s="71" t="s">
        <v>169</v>
      </c>
      <c r="O31" s="37" t="s">
        <v>5</v>
      </c>
      <c r="P31" s="37" t="s">
        <v>4</v>
      </c>
      <c r="Q31" s="36" t="s">
        <v>31</v>
      </c>
      <c r="R31" s="14">
        <v>315000</v>
      </c>
      <c r="S31" s="171">
        <f t="shared" si="2"/>
        <v>31500</v>
      </c>
      <c r="T31" s="35">
        <v>0</v>
      </c>
      <c r="U31" s="19">
        <f t="shared" si="0"/>
        <v>283500</v>
      </c>
      <c r="V31" s="171">
        <v>315000</v>
      </c>
      <c r="W31" s="17">
        <v>0</v>
      </c>
      <c r="X31" s="17">
        <v>0</v>
      </c>
      <c r="Y31" s="16">
        <v>0</v>
      </c>
      <c r="Z31" s="34">
        <f t="shared" si="3"/>
        <v>0</v>
      </c>
      <c r="AA31" s="14">
        <f t="shared" si="1"/>
        <v>0</v>
      </c>
      <c r="AB31" s="33"/>
    </row>
    <row r="32" spans="1:36" x14ac:dyDescent="0.2">
      <c r="A32" s="46">
        <f t="shared" si="4"/>
        <v>22</v>
      </c>
      <c r="B32" s="31" t="s">
        <v>41</v>
      </c>
      <c r="C32" s="30" t="s">
        <v>40</v>
      </c>
      <c r="D32" s="36">
        <f>6*8</f>
        <v>48</v>
      </c>
      <c r="E32" s="74">
        <v>0</v>
      </c>
      <c r="F32" s="39" t="s">
        <v>39</v>
      </c>
      <c r="G32" s="73" t="s">
        <v>38</v>
      </c>
      <c r="H32" s="44" t="s">
        <v>37</v>
      </c>
      <c r="I32" s="43" t="s">
        <v>168</v>
      </c>
      <c r="J32" s="72" t="s">
        <v>5</v>
      </c>
      <c r="K32" s="41" t="s">
        <v>35</v>
      </c>
      <c r="L32" s="36" t="s">
        <v>167</v>
      </c>
      <c r="M32" s="39" t="s">
        <v>166</v>
      </c>
      <c r="N32" s="71" t="s">
        <v>165</v>
      </c>
      <c r="O32" s="37" t="s">
        <v>5</v>
      </c>
      <c r="P32" s="37" t="s">
        <v>4</v>
      </c>
      <c r="Q32" s="36" t="s">
        <v>31</v>
      </c>
      <c r="R32" s="14">
        <v>168000</v>
      </c>
      <c r="S32" s="171">
        <f t="shared" si="2"/>
        <v>16800</v>
      </c>
      <c r="T32" s="35">
        <v>0</v>
      </c>
      <c r="U32" s="19">
        <f t="shared" si="0"/>
        <v>151200</v>
      </c>
      <c r="V32" s="171">
        <v>168000</v>
      </c>
      <c r="W32" s="17">
        <v>0</v>
      </c>
      <c r="X32" s="17">
        <v>0</v>
      </c>
      <c r="Y32" s="16">
        <v>0</v>
      </c>
      <c r="Z32" s="34">
        <f t="shared" si="3"/>
        <v>0</v>
      </c>
      <c r="AA32" s="14">
        <f t="shared" si="1"/>
        <v>0</v>
      </c>
      <c r="AB32" s="33"/>
    </row>
    <row r="33" spans="1:28" x14ac:dyDescent="0.2">
      <c r="A33" s="46">
        <f t="shared" si="4"/>
        <v>23</v>
      </c>
      <c r="B33" s="31" t="s">
        <v>41</v>
      </c>
      <c r="C33" s="30" t="s">
        <v>40</v>
      </c>
      <c r="D33" s="36">
        <f>10*20</f>
        <v>200</v>
      </c>
      <c r="E33" s="74">
        <v>0</v>
      </c>
      <c r="F33" s="39" t="s">
        <v>39</v>
      </c>
      <c r="G33" s="73" t="s">
        <v>38</v>
      </c>
      <c r="H33" s="44" t="s">
        <v>37</v>
      </c>
      <c r="I33" s="43" t="s">
        <v>164</v>
      </c>
      <c r="J33" s="72" t="s">
        <v>5</v>
      </c>
      <c r="K33" s="41" t="s">
        <v>35</v>
      </c>
      <c r="L33" s="36" t="s">
        <v>163</v>
      </c>
      <c r="M33" s="39" t="s">
        <v>137</v>
      </c>
      <c r="N33" s="71" t="s">
        <v>162</v>
      </c>
      <c r="O33" s="37" t="s">
        <v>5</v>
      </c>
      <c r="P33" s="37" t="s">
        <v>4</v>
      </c>
      <c r="Q33" s="36" t="s">
        <v>31</v>
      </c>
      <c r="R33" s="14">
        <v>700000</v>
      </c>
      <c r="S33" s="171">
        <f t="shared" si="2"/>
        <v>70000</v>
      </c>
      <c r="T33" s="35">
        <v>0</v>
      </c>
      <c r="U33" s="19">
        <f t="shared" si="0"/>
        <v>630000</v>
      </c>
      <c r="V33" s="171">
        <v>700000</v>
      </c>
      <c r="W33" s="17">
        <v>0</v>
      </c>
      <c r="X33" s="17">
        <v>0</v>
      </c>
      <c r="Y33" s="16">
        <v>0</v>
      </c>
      <c r="Z33" s="34">
        <f t="shared" si="3"/>
        <v>0</v>
      </c>
      <c r="AA33" s="14">
        <f t="shared" si="1"/>
        <v>0</v>
      </c>
      <c r="AB33" s="33"/>
    </row>
    <row r="34" spans="1:28" x14ac:dyDescent="0.2">
      <c r="A34" s="46">
        <f t="shared" si="4"/>
        <v>24</v>
      </c>
      <c r="B34" s="31" t="s">
        <v>41</v>
      </c>
      <c r="C34" s="30" t="s">
        <v>40</v>
      </c>
      <c r="D34" s="36">
        <f>6*7</f>
        <v>42</v>
      </c>
      <c r="E34" s="74">
        <v>0</v>
      </c>
      <c r="F34" s="39" t="s">
        <v>39</v>
      </c>
      <c r="G34" s="73" t="s">
        <v>38</v>
      </c>
      <c r="H34" s="44" t="s">
        <v>37</v>
      </c>
      <c r="I34" s="43" t="s">
        <v>161</v>
      </c>
      <c r="J34" s="72" t="s">
        <v>160</v>
      </c>
      <c r="K34" s="41" t="s">
        <v>35</v>
      </c>
      <c r="L34" s="36" t="s">
        <v>159</v>
      </c>
      <c r="M34" s="75" t="s">
        <v>158</v>
      </c>
      <c r="N34" s="71" t="s">
        <v>157</v>
      </c>
      <c r="O34" s="37" t="s">
        <v>5</v>
      </c>
      <c r="P34" s="37" t="s">
        <v>9</v>
      </c>
      <c r="Q34" s="36" t="s">
        <v>31</v>
      </c>
      <c r="R34" s="14">
        <v>1000000</v>
      </c>
      <c r="S34" s="171">
        <f t="shared" si="2"/>
        <v>100000</v>
      </c>
      <c r="T34" s="35">
        <v>0</v>
      </c>
      <c r="U34" s="19">
        <f t="shared" si="0"/>
        <v>900000</v>
      </c>
      <c r="V34" s="171">
        <v>1000000</v>
      </c>
      <c r="W34" s="17">
        <v>0</v>
      </c>
      <c r="X34" s="17">
        <v>0</v>
      </c>
      <c r="Y34" s="16">
        <v>0</v>
      </c>
      <c r="Z34" s="34">
        <f t="shared" si="3"/>
        <v>0</v>
      </c>
      <c r="AA34" s="14">
        <f t="shared" si="1"/>
        <v>0</v>
      </c>
      <c r="AB34" s="35"/>
    </row>
    <row r="35" spans="1:28" x14ac:dyDescent="0.2">
      <c r="A35" s="46">
        <f t="shared" si="4"/>
        <v>25</v>
      </c>
      <c r="B35" s="31" t="s">
        <v>41</v>
      </c>
      <c r="C35" s="30" t="s">
        <v>40</v>
      </c>
      <c r="D35" s="36">
        <f>9*5</f>
        <v>45</v>
      </c>
      <c r="E35" s="74">
        <v>0</v>
      </c>
      <c r="F35" s="39" t="s">
        <v>39</v>
      </c>
      <c r="G35" s="73" t="s">
        <v>38</v>
      </c>
      <c r="H35" s="44" t="s">
        <v>37</v>
      </c>
      <c r="I35" s="43" t="s">
        <v>156</v>
      </c>
      <c r="J35" s="72" t="s">
        <v>5</v>
      </c>
      <c r="K35" s="41" t="s">
        <v>35</v>
      </c>
      <c r="L35" s="36" t="s">
        <v>155</v>
      </c>
      <c r="M35" s="39" t="s">
        <v>154</v>
      </c>
      <c r="N35" s="71" t="s">
        <v>153</v>
      </c>
      <c r="O35" s="37" t="s">
        <v>5</v>
      </c>
      <c r="P35" s="37" t="s">
        <v>4</v>
      </c>
      <c r="Q35" s="36" t="s">
        <v>31</v>
      </c>
      <c r="R35" s="14">
        <v>472500</v>
      </c>
      <c r="S35" s="171">
        <f t="shared" si="2"/>
        <v>47250</v>
      </c>
      <c r="T35" s="35">
        <v>0</v>
      </c>
      <c r="U35" s="19">
        <f t="shared" si="0"/>
        <v>425250</v>
      </c>
      <c r="V35" s="171">
        <v>472500</v>
      </c>
      <c r="W35" s="17">
        <v>0</v>
      </c>
      <c r="X35" s="17">
        <v>0</v>
      </c>
      <c r="Y35" s="16">
        <v>0</v>
      </c>
      <c r="Z35" s="34">
        <f t="shared" si="3"/>
        <v>0</v>
      </c>
      <c r="AA35" s="14">
        <f t="shared" si="1"/>
        <v>0</v>
      </c>
      <c r="AB35" s="33"/>
    </row>
    <row r="36" spans="1:28" x14ac:dyDescent="0.2">
      <c r="A36" s="46">
        <f t="shared" si="4"/>
        <v>26</v>
      </c>
      <c r="B36" s="31" t="s">
        <v>41</v>
      </c>
      <c r="C36" s="30" t="s">
        <v>40</v>
      </c>
      <c r="D36" s="36">
        <f>14*8</f>
        <v>112</v>
      </c>
      <c r="E36" s="74">
        <v>0</v>
      </c>
      <c r="F36" s="39" t="s">
        <v>39</v>
      </c>
      <c r="G36" s="73" t="s">
        <v>38</v>
      </c>
      <c r="H36" s="44" t="s">
        <v>37</v>
      </c>
      <c r="I36" s="43" t="s">
        <v>152</v>
      </c>
      <c r="J36" s="72" t="s">
        <v>5</v>
      </c>
      <c r="K36" s="41" t="s">
        <v>35</v>
      </c>
      <c r="L36" s="36" t="s">
        <v>151</v>
      </c>
      <c r="M36" s="39" t="s">
        <v>147</v>
      </c>
      <c r="N36" s="71" t="s">
        <v>150</v>
      </c>
      <c r="O36" s="37" t="s">
        <v>5</v>
      </c>
      <c r="P36" s="37" t="s">
        <v>4</v>
      </c>
      <c r="Q36" s="36" t="s">
        <v>31</v>
      </c>
      <c r="R36" s="14">
        <v>392000</v>
      </c>
      <c r="S36" s="171">
        <f t="shared" si="2"/>
        <v>39200</v>
      </c>
      <c r="T36" s="35">
        <v>0</v>
      </c>
      <c r="U36" s="19">
        <f t="shared" si="0"/>
        <v>352800</v>
      </c>
      <c r="V36" s="171">
        <v>392000</v>
      </c>
      <c r="W36" s="17">
        <v>0</v>
      </c>
      <c r="X36" s="17">
        <v>0</v>
      </c>
      <c r="Y36" s="16">
        <v>0</v>
      </c>
      <c r="Z36" s="34">
        <f t="shared" si="3"/>
        <v>0</v>
      </c>
      <c r="AA36" s="14">
        <f t="shared" si="1"/>
        <v>0</v>
      </c>
      <c r="AB36" s="33"/>
    </row>
    <row r="37" spans="1:28" x14ac:dyDescent="0.2">
      <c r="A37" s="46">
        <f t="shared" si="4"/>
        <v>27</v>
      </c>
      <c r="B37" s="31" t="s">
        <v>41</v>
      </c>
      <c r="C37" s="30" t="s">
        <v>40</v>
      </c>
      <c r="D37" s="36">
        <v>45</v>
      </c>
      <c r="E37" s="74">
        <v>0</v>
      </c>
      <c r="F37" s="39" t="s">
        <v>39</v>
      </c>
      <c r="G37" s="73" t="s">
        <v>38</v>
      </c>
      <c r="H37" s="44" t="s">
        <v>37</v>
      </c>
      <c r="I37" s="43" t="s">
        <v>149</v>
      </c>
      <c r="J37" s="72" t="s">
        <v>5</v>
      </c>
      <c r="K37" s="41" t="s">
        <v>35</v>
      </c>
      <c r="L37" s="36" t="s">
        <v>148</v>
      </c>
      <c r="M37" s="39" t="s">
        <v>147</v>
      </c>
      <c r="N37" s="71" t="s">
        <v>146</v>
      </c>
      <c r="O37" s="37" t="s">
        <v>5</v>
      </c>
      <c r="P37" s="37" t="s">
        <v>4</v>
      </c>
      <c r="Q37" s="36" t="s">
        <v>31</v>
      </c>
      <c r="R37" s="14">
        <v>525000</v>
      </c>
      <c r="S37" s="171">
        <f t="shared" si="2"/>
        <v>52500</v>
      </c>
      <c r="T37" s="35">
        <v>0</v>
      </c>
      <c r="U37" s="19">
        <f t="shared" si="0"/>
        <v>472500</v>
      </c>
      <c r="V37" s="171">
        <v>525000</v>
      </c>
      <c r="W37" s="17">
        <v>0</v>
      </c>
      <c r="X37" s="17">
        <v>0</v>
      </c>
      <c r="Y37" s="16">
        <v>0</v>
      </c>
      <c r="Z37" s="34">
        <f t="shared" si="3"/>
        <v>0</v>
      </c>
      <c r="AA37" s="14">
        <f t="shared" si="1"/>
        <v>0</v>
      </c>
      <c r="AB37" s="33"/>
    </row>
    <row r="38" spans="1:28" x14ac:dyDescent="0.2">
      <c r="A38" s="46">
        <f t="shared" si="4"/>
        <v>28</v>
      </c>
      <c r="B38" s="31" t="s">
        <v>41</v>
      </c>
      <c r="C38" s="30" t="s">
        <v>40</v>
      </c>
      <c r="D38" s="36">
        <v>69</v>
      </c>
      <c r="E38" s="74">
        <v>0</v>
      </c>
      <c r="F38" s="39" t="s">
        <v>39</v>
      </c>
      <c r="G38" s="73" t="s">
        <v>38</v>
      </c>
      <c r="H38" s="159" t="s">
        <v>145</v>
      </c>
      <c r="I38" s="158" t="s">
        <v>144</v>
      </c>
      <c r="J38" s="170" t="s">
        <v>3</v>
      </c>
      <c r="K38" s="115" t="s">
        <v>35</v>
      </c>
      <c r="L38" s="113" t="s">
        <v>143</v>
      </c>
      <c r="M38" s="111" t="s">
        <v>142</v>
      </c>
      <c r="N38" s="169" t="s">
        <v>141</v>
      </c>
      <c r="O38" s="154" t="s">
        <v>3</v>
      </c>
      <c r="P38" s="154" t="s">
        <v>2</v>
      </c>
      <c r="Q38" s="113" t="s">
        <v>31</v>
      </c>
      <c r="R38" s="145">
        <v>3900000</v>
      </c>
      <c r="S38" s="141">
        <f t="shared" si="2"/>
        <v>390000</v>
      </c>
      <c r="T38" s="153">
        <v>0</v>
      </c>
      <c r="U38" s="146">
        <f t="shared" si="0"/>
        <v>3510000</v>
      </c>
      <c r="V38" s="141">
        <v>3900000</v>
      </c>
      <c r="W38" s="152">
        <v>0</v>
      </c>
      <c r="X38" s="152">
        <v>0</v>
      </c>
      <c r="Y38" s="151">
        <v>0</v>
      </c>
      <c r="Z38" s="150">
        <f t="shared" si="3"/>
        <v>0</v>
      </c>
      <c r="AA38" s="145">
        <f t="shared" si="1"/>
        <v>0</v>
      </c>
      <c r="AB38" s="149"/>
    </row>
    <row r="39" spans="1:28" x14ac:dyDescent="0.2">
      <c r="A39" s="161">
        <f t="shared" si="4"/>
        <v>29</v>
      </c>
      <c r="B39" s="51" t="s">
        <v>41</v>
      </c>
      <c r="C39" s="50" t="s">
        <v>40</v>
      </c>
      <c r="D39" s="21">
        <v>170</v>
      </c>
      <c r="E39" s="21">
        <v>0</v>
      </c>
      <c r="F39" s="24" t="s">
        <v>39</v>
      </c>
      <c r="G39" s="32" t="s">
        <v>38</v>
      </c>
      <c r="H39" s="28" t="s">
        <v>140</v>
      </c>
      <c r="I39" s="27" t="s">
        <v>139</v>
      </c>
      <c r="J39" s="70" t="s">
        <v>1</v>
      </c>
      <c r="K39" s="25" t="s">
        <v>35</v>
      </c>
      <c r="L39" s="24" t="s">
        <v>138</v>
      </c>
      <c r="M39" s="24" t="s">
        <v>137</v>
      </c>
      <c r="N39" s="48" t="s">
        <v>136</v>
      </c>
      <c r="O39" s="22" t="s">
        <v>1</v>
      </c>
      <c r="P39" s="22" t="s">
        <v>0</v>
      </c>
      <c r="Q39" s="21" t="s">
        <v>135</v>
      </c>
      <c r="R39" s="18">
        <v>6310500</v>
      </c>
      <c r="S39" s="141">
        <f t="shared" si="2"/>
        <v>631050</v>
      </c>
      <c r="T39" s="18">
        <v>0</v>
      </c>
      <c r="U39" s="146">
        <f t="shared" si="0"/>
        <v>5679450</v>
      </c>
      <c r="V39" s="147">
        <v>6310500</v>
      </c>
      <c r="W39" s="152">
        <v>0</v>
      </c>
      <c r="X39" s="142">
        <v>0</v>
      </c>
      <c r="Y39" s="151">
        <v>0</v>
      </c>
      <c r="Z39" s="150">
        <f t="shared" si="3"/>
        <v>0</v>
      </c>
      <c r="AA39" s="145">
        <f t="shared" si="1"/>
        <v>0</v>
      </c>
      <c r="AB39" s="13"/>
    </row>
    <row r="40" spans="1:28" x14ac:dyDescent="0.2">
      <c r="A40" s="168">
        <f t="shared" si="4"/>
        <v>30</v>
      </c>
      <c r="B40" s="68" t="s">
        <v>41</v>
      </c>
      <c r="C40" s="67" t="s">
        <v>40</v>
      </c>
      <c r="D40" s="66">
        <v>24</v>
      </c>
      <c r="E40" s="66" t="s">
        <v>82</v>
      </c>
      <c r="F40" s="59" t="s">
        <v>39</v>
      </c>
      <c r="G40" s="65" t="s">
        <v>38</v>
      </c>
      <c r="H40" s="64" t="s">
        <v>37</v>
      </c>
      <c r="I40" s="63" t="s">
        <v>134</v>
      </c>
      <c r="J40" s="62">
        <v>44550</v>
      </c>
      <c r="K40" s="61" t="s">
        <v>35</v>
      </c>
      <c r="L40" s="60" t="s">
        <v>133</v>
      </c>
      <c r="M40" s="59" t="s">
        <v>132</v>
      </c>
      <c r="N40" s="58" t="s">
        <v>131</v>
      </c>
      <c r="O40" s="57">
        <v>44550</v>
      </c>
      <c r="P40" s="57" t="s">
        <v>130</v>
      </c>
      <c r="Q40" s="167" t="s">
        <v>31</v>
      </c>
      <c r="R40" s="54">
        <v>296800</v>
      </c>
      <c r="S40" s="166">
        <f t="shared" si="2"/>
        <v>29680</v>
      </c>
      <c r="T40" s="54">
        <v>0</v>
      </c>
      <c r="U40" s="146">
        <f t="shared" si="0"/>
        <v>267120</v>
      </c>
      <c r="V40" s="54">
        <v>296800</v>
      </c>
      <c r="W40" s="162">
        <v>296800</v>
      </c>
      <c r="X40" s="165">
        <v>0</v>
      </c>
      <c r="Y40" s="164">
        <v>0</v>
      </c>
      <c r="Z40" s="163">
        <f t="shared" si="3"/>
        <v>0</v>
      </c>
      <c r="AA40" s="162">
        <f t="shared" si="1"/>
        <v>296800</v>
      </c>
      <c r="AB40" s="13"/>
    </row>
    <row r="41" spans="1:28" x14ac:dyDescent="0.2">
      <c r="A41" s="161">
        <f t="shared" si="4"/>
        <v>31</v>
      </c>
      <c r="B41" s="51" t="s">
        <v>41</v>
      </c>
      <c r="C41" s="50" t="s">
        <v>40</v>
      </c>
      <c r="D41" s="21">
        <v>40</v>
      </c>
      <c r="E41" s="21" t="s">
        <v>82</v>
      </c>
      <c r="F41" s="24" t="s">
        <v>39</v>
      </c>
      <c r="G41" s="32" t="s">
        <v>38</v>
      </c>
      <c r="H41" s="28" t="s">
        <v>37</v>
      </c>
      <c r="I41" s="27" t="s">
        <v>129</v>
      </c>
      <c r="J41" s="26">
        <v>44550</v>
      </c>
      <c r="K41" s="25" t="s">
        <v>35</v>
      </c>
      <c r="L41" s="49" t="s">
        <v>128</v>
      </c>
      <c r="M41" s="24" t="s">
        <v>124</v>
      </c>
      <c r="N41" s="48" t="s">
        <v>127</v>
      </c>
      <c r="O41" s="22">
        <v>44550</v>
      </c>
      <c r="P41" s="22" t="s">
        <v>84</v>
      </c>
      <c r="Q41" s="113" t="s">
        <v>31</v>
      </c>
      <c r="R41" s="18">
        <v>494667</v>
      </c>
      <c r="S41" s="141">
        <f t="shared" si="2"/>
        <v>49466.700000000004</v>
      </c>
      <c r="T41" s="18">
        <v>0</v>
      </c>
      <c r="U41" s="146">
        <f t="shared" si="0"/>
        <v>445200.3</v>
      </c>
      <c r="V41" s="18">
        <v>494667</v>
      </c>
      <c r="W41" s="152">
        <v>494667</v>
      </c>
      <c r="X41" s="142">
        <v>0</v>
      </c>
      <c r="Y41" s="151">
        <v>0</v>
      </c>
      <c r="Z41" s="150">
        <f t="shared" si="3"/>
        <v>0</v>
      </c>
      <c r="AA41" s="162">
        <f t="shared" si="1"/>
        <v>494667</v>
      </c>
      <c r="AB41" s="13"/>
    </row>
    <row r="42" spans="1:28" x14ac:dyDescent="0.2">
      <c r="A42" s="161">
        <f t="shared" si="4"/>
        <v>32</v>
      </c>
      <c r="B42" s="51" t="s">
        <v>41</v>
      </c>
      <c r="C42" s="50" t="s">
        <v>40</v>
      </c>
      <c r="D42" s="21">
        <v>60</v>
      </c>
      <c r="E42" s="21" t="s">
        <v>82</v>
      </c>
      <c r="F42" s="24" t="s">
        <v>39</v>
      </c>
      <c r="G42" s="32" t="s">
        <v>38</v>
      </c>
      <c r="H42" s="28" t="s">
        <v>37</v>
      </c>
      <c r="I42" s="27" t="s">
        <v>126</v>
      </c>
      <c r="J42" s="26">
        <v>44550</v>
      </c>
      <c r="K42" s="25" t="s">
        <v>35</v>
      </c>
      <c r="L42" s="21" t="s">
        <v>125</v>
      </c>
      <c r="M42" s="24" t="s">
        <v>124</v>
      </c>
      <c r="N42" s="48" t="s">
        <v>123</v>
      </c>
      <c r="O42" s="22">
        <v>44550</v>
      </c>
      <c r="P42" s="22" t="s">
        <v>84</v>
      </c>
      <c r="Q42" s="113" t="s">
        <v>31</v>
      </c>
      <c r="R42" s="18">
        <v>742000</v>
      </c>
      <c r="S42" s="141">
        <f t="shared" si="2"/>
        <v>74200</v>
      </c>
      <c r="T42" s="18">
        <v>0</v>
      </c>
      <c r="U42" s="146">
        <f t="shared" ref="U42:U65" si="5">R42-S42</f>
        <v>667800</v>
      </c>
      <c r="V42" s="18">
        <v>742000</v>
      </c>
      <c r="W42" s="152">
        <v>742000</v>
      </c>
      <c r="X42" s="142">
        <v>0</v>
      </c>
      <c r="Y42" s="151">
        <v>0</v>
      </c>
      <c r="Z42" s="150">
        <f t="shared" si="3"/>
        <v>0</v>
      </c>
      <c r="AA42" s="162">
        <f t="shared" ref="AA42:AA65" si="6">Z42+W42</f>
        <v>742000</v>
      </c>
      <c r="AB42" s="13"/>
    </row>
    <row r="43" spans="1:28" x14ac:dyDescent="0.2">
      <c r="A43" s="161">
        <f t="shared" si="4"/>
        <v>33</v>
      </c>
      <c r="B43" s="51" t="s">
        <v>41</v>
      </c>
      <c r="C43" s="50" t="s">
        <v>40</v>
      </c>
      <c r="D43" s="21">
        <v>78</v>
      </c>
      <c r="E43" s="21" t="s">
        <v>82</v>
      </c>
      <c r="F43" s="24" t="s">
        <v>39</v>
      </c>
      <c r="G43" s="32" t="s">
        <v>38</v>
      </c>
      <c r="H43" s="28" t="s">
        <v>37</v>
      </c>
      <c r="I43" s="27" t="s">
        <v>122</v>
      </c>
      <c r="J43" s="26">
        <v>44550</v>
      </c>
      <c r="K43" s="25" t="s">
        <v>35</v>
      </c>
      <c r="L43" s="21" t="s">
        <v>121</v>
      </c>
      <c r="M43" s="24" t="s">
        <v>120</v>
      </c>
      <c r="N43" s="48" t="s">
        <v>119</v>
      </c>
      <c r="O43" s="22">
        <v>44550</v>
      </c>
      <c r="P43" s="22" t="s">
        <v>84</v>
      </c>
      <c r="Q43" s="113" t="s">
        <v>31</v>
      </c>
      <c r="R43" s="18">
        <v>964600</v>
      </c>
      <c r="S43" s="141">
        <f t="shared" si="2"/>
        <v>96460</v>
      </c>
      <c r="T43" s="18">
        <v>0</v>
      </c>
      <c r="U43" s="146">
        <f t="shared" si="5"/>
        <v>868140</v>
      </c>
      <c r="V43" s="18">
        <v>964600</v>
      </c>
      <c r="W43" s="152">
        <v>964600</v>
      </c>
      <c r="X43" s="142">
        <v>0</v>
      </c>
      <c r="Y43" s="151">
        <v>0</v>
      </c>
      <c r="Z43" s="150">
        <f t="shared" si="3"/>
        <v>0</v>
      </c>
      <c r="AA43" s="162">
        <f t="shared" si="6"/>
        <v>964600</v>
      </c>
      <c r="AB43" s="13"/>
    </row>
    <row r="44" spans="1:28" x14ac:dyDescent="0.2">
      <c r="A44" s="161">
        <f t="shared" si="4"/>
        <v>34</v>
      </c>
      <c r="B44" s="51" t="s">
        <v>41</v>
      </c>
      <c r="C44" s="50" t="s">
        <v>40</v>
      </c>
      <c r="D44" s="21">
        <v>20</v>
      </c>
      <c r="E44" s="21" t="s">
        <v>82</v>
      </c>
      <c r="F44" s="24" t="s">
        <v>39</v>
      </c>
      <c r="G44" s="32" t="s">
        <v>38</v>
      </c>
      <c r="H44" s="28" t="s">
        <v>37</v>
      </c>
      <c r="I44" s="27" t="s">
        <v>118</v>
      </c>
      <c r="J44" s="26">
        <v>44550</v>
      </c>
      <c r="K44" s="25" t="s">
        <v>35</v>
      </c>
      <c r="L44" s="21" t="s">
        <v>117</v>
      </c>
      <c r="M44" s="24" t="s">
        <v>116</v>
      </c>
      <c r="N44" s="48" t="s">
        <v>115</v>
      </c>
      <c r="O44" s="22">
        <v>44550</v>
      </c>
      <c r="P44" s="22" t="s">
        <v>84</v>
      </c>
      <c r="Q44" s="113" t="s">
        <v>31</v>
      </c>
      <c r="R44" s="18">
        <v>247333</v>
      </c>
      <c r="S44" s="141">
        <f t="shared" si="2"/>
        <v>24733.300000000003</v>
      </c>
      <c r="T44" s="18">
        <v>0</v>
      </c>
      <c r="U44" s="146">
        <f t="shared" si="5"/>
        <v>222599.7</v>
      </c>
      <c r="V44" s="18">
        <v>247333</v>
      </c>
      <c r="W44" s="152">
        <v>247333</v>
      </c>
      <c r="X44" s="142">
        <v>0</v>
      </c>
      <c r="Y44" s="151">
        <v>0</v>
      </c>
      <c r="Z44" s="150">
        <f t="shared" si="3"/>
        <v>0</v>
      </c>
      <c r="AA44" s="162">
        <f t="shared" si="6"/>
        <v>247333</v>
      </c>
      <c r="AB44" s="13"/>
    </row>
    <row r="45" spans="1:28" x14ac:dyDescent="0.2">
      <c r="A45" s="161">
        <f t="shared" si="4"/>
        <v>35</v>
      </c>
      <c r="B45" s="51" t="s">
        <v>41</v>
      </c>
      <c r="C45" s="50" t="s">
        <v>40</v>
      </c>
      <c r="D45" s="21">
        <v>12</v>
      </c>
      <c r="E45" s="21" t="s">
        <v>82</v>
      </c>
      <c r="F45" s="24" t="s">
        <v>39</v>
      </c>
      <c r="G45" s="32" t="s">
        <v>38</v>
      </c>
      <c r="H45" s="28" t="s">
        <v>37</v>
      </c>
      <c r="I45" s="27" t="s">
        <v>114</v>
      </c>
      <c r="J45" s="26">
        <v>44550</v>
      </c>
      <c r="K45" s="25" t="s">
        <v>35</v>
      </c>
      <c r="L45" s="49" t="s">
        <v>113</v>
      </c>
      <c r="M45" s="24" t="s">
        <v>112</v>
      </c>
      <c r="N45" s="48" t="s">
        <v>107</v>
      </c>
      <c r="O45" s="22">
        <v>44550</v>
      </c>
      <c r="P45" s="22" t="s">
        <v>84</v>
      </c>
      <c r="Q45" s="113" t="s">
        <v>31</v>
      </c>
      <c r="R45" s="18">
        <v>148400</v>
      </c>
      <c r="S45" s="141">
        <f t="shared" si="2"/>
        <v>14840</v>
      </c>
      <c r="T45" s="18">
        <v>0</v>
      </c>
      <c r="U45" s="146">
        <f t="shared" si="5"/>
        <v>133560</v>
      </c>
      <c r="V45" s="18">
        <v>148400</v>
      </c>
      <c r="W45" s="152">
        <v>148400</v>
      </c>
      <c r="X45" s="142">
        <v>0</v>
      </c>
      <c r="Y45" s="151">
        <v>0</v>
      </c>
      <c r="Z45" s="150">
        <f t="shared" si="3"/>
        <v>0</v>
      </c>
      <c r="AA45" s="162">
        <f t="shared" si="6"/>
        <v>148400</v>
      </c>
      <c r="AB45" s="13"/>
    </row>
    <row r="46" spans="1:28" x14ac:dyDescent="0.2">
      <c r="A46" s="161">
        <f t="shared" si="4"/>
        <v>36</v>
      </c>
      <c r="B46" s="51" t="s">
        <v>41</v>
      </c>
      <c r="C46" s="50" t="s">
        <v>40</v>
      </c>
      <c r="D46" s="21">
        <v>50</v>
      </c>
      <c r="E46" s="21" t="s">
        <v>111</v>
      </c>
      <c r="F46" s="24" t="s">
        <v>39</v>
      </c>
      <c r="G46" s="32" t="s">
        <v>38</v>
      </c>
      <c r="H46" s="28" t="s">
        <v>37</v>
      </c>
      <c r="I46" s="27" t="s">
        <v>110</v>
      </c>
      <c r="J46" s="26">
        <v>44550</v>
      </c>
      <c r="K46" s="25" t="s">
        <v>35</v>
      </c>
      <c r="L46" s="21" t="s">
        <v>109</v>
      </c>
      <c r="M46" s="24" t="s">
        <v>108</v>
      </c>
      <c r="N46" s="48" t="s">
        <v>107</v>
      </c>
      <c r="O46" s="22">
        <v>44550</v>
      </c>
      <c r="P46" s="22" t="s">
        <v>84</v>
      </c>
      <c r="Q46" s="113" t="s">
        <v>31</v>
      </c>
      <c r="R46" s="18">
        <v>618333</v>
      </c>
      <c r="S46" s="141">
        <f t="shared" si="2"/>
        <v>61833.3</v>
      </c>
      <c r="T46" s="18">
        <v>0</v>
      </c>
      <c r="U46" s="146">
        <f t="shared" si="5"/>
        <v>556499.69999999995</v>
      </c>
      <c r="V46" s="18">
        <v>618333</v>
      </c>
      <c r="W46" s="152">
        <v>618333</v>
      </c>
      <c r="X46" s="142">
        <v>0</v>
      </c>
      <c r="Y46" s="151">
        <v>0</v>
      </c>
      <c r="Z46" s="150">
        <f t="shared" si="3"/>
        <v>0</v>
      </c>
      <c r="AA46" s="162">
        <f t="shared" si="6"/>
        <v>618333</v>
      </c>
      <c r="AB46" s="13"/>
    </row>
    <row r="47" spans="1:28" x14ac:dyDescent="0.2">
      <c r="A47" s="161">
        <f t="shared" si="4"/>
        <v>37</v>
      </c>
      <c r="B47" s="51" t="s">
        <v>41</v>
      </c>
      <c r="C47" s="50" t="s">
        <v>40</v>
      </c>
      <c r="D47" s="21">
        <v>28</v>
      </c>
      <c r="E47" s="21" t="s">
        <v>82</v>
      </c>
      <c r="F47" s="24" t="s">
        <v>39</v>
      </c>
      <c r="G47" s="32" t="s">
        <v>38</v>
      </c>
      <c r="H47" s="28" t="s">
        <v>37</v>
      </c>
      <c r="I47" s="27" t="s">
        <v>106</v>
      </c>
      <c r="J47" s="26">
        <v>44550</v>
      </c>
      <c r="K47" s="25" t="s">
        <v>35</v>
      </c>
      <c r="L47" s="21" t="s">
        <v>105</v>
      </c>
      <c r="M47" s="24" t="s">
        <v>104</v>
      </c>
      <c r="N47" s="48" t="s">
        <v>100</v>
      </c>
      <c r="O47" s="22">
        <v>44550</v>
      </c>
      <c r="P47" s="22" t="s">
        <v>84</v>
      </c>
      <c r="Q47" s="113" t="s">
        <v>31</v>
      </c>
      <c r="R47" s="18">
        <v>346267</v>
      </c>
      <c r="S47" s="141">
        <f t="shared" si="2"/>
        <v>34626.700000000004</v>
      </c>
      <c r="T47" s="18">
        <v>0</v>
      </c>
      <c r="U47" s="146">
        <f t="shared" si="5"/>
        <v>311640.3</v>
      </c>
      <c r="V47" s="18">
        <v>346267</v>
      </c>
      <c r="W47" s="152">
        <v>346267</v>
      </c>
      <c r="X47" s="142">
        <v>0</v>
      </c>
      <c r="Y47" s="151">
        <v>0</v>
      </c>
      <c r="Z47" s="150">
        <f t="shared" si="3"/>
        <v>0</v>
      </c>
      <c r="AA47" s="162">
        <f t="shared" si="6"/>
        <v>346267</v>
      </c>
      <c r="AB47" s="13"/>
    </row>
    <row r="48" spans="1:28" x14ac:dyDescent="0.2">
      <c r="A48" s="161">
        <f t="shared" si="4"/>
        <v>38</v>
      </c>
      <c r="B48" s="51" t="s">
        <v>41</v>
      </c>
      <c r="C48" s="50" t="s">
        <v>40</v>
      </c>
      <c r="D48" s="21">
        <v>64</v>
      </c>
      <c r="E48" s="21" t="s">
        <v>82</v>
      </c>
      <c r="F48" s="24" t="s">
        <v>39</v>
      </c>
      <c r="G48" s="32" t="s">
        <v>38</v>
      </c>
      <c r="H48" s="28" t="s">
        <v>37</v>
      </c>
      <c r="I48" s="27" t="s">
        <v>103</v>
      </c>
      <c r="J48" s="26">
        <v>44550</v>
      </c>
      <c r="K48" s="25" t="s">
        <v>35</v>
      </c>
      <c r="L48" s="21" t="s">
        <v>102</v>
      </c>
      <c r="M48" s="24" t="s">
        <v>101</v>
      </c>
      <c r="N48" s="48" t="s">
        <v>100</v>
      </c>
      <c r="O48" s="22">
        <v>44550</v>
      </c>
      <c r="P48" s="22" t="s">
        <v>84</v>
      </c>
      <c r="Q48" s="113" t="s">
        <v>31</v>
      </c>
      <c r="R48" s="18">
        <v>791467</v>
      </c>
      <c r="S48" s="141">
        <f t="shared" si="2"/>
        <v>79146.700000000012</v>
      </c>
      <c r="T48" s="18">
        <v>0</v>
      </c>
      <c r="U48" s="146">
        <f t="shared" si="5"/>
        <v>712320.3</v>
      </c>
      <c r="V48" s="18">
        <v>791467</v>
      </c>
      <c r="W48" s="152">
        <v>791467</v>
      </c>
      <c r="X48" s="142">
        <v>0</v>
      </c>
      <c r="Y48" s="151">
        <v>0</v>
      </c>
      <c r="Z48" s="150">
        <f t="shared" ref="Z48:Z65" si="7">X48+Y48</f>
        <v>0</v>
      </c>
      <c r="AA48" s="162">
        <f t="shared" si="6"/>
        <v>791467</v>
      </c>
      <c r="AB48" s="13"/>
    </row>
    <row r="49" spans="1:28" x14ac:dyDescent="0.2">
      <c r="A49" s="161">
        <f t="shared" si="4"/>
        <v>39</v>
      </c>
      <c r="B49" s="51" t="s">
        <v>41</v>
      </c>
      <c r="C49" s="50" t="s">
        <v>40</v>
      </c>
      <c r="D49" s="21">
        <v>130</v>
      </c>
      <c r="E49" s="21" t="s">
        <v>82</v>
      </c>
      <c r="F49" s="24" t="s">
        <v>39</v>
      </c>
      <c r="G49" s="32" t="s">
        <v>38</v>
      </c>
      <c r="H49" s="28" t="s">
        <v>37</v>
      </c>
      <c r="I49" s="27" t="s">
        <v>92</v>
      </c>
      <c r="J49" s="26">
        <v>44550</v>
      </c>
      <c r="K49" s="25" t="s">
        <v>35</v>
      </c>
      <c r="L49" s="49" t="s">
        <v>99</v>
      </c>
      <c r="M49" s="24" t="s">
        <v>98</v>
      </c>
      <c r="N49" s="48" t="s">
        <v>97</v>
      </c>
      <c r="O49" s="22">
        <v>44550</v>
      </c>
      <c r="P49" s="22" t="s">
        <v>84</v>
      </c>
      <c r="Q49" s="113" t="s">
        <v>31</v>
      </c>
      <c r="R49" s="18">
        <v>1607667</v>
      </c>
      <c r="S49" s="141">
        <f t="shared" si="2"/>
        <v>160766.70000000001</v>
      </c>
      <c r="T49" s="18">
        <v>0</v>
      </c>
      <c r="U49" s="146">
        <f t="shared" si="5"/>
        <v>1446900.3</v>
      </c>
      <c r="V49" s="18">
        <v>1607667</v>
      </c>
      <c r="W49" s="152">
        <v>1607667</v>
      </c>
      <c r="X49" s="142">
        <v>0</v>
      </c>
      <c r="Y49" s="151">
        <v>0</v>
      </c>
      <c r="Z49" s="150">
        <f t="shared" si="7"/>
        <v>0</v>
      </c>
      <c r="AA49" s="162">
        <f t="shared" si="6"/>
        <v>1607667</v>
      </c>
      <c r="AB49" s="13"/>
    </row>
    <row r="50" spans="1:28" x14ac:dyDescent="0.2">
      <c r="A50" s="161">
        <f t="shared" si="4"/>
        <v>40</v>
      </c>
      <c r="B50" s="51" t="s">
        <v>41</v>
      </c>
      <c r="C50" s="50" t="s">
        <v>40</v>
      </c>
      <c r="D50" s="21">
        <v>60</v>
      </c>
      <c r="E50" s="21" t="s">
        <v>82</v>
      </c>
      <c r="F50" s="24" t="s">
        <v>39</v>
      </c>
      <c r="G50" s="32" t="s">
        <v>38</v>
      </c>
      <c r="H50" s="28" t="s">
        <v>37</v>
      </c>
      <c r="I50" s="27" t="s">
        <v>96</v>
      </c>
      <c r="J50" s="26">
        <v>44477</v>
      </c>
      <c r="K50" s="25" t="s">
        <v>35</v>
      </c>
      <c r="L50" s="49" t="s">
        <v>95</v>
      </c>
      <c r="M50" s="24" t="s">
        <v>94</v>
      </c>
      <c r="N50" s="48" t="s">
        <v>93</v>
      </c>
      <c r="O50" s="26">
        <v>44477</v>
      </c>
      <c r="P50" s="26">
        <v>44841</v>
      </c>
      <c r="Q50" s="113" t="s">
        <v>31</v>
      </c>
      <c r="R50" s="18">
        <v>742000</v>
      </c>
      <c r="S50" s="141">
        <f t="shared" si="2"/>
        <v>74200</v>
      </c>
      <c r="T50" s="18">
        <v>0</v>
      </c>
      <c r="U50" s="146">
        <f t="shared" si="5"/>
        <v>667800</v>
      </c>
      <c r="V50" s="18">
        <v>742000</v>
      </c>
      <c r="W50" s="152">
        <v>742000</v>
      </c>
      <c r="X50" s="142">
        <v>0</v>
      </c>
      <c r="Y50" s="151">
        <v>0</v>
      </c>
      <c r="Z50" s="150">
        <f t="shared" si="7"/>
        <v>0</v>
      </c>
      <c r="AA50" s="162">
        <f t="shared" si="6"/>
        <v>742000</v>
      </c>
      <c r="AB50" s="13"/>
    </row>
    <row r="51" spans="1:28" x14ac:dyDescent="0.2">
      <c r="A51" s="161">
        <f t="shared" si="4"/>
        <v>41</v>
      </c>
      <c r="B51" s="51" t="s">
        <v>41</v>
      </c>
      <c r="C51" s="50" t="s">
        <v>40</v>
      </c>
      <c r="D51" s="21">
        <v>63</v>
      </c>
      <c r="E51" s="21" t="s">
        <v>82</v>
      </c>
      <c r="F51" s="24" t="s">
        <v>39</v>
      </c>
      <c r="G51" s="32" t="s">
        <v>38</v>
      </c>
      <c r="H51" s="28" t="s">
        <v>37</v>
      </c>
      <c r="I51" s="27" t="s">
        <v>92</v>
      </c>
      <c r="J51" s="26">
        <v>44550</v>
      </c>
      <c r="K51" s="25" t="s">
        <v>35</v>
      </c>
      <c r="L51" s="49" t="s">
        <v>91</v>
      </c>
      <c r="M51" s="24" t="s">
        <v>90</v>
      </c>
      <c r="N51" s="48" t="s">
        <v>89</v>
      </c>
      <c r="O51" s="26">
        <v>44477</v>
      </c>
      <c r="P51" s="26">
        <v>44841</v>
      </c>
      <c r="Q51" s="113" t="s">
        <v>31</v>
      </c>
      <c r="R51" s="18">
        <v>779100</v>
      </c>
      <c r="S51" s="141">
        <f t="shared" si="2"/>
        <v>77910</v>
      </c>
      <c r="T51" s="18">
        <v>0</v>
      </c>
      <c r="U51" s="146">
        <f t="shared" si="5"/>
        <v>701190</v>
      </c>
      <c r="V51" s="18">
        <v>779100</v>
      </c>
      <c r="W51" s="152">
        <v>779100</v>
      </c>
      <c r="X51" s="142">
        <v>0</v>
      </c>
      <c r="Y51" s="151">
        <v>0</v>
      </c>
      <c r="Z51" s="150">
        <f t="shared" si="7"/>
        <v>0</v>
      </c>
      <c r="AA51" s="162">
        <f t="shared" si="6"/>
        <v>779100</v>
      </c>
      <c r="AB51" s="13"/>
    </row>
    <row r="52" spans="1:28" x14ac:dyDescent="0.2">
      <c r="A52" s="161">
        <f t="shared" si="4"/>
        <v>42</v>
      </c>
      <c r="B52" s="51" t="s">
        <v>41</v>
      </c>
      <c r="C52" s="50" t="s">
        <v>40</v>
      </c>
      <c r="D52" s="21">
        <v>12</v>
      </c>
      <c r="E52" s="21" t="s">
        <v>82</v>
      </c>
      <c r="F52" s="24" t="s">
        <v>39</v>
      </c>
      <c r="G52" s="32" t="s">
        <v>38</v>
      </c>
      <c r="H52" s="28" t="s">
        <v>37</v>
      </c>
      <c r="I52" s="27" t="s">
        <v>88</v>
      </c>
      <c r="J52" s="26">
        <v>44550</v>
      </c>
      <c r="K52" s="25" t="s">
        <v>35</v>
      </c>
      <c r="L52" s="49" t="s">
        <v>87</v>
      </c>
      <c r="M52" s="24" t="s">
        <v>86</v>
      </c>
      <c r="N52" s="48" t="s">
        <v>85</v>
      </c>
      <c r="O52" s="22">
        <v>44550</v>
      </c>
      <c r="P52" s="22" t="s">
        <v>84</v>
      </c>
      <c r="Q52" s="21" t="s">
        <v>31</v>
      </c>
      <c r="R52" s="18">
        <v>148400</v>
      </c>
      <c r="S52" s="147">
        <f t="shared" si="2"/>
        <v>14840</v>
      </c>
      <c r="T52" s="18">
        <v>0</v>
      </c>
      <c r="U52" s="146">
        <f t="shared" si="5"/>
        <v>133560</v>
      </c>
      <c r="V52" s="18">
        <v>148400</v>
      </c>
      <c r="W52" s="152">
        <v>148400</v>
      </c>
      <c r="X52" s="142">
        <v>0</v>
      </c>
      <c r="Y52" s="151">
        <v>0</v>
      </c>
      <c r="Z52" s="150">
        <f t="shared" si="7"/>
        <v>0</v>
      </c>
      <c r="AA52" s="162">
        <f t="shared" si="6"/>
        <v>148400</v>
      </c>
      <c r="AB52" s="13"/>
    </row>
    <row r="53" spans="1:28" x14ac:dyDescent="0.2">
      <c r="A53" s="161">
        <f t="shared" si="4"/>
        <v>43</v>
      </c>
      <c r="B53" s="31" t="s">
        <v>41</v>
      </c>
      <c r="C53" s="114" t="s">
        <v>40</v>
      </c>
      <c r="D53" s="113"/>
      <c r="E53" s="113"/>
      <c r="F53" s="111"/>
      <c r="G53" s="160"/>
      <c r="H53" s="159" t="s">
        <v>83</v>
      </c>
      <c r="I53" s="158"/>
      <c r="J53" s="157"/>
      <c r="K53" s="115"/>
      <c r="L53" s="156"/>
      <c r="M53" s="111"/>
      <c r="N53" s="155"/>
      <c r="O53" s="22"/>
      <c r="P53" s="154"/>
      <c r="Q53" s="113"/>
      <c r="R53" s="153"/>
      <c r="S53" s="141"/>
      <c r="T53" s="153"/>
      <c r="U53" s="146">
        <f t="shared" si="5"/>
        <v>0</v>
      </c>
      <c r="V53" s="153"/>
      <c r="W53" s="152">
        <f>13260000-5970000</f>
        <v>7290000</v>
      </c>
      <c r="X53" s="152">
        <v>0</v>
      </c>
      <c r="Y53" s="151">
        <v>0</v>
      </c>
      <c r="Z53" s="150">
        <f t="shared" si="7"/>
        <v>0</v>
      </c>
      <c r="AA53" s="145">
        <f t="shared" si="6"/>
        <v>7290000</v>
      </c>
      <c r="AB53" s="149"/>
    </row>
    <row r="54" spans="1:28" x14ac:dyDescent="0.2">
      <c r="A54" s="148">
        <v>44</v>
      </c>
      <c r="B54" s="31" t="s">
        <v>41</v>
      </c>
      <c r="C54" s="114" t="s">
        <v>40</v>
      </c>
      <c r="D54" s="21">
        <v>15</v>
      </c>
      <c r="E54" s="21" t="s">
        <v>82</v>
      </c>
      <c r="F54" s="24" t="s">
        <v>39</v>
      </c>
      <c r="G54" s="32" t="s">
        <v>38</v>
      </c>
      <c r="H54" s="28" t="s">
        <v>37</v>
      </c>
      <c r="I54" s="27" t="s">
        <v>81</v>
      </c>
      <c r="J54" s="26">
        <v>44743</v>
      </c>
      <c r="K54" s="25" t="s">
        <v>35</v>
      </c>
      <c r="L54" s="21" t="s">
        <v>80</v>
      </c>
      <c r="M54" s="24" t="s">
        <v>47</v>
      </c>
      <c r="N54" s="23" t="s">
        <v>79</v>
      </c>
      <c r="O54" s="22">
        <v>44743</v>
      </c>
      <c r="P54" s="22"/>
      <c r="Q54" s="21" t="s">
        <v>31</v>
      </c>
      <c r="R54" s="18">
        <v>185500</v>
      </c>
      <c r="S54" s="147">
        <f t="shared" ref="S54:S65" si="8">R54*11%</f>
        <v>20405</v>
      </c>
      <c r="T54" s="18">
        <v>0</v>
      </c>
      <c r="U54" s="146">
        <f t="shared" si="5"/>
        <v>165095</v>
      </c>
      <c r="V54" s="18">
        <f t="shared" ref="V54:V65" si="9">R54</f>
        <v>185500</v>
      </c>
      <c r="W54" s="143">
        <v>185500</v>
      </c>
      <c r="X54" s="142">
        <v>0</v>
      </c>
      <c r="Y54" s="143"/>
      <c r="Z54" s="15">
        <f t="shared" si="7"/>
        <v>0</v>
      </c>
      <c r="AA54" s="145">
        <f t="shared" si="6"/>
        <v>185500</v>
      </c>
      <c r="AB54" s="13"/>
    </row>
    <row r="55" spans="1:28" x14ac:dyDescent="0.2">
      <c r="A55" s="148">
        <v>45</v>
      </c>
      <c r="B55" s="31" t="s">
        <v>41</v>
      </c>
      <c r="C55" s="114" t="s">
        <v>40</v>
      </c>
      <c r="D55" s="21">
        <v>60</v>
      </c>
      <c r="E55" s="21"/>
      <c r="F55" s="24" t="s">
        <v>39</v>
      </c>
      <c r="G55" s="29" t="s">
        <v>38</v>
      </c>
      <c r="H55" s="28" t="s">
        <v>37</v>
      </c>
      <c r="I55" s="27" t="s">
        <v>78</v>
      </c>
      <c r="J55" s="26">
        <v>44743</v>
      </c>
      <c r="K55" s="25" t="s">
        <v>35</v>
      </c>
      <c r="L55" s="21" t="s">
        <v>77</v>
      </c>
      <c r="M55" s="24" t="s">
        <v>47</v>
      </c>
      <c r="N55" s="23" t="s">
        <v>76</v>
      </c>
      <c r="O55" s="22">
        <v>44743</v>
      </c>
      <c r="P55" s="22"/>
      <c r="Q55" s="21" t="s">
        <v>31</v>
      </c>
      <c r="R55" s="18">
        <v>742000</v>
      </c>
      <c r="S55" s="147">
        <f t="shared" si="8"/>
        <v>81620</v>
      </c>
      <c r="T55" s="18">
        <v>0</v>
      </c>
      <c r="U55" s="146">
        <f t="shared" si="5"/>
        <v>660380</v>
      </c>
      <c r="V55" s="18">
        <f t="shared" si="9"/>
        <v>742000</v>
      </c>
      <c r="W55" s="143">
        <v>742000</v>
      </c>
      <c r="X55" s="142">
        <v>0</v>
      </c>
      <c r="Y55" s="143">
        <v>0</v>
      </c>
      <c r="Z55" s="15">
        <f t="shared" si="7"/>
        <v>0</v>
      </c>
      <c r="AA55" s="145">
        <f t="shared" si="6"/>
        <v>742000</v>
      </c>
      <c r="AB55" s="13"/>
    </row>
    <row r="56" spans="1:28" x14ac:dyDescent="0.2">
      <c r="A56" s="148">
        <v>46</v>
      </c>
      <c r="B56" s="31" t="s">
        <v>41</v>
      </c>
      <c r="C56" s="114" t="s">
        <v>40</v>
      </c>
      <c r="D56" s="21">
        <v>15</v>
      </c>
      <c r="E56" s="21"/>
      <c r="F56" s="24" t="s">
        <v>39</v>
      </c>
      <c r="G56" s="29" t="s">
        <v>38</v>
      </c>
      <c r="H56" s="28" t="s">
        <v>37</v>
      </c>
      <c r="I56" s="27" t="s">
        <v>75</v>
      </c>
      <c r="J56" s="26">
        <v>44743</v>
      </c>
      <c r="K56" s="25" t="s">
        <v>35</v>
      </c>
      <c r="L56" s="21" t="s">
        <v>74</v>
      </c>
      <c r="M56" s="24" t="s">
        <v>55</v>
      </c>
      <c r="N56" s="23" t="s">
        <v>73</v>
      </c>
      <c r="O56" s="22">
        <v>44743</v>
      </c>
      <c r="P56" s="22"/>
      <c r="Q56" s="21" t="s">
        <v>31</v>
      </c>
      <c r="R56" s="18">
        <v>185000</v>
      </c>
      <c r="S56" s="147">
        <f t="shared" si="8"/>
        <v>20350</v>
      </c>
      <c r="T56" s="18">
        <v>0</v>
      </c>
      <c r="U56" s="146">
        <f t="shared" si="5"/>
        <v>164650</v>
      </c>
      <c r="V56" s="18">
        <f t="shared" si="9"/>
        <v>185000</v>
      </c>
      <c r="W56" s="143">
        <v>185500</v>
      </c>
      <c r="X56" s="142">
        <v>0</v>
      </c>
      <c r="Y56" s="143">
        <v>0</v>
      </c>
      <c r="Z56" s="15">
        <f t="shared" si="7"/>
        <v>0</v>
      </c>
      <c r="AA56" s="145">
        <f t="shared" si="6"/>
        <v>185500</v>
      </c>
      <c r="AB56" s="13"/>
    </row>
    <row r="57" spans="1:28" x14ac:dyDescent="0.2">
      <c r="A57" s="148">
        <v>47</v>
      </c>
      <c r="B57" s="31" t="s">
        <v>41</v>
      </c>
      <c r="C57" s="114" t="s">
        <v>40</v>
      </c>
      <c r="D57" s="21">
        <v>24</v>
      </c>
      <c r="E57" s="21"/>
      <c r="F57" s="24" t="s">
        <v>39</v>
      </c>
      <c r="G57" s="29" t="s">
        <v>38</v>
      </c>
      <c r="H57" s="28" t="s">
        <v>37</v>
      </c>
      <c r="I57" s="27" t="s">
        <v>72</v>
      </c>
      <c r="J57" s="26">
        <v>44743</v>
      </c>
      <c r="K57" s="25" t="s">
        <v>35</v>
      </c>
      <c r="L57" s="21" t="s">
        <v>71</v>
      </c>
      <c r="M57" s="24" t="s">
        <v>70</v>
      </c>
      <c r="N57" s="23" t="s">
        <v>69</v>
      </c>
      <c r="O57" s="22">
        <v>44743</v>
      </c>
      <c r="P57" s="22"/>
      <c r="Q57" s="21" t="s">
        <v>31</v>
      </c>
      <c r="R57" s="18">
        <v>296800</v>
      </c>
      <c r="S57" s="147">
        <f t="shared" si="8"/>
        <v>32648</v>
      </c>
      <c r="T57" s="18">
        <v>0</v>
      </c>
      <c r="U57" s="146">
        <f t="shared" si="5"/>
        <v>264152</v>
      </c>
      <c r="V57" s="18">
        <f t="shared" si="9"/>
        <v>296800</v>
      </c>
      <c r="W57" s="143">
        <v>296800</v>
      </c>
      <c r="X57" s="142">
        <v>0</v>
      </c>
      <c r="Y57" s="143">
        <v>0</v>
      </c>
      <c r="Z57" s="15">
        <f t="shared" si="7"/>
        <v>0</v>
      </c>
      <c r="AA57" s="145">
        <f t="shared" si="6"/>
        <v>296800</v>
      </c>
      <c r="AB57" s="13"/>
    </row>
    <row r="58" spans="1:28" x14ac:dyDescent="0.2">
      <c r="A58" s="148">
        <v>48</v>
      </c>
      <c r="B58" s="31" t="s">
        <v>41</v>
      </c>
      <c r="C58" s="114" t="s">
        <v>40</v>
      </c>
      <c r="D58" s="21">
        <v>80</v>
      </c>
      <c r="E58" s="21"/>
      <c r="F58" s="24" t="s">
        <v>39</v>
      </c>
      <c r="G58" s="29" t="s">
        <v>38</v>
      </c>
      <c r="H58" s="28" t="s">
        <v>37</v>
      </c>
      <c r="I58" s="27" t="s">
        <v>68</v>
      </c>
      <c r="J58" s="26">
        <v>44743</v>
      </c>
      <c r="K58" s="25" t="s">
        <v>35</v>
      </c>
      <c r="L58" s="21" t="s">
        <v>67</v>
      </c>
      <c r="M58" s="24" t="s">
        <v>51</v>
      </c>
      <c r="N58" s="23" t="s">
        <v>66</v>
      </c>
      <c r="O58" s="22">
        <v>44743</v>
      </c>
      <c r="P58" s="22"/>
      <c r="Q58" s="21" t="s">
        <v>31</v>
      </c>
      <c r="R58" s="18">
        <v>989333</v>
      </c>
      <c r="S58" s="147">
        <f t="shared" si="8"/>
        <v>108826.63</v>
      </c>
      <c r="T58" s="18">
        <v>0</v>
      </c>
      <c r="U58" s="146">
        <f t="shared" si="5"/>
        <v>880506.37</v>
      </c>
      <c r="V58" s="18">
        <f t="shared" si="9"/>
        <v>989333</v>
      </c>
      <c r="W58" s="143">
        <v>989333</v>
      </c>
      <c r="X58" s="142">
        <v>0</v>
      </c>
      <c r="Y58" s="143">
        <v>0</v>
      </c>
      <c r="Z58" s="15">
        <f t="shared" si="7"/>
        <v>0</v>
      </c>
      <c r="AA58" s="145">
        <f t="shared" si="6"/>
        <v>989333</v>
      </c>
      <c r="AB58" s="13"/>
    </row>
    <row r="59" spans="1:28" x14ac:dyDescent="0.2">
      <c r="A59" s="148">
        <v>49</v>
      </c>
      <c r="B59" s="31" t="s">
        <v>41</v>
      </c>
      <c r="C59" s="114" t="s">
        <v>40</v>
      </c>
      <c r="D59" s="21">
        <v>60</v>
      </c>
      <c r="E59" s="21"/>
      <c r="F59" s="24" t="s">
        <v>39</v>
      </c>
      <c r="G59" s="29" t="s">
        <v>38</v>
      </c>
      <c r="H59" s="28" t="s">
        <v>37</v>
      </c>
      <c r="I59" s="27" t="s">
        <v>65</v>
      </c>
      <c r="J59" s="26">
        <v>44743</v>
      </c>
      <c r="K59" s="25" t="s">
        <v>35</v>
      </c>
      <c r="L59" s="21" t="s">
        <v>64</v>
      </c>
      <c r="M59" s="24" t="s">
        <v>63</v>
      </c>
      <c r="N59" s="23" t="s">
        <v>62</v>
      </c>
      <c r="O59" s="22">
        <v>44743</v>
      </c>
      <c r="P59" s="22"/>
      <c r="Q59" s="21" t="s">
        <v>31</v>
      </c>
      <c r="R59" s="18">
        <v>1236667</v>
      </c>
      <c r="S59" s="147">
        <f t="shared" si="8"/>
        <v>136033.37</v>
      </c>
      <c r="T59" s="18">
        <v>0</v>
      </c>
      <c r="U59" s="146">
        <f t="shared" si="5"/>
        <v>1100633.6299999999</v>
      </c>
      <c r="V59" s="18">
        <f t="shared" si="9"/>
        <v>1236667</v>
      </c>
      <c r="W59" s="143">
        <v>1236667</v>
      </c>
      <c r="X59" s="142">
        <v>0</v>
      </c>
      <c r="Y59" s="143">
        <v>0</v>
      </c>
      <c r="Z59" s="15">
        <f t="shared" si="7"/>
        <v>0</v>
      </c>
      <c r="AA59" s="145">
        <f t="shared" si="6"/>
        <v>1236667</v>
      </c>
      <c r="AB59" s="13"/>
    </row>
    <row r="60" spans="1:28" x14ac:dyDescent="0.2">
      <c r="A60" s="148">
        <v>50</v>
      </c>
      <c r="B60" s="31" t="s">
        <v>41</v>
      </c>
      <c r="C60" s="114" t="s">
        <v>40</v>
      </c>
      <c r="D60" s="21">
        <v>24</v>
      </c>
      <c r="E60" s="21"/>
      <c r="F60" s="24" t="s">
        <v>39</v>
      </c>
      <c r="G60" s="29" t="s">
        <v>38</v>
      </c>
      <c r="H60" s="28" t="s">
        <v>37</v>
      </c>
      <c r="I60" s="27" t="s">
        <v>61</v>
      </c>
      <c r="J60" s="26">
        <v>44743</v>
      </c>
      <c r="K60" s="25" t="s">
        <v>35</v>
      </c>
      <c r="L60" s="21" t="s">
        <v>60</v>
      </c>
      <c r="M60" s="24" t="s">
        <v>59</v>
      </c>
      <c r="N60" s="23" t="s">
        <v>58</v>
      </c>
      <c r="O60" s="22">
        <v>44743</v>
      </c>
      <c r="P60" s="22"/>
      <c r="Q60" s="21" t="s">
        <v>31</v>
      </c>
      <c r="R60" s="18">
        <v>296800</v>
      </c>
      <c r="S60" s="147">
        <f t="shared" si="8"/>
        <v>32648</v>
      </c>
      <c r="T60" s="18">
        <v>0</v>
      </c>
      <c r="U60" s="146">
        <f t="shared" si="5"/>
        <v>264152</v>
      </c>
      <c r="V60" s="18">
        <f t="shared" si="9"/>
        <v>296800</v>
      </c>
      <c r="W60" s="143">
        <v>296800</v>
      </c>
      <c r="X60" s="142">
        <v>0</v>
      </c>
      <c r="Y60" s="143">
        <v>0</v>
      </c>
      <c r="Z60" s="15">
        <f t="shared" si="7"/>
        <v>0</v>
      </c>
      <c r="AA60" s="145">
        <f t="shared" si="6"/>
        <v>296800</v>
      </c>
      <c r="AB60" s="13"/>
    </row>
    <row r="61" spans="1:28" x14ac:dyDescent="0.2">
      <c r="A61" s="148">
        <v>51</v>
      </c>
      <c r="B61" s="31" t="s">
        <v>41</v>
      </c>
      <c r="C61" s="114" t="s">
        <v>40</v>
      </c>
      <c r="D61" s="21">
        <v>7.5</v>
      </c>
      <c r="E61" s="21"/>
      <c r="F61" s="24" t="s">
        <v>39</v>
      </c>
      <c r="G61" s="29" t="s">
        <v>38</v>
      </c>
      <c r="H61" s="28" t="s">
        <v>37</v>
      </c>
      <c r="I61" s="27" t="s">
        <v>57</v>
      </c>
      <c r="J61" s="26">
        <v>44743</v>
      </c>
      <c r="K61" s="25" t="s">
        <v>35</v>
      </c>
      <c r="L61" s="21" t="s">
        <v>56</v>
      </c>
      <c r="M61" s="24" t="s">
        <v>55</v>
      </c>
      <c r="N61" s="23" t="s">
        <v>54</v>
      </c>
      <c r="O61" s="22">
        <v>44743</v>
      </c>
      <c r="P61" s="22"/>
      <c r="Q61" s="21" t="s">
        <v>31</v>
      </c>
      <c r="R61" s="18">
        <v>92750</v>
      </c>
      <c r="S61" s="147">
        <f t="shared" si="8"/>
        <v>10202.5</v>
      </c>
      <c r="T61" s="18">
        <v>0</v>
      </c>
      <c r="U61" s="146">
        <f t="shared" si="5"/>
        <v>82547.5</v>
      </c>
      <c r="V61" s="18">
        <f t="shared" si="9"/>
        <v>92750</v>
      </c>
      <c r="W61" s="143">
        <v>92750</v>
      </c>
      <c r="X61" s="142">
        <v>0</v>
      </c>
      <c r="Y61" s="143">
        <v>0</v>
      </c>
      <c r="Z61" s="15">
        <f t="shared" si="7"/>
        <v>0</v>
      </c>
      <c r="AA61" s="145">
        <f t="shared" si="6"/>
        <v>92750</v>
      </c>
      <c r="AB61" s="13"/>
    </row>
    <row r="62" spans="1:28" x14ac:dyDescent="0.2">
      <c r="A62" s="148">
        <v>52</v>
      </c>
      <c r="B62" s="31" t="s">
        <v>41</v>
      </c>
      <c r="C62" s="114" t="s">
        <v>40</v>
      </c>
      <c r="D62" s="21">
        <v>20</v>
      </c>
      <c r="E62" s="21"/>
      <c r="F62" s="24" t="s">
        <v>39</v>
      </c>
      <c r="G62" s="29" t="s">
        <v>38</v>
      </c>
      <c r="H62" s="28" t="s">
        <v>37</v>
      </c>
      <c r="I62" s="27" t="s">
        <v>53</v>
      </c>
      <c r="J62" s="26">
        <v>44743</v>
      </c>
      <c r="K62" s="25" t="s">
        <v>35</v>
      </c>
      <c r="L62" s="21" t="s">
        <v>52</v>
      </c>
      <c r="M62" s="24" t="s">
        <v>51</v>
      </c>
      <c r="N62" s="23" t="s">
        <v>50</v>
      </c>
      <c r="O62" s="22">
        <v>44743</v>
      </c>
      <c r="P62" s="22"/>
      <c r="Q62" s="21" t="s">
        <v>31</v>
      </c>
      <c r="R62" s="18">
        <v>247333</v>
      </c>
      <c r="S62" s="147">
        <f t="shared" si="8"/>
        <v>27206.63</v>
      </c>
      <c r="T62" s="18">
        <v>0</v>
      </c>
      <c r="U62" s="146">
        <f t="shared" si="5"/>
        <v>220126.37</v>
      </c>
      <c r="V62" s="18">
        <f t="shared" si="9"/>
        <v>247333</v>
      </c>
      <c r="W62" s="143">
        <v>247333</v>
      </c>
      <c r="X62" s="142">
        <v>0</v>
      </c>
      <c r="Y62" s="143">
        <v>0</v>
      </c>
      <c r="Z62" s="15">
        <f t="shared" si="7"/>
        <v>0</v>
      </c>
      <c r="AA62" s="145">
        <f t="shared" si="6"/>
        <v>247333</v>
      </c>
      <c r="AB62" s="13"/>
    </row>
    <row r="63" spans="1:28" x14ac:dyDescent="0.2">
      <c r="A63" s="148">
        <v>53</v>
      </c>
      <c r="B63" s="31" t="s">
        <v>41</v>
      </c>
      <c r="C63" s="114" t="s">
        <v>40</v>
      </c>
      <c r="D63" s="21">
        <v>12</v>
      </c>
      <c r="E63" s="21"/>
      <c r="F63" s="24" t="s">
        <v>39</v>
      </c>
      <c r="G63" s="29" t="s">
        <v>38</v>
      </c>
      <c r="H63" s="28" t="s">
        <v>37</v>
      </c>
      <c r="I63" s="27" t="s">
        <v>49</v>
      </c>
      <c r="J63" s="26">
        <v>44743</v>
      </c>
      <c r="K63" s="25" t="s">
        <v>35</v>
      </c>
      <c r="L63" s="21" t="s">
        <v>48</v>
      </c>
      <c r="M63" s="24" t="s">
        <v>47</v>
      </c>
      <c r="N63" s="23" t="s">
        <v>46</v>
      </c>
      <c r="O63" s="22">
        <v>44743</v>
      </c>
      <c r="P63" s="22"/>
      <c r="Q63" s="21" t="s">
        <v>31</v>
      </c>
      <c r="R63" s="18">
        <v>148400</v>
      </c>
      <c r="S63" s="147">
        <f t="shared" si="8"/>
        <v>16324</v>
      </c>
      <c r="T63" s="18">
        <v>0</v>
      </c>
      <c r="U63" s="146">
        <f t="shared" si="5"/>
        <v>132076</v>
      </c>
      <c r="V63" s="18">
        <f t="shared" si="9"/>
        <v>148400</v>
      </c>
      <c r="W63" s="143">
        <v>148400</v>
      </c>
      <c r="X63" s="142">
        <v>0</v>
      </c>
      <c r="Y63" s="143">
        <v>0</v>
      </c>
      <c r="Z63" s="15">
        <f t="shared" si="7"/>
        <v>0</v>
      </c>
      <c r="AA63" s="145">
        <f t="shared" si="6"/>
        <v>148400</v>
      </c>
      <c r="AB63" s="13"/>
    </row>
    <row r="64" spans="1:28" x14ac:dyDescent="0.2">
      <c r="A64" s="148">
        <v>54</v>
      </c>
      <c r="B64" s="31" t="s">
        <v>41</v>
      </c>
      <c r="C64" s="114" t="s">
        <v>40</v>
      </c>
      <c r="D64" s="21">
        <v>24</v>
      </c>
      <c r="E64" s="21"/>
      <c r="F64" s="24" t="s">
        <v>39</v>
      </c>
      <c r="G64" s="29" t="s">
        <v>38</v>
      </c>
      <c r="H64" s="28" t="s">
        <v>37</v>
      </c>
      <c r="I64" s="27" t="s">
        <v>45</v>
      </c>
      <c r="J64" s="26">
        <v>44743</v>
      </c>
      <c r="K64" s="25" t="s">
        <v>35</v>
      </c>
      <c r="L64" s="21" t="s">
        <v>44</v>
      </c>
      <c r="M64" s="24" t="s">
        <v>43</v>
      </c>
      <c r="N64" s="23" t="s">
        <v>42</v>
      </c>
      <c r="O64" s="22">
        <v>44743</v>
      </c>
      <c r="P64" s="22"/>
      <c r="Q64" s="21" t="s">
        <v>31</v>
      </c>
      <c r="R64" s="18">
        <v>296800</v>
      </c>
      <c r="S64" s="147">
        <f t="shared" si="8"/>
        <v>32648</v>
      </c>
      <c r="T64" s="18">
        <v>0</v>
      </c>
      <c r="U64" s="146">
        <f t="shared" si="5"/>
        <v>264152</v>
      </c>
      <c r="V64" s="18">
        <f t="shared" si="9"/>
        <v>296800</v>
      </c>
      <c r="W64" s="143">
        <v>296800</v>
      </c>
      <c r="X64" s="142">
        <v>0</v>
      </c>
      <c r="Y64" s="143">
        <v>0</v>
      </c>
      <c r="Z64" s="15">
        <f t="shared" si="7"/>
        <v>0</v>
      </c>
      <c r="AA64" s="145">
        <f t="shared" si="6"/>
        <v>296800</v>
      </c>
      <c r="AB64" s="13"/>
    </row>
    <row r="65" spans="1:28" x14ac:dyDescent="0.2">
      <c r="A65" s="148">
        <v>55</v>
      </c>
      <c r="B65" s="31" t="s">
        <v>41</v>
      </c>
      <c r="C65" s="114" t="s">
        <v>40</v>
      </c>
      <c r="D65" s="21">
        <v>35</v>
      </c>
      <c r="E65" s="21"/>
      <c r="F65" s="24" t="s">
        <v>39</v>
      </c>
      <c r="G65" s="29" t="s">
        <v>38</v>
      </c>
      <c r="H65" s="28" t="s">
        <v>37</v>
      </c>
      <c r="I65" s="27" t="s">
        <v>36</v>
      </c>
      <c r="J65" s="26">
        <v>44743</v>
      </c>
      <c r="K65" s="25" t="s">
        <v>35</v>
      </c>
      <c r="L65" s="21" t="s">
        <v>34</v>
      </c>
      <c r="M65" s="24" t="s">
        <v>33</v>
      </c>
      <c r="N65" s="23" t="s">
        <v>32</v>
      </c>
      <c r="O65" s="22">
        <v>44743</v>
      </c>
      <c r="P65" s="22"/>
      <c r="Q65" s="21" t="s">
        <v>31</v>
      </c>
      <c r="R65" s="18">
        <v>432833</v>
      </c>
      <c r="S65" s="147">
        <f t="shared" si="8"/>
        <v>47611.63</v>
      </c>
      <c r="T65" s="18">
        <v>0</v>
      </c>
      <c r="U65" s="146">
        <f t="shared" si="5"/>
        <v>385221.37</v>
      </c>
      <c r="V65" s="18">
        <f t="shared" si="9"/>
        <v>432833</v>
      </c>
      <c r="W65" s="143">
        <v>432833</v>
      </c>
      <c r="X65" s="142">
        <v>0</v>
      </c>
      <c r="Y65" s="143">
        <v>0</v>
      </c>
      <c r="Z65" s="15">
        <f t="shared" si="7"/>
        <v>0</v>
      </c>
      <c r="AA65" s="145">
        <f t="shared" si="6"/>
        <v>432833</v>
      </c>
      <c r="AB65" s="13"/>
    </row>
    <row r="66" spans="1:28" ht="15.75" customHeight="1" x14ac:dyDescent="0.2">
      <c r="A66" s="12"/>
      <c r="B66" s="274" t="s">
        <v>30</v>
      </c>
      <c r="C66" s="274"/>
      <c r="D66" s="274"/>
      <c r="E66" s="274"/>
      <c r="F66" s="274"/>
      <c r="G66" s="274"/>
      <c r="H66" s="274"/>
      <c r="I66" s="274"/>
      <c r="J66" s="274"/>
      <c r="K66" s="274"/>
      <c r="L66" s="274"/>
      <c r="M66" s="274"/>
      <c r="N66" s="274"/>
      <c r="O66" s="274"/>
      <c r="P66" s="274"/>
      <c r="Q66" s="274"/>
      <c r="R66" s="11">
        <f>SUM(R10:R52)</f>
        <v>221926656</v>
      </c>
      <c r="S66" s="11">
        <f>SUM(S10:S52)</f>
        <v>21442623.140000001</v>
      </c>
      <c r="T66" s="11">
        <f>SUM(T10:T52)</f>
        <v>0</v>
      </c>
      <c r="U66" s="11">
        <f>SUM(U10:U52)</f>
        <v>200484032.86000001</v>
      </c>
      <c r="V66" s="11">
        <f>SUM(V10:V52)</f>
        <v>221158521.16</v>
      </c>
      <c r="W66" s="11">
        <f>SUM(W10:W65)</f>
        <v>170883480</v>
      </c>
      <c r="X66" s="11">
        <f>SUM(X10:X54)</f>
        <v>86086655</v>
      </c>
      <c r="Y66" s="11">
        <f>SUM(Y10:Y65)</f>
        <v>0</v>
      </c>
      <c r="Z66" s="11">
        <f>SUM(Z10:Z65)</f>
        <v>86086655</v>
      </c>
      <c r="AA66" s="10">
        <f>SUM(AA10:AA65)</f>
        <v>256970135</v>
      </c>
      <c r="AB66" s="9"/>
    </row>
    <row r="67" spans="1:28" ht="15.75" customHeight="1" x14ac:dyDescent="0.3">
      <c r="A67" s="1" t="s">
        <v>29</v>
      </c>
      <c r="O67" s="4"/>
      <c r="P67" s="4"/>
      <c r="R67" s="6" t="s">
        <v>6</v>
      </c>
      <c r="S67" s="275" t="s">
        <v>344</v>
      </c>
      <c r="T67" s="275"/>
      <c r="U67" s="275"/>
      <c r="V67" s="275"/>
      <c r="W67" s="8">
        <v>170883480</v>
      </c>
      <c r="X67" s="5" t="s">
        <v>6</v>
      </c>
      <c r="Y67" s="7" t="s">
        <v>6</v>
      </c>
      <c r="AA67" s="5" t="s">
        <v>6</v>
      </c>
    </row>
    <row r="68" spans="1:28" x14ac:dyDescent="0.2">
      <c r="A68" s="1" t="s">
        <v>28</v>
      </c>
      <c r="O68" s="4" t="s">
        <v>27</v>
      </c>
      <c r="P68" s="4">
        <v>44707</v>
      </c>
      <c r="V68" s="7" t="s">
        <v>6</v>
      </c>
      <c r="W68" s="6">
        <f>AA66-W67</f>
        <v>86086655</v>
      </c>
      <c r="AA68" s="5" t="s">
        <v>6</v>
      </c>
    </row>
    <row r="69" spans="1:28" x14ac:dyDescent="0.2">
      <c r="A69" s="1" t="s">
        <v>26</v>
      </c>
      <c r="O69" s="4"/>
      <c r="P69" s="4"/>
      <c r="U69" s="7"/>
      <c r="W69" s="6"/>
    </row>
    <row r="70" spans="1:28" x14ac:dyDescent="0.2">
      <c r="A70" s="1" t="s">
        <v>25</v>
      </c>
      <c r="O70" s="4">
        <v>43863</v>
      </c>
      <c r="P70" s="4">
        <v>44595</v>
      </c>
      <c r="W70" s="5" t="s">
        <v>6</v>
      </c>
    </row>
    <row r="71" spans="1:28" x14ac:dyDescent="0.2">
      <c r="A71" s="1" t="s">
        <v>24</v>
      </c>
      <c r="O71" s="4"/>
      <c r="P71" s="4"/>
    </row>
    <row r="72" spans="1:28" x14ac:dyDescent="0.2">
      <c r="A72" s="1" t="s">
        <v>23</v>
      </c>
      <c r="O72" s="4">
        <v>44175</v>
      </c>
      <c r="P72" s="4">
        <v>44845</v>
      </c>
    </row>
    <row r="73" spans="1:28" x14ac:dyDescent="0.2">
      <c r="A73" s="1" t="s">
        <v>22</v>
      </c>
      <c r="O73" s="4"/>
      <c r="P73" s="4"/>
    </row>
    <row r="74" spans="1:28" x14ac:dyDescent="0.2">
      <c r="A74" s="1" t="s">
        <v>21</v>
      </c>
      <c r="O74" s="4"/>
      <c r="P74" s="4"/>
    </row>
    <row r="75" spans="1:28" x14ac:dyDescent="0.2">
      <c r="A75" s="1" t="s">
        <v>20</v>
      </c>
      <c r="O75" s="4" t="s">
        <v>19</v>
      </c>
      <c r="P75" s="4">
        <v>44818</v>
      </c>
    </row>
    <row r="76" spans="1:28" x14ac:dyDescent="0.2">
      <c r="A76" s="1" t="s">
        <v>18</v>
      </c>
      <c r="O76" s="4">
        <v>44111</v>
      </c>
      <c r="P76" s="4">
        <v>44386</v>
      </c>
    </row>
    <row r="77" spans="1:28" x14ac:dyDescent="0.2">
      <c r="A77" s="1" t="s">
        <v>17</v>
      </c>
      <c r="O77" s="4" t="s">
        <v>5</v>
      </c>
      <c r="P77" s="4" t="s">
        <v>4</v>
      </c>
    </row>
    <row r="78" spans="1:28" x14ac:dyDescent="0.2">
      <c r="A78" s="1" t="s">
        <v>16</v>
      </c>
      <c r="O78" s="4" t="s">
        <v>5</v>
      </c>
      <c r="P78" s="4" t="s">
        <v>4</v>
      </c>
    </row>
    <row r="79" spans="1:28" x14ac:dyDescent="0.2">
      <c r="A79" s="1" t="s">
        <v>15</v>
      </c>
      <c r="O79" s="4" t="s">
        <v>5</v>
      </c>
      <c r="P79" s="4" t="s">
        <v>4</v>
      </c>
    </row>
    <row r="80" spans="1:28" x14ac:dyDescent="0.2">
      <c r="A80" s="1" t="s">
        <v>14</v>
      </c>
      <c r="O80" s="4" t="s">
        <v>5</v>
      </c>
      <c r="P80" s="4" t="s">
        <v>4</v>
      </c>
    </row>
    <row r="81" spans="1:16" x14ac:dyDescent="0.2">
      <c r="A81" s="1" t="s">
        <v>13</v>
      </c>
      <c r="O81" s="4" t="s">
        <v>5</v>
      </c>
      <c r="P81" s="4" t="s">
        <v>4</v>
      </c>
    </row>
    <row r="82" spans="1:16" x14ac:dyDescent="0.2">
      <c r="A82" s="1" t="s">
        <v>12</v>
      </c>
      <c r="O82" s="4" t="s">
        <v>5</v>
      </c>
      <c r="P82" s="4" t="s">
        <v>4</v>
      </c>
    </row>
    <row r="83" spans="1:16" x14ac:dyDescent="0.2">
      <c r="A83" s="1" t="s">
        <v>11</v>
      </c>
      <c r="O83" s="4" t="s">
        <v>5</v>
      </c>
      <c r="P83" s="4" t="s">
        <v>4</v>
      </c>
    </row>
    <row r="84" spans="1:16" x14ac:dyDescent="0.2">
      <c r="A84" s="1" t="s">
        <v>10</v>
      </c>
      <c r="O84" s="4" t="s">
        <v>5</v>
      </c>
      <c r="P84" s="4" t="s">
        <v>9</v>
      </c>
    </row>
    <row r="85" spans="1:16" x14ac:dyDescent="0.2">
      <c r="A85" s="1" t="s">
        <v>8</v>
      </c>
      <c r="O85" s="4" t="s">
        <v>5</v>
      </c>
      <c r="P85" s="4" t="s">
        <v>4</v>
      </c>
    </row>
    <row r="86" spans="1:16" x14ac:dyDescent="0.2">
      <c r="A86" s="1" t="s">
        <v>7</v>
      </c>
      <c r="O86" s="4" t="s">
        <v>5</v>
      </c>
      <c r="P86" s="4" t="s">
        <v>4</v>
      </c>
    </row>
    <row r="87" spans="1:16" x14ac:dyDescent="0.2">
      <c r="A87" s="1" t="s">
        <v>6</v>
      </c>
      <c r="O87" s="4" t="s">
        <v>5</v>
      </c>
      <c r="P87" s="4" t="s">
        <v>4</v>
      </c>
    </row>
    <row r="88" spans="1:16" x14ac:dyDescent="0.2">
      <c r="O88" s="4" t="s">
        <v>3</v>
      </c>
      <c r="P88" s="4" t="s">
        <v>2</v>
      </c>
    </row>
    <row r="89" spans="1:16" x14ac:dyDescent="0.2">
      <c r="O89" s="4" t="s">
        <v>1</v>
      </c>
      <c r="P89" s="4" t="s">
        <v>0</v>
      </c>
    </row>
    <row r="90" spans="1:16" x14ac:dyDescent="0.2">
      <c r="O90" s="3"/>
      <c r="P90" s="3"/>
    </row>
  </sheetData>
  <mergeCells count="14">
    <mergeCell ref="W6:AA6"/>
    <mergeCell ref="AB6:AB7"/>
    <mergeCell ref="D8:E8"/>
    <mergeCell ref="A6:A7"/>
    <mergeCell ref="B6:B7"/>
    <mergeCell ref="C6:G6"/>
    <mergeCell ref="H6:H7"/>
    <mergeCell ref="I6:K6"/>
    <mergeCell ref="L6:N6"/>
    <mergeCell ref="B66:Q66"/>
    <mergeCell ref="S67:V67"/>
    <mergeCell ref="O6:Q6"/>
    <mergeCell ref="R6:U6"/>
    <mergeCell ref="V6:V7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90"/>
  <sheetViews>
    <sheetView workbookViewId="0">
      <pane xSplit="1" ySplit="9" topLeftCell="B63" activePane="bottomRight" state="frozen"/>
      <selection pane="topRight" activeCell="B1" sqref="B1"/>
      <selection pane="bottomLeft" activeCell="A10" sqref="A10"/>
      <selection pane="bottomRight" activeCell="A83" sqref="A83"/>
    </sheetView>
  </sheetViews>
  <sheetFormatPr defaultColWidth="9.109375" defaultRowHeight="10.199999999999999" x14ac:dyDescent="0.2"/>
  <cols>
    <col min="1" max="1" width="5" style="1" customWidth="1"/>
    <col min="2" max="2" width="21.88671875" style="1" customWidth="1"/>
    <col min="3" max="3" width="17.5546875" style="1" customWidth="1"/>
    <col min="4" max="4" width="6.6640625" style="1" customWidth="1"/>
    <col min="5" max="5" width="8.5546875" style="1" customWidth="1"/>
    <col min="6" max="6" width="18.6640625" style="1" customWidth="1"/>
    <col min="7" max="7" width="9" style="1" customWidth="1"/>
    <col min="8" max="8" width="26.44140625" style="1" customWidth="1"/>
    <col min="9" max="9" width="22.33203125" style="1" customWidth="1"/>
    <col min="10" max="10" width="9.109375" style="1"/>
    <col min="11" max="11" width="13" style="1" customWidth="1"/>
    <col min="12" max="12" width="39.88671875" style="1" customWidth="1"/>
    <col min="13" max="13" width="65.33203125" style="1" customWidth="1"/>
    <col min="14" max="14" width="23.33203125" style="2" customWidth="1"/>
    <col min="15" max="15" width="15.88671875" style="1" customWidth="1"/>
    <col min="16" max="16" width="9.88671875" style="1" customWidth="1"/>
    <col min="17" max="17" width="12.88671875" style="1" customWidth="1"/>
    <col min="18" max="18" width="9.44140625" style="1" customWidth="1"/>
    <col min="19" max="19" width="9.88671875" style="1" customWidth="1"/>
    <col min="20" max="20" width="8.88671875" style="1" customWidth="1"/>
    <col min="21" max="21" width="12" style="1" customWidth="1"/>
    <col min="22" max="22" width="16.88671875" style="1" customWidth="1"/>
    <col min="23" max="23" width="13" style="1" customWidth="1"/>
    <col min="24" max="24" width="10" style="1" customWidth="1"/>
    <col min="25" max="25" width="9.109375" style="1"/>
    <col min="26" max="26" width="11" style="1" customWidth="1"/>
    <col min="27" max="27" width="12.44140625" style="1" customWidth="1"/>
    <col min="28" max="28" width="37.6640625" style="1" customWidth="1"/>
    <col min="29" max="35" width="0" style="1" hidden="1" customWidth="1"/>
    <col min="36" max="16384" width="9.109375" style="1"/>
  </cols>
  <sheetData>
    <row r="1" spans="1:33" ht="14.4" x14ac:dyDescent="0.2">
      <c r="A1" s="125" t="s">
        <v>322</v>
      </c>
      <c r="B1" s="125"/>
      <c r="C1" s="125"/>
      <c r="D1" s="125"/>
      <c r="E1" s="125"/>
      <c r="F1" s="122"/>
      <c r="G1" s="122"/>
      <c r="H1" s="122"/>
      <c r="I1" s="129"/>
      <c r="J1" s="129"/>
      <c r="K1" s="122"/>
      <c r="L1" s="122"/>
      <c r="M1" s="122"/>
      <c r="N1" s="123"/>
      <c r="O1" s="122"/>
      <c r="P1" s="122"/>
      <c r="Q1" s="122"/>
      <c r="R1" s="122"/>
      <c r="S1" s="122"/>
      <c r="T1" s="122"/>
      <c r="U1" s="122"/>
      <c r="V1" s="122"/>
      <c r="W1" s="122"/>
      <c r="X1" s="122"/>
      <c r="Y1" s="122"/>
      <c r="Z1" s="122"/>
      <c r="AA1" s="122"/>
      <c r="AB1" s="122"/>
    </row>
    <row r="2" spans="1:33" ht="14.4" x14ac:dyDescent="0.2">
      <c r="A2" s="125" t="s">
        <v>321</v>
      </c>
      <c r="B2" s="125"/>
      <c r="C2" s="125"/>
      <c r="D2" s="125"/>
      <c r="E2" s="125"/>
      <c r="F2" s="122"/>
      <c r="G2" s="122"/>
      <c r="H2" s="122"/>
      <c r="I2" s="127"/>
      <c r="J2" s="127"/>
      <c r="K2" s="122"/>
      <c r="L2" s="122"/>
      <c r="M2" s="129"/>
      <c r="N2" s="129"/>
      <c r="O2" s="122"/>
      <c r="P2" s="122"/>
      <c r="Q2" s="122"/>
      <c r="R2" s="122"/>
      <c r="S2" s="122"/>
      <c r="T2" s="122"/>
      <c r="U2" s="122"/>
      <c r="V2" s="122"/>
      <c r="W2" s="122"/>
      <c r="X2" s="122"/>
      <c r="Y2" s="122"/>
      <c r="Z2" s="122"/>
      <c r="AA2" s="122"/>
      <c r="AB2" s="122"/>
    </row>
    <row r="3" spans="1:33" ht="14.4" x14ac:dyDescent="0.3">
      <c r="A3" s="125" t="s">
        <v>320</v>
      </c>
      <c r="B3" s="128"/>
      <c r="C3" s="125"/>
      <c r="D3" s="125"/>
      <c r="E3" s="125"/>
      <c r="F3" s="122"/>
      <c r="G3" s="122"/>
      <c r="H3" s="122"/>
      <c r="I3" s="127"/>
      <c r="J3" s="127"/>
      <c r="K3" s="122"/>
      <c r="L3" s="126"/>
      <c r="M3" s="122"/>
      <c r="N3" s="123"/>
      <c r="O3" s="122"/>
      <c r="P3" s="122"/>
      <c r="Q3" s="122"/>
      <c r="R3" s="122"/>
      <c r="S3" s="122"/>
      <c r="T3" s="122"/>
      <c r="U3" s="122"/>
      <c r="V3" s="122"/>
      <c r="W3" s="122"/>
      <c r="X3" s="122"/>
      <c r="Y3" s="122"/>
      <c r="Z3" s="122"/>
      <c r="AA3" s="122"/>
      <c r="AB3" s="122"/>
    </row>
    <row r="4" spans="1:33" x14ac:dyDescent="0.2">
      <c r="A4" s="125" t="s">
        <v>347</v>
      </c>
      <c r="B4" s="125"/>
      <c r="C4" s="125"/>
      <c r="D4" s="125"/>
      <c r="E4" s="125"/>
      <c r="F4" s="122"/>
      <c r="G4" s="122"/>
      <c r="H4" s="122"/>
      <c r="I4" s="124"/>
      <c r="J4" s="124"/>
      <c r="K4" s="122"/>
      <c r="L4" s="122"/>
      <c r="M4" s="122"/>
      <c r="N4" s="123"/>
      <c r="O4" s="122"/>
      <c r="P4" s="122"/>
      <c r="Q4" s="122"/>
      <c r="R4" s="122"/>
      <c r="S4" s="122"/>
      <c r="T4" s="122"/>
      <c r="U4" s="122"/>
      <c r="V4" s="122"/>
      <c r="W4" s="122"/>
      <c r="X4" s="122"/>
      <c r="Y4" s="122"/>
      <c r="Z4" s="122"/>
      <c r="AA4" s="122"/>
      <c r="AB4" s="122"/>
    </row>
    <row r="5" spans="1:33" x14ac:dyDescent="0.2">
      <c r="A5" s="122"/>
      <c r="B5" s="122"/>
      <c r="C5" s="122"/>
      <c r="D5" s="122"/>
      <c r="E5" s="122"/>
      <c r="F5" s="122"/>
      <c r="G5" s="122"/>
      <c r="H5" s="122"/>
      <c r="I5" s="122"/>
      <c r="J5" s="122"/>
      <c r="K5" s="122"/>
      <c r="L5" s="122"/>
      <c r="M5" s="122"/>
      <c r="N5" s="123"/>
      <c r="O5" s="122"/>
      <c r="P5" s="122"/>
      <c r="Q5" s="122"/>
      <c r="R5" s="122"/>
      <c r="S5" s="122"/>
      <c r="T5" s="122"/>
      <c r="U5" s="122"/>
      <c r="V5" s="122"/>
      <c r="W5" s="122"/>
      <c r="X5" s="122"/>
      <c r="Y5" s="122"/>
      <c r="Z5" s="122"/>
      <c r="AA5" s="122"/>
      <c r="AB5" s="122"/>
    </row>
    <row r="6" spans="1:33" ht="33.75" customHeight="1" x14ac:dyDescent="0.2">
      <c r="A6" s="288" t="s">
        <v>319</v>
      </c>
      <c r="B6" s="288" t="s">
        <v>318</v>
      </c>
      <c r="C6" s="288" t="s">
        <v>317</v>
      </c>
      <c r="D6" s="288"/>
      <c r="E6" s="288"/>
      <c r="F6" s="288"/>
      <c r="G6" s="288"/>
      <c r="H6" s="288" t="s">
        <v>316</v>
      </c>
      <c r="I6" s="289" t="s">
        <v>315</v>
      </c>
      <c r="J6" s="289"/>
      <c r="K6" s="289"/>
      <c r="L6" s="288" t="s">
        <v>314</v>
      </c>
      <c r="M6" s="288"/>
      <c r="N6" s="288"/>
      <c r="O6" s="289" t="s">
        <v>313</v>
      </c>
      <c r="P6" s="289"/>
      <c r="Q6" s="289"/>
      <c r="R6" s="288" t="s">
        <v>312</v>
      </c>
      <c r="S6" s="288"/>
      <c r="T6" s="288"/>
      <c r="U6" s="288"/>
      <c r="V6" s="288" t="s">
        <v>311</v>
      </c>
      <c r="W6" s="288" t="s">
        <v>310</v>
      </c>
      <c r="X6" s="288"/>
      <c r="Y6" s="288"/>
      <c r="Z6" s="288"/>
      <c r="AA6" s="288"/>
      <c r="AB6" s="290" t="s">
        <v>309</v>
      </c>
    </row>
    <row r="7" spans="1:33" ht="30.6" x14ac:dyDescent="0.2">
      <c r="A7" s="288"/>
      <c r="B7" s="288"/>
      <c r="C7" s="130" t="s">
        <v>308</v>
      </c>
      <c r="D7" s="130" t="s">
        <v>307</v>
      </c>
      <c r="E7" s="130" t="s">
        <v>306</v>
      </c>
      <c r="F7" s="130" t="s">
        <v>300</v>
      </c>
      <c r="G7" s="130" t="s">
        <v>305</v>
      </c>
      <c r="H7" s="288"/>
      <c r="I7" s="131" t="s">
        <v>304</v>
      </c>
      <c r="J7" s="131" t="s">
        <v>303</v>
      </c>
      <c r="K7" s="130" t="s">
        <v>302</v>
      </c>
      <c r="L7" s="130" t="s">
        <v>301</v>
      </c>
      <c r="M7" s="130" t="s">
        <v>300</v>
      </c>
      <c r="N7" s="130" t="s">
        <v>299</v>
      </c>
      <c r="O7" s="131" t="s">
        <v>298</v>
      </c>
      <c r="P7" s="131" t="s">
        <v>297</v>
      </c>
      <c r="Q7" s="130" t="s">
        <v>296</v>
      </c>
      <c r="R7" s="130" t="s">
        <v>295</v>
      </c>
      <c r="S7" s="130" t="s">
        <v>294</v>
      </c>
      <c r="T7" s="130" t="s">
        <v>293</v>
      </c>
      <c r="U7" s="130" t="s">
        <v>292</v>
      </c>
      <c r="V7" s="288"/>
      <c r="W7" s="130" t="s">
        <v>291</v>
      </c>
      <c r="X7" s="130" t="s">
        <v>290</v>
      </c>
      <c r="Y7" s="130" t="s">
        <v>289</v>
      </c>
      <c r="Z7" s="130" t="s">
        <v>288</v>
      </c>
      <c r="AA7" s="130" t="s">
        <v>287</v>
      </c>
      <c r="AB7" s="290"/>
    </row>
    <row r="8" spans="1:33" x14ac:dyDescent="0.2">
      <c r="A8" s="131">
        <v>1</v>
      </c>
      <c r="B8" s="131">
        <v>2</v>
      </c>
      <c r="C8" s="131">
        <v>3</v>
      </c>
      <c r="D8" s="289">
        <v>4</v>
      </c>
      <c r="E8" s="289"/>
      <c r="F8" s="131">
        <v>5</v>
      </c>
      <c r="G8" s="131">
        <v>6</v>
      </c>
      <c r="H8" s="131">
        <v>7</v>
      </c>
      <c r="I8" s="131">
        <v>8</v>
      </c>
      <c r="J8" s="131">
        <v>9</v>
      </c>
      <c r="K8" s="131">
        <v>10</v>
      </c>
      <c r="L8" s="131">
        <v>11</v>
      </c>
      <c r="M8" s="131">
        <v>12</v>
      </c>
      <c r="N8" s="131">
        <v>13</v>
      </c>
      <c r="O8" s="131">
        <v>14</v>
      </c>
      <c r="P8" s="131">
        <v>15</v>
      </c>
      <c r="Q8" s="131">
        <v>16</v>
      </c>
      <c r="R8" s="131">
        <v>17</v>
      </c>
      <c r="S8" s="131">
        <v>18</v>
      </c>
      <c r="T8" s="131">
        <v>19</v>
      </c>
      <c r="U8" s="131">
        <v>20</v>
      </c>
      <c r="V8" s="131">
        <v>21</v>
      </c>
      <c r="W8" s="132">
        <v>22</v>
      </c>
      <c r="X8" s="132">
        <v>23</v>
      </c>
      <c r="Y8" s="132">
        <v>24</v>
      </c>
      <c r="Z8" s="132" t="s">
        <v>286</v>
      </c>
      <c r="AA8" s="132" t="s">
        <v>285</v>
      </c>
      <c r="AB8" s="131">
        <v>27</v>
      </c>
    </row>
    <row r="9" spans="1:33" x14ac:dyDescent="0.2">
      <c r="A9" s="116"/>
      <c r="B9" s="121" t="s">
        <v>284</v>
      </c>
      <c r="C9" s="116"/>
      <c r="D9" s="116"/>
      <c r="E9" s="116"/>
      <c r="F9" s="116"/>
      <c r="G9" s="116"/>
      <c r="H9" s="120"/>
      <c r="I9" s="116"/>
      <c r="J9" s="116"/>
      <c r="K9" s="116"/>
      <c r="L9" s="116"/>
      <c r="M9" s="116"/>
      <c r="N9" s="119"/>
      <c r="O9" s="116"/>
      <c r="P9" s="116"/>
      <c r="Q9" s="118"/>
      <c r="R9" s="116"/>
      <c r="S9" s="116"/>
      <c r="T9" s="116"/>
      <c r="U9" s="116"/>
      <c r="V9" s="116"/>
      <c r="W9" s="117"/>
      <c r="X9" s="117"/>
      <c r="Y9" s="117"/>
      <c r="Z9" s="116"/>
      <c r="AA9" s="116"/>
      <c r="AB9" s="116"/>
    </row>
    <row r="10" spans="1:33" x14ac:dyDescent="0.2">
      <c r="A10" s="115">
        <v>1</v>
      </c>
      <c r="B10" s="31" t="s">
        <v>41</v>
      </c>
      <c r="C10" s="114" t="s">
        <v>40</v>
      </c>
      <c r="D10" s="113">
        <v>719</v>
      </c>
      <c r="E10" s="112">
        <v>0</v>
      </c>
      <c r="F10" s="111" t="s">
        <v>39</v>
      </c>
      <c r="G10" s="73" t="s">
        <v>38</v>
      </c>
      <c r="H10" s="44" t="s">
        <v>145</v>
      </c>
      <c r="I10" s="110" t="s">
        <v>283</v>
      </c>
      <c r="J10" s="72" t="s">
        <v>282</v>
      </c>
      <c r="K10" s="41" t="s">
        <v>35</v>
      </c>
      <c r="L10" s="36" t="s">
        <v>281</v>
      </c>
      <c r="M10" s="39" t="s">
        <v>280</v>
      </c>
      <c r="N10" s="71" t="s">
        <v>279</v>
      </c>
      <c r="O10" s="37">
        <v>44562</v>
      </c>
      <c r="P10" s="37">
        <v>44926</v>
      </c>
      <c r="Q10" s="36" t="s">
        <v>135</v>
      </c>
      <c r="R10" s="69">
        <v>9692550</v>
      </c>
      <c r="S10" s="52">
        <v>969255</v>
      </c>
      <c r="T10" s="35">
        <v>0</v>
      </c>
      <c r="U10" s="19">
        <f t="shared" ref="U10:U41" si="0">R10-S10</f>
        <v>8723295</v>
      </c>
      <c r="V10" s="52">
        <v>9692550</v>
      </c>
      <c r="W10" s="17">
        <v>0</v>
      </c>
      <c r="X10" s="17">
        <v>0</v>
      </c>
      <c r="Y10" s="16">
        <v>0</v>
      </c>
      <c r="Z10" s="34">
        <f>X10+Y10</f>
        <v>0</v>
      </c>
      <c r="AA10" s="47">
        <f t="shared" ref="AA10:AA41" si="1">Z10+W10</f>
        <v>0</v>
      </c>
      <c r="AB10" s="35"/>
      <c r="AC10" s="109"/>
      <c r="AD10" s="109" t="s">
        <v>31</v>
      </c>
      <c r="AE10" s="108">
        <v>7000000</v>
      </c>
    </row>
    <row r="11" spans="1:33" s="105" customFormat="1" x14ac:dyDescent="0.2">
      <c r="A11" s="46">
        <f>A10+1</f>
        <v>2</v>
      </c>
      <c r="B11" s="102" t="s">
        <v>41</v>
      </c>
      <c r="C11" s="101" t="s">
        <v>40</v>
      </c>
      <c r="D11" s="14">
        <v>163</v>
      </c>
      <c r="E11" s="100">
        <v>0</v>
      </c>
      <c r="F11" s="35" t="s">
        <v>39</v>
      </c>
      <c r="G11" s="73" t="s">
        <v>38</v>
      </c>
      <c r="H11" s="44" t="s">
        <v>145</v>
      </c>
      <c r="I11" s="107" t="s">
        <v>278</v>
      </c>
      <c r="J11" s="72" t="s">
        <v>276</v>
      </c>
      <c r="K11" s="46" t="s">
        <v>35</v>
      </c>
      <c r="L11" s="14" t="s">
        <v>277</v>
      </c>
      <c r="M11" s="35" t="s">
        <v>39</v>
      </c>
      <c r="N11" s="106" t="s">
        <v>251</v>
      </c>
      <c r="O11" s="72" t="s">
        <v>276</v>
      </c>
      <c r="P11" s="37">
        <v>43830</v>
      </c>
      <c r="Q11" s="14" t="s">
        <v>135</v>
      </c>
      <c r="R11" s="14">
        <v>0</v>
      </c>
      <c r="S11" s="52">
        <f>R11*10%</f>
        <v>0</v>
      </c>
      <c r="T11" s="35">
        <v>0</v>
      </c>
      <c r="U11" s="19">
        <f t="shared" si="0"/>
        <v>0</v>
      </c>
      <c r="V11" s="14">
        <v>0</v>
      </c>
      <c r="W11" s="17">
        <v>0</v>
      </c>
      <c r="X11" s="17">
        <v>0</v>
      </c>
      <c r="Y11" s="16">
        <v>0</v>
      </c>
      <c r="Z11" s="34">
        <f>X11+Y11</f>
        <v>0</v>
      </c>
      <c r="AA11" s="14">
        <f t="shared" si="1"/>
        <v>0</v>
      </c>
      <c r="AB11" s="35" t="s">
        <v>6</v>
      </c>
    </row>
    <row r="12" spans="1:33" x14ac:dyDescent="0.2">
      <c r="A12" s="46">
        <f t="shared" ref="A12:A65" si="2">A11+1</f>
        <v>3</v>
      </c>
      <c r="B12" s="31" t="s">
        <v>41</v>
      </c>
      <c r="C12" s="30" t="s">
        <v>40</v>
      </c>
      <c r="D12" s="36">
        <v>8610</v>
      </c>
      <c r="E12" s="74">
        <v>0</v>
      </c>
      <c r="F12" s="39" t="s">
        <v>39</v>
      </c>
      <c r="G12" s="73" t="s">
        <v>38</v>
      </c>
      <c r="H12" s="44" t="s">
        <v>145</v>
      </c>
      <c r="I12" s="70" t="s">
        <v>275</v>
      </c>
      <c r="J12" s="72" t="s">
        <v>274</v>
      </c>
      <c r="K12" s="41" t="s">
        <v>35</v>
      </c>
      <c r="L12" s="36" t="s">
        <v>273</v>
      </c>
      <c r="M12" s="39" t="s">
        <v>39</v>
      </c>
      <c r="N12" s="77" t="s">
        <v>251</v>
      </c>
      <c r="O12" s="37">
        <v>43781</v>
      </c>
      <c r="P12" s="37">
        <v>44481</v>
      </c>
      <c r="Q12" s="36" t="s">
        <v>135</v>
      </c>
      <c r="R12" s="35">
        <v>0</v>
      </c>
      <c r="S12" s="52">
        <f>R12*10%</f>
        <v>0</v>
      </c>
      <c r="T12" s="35">
        <v>0</v>
      </c>
      <c r="U12" s="19">
        <f t="shared" si="0"/>
        <v>0</v>
      </c>
      <c r="V12" s="35">
        <v>0</v>
      </c>
      <c r="W12" s="17">
        <v>0</v>
      </c>
      <c r="X12" s="17">
        <v>0</v>
      </c>
      <c r="Y12" s="16">
        <v>0</v>
      </c>
      <c r="Z12" s="34">
        <f>X12+Y12</f>
        <v>0</v>
      </c>
      <c r="AA12" s="14">
        <f t="shared" si="1"/>
        <v>0</v>
      </c>
      <c r="AB12" s="35" t="s">
        <v>272</v>
      </c>
    </row>
    <row r="13" spans="1:33" x14ac:dyDescent="0.2">
      <c r="A13" s="46">
        <f t="shared" si="2"/>
        <v>4</v>
      </c>
      <c r="B13" s="31" t="s">
        <v>41</v>
      </c>
      <c r="C13" s="30" t="s">
        <v>40</v>
      </c>
      <c r="D13" s="36">
        <v>77</v>
      </c>
      <c r="E13" s="74">
        <v>0</v>
      </c>
      <c r="F13" s="39" t="s">
        <v>39</v>
      </c>
      <c r="G13" s="73" t="s">
        <v>38</v>
      </c>
      <c r="H13" s="44" t="s">
        <v>145</v>
      </c>
      <c r="I13" s="104" t="s">
        <v>271</v>
      </c>
      <c r="J13" s="72" t="s">
        <v>267</v>
      </c>
      <c r="K13" s="41" t="s">
        <v>35</v>
      </c>
      <c r="L13" s="103" t="s">
        <v>270</v>
      </c>
      <c r="M13" s="39" t="s">
        <v>269</v>
      </c>
      <c r="N13" s="77" t="s">
        <v>268</v>
      </c>
      <c r="O13" s="72" t="s">
        <v>267</v>
      </c>
      <c r="P13" s="37">
        <v>44546</v>
      </c>
      <c r="Q13" s="36" t="s">
        <v>135</v>
      </c>
      <c r="R13" s="69">
        <v>0</v>
      </c>
      <c r="S13" s="52">
        <f>R13*10%</f>
        <v>0</v>
      </c>
      <c r="T13" s="35">
        <v>0</v>
      </c>
      <c r="U13" s="19">
        <f t="shared" si="0"/>
        <v>0</v>
      </c>
      <c r="V13" s="69">
        <v>0</v>
      </c>
      <c r="W13" s="17">
        <v>0</v>
      </c>
      <c r="X13" s="17">
        <v>0</v>
      </c>
      <c r="Y13" s="16">
        <v>0</v>
      </c>
      <c r="Z13" s="34">
        <f>X13+Y13</f>
        <v>0</v>
      </c>
      <c r="AA13" s="14">
        <f t="shared" si="1"/>
        <v>0</v>
      </c>
      <c r="AB13" s="35"/>
    </row>
    <row r="14" spans="1:33" x14ac:dyDescent="0.2">
      <c r="A14" s="46">
        <f t="shared" si="2"/>
        <v>5</v>
      </c>
      <c r="B14" s="31" t="s">
        <v>41</v>
      </c>
      <c r="C14" s="30" t="s">
        <v>40</v>
      </c>
      <c r="D14" s="36">
        <v>80</v>
      </c>
      <c r="E14" s="74">
        <v>0</v>
      </c>
      <c r="F14" s="39" t="s">
        <v>39</v>
      </c>
      <c r="G14" s="73" t="s">
        <v>38</v>
      </c>
      <c r="H14" s="44" t="s">
        <v>145</v>
      </c>
      <c r="I14" s="70" t="s">
        <v>266</v>
      </c>
      <c r="J14" s="72" t="s">
        <v>264</v>
      </c>
      <c r="K14" s="41" t="s">
        <v>35</v>
      </c>
      <c r="L14" s="36" t="s">
        <v>260</v>
      </c>
      <c r="M14" s="39" t="s">
        <v>265</v>
      </c>
      <c r="N14" s="77" t="s">
        <v>251</v>
      </c>
      <c r="O14" s="72" t="s">
        <v>264</v>
      </c>
      <c r="P14" s="37">
        <v>44905</v>
      </c>
      <c r="Q14" s="36" t="s">
        <v>135</v>
      </c>
      <c r="R14" s="14">
        <v>159875216</v>
      </c>
      <c r="S14" s="52">
        <f>10%*81987290</f>
        <v>8198729</v>
      </c>
      <c r="T14" s="35">
        <v>0</v>
      </c>
      <c r="U14" s="19">
        <f t="shared" si="0"/>
        <v>151676487</v>
      </c>
      <c r="V14" s="52">
        <v>159875216</v>
      </c>
      <c r="W14" s="17">
        <v>0</v>
      </c>
      <c r="X14" s="17">
        <v>0</v>
      </c>
      <c r="Y14" s="16">
        <v>0</v>
      </c>
      <c r="Z14" s="34">
        <f>X14+Y14</f>
        <v>0</v>
      </c>
      <c r="AA14" s="14">
        <f t="shared" si="1"/>
        <v>0</v>
      </c>
      <c r="AB14" s="35"/>
      <c r="AC14" s="97">
        <v>73788561</v>
      </c>
      <c r="AD14" s="97">
        <v>78083133</v>
      </c>
      <c r="AE14" s="97">
        <v>3904157</v>
      </c>
      <c r="AF14" s="97">
        <f>AD14+AE14</f>
        <v>81987290</v>
      </c>
      <c r="AG14" s="5">
        <f>AF14*10%</f>
        <v>8198729</v>
      </c>
    </row>
    <row r="15" spans="1:33" x14ac:dyDescent="0.2">
      <c r="A15" s="46">
        <f t="shared" si="2"/>
        <v>6</v>
      </c>
      <c r="B15" s="31" t="s">
        <v>41</v>
      </c>
      <c r="C15" s="30" t="s">
        <v>40</v>
      </c>
      <c r="D15" s="36">
        <v>80</v>
      </c>
      <c r="E15" s="74">
        <v>0</v>
      </c>
      <c r="F15" s="39" t="s">
        <v>39</v>
      </c>
      <c r="G15" s="73" t="s">
        <v>38</v>
      </c>
      <c r="H15" s="44" t="s">
        <v>263</v>
      </c>
      <c r="I15" s="70" t="s">
        <v>262</v>
      </c>
      <c r="J15" s="72" t="s">
        <v>261</v>
      </c>
      <c r="K15" s="41" t="s">
        <v>35</v>
      </c>
      <c r="L15" s="36" t="s">
        <v>260</v>
      </c>
      <c r="M15" s="39" t="s">
        <v>259</v>
      </c>
      <c r="N15" s="71" t="s">
        <v>258</v>
      </c>
      <c r="O15" s="72" t="s">
        <v>257</v>
      </c>
      <c r="P15" s="37">
        <v>44964</v>
      </c>
      <c r="Q15" s="21" t="s">
        <v>31</v>
      </c>
      <c r="R15" s="14">
        <v>6983044</v>
      </c>
      <c r="S15" s="52">
        <f>R15*11%</f>
        <v>768134.84</v>
      </c>
      <c r="T15" s="35"/>
      <c r="U15" s="19">
        <f t="shared" si="0"/>
        <v>6214909.1600000001</v>
      </c>
      <c r="V15" s="52">
        <v>6983044</v>
      </c>
      <c r="W15" s="17">
        <v>0</v>
      </c>
      <c r="X15" s="17">
        <v>0</v>
      </c>
      <c r="Y15" s="16">
        <v>0</v>
      </c>
      <c r="Z15" s="34">
        <f>Y15</f>
        <v>0</v>
      </c>
      <c r="AA15" s="14">
        <f t="shared" si="1"/>
        <v>0</v>
      </c>
      <c r="AB15" s="35"/>
      <c r="AC15" s="97"/>
      <c r="AD15" s="97"/>
      <c r="AE15" s="97"/>
      <c r="AF15" s="97"/>
      <c r="AG15" s="5"/>
    </row>
    <row r="16" spans="1:33" x14ac:dyDescent="0.2">
      <c r="A16" s="46">
        <f t="shared" si="2"/>
        <v>7</v>
      </c>
      <c r="B16" s="31" t="s">
        <v>201</v>
      </c>
      <c r="C16" s="30" t="s">
        <v>256</v>
      </c>
      <c r="D16" s="36">
        <v>45</v>
      </c>
      <c r="E16" s="74">
        <v>0</v>
      </c>
      <c r="F16" s="39" t="s">
        <v>255</v>
      </c>
      <c r="G16" s="73" t="s">
        <v>38</v>
      </c>
      <c r="H16" s="44" t="s">
        <v>245</v>
      </c>
      <c r="I16" s="72" t="s">
        <v>254</v>
      </c>
      <c r="J16" s="72" t="s">
        <v>250</v>
      </c>
      <c r="K16" s="41" t="s">
        <v>35</v>
      </c>
      <c r="L16" s="14" t="s">
        <v>253</v>
      </c>
      <c r="M16" s="39" t="s">
        <v>252</v>
      </c>
      <c r="N16" s="77" t="s">
        <v>251</v>
      </c>
      <c r="O16" s="37" t="s">
        <v>250</v>
      </c>
      <c r="P16" s="37" t="s">
        <v>249</v>
      </c>
      <c r="Q16" s="36" t="s">
        <v>135</v>
      </c>
      <c r="R16" s="14">
        <v>1000000</v>
      </c>
      <c r="S16" s="52">
        <f t="shared" ref="S16:S53" si="3">R16*10%</f>
        <v>100000</v>
      </c>
      <c r="T16" s="35">
        <v>0</v>
      </c>
      <c r="U16" s="19">
        <f t="shared" si="0"/>
        <v>900000</v>
      </c>
      <c r="V16" s="52">
        <v>1000000</v>
      </c>
      <c r="W16" s="17">
        <v>0</v>
      </c>
      <c r="X16" s="17">
        <v>0</v>
      </c>
      <c r="Y16" s="16">
        <v>0</v>
      </c>
      <c r="Z16" s="34">
        <f t="shared" ref="Z16:Z47" si="4">X16+Y16</f>
        <v>0</v>
      </c>
      <c r="AA16" s="14">
        <f t="shared" si="1"/>
        <v>0</v>
      </c>
      <c r="AB16" s="35"/>
    </row>
    <row r="17" spans="1:36" x14ac:dyDescent="0.2">
      <c r="A17" s="46">
        <f t="shared" si="2"/>
        <v>8</v>
      </c>
      <c r="B17" s="102" t="s">
        <v>248</v>
      </c>
      <c r="C17" s="101" t="s">
        <v>247</v>
      </c>
      <c r="D17" s="14">
        <v>45</v>
      </c>
      <c r="E17" s="100">
        <v>0</v>
      </c>
      <c r="F17" s="35" t="s">
        <v>246</v>
      </c>
      <c r="G17" s="73" t="s">
        <v>38</v>
      </c>
      <c r="H17" s="44" t="s">
        <v>245</v>
      </c>
      <c r="I17" s="100">
        <v>0</v>
      </c>
      <c r="J17" s="35">
        <v>0</v>
      </c>
      <c r="K17" s="46" t="s">
        <v>35</v>
      </c>
      <c r="L17" s="14" t="s">
        <v>244</v>
      </c>
      <c r="M17" s="35" t="s">
        <v>243</v>
      </c>
      <c r="N17" s="99" t="s">
        <v>242</v>
      </c>
      <c r="O17" s="98"/>
      <c r="P17" s="98"/>
      <c r="Q17" s="14" t="s">
        <v>135</v>
      </c>
      <c r="R17" s="14">
        <v>0</v>
      </c>
      <c r="S17" s="52">
        <f t="shared" si="3"/>
        <v>0</v>
      </c>
      <c r="T17" s="35">
        <v>0</v>
      </c>
      <c r="U17" s="19">
        <f t="shared" si="0"/>
        <v>0</v>
      </c>
      <c r="V17" s="69">
        <v>0</v>
      </c>
      <c r="W17" s="17">
        <v>0</v>
      </c>
      <c r="X17" s="17">
        <v>0</v>
      </c>
      <c r="Y17" s="16">
        <v>0</v>
      </c>
      <c r="Z17" s="34">
        <f t="shared" si="4"/>
        <v>0</v>
      </c>
      <c r="AA17" s="14">
        <f t="shared" si="1"/>
        <v>0</v>
      </c>
      <c r="AB17" s="35" t="s">
        <v>241</v>
      </c>
    </row>
    <row r="18" spans="1:36" x14ac:dyDescent="0.2">
      <c r="A18" s="46">
        <f t="shared" si="2"/>
        <v>9</v>
      </c>
      <c r="B18" s="31" t="s">
        <v>41</v>
      </c>
      <c r="C18" s="30" t="s">
        <v>40</v>
      </c>
      <c r="D18" s="36">
        <v>108</v>
      </c>
      <c r="E18" s="74">
        <v>0</v>
      </c>
      <c r="F18" s="39" t="s">
        <v>39</v>
      </c>
      <c r="G18" s="73" t="s">
        <v>38</v>
      </c>
      <c r="H18" s="44" t="s">
        <v>145</v>
      </c>
      <c r="I18" s="43" t="s">
        <v>240</v>
      </c>
      <c r="J18" s="72" t="s">
        <v>239</v>
      </c>
      <c r="K18" s="41" t="s">
        <v>35</v>
      </c>
      <c r="L18" s="36" t="s">
        <v>238</v>
      </c>
      <c r="M18" s="39" t="s">
        <v>237</v>
      </c>
      <c r="N18" s="71" t="s">
        <v>236</v>
      </c>
      <c r="O18" s="37">
        <v>43532</v>
      </c>
      <c r="P18" s="37">
        <v>44410</v>
      </c>
      <c r="Q18" s="36" t="s">
        <v>135</v>
      </c>
      <c r="R18" s="69">
        <v>0</v>
      </c>
      <c r="S18" s="52">
        <f t="shared" si="3"/>
        <v>0</v>
      </c>
      <c r="T18" s="35">
        <v>0</v>
      </c>
      <c r="U18" s="19">
        <f t="shared" si="0"/>
        <v>0</v>
      </c>
      <c r="V18" s="69">
        <v>0</v>
      </c>
      <c r="W18" s="17">
        <v>0</v>
      </c>
      <c r="X18" s="17">
        <v>0</v>
      </c>
      <c r="Y18" s="16">
        <v>0</v>
      </c>
      <c r="Z18" s="34">
        <f t="shared" si="4"/>
        <v>0</v>
      </c>
      <c r="AA18" s="14">
        <f t="shared" si="1"/>
        <v>0</v>
      </c>
      <c r="AB18" s="35"/>
    </row>
    <row r="19" spans="1:36" x14ac:dyDescent="0.2">
      <c r="A19" s="46">
        <f t="shared" si="2"/>
        <v>10</v>
      </c>
      <c r="B19" s="31" t="s">
        <v>41</v>
      </c>
      <c r="C19" s="30" t="s">
        <v>40</v>
      </c>
      <c r="D19" s="36">
        <v>575</v>
      </c>
      <c r="E19" s="74">
        <v>0</v>
      </c>
      <c r="F19" s="39" t="s">
        <v>39</v>
      </c>
      <c r="G19" s="73" t="s">
        <v>38</v>
      </c>
      <c r="H19" s="44" t="s">
        <v>145</v>
      </c>
      <c r="I19" s="43" t="s">
        <v>235</v>
      </c>
      <c r="J19" s="72" t="s">
        <v>27</v>
      </c>
      <c r="K19" s="41" t="s">
        <v>35</v>
      </c>
      <c r="L19" s="36" t="s">
        <v>234</v>
      </c>
      <c r="M19" s="39" t="s">
        <v>233</v>
      </c>
      <c r="N19" s="77" t="s">
        <v>232</v>
      </c>
      <c r="O19" s="37" t="s">
        <v>27</v>
      </c>
      <c r="P19" s="37">
        <v>44707</v>
      </c>
      <c r="Q19" s="36" t="s">
        <v>135</v>
      </c>
      <c r="R19" s="14">
        <v>17040375</v>
      </c>
      <c r="S19" s="52">
        <f t="shared" si="3"/>
        <v>1704037.5</v>
      </c>
      <c r="T19" s="35">
        <v>0</v>
      </c>
      <c r="U19" s="19">
        <f t="shared" si="0"/>
        <v>15336337.5</v>
      </c>
      <c r="V19" s="52">
        <v>17040375</v>
      </c>
      <c r="W19" s="17">
        <v>0</v>
      </c>
      <c r="X19" s="17">
        <v>0</v>
      </c>
      <c r="Y19" s="16">
        <v>0</v>
      </c>
      <c r="Z19" s="34">
        <f t="shared" si="4"/>
        <v>0</v>
      </c>
      <c r="AA19" s="47">
        <f t="shared" si="1"/>
        <v>0</v>
      </c>
      <c r="AB19" s="33"/>
      <c r="AJ19" s="97" t="s">
        <v>6</v>
      </c>
    </row>
    <row r="20" spans="1:36" x14ac:dyDescent="0.2">
      <c r="A20" s="46">
        <f t="shared" si="2"/>
        <v>11</v>
      </c>
      <c r="B20" s="31" t="s">
        <v>41</v>
      </c>
      <c r="C20" s="30" t="s">
        <v>40</v>
      </c>
      <c r="D20" s="36">
        <v>120</v>
      </c>
      <c r="E20" s="74">
        <v>0</v>
      </c>
      <c r="F20" s="39" t="s">
        <v>39</v>
      </c>
      <c r="G20" s="73" t="s">
        <v>38</v>
      </c>
      <c r="H20" s="44" t="s">
        <v>145</v>
      </c>
      <c r="I20" s="43" t="s">
        <v>231</v>
      </c>
      <c r="J20" s="72" t="s">
        <v>227</v>
      </c>
      <c r="K20" s="41" t="s">
        <v>35</v>
      </c>
      <c r="L20" s="36" t="s">
        <v>230</v>
      </c>
      <c r="M20" s="39" t="s">
        <v>229</v>
      </c>
      <c r="N20" s="71" t="s">
        <v>228</v>
      </c>
      <c r="O20" s="72" t="s">
        <v>227</v>
      </c>
      <c r="P20" s="72" t="s">
        <v>226</v>
      </c>
      <c r="Q20" s="36" t="s">
        <v>135</v>
      </c>
      <c r="R20" s="14">
        <v>0</v>
      </c>
      <c r="S20" s="52">
        <f t="shared" si="3"/>
        <v>0</v>
      </c>
      <c r="T20" s="35">
        <v>0</v>
      </c>
      <c r="U20" s="19">
        <f t="shared" si="0"/>
        <v>0</v>
      </c>
      <c r="V20" s="69">
        <v>0</v>
      </c>
      <c r="W20" s="17">
        <v>0</v>
      </c>
      <c r="X20" s="17">
        <v>0</v>
      </c>
      <c r="Y20" s="16">
        <v>0</v>
      </c>
      <c r="Z20" s="34">
        <f t="shared" si="4"/>
        <v>0</v>
      </c>
      <c r="AA20" s="14">
        <f t="shared" si="1"/>
        <v>0</v>
      </c>
      <c r="AB20" s="35"/>
    </row>
    <row r="21" spans="1:36" x14ac:dyDescent="0.2">
      <c r="A21" s="46">
        <f t="shared" si="2"/>
        <v>12</v>
      </c>
      <c r="B21" s="31" t="s">
        <v>41</v>
      </c>
      <c r="C21" s="30" t="s">
        <v>40</v>
      </c>
      <c r="D21" s="36">
        <v>45</v>
      </c>
      <c r="E21" s="74">
        <v>0</v>
      </c>
      <c r="F21" s="39" t="s">
        <v>39</v>
      </c>
      <c r="G21" s="73" t="s">
        <v>38</v>
      </c>
      <c r="H21" s="44" t="s">
        <v>145</v>
      </c>
      <c r="I21" s="43" t="s">
        <v>225</v>
      </c>
      <c r="J21" s="72" t="s">
        <v>224</v>
      </c>
      <c r="K21" s="41" t="s">
        <v>35</v>
      </c>
      <c r="L21" s="36" t="s">
        <v>223</v>
      </c>
      <c r="M21" s="39" t="s">
        <v>222</v>
      </c>
      <c r="N21" s="71" t="s">
        <v>221</v>
      </c>
      <c r="O21" s="37">
        <v>43863</v>
      </c>
      <c r="P21" s="37">
        <v>44595</v>
      </c>
      <c r="Q21" s="36" t="s">
        <v>135</v>
      </c>
      <c r="R21" s="14">
        <v>0</v>
      </c>
      <c r="S21" s="52">
        <f t="shared" si="3"/>
        <v>0</v>
      </c>
      <c r="T21" s="35">
        <v>0</v>
      </c>
      <c r="U21" s="19">
        <f t="shared" si="0"/>
        <v>0</v>
      </c>
      <c r="V21" s="69">
        <v>0</v>
      </c>
      <c r="W21" s="17">
        <v>0</v>
      </c>
      <c r="X21" s="17">
        <v>0</v>
      </c>
      <c r="Y21" s="16">
        <v>0</v>
      </c>
      <c r="Z21" s="34">
        <f t="shared" si="4"/>
        <v>0</v>
      </c>
      <c r="AA21" s="14">
        <f t="shared" si="1"/>
        <v>0</v>
      </c>
      <c r="AB21" s="35"/>
    </row>
    <row r="22" spans="1:36" x14ac:dyDescent="0.2">
      <c r="A22" s="46">
        <f t="shared" si="2"/>
        <v>13</v>
      </c>
      <c r="B22" s="31" t="s">
        <v>41</v>
      </c>
      <c r="C22" s="30" t="s">
        <v>40</v>
      </c>
      <c r="D22" s="36">
        <v>30</v>
      </c>
      <c r="E22" s="74">
        <v>0</v>
      </c>
      <c r="F22" s="39" t="s">
        <v>39</v>
      </c>
      <c r="G22" s="73" t="s">
        <v>38</v>
      </c>
      <c r="H22" s="44" t="s">
        <v>145</v>
      </c>
      <c r="I22" s="43" t="s">
        <v>220</v>
      </c>
      <c r="J22" s="72" t="s">
        <v>219</v>
      </c>
      <c r="K22" s="41" t="s">
        <v>35</v>
      </c>
      <c r="L22" s="36" t="s">
        <v>218</v>
      </c>
      <c r="M22" s="39" t="s">
        <v>217</v>
      </c>
      <c r="N22" s="71" t="s">
        <v>216</v>
      </c>
      <c r="O22" s="37" t="s">
        <v>215</v>
      </c>
      <c r="P22" s="72" t="s">
        <v>214</v>
      </c>
      <c r="Q22" s="36" t="s">
        <v>135</v>
      </c>
      <c r="R22" s="69">
        <v>0</v>
      </c>
      <c r="S22" s="52">
        <f t="shared" si="3"/>
        <v>0</v>
      </c>
      <c r="T22" s="35">
        <v>0</v>
      </c>
      <c r="U22" s="19">
        <f t="shared" si="0"/>
        <v>0</v>
      </c>
      <c r="V22" s="69">
        <v>0</v>
      </c>
      <c r="W22" s="17">
        <v>0</v>
      </c>
      <c r="X22" s="17">
        <v>0</v>
      </c>
      <c r="Y22" s="16">
        <v>0</v>
      </c>
      <c r="Z22" s="34">
        <f t="shared" si="4"/>
        <v>0</v>
      </c>
      <c r="AA22" s="14">
        <f t="shared" si="1"/>
        <v>0</v>
      </c>
      <c r="AB22" s="35"/>
    </row>
    <row r="23" spans="1:36" x14ac:dyDescent="0.2">
      <c r="A23" s="46">
        <f t="shared" si="2"/>
        <v>14</v>
      </c>
      <c r="B23" s="51" t="s">
        <v>193</v>
      </c>
      <c r="C23" s="50" t="s">
        <v>213</v>
      </c>
      <c r="D23" s="21">
        <v>12</v>
      </c>
      <c r="E23" s="96">
        <v>0</v>
      </c>
      <c r="F23" s="24" t="s">
        <v>39</v>
      </c>
      <c r="G23" s="32" t="s">
        <v>38</v>
      </c>
      <c r="H23" s="28" t="s">
        <v>145</v>
      </c>
      <c r="I23" s="27" t="s">
        <v>212</v>
      </c>
      <c r="J23" s="70" t="s">
        <v>211</v>
      </c>
      <c r="K23" s="25" t="s">
        <v>35</v>
      </c>
      <c r="L23" s="21" t="s">
        <v>210</v>
      </c>
      <c r="M23" s="24" t="s">
        <v>209</v>
      </c>
      <c r="N23" s="95" t="s">
        <v>208</v>
      </c>
      <c r="O23" s="22">
        <v>44175</v>
      </c>
      <c r="P23" s="22">
        <v>44845</v>
      </c>
      <c r="Q23" s="21" t="s">
        <v>31</v>
      </c>
      <c r="R23" s="94">
        <v>0</v>
      </c>
      <c r="S23" s="20">
        <f t="shared" si="3"/>
        <v>0</v>
      </c>
      <c r="T23" s="18">
        <v>0</v>
      </c>
      <c r="U23" s="19">
        <f t="shared" si="0"/>
        <v>0</v>
      </c>
      <c r="V23" s="69">
        <v>0</v>
      </c>
      <c r="W23" s="17">
        <v>0</v>
      </c>
      <c r="X23" s="17">
        <v>0</v>
      </c>
      <c r="Y23" s="16">
        <v>0</v>
      </c>
      <c r="Z23" s="34">
        <f t="shared" si="4"/>
        <v>0</v>
      </c>
      <c r="AA23" s="14">
        <f t="shared" si="1"/>
        <v>0</v>
      </c>
      <c r="AB23" s="18"/>
    </row>
    <row r="24" spans="1:36" x14ac:dyDescent="0.2">
      <c r="A24" s="46">
        <f t="shared" si="2"/>
        <v>15</v>
      </c>
      <c r="B24" s="93" t="s">
        <v>41</v>
      </c>
      <c r="C24" s="92" t="s">
        <v>40</v>
      </c>
      <c r="D24" s="91">
        <f>2*6</f>
        <v>12</v>
      </c>
      <c r="E24" s="90">
        <v>0</v>
      </c>
      <c r="F24" s="89" t="s">
        <v>39</v>
      </c>
      <c r="G24" s="88" t="s">
        <v>38</v>
      </c>
      <c r="H24" s="87" t="s">
        <v>145</v>
      </c>
      <c r="I24" s="82" t="s">
        <v>207</v>
      </c>
      <c r="J24" s="70" t="s">
        <v>206</v>
      </c>
      <c r="K24" s="86" t="s">
        <v>35</v>
      </c>
      <c r="L24" s="85" t="s">
        <v>205</v>
      </c>
      <c r="M24" s="84" t="s">
        <v>204</v>
      </c>
      <c r="N24" s="83" t="s">
        <v>203</v>
      </c>
      <c r="O24" s="37" t="str">
        <f>J24</f>
        <v>03/02/2020</v>
      </c>
      <c r="P24" s="82" t="s">
        <v>202</v>
      </c>
      <c r="Q24" s="81" t="s">
        <v>31</v>
      </c>
      <c r="R24" s="80">
        <v>0</v>
      </c>
      <c r="S24" s="79">
        <f t="shared" si="3"/>
        <v>0</v>
      </c>
      <c r="T24" s="78"/>
      <c r="U24" s="19">
        <f t="shared" si="0"/>
        <v>0</v>
      </c>
      <c r="V24" s="69">
        <v>0</v>
      </c>
      <c r="W24" s="17">
        <v>0</v>
      </c>
      <c r="X24" s="17">
        <v>0</v>
      </c>
      <c r="Y24" s="16">
        <v>0</v>
      </c>
      <c r="Z24" s="34">
        <f t="shared" si="4"/>
        <v>0</v>
      </c>
      <c r="AA24" s="14">
        <f t="shared" si="1"/>
        <v>0</v>
      </c>
      <c r="AB24" s="78"/>
    </row>
    <row r="25" spans="1:36" x14ac:dyDescent="0.2">
      <c r="A25" s="46">
        <f t="shared" si="2"/>
        <v>16</v>
      </c>
      <c r="B25" s="31" t="s">
        <v>201</v>
      </c>
      <c r="C25" s="76" t="s">
        <v>200</v>
      </c>
      <c r="D25" s="36">
        <v>2408</v>
      </c>
      <c r="E25" s="74">
        <v>0</v>
      </c>
      <c r="F25" s="39" t="s">
        <v>199</v>
      </c>
      <c r="G25" s="73" t="s">
        <v>38</v>
      </c>
      <c r="H25" s="44" t="s">
        <v>198</v>
      </c>
      <c r="I25" s="43" t="s">
        <v>197</v>
      </c>
      <c r="J25" s="72" t="s">
        <v>19</v>
      </c>
      <c r="K25" s="41" t="s">
        <v>35</v>
      </c>
      <c r="L25" s="36" t="s">
        <v>196</v>
      </c>
      <c r="M25" s="39" t="s">
        <v>195</v>
      </c>
      <c r="N25" s="77" t="s">
        <v>194</v>
      </c>
      <c r="O25" s="37" t="s">
        <v>19</v>
      </c>
      <c r="P25" s="37">
        <v>44818</v>
      </c>
      <c r="Q25" s="36" t="s">
        <v>31</v>
      </c>
      <c r="R25" s="14">
        <v>0</v>
      </c>
      <c r="S25" s="52">
        <f t="shared" si="3"/>
        <v>0</v>
      </c>
      <c r="T25" s="35">
        <v>0</v>
      </c>
      <c r="U25" s="19">
        <f t="shared" si="0"/>
        <v>0</v>
      </c>
      <c r="V25" s="69">
        <v>0</v>
      </c>
      <c r="W25" s="17">
        <v>0</v>
      </c>
      <c r="X25" s="17">
        <v>0</v>
      </c>
      <c r="Y25" s="16">
        <v>0</v>
      </c>
      <c r="Z25" s="34">
        <f t="shared" si="4"/>
        <v>0</v>
      </c>
      <c r="AA25" s="14">
        <f t="shared" si="1"/>
        <v>0</v>
      </c>
      <c r="AB25" s="33"/>
    </row>
    <row r="26" spans="1:36" x14ac:dyDescent="0.2">
      <c r="A26" s="46">
        <f t="shared" si="2"/>
        <v>17</v>
      </c>
      <c r="B26" s="31" t="s">
        <v>193</v>
      </c>
      <c r="C26" s="76" t="s">
        <v>192</v>
      </c>
      <c r="D26" s="36">
        <v>200</v>
      </c>
      <c r="E26" s="74">
        <v>0</v>
      </c>
      <c r="F26" s="39" t="s">
        <v>192</v>
      </c>
      <c r="G26" s="73" t="s">
        <v>38</v>
      </c>
      <c r="H26" s="76" t="s">
        <v>191</v>
      </c>
      <c r="I26" s="43" t="s">
        <v>190</v>
      </c>
      <c r="J26" s="72" t="s">
        <v>189</v>
      </c>
      <c r="K26" s="41" t="s">
        <v>35</v>
      </c>
      <c r="L26" s="36" t="s">
        <v>188</v>
      </c>
      <c r="M26" s="39" t="s">
        <v>187</v>
      </c>
      <c r="N26" s="71" t="s">
        <v>186</v>
      </c>
      <c r="O26" s="37">
        <v>44111</v>
      </c>
      <c r="P26" s="37">
        <v>44386</v>
      </c>
      <c r="Q26" s="36" t="s">
        <v>135</v>
      </c>
      <c r="R26" s="14">
        <v>42011200</v>
      </c>
      <c r="S26" s="52">
        <f t="shared" si="3"/>
        <v>4201120</v>
      </c>
      <c r="T26" s="35">
        <v>0</v>
      </c>
      <c r="U26" s="19">
        <f t="shared" si="0"/>
        <v>37810080</v>
      </c>
      <c r="V26" s="52">
        <v>42011200</v>
      </c>
      <c r="W26" s="17">
        <v>0</v>
      </c>
      <c r="X26" s="17">
        <v>0</v>
      </c>
      <c r="Y26" s="16">
        <v>0</v>
      </c>
      <c r="Z26" s="34">
        <f t="shared" si="4"/>
        <v>0</v>
      </c>
      <c r="AA26" s="14">
        <f t="shared" si="1"/>
        <v>0</v>
      </c>
      <c r="AB26" s="33"/>
    </row>
    <row r="27" spans="1:36" x14ac:dyDescent="0.2">
      <c r="A27" s="46">
        <f t="shared" si="2"/>
        <v>18</v>
      </c>
      <c r="B27" s="31" t="s">
        <v>41</v>
      </c>
      <c r="C27" s="30" t="s">
        <v>40</v>
      </c>
      <c r="D27" s="36">
        <f>25*9</f>
        <v>225</v>
      </c>
      <c r="E27" s="74">
        <v>0</v>
      </c>
      <c r="F27" s="39" t="s">
        <v>39</v>
      </c>
      <c r="G27" s="73" t="s">
        <v>38</v>
      </c>
      <c r="H27" s="44" t="s">
        <v>37</v>
      </c>
      <c r="I27" s="43" t="s">
        <v>185</v>
      </c>
      <c r="J27" s="72" t="s">
        <v>5</v>
      </c>
      <c r="K27" s="41" t="s">
        <v>35</v>
      </c>
      <c r="L27" s="36" t="s">
        <v>184</v>
      </c>
      <c r="M27" s="39" t="s">
        <v>147</v>
      </c>
      <c r="N27" s="71" t="s">
        <v>183</v>
      </c>
      <c r="O27" s="37" t="s">
        <v>5</v>
      </c>
      <c r="P27" s="37" t="s">
        <v>4</v>
      </c>
      <c r="Q27" s="36" t="s">
        <v>31</v>
      </c>
      <c r="R27" s="14">
        <v>0</v>
      </c>
      <c r="S27" s="52">
        <f t="shared" si="3"/>
        <v>0</v>
      </c>
      <c r="T27" s="35">
        <v>0</v>
      </c>
      <c r="U27" s="19">
        <f t="shared" si="0"/>
        <v>0</v>
      </c>
      <c r="V27" s="69">
        <v>0</v>
      </c>
      <c r="W27" s="17">
        <v>0</v>
      </c>
      <c r="X27" s="17">
        <v>0</v>
      </c>
      <c r="Y27" s="16">
        <v>0</v>
      </c>
      <c r="Z27" s="34">
        <f t="shared" si="4"/>
        <v>0</v>
      </c>
      <c r="AA27" s="14">
        <f t="shared" si="1"/>
        <v>0</v>
      </c>
      <c r="AB27" s="33"/>
    </row>
    <row r="28" spans="1:36" x14ac:dyDescent="0.2">
      <c r="A28" s="46">
        <f t="shared" si="2"/>
        <v>19</v>
      </c>
      <c r="B28" s="31" t="s">
        <v>41</v>
      </c>
      <c r="C28" s="30" t="s">
        <v>40</v>
      </c>
      <c r="D28" s="36">
        <f>20*8</f>
        <v>160</v>
      </c>
      <c r="E28" s="74">
        <v>0</v>
      </c>
      <c r="F28" s="39" t="s">
        <v>39</v>
      </c>
      <c r="G28" s="73" t="s">
        <v>38</v>
      </c>
      <c r="H28" s="44" t="s">
        <v>37</v>
      </c>
      <c r="I28" s="43" t="s">
        <v>182</v>
      </c>
      <c r="J28" s="72" t="s">
        <v>5</v>
      </c>
      <c r="K28" s="41" t="s">
        <v>35</v>
      </c>
      <c r="L28" s="36" t="s">
        <v>181</v>
      </c>
      <c r="M28" s="39" t="s">
        <v>147</v>
      </c>
      <c r="N28" s="71" t="s">
        <v>180</v>
      </c>
      <c r="O28" s="37" t="s">
        <v>5</v>
      </c>
      <c r="P28" s="37" t="s">
        <v>4</v>
      </c>
      <c r="Q28" s="36" t="s">
        <v>31</v>
      </c>
      <c r="R28" s="14">
        <v>0</v>
      </c>
      <c r="S28" s="52">
        <f t="shared" si="3"/>
        <v>0</v>
      </c>
      <c r="T28" s="35">
        <v>0</v>
      </c>
      <c r="U28" s="19">
        <f t="shared" si="0"/>
        <v>0</v>
      </c>
      <c r="V28" s="69">
        <v>0</v>
      </c>
      <c r="W28" s="17">
        <v>0</v>
      </c>
      <c r="X28" s="17">
        <v>0</v>
      </c>
      <c r="Y28" s="16">
        <v>0</v>
      </c>
      <c r="Z28" s="34">
        <f t="shared" si="4"/>
        <v>0</v>
      </c>
      <c r="AA28" s="14">
        <f t="shared" si="1"/>
        <v>0</v>
      </c>
      <c r="AB28" s="33"/>
    </row>
    <row r="29" spans="1:36" x14ac:dyDescent="0.2">
      <c r="A29" s="46">
        <f t="shared" si="2"/>
        <v>20</v>
      </c>
      <c r="B29" s="31" t="s">
        <v>41</v>
      </c>
      <c r="C29" s="30" t="s">
        <v>40</v>
      </c>
      <c r="D29" s="36">
        <f>8*9</f>
        <v>72</v>
      </c>
      <c r="E29" s="74">
        <v>0</v>
      </c>
      <c r="F29" s="39" t="s">
        <v>39</v>
      </c>
      <c r="G29" s="73" t="s">
        <v>38</v>
      </c>
      <c r="H29" s="44" t="s">
        <v>37</v>
      </c>
      <c r="I29" s="43" t="s">
        <v>179</v>
      </c>
      <c r="J29" s="72" t="s">
        <v>5</v>
      </c>
      <c r="K29" s="41" t="s">
        <v>35</v>
      </c>
      <c r="L29" s="36" t="s">
        <v>178</v>
      </c>
      <c r="M29" s="39" t="s">
        <v>147</v>
      </c>
      <c r="N29" s="71" t="s">
        <v>177</v>
      </c>
      <c r="O29" s="37" t="s">
        <v>5</v>
      </c>
      <c r="P29" s="37" t="s">
        <v>4</v>
      </c>
      <c r="Q29" s="36" t="s">
        <v>31</v>
      </c>
      <c r="R29" s="14">
        <v>0</v>
      </c>
      <c r="S29" s="52">
        <f t="shared" si="3"/>
        <v>0</v>
      </c>
      <c r="T29" s="35">
        <v>0</v>
      </c>
      <c r="U29" s="19">
        <f t="shared" si="0"/>
        <v>0</v>
      </c>
      <c r="V29" s="69">
        <v>0</v>
      </c>
      <c r="W29" s="17">
        <v>0</v>
      </c>
      <c r="X29" s="17">
        <v>0</v>
      </c>
      <c r="Y29" s="16">
        <v>0</v>
      </c>
      <c r="Z29" s="34">
        <f t="shared" si="4"/>
        <v>0</v>
      </c>
      <c r="AA29" s="14">
        <f t="shared" si="1"/>
        <v>0</v>
      </c>
      <c r="AB29" s="33"/>
    </row>
    <row r="30" spans="1:36" x14ac:dyDescent="0.2">
      <c r="A30" s="46">
        <f t="shared" si="2"/>
        <v>21</v>
      </c>
      <c r="B30" s="31" t="s">
        <v>41</v>
      </c>
      <c r="C30" s="30" t="s">
        <v>40</v>
      </c>
      <c r="D30" s="36">
        <f>20*6</f>
        <v>120</v>
      </c>
      <c r="E30" s="74">
        <v>0</v>
      </c>
      <c r="F30" s="39" t="s">
        <v>39</v>
      </c>
      <c r="G30" s="73" t="s">
        <v>38</v>
      </c>
      <c r="H30" s="44" t="s">
        <v>37</v>
      </c>
      <c r="I30" s="43" t="s">
        <v>176</v>
      </c>
      <c r="J30" s="72" t="s">
        <v>5</v>
      </c>
      <c r="K30" s="41" t="s">
        <v>35</v>
      </c>
      <c r="L30" s="36" t="s">
        <v>175</v>
      </c>
      <c r="M30" s="39" t="s">
        <v>174</v>
      </c>
      <c r="N30" s="71" t="s">
        <v>173</v>
      </c>
      <c r="O30" s="37" t="s">
        <v>5</v>
      </c>
      <c r="P30" s="37" t="s">
        <v>4</v>
      </c>
      <c r="Q30" s="36" t="s">
        <v>31</v>
      </c>
      <c r="R30" s="14">
        <v>0</v>
      </c>
      <c r="S30" s="52">
        <f t="shared" si="3"/>
        <v>0</v>
      </c>
      <c r="T30" s="35">
        <v>0</v>
      </c>
      <c r="U30" s="19">
        <f t="shared" si="0"/>
        <v>0</v>
      </c>
      <c r="V30" s="69">
        <v>0</v>
      </c>
      <c r="W30" s="17">
        <v>0</v>
      </c>
      <c r="X30" s="17">
        <v>0</v>
      </c>
      <c r="Y30" s="16">
        <v>0</v>
      </c>
      <c r="Z30" s="34">
        <f t="shared" si="4"/>
        <v>0</v>
      </c>
      <c r="AA30" s="14">
        <f t="shared" si="1"/>
        <v>0</v>
      </c>
      <c r="AB30" s="35"/>
    </row>
    <row r="31" spans="1:36" x14ac:dyDescent="0.2">
      <c r="A31" s="46">
        <f t="shared" si="2"/>
        <v>22</v>
      </c>
      <c r="B31" s="31" t="s">
        <v>41</v>
      </c>
      <c r="C31" s="30" t="s">
        <v>40</v>
      </c>
      <c r="D31" s="36">
        <f>9*10</f>
        <v>90</v>
      </c>
      <c r="E31" s="74">
        <v>0</v>
      </c>
      <c r="F31" s="39" t="s">
        <v>39</v>
      </c>
      <c r="G31" s="73" t="s">
        <v>38</v>
      </c>
      <c r="H31" s="44" t="s">
        <v>37</v>
      </c>
      <c r="I31" s="43" t="s">
        <v>172</v>
      </c>
      <c r="J31" s="72" t="s">
        <v>5</v>
      </c>
      <c r="K31" s="41" t="s">
        <v>35</v>
      </c>
      <c r="L31" s="36" t="s">
        <v>171</v>
      </c>
      <c r="M31" s="39" t="s">
        <v>170</v>
      </c>
      <c r="N31" s="71" t="s">
        <v>169</v>
      </c>
      <c r="O31" s="37" t="s">
        <v>5</v>
      </c>
      <c r="P31" s="37" t="s">
        <v>4</v>
      </c>
      <c r="Q31" s="36" t="s">
        <v>31</v>
      </c>
      <c r="R31" s="14">
        <v>0</v>
      </c>
      <c r="S31" s="52">
        <f t="shared" si="3"/>
        <v>0</v>
      </c>
      <c r="T31" s="35">
        <v>0</v>
      </c>
      <c r="U31" s="19">
        <f t="shared" si="0"/>
        <v>0</v>
      </c>
      <c r="V31" s="69">
        <v>0</v>
      </c>
      <c r="W31" s="17">
        <v>0</v>
      </c>
      <c r="X31" s="17">
        <v>0</v>
      </c>
      <c r="Y31" s="16">
        <v>0</v>
      </c>
      <c r="Z31" s="34">
        <f t="shared" si="4"/>
        <v>0</v>
      </c>
      <c r="AA31" s="14">
        <f t="shared" si="1"/>
        <v>0</v>
      </c>
      <c r="AB31" s="33"/>
    </row>
    <row r="32" spans="1:36" x14ac:dyDescent="0.2">
      <c r="A32" s="46">
        <f t="shared" si="2"/>
        <v>23</v>
      </c>
      <c r="B32" s="31" t="s">
        <v>41</v>
      </c>
      <c r="C32" s="30" t="s">
        <v>40</v>
      </c>
      <c r="D32" s="36">
        <f>6*8</f>
        <v>48</v>
      </c>
      <c r="E32" s="74">
        <v>0</v>
      </c>
      <c r="F32" s="39" t="s">
        <v>39</v>
      </c>
      <c r="G32" s="73" t="s">
        <v>38</v>
      </c>
      <c r="H32" s="44" t="s">
        <v>37</v>
      </c>
      <c r="I32" s="43" t="s">
        <v>168</v>
      </c>
      <c r="J32" s="72" t="s">
        <v>5</v>
      </c>
      <c r="K32" s="41" t="s">
        <v>35</v>
      </c>
      <c r="L32" s="36" t="s">
        <v>167</v>
      </c>
      <c r="M32" s="39" t="s">
        <v>166</v>
      </c>
      <c r="N32" s="71" t="s">
        <v>165</v>
      </c>
      <c r="O32" s="37" t="s">
        <v>5</v>
      </c>
      <c r="P32" s="37" t="s">
        <v>4</v>
      </c>
      <c r="Q32" s="36" t="s">
        <v>31</v>
      </c>
      <c r="R32" s="14">
        <v>0</v>
      </c>
      <c r="S32" s="52">
        <f t="shared" si="3"/>
        <v>0</v>
      </c>
      <c r="T32" s="35">
        <v>0</v>
      </c>
      <c r="U32" s="19">
        <f t="shared" si="0"/>
        <v>0</v>
      </c>
      <c r="V32" s="69">
        <v>0</v>
      </c>
      <c r="W32" s="17">
        <v>0</v>
      </c>
      <c r="X32" s="17">
        <v>0</v>
      </c>
      <c r="Y32" s="16">
        <v>0</v>
      </c>
      <c r="Z32" s="34">
        <f t="shared" si="4"/>
        <v>0</v>
      </c>
      <c r="AA32" s="14">
        <f t="shared" si="1"/>
        <v>0</v>
      </c>
      <c r="AB32" s="33"/>
    </row>
    <row r="33" spans="1:28" x14ac:dyDescent="0.2">
      <c r="A33" s="46">
        <f t="shared" si="2"/>
        <v>24</v>
      </c>
      <c r="B33" s="31" t="s">
        <v>41</v>
      </c>
      <c r="C33" s="30" t="s">
        <v>40</v>
      </c>
      <c r="D33" s="36">
        <f>10*20</f>
        <v>200</v>
      </c>
      <c r="E33" s="74">
        <v>0</v>
      </c>
      <c r="F33" s="39" t="s">
        <v>39</v>
      </c>
      <c r="G33" s="73" t="s">
        <v>38</v>
      </c>
      <c r="H33" s="44" t="s">
        <v>37</v>
      </c>
      <c r="I33" s="43" t="s">
        <v>164</v>
      </c>
      <c r="J33" s="72" t="s">
        <v>5</v>
      </c>
      <c r="K33" s="41" t="s">
        <v>35</v>
      </c>
      <c r="L33" s="36" t="s">
        <v>163</v>
      </c>
      <c r="M33" s="39" t="s">
        <v>137</v>
      </c>
      <c r="N33" s="71" t="s">
        <v>162</v>
      </c>
      <c r="O33" s="37" t="s">
        <v>5</v>
      </c>
      <c r="P33" s="37" t="s">
        <v>4</v>
      </c>
      <c r="Q33" s="36" t="s">
        <v>31</v>
      </c>
      <c r="R33" s="14">
        <v>0</v>
      </c>
      <c r="S33" s="52">
        <f t="shared" si="3"/>
        <v>0</v>
      </c>
      <c r="T33" s="35">
        <v>0</v>
      </c>
      <c r="U33" s="19">
        <f t="shared" si="0"/>
        <v>0</v>
      </c>
      <c r="V33" s="69">
        <v>0</v>
      </c>
      <c r="W33" s="17">
        <v>0</v>
      </c>
      <c r="X33" s="17">
        <v>0</v>
      </c>
      <c r="Y33" s="16">
        <v>0</v>
      </c>
      <c r="Z33" s="34">
        <f t="shared" si="4"/>
        <v>0</v>
      </c>
      <c r="AA33" s="14">
        <f t="shared" si="1"/>
        <v>0</v>
      </c>
      <c r="AB33" s="33"/>
    </row>
    <row r="34" spans="1:28" x14ac:dyDescent="0.2">
      <c r="A34" s="46">
        <f t="shared" si="2"/>
        <v>25</v>
      </c>
      <c r="B34" s="31" t="s">
        <v>41</v>
      </c>
      <c r="C34" s="30" t="s">
        <v>40</v>
      </c>
      <c r="D34" s="36">
        <f>6*7</f>
        <v>42</v>
      </c>
      <c r="E34" s="74">
        <v>0</v>
      </c>
      <c r="F34" s="39" t="s">
        <v>39</v>
      </c>
      <c r="G34" s="73" t="s">
        <v>38</v>
      </c>
      <c r="H34" s="44" t="s">
        <v>37</v>
      </c>
      <c r="I34" s="43" t="s">
        <v>161</v>
      </c>
      <c r="J34" s="72" t="s">
        <v>160</v>
      </c>
      <c r="K34" s="41" t="s">
        <v>35</v>
      </c>
      <c r="L34" s="36" t="s">
        <v>159</v>
      </c>
      <c r="M34" s="75" t="s">
        <v>158</v>
      </c>
      <c r="N34" s="71" t="s">
        <v>157</v>
      </c>
      <c r="O34" s="37" t="s">
        <v>5</v>
      </c>
      <c r="P34" s="37" t="s">
        <v>9</v>
      </c>
      <c r="Q34" s="36" t="s">
        <v>31</v>
      </c>
      <c r="R34" s="14">
        <v>0</v>
      </c>
      <c r="S34" s="52">
        <f t="shared" si="3"/>
        <v>0</v>
      </c>
      <c r="T34" s="35">
        <v>0</v>
      </c>
      <c r="U34" s="19">
        <f t="shared" si="0"/>
        <v>0</v>
      </c>
      <c r="V34" s="69">
        <v>0</v>
      </c>
      <c r="W34" s="17">
        <v>0</v>
      </c>
      <c r="X34" s="17">
        <v>0</v>
      </c>
      <c r="Y34" s="16">
        <v>0</v>
      </c>
      <c r="Z34" s="34">
        <f t="shared" si="4"/>
        <v>0</v>
      </c>
      <c r="AA34" s="14">
        <f t="shared" si="1"/>
        <v>0</v>
      </c>
      <c r="AB34" s="35"/>
    </row>
    <row r="35" spans="1:28" x14ac:dyDescent="0.2">
      <c r="A35" s="46">
        <f t="shared" si="2"/>
        <v>26</v>
      </c>
      <c r="B35" s="31" t="s">
        <v>41</v>
      </c>
      <c r="C35" s="30" t="s">
        <v>40</v>
      </c>
      <c r="D35" s="36">
        <f>9*5</f>
        <v>45</v>
      </c>
      <c r="E35" s="74">
        <v>0</v>
      </c>
      <c r="F35" s="39" t="s">
        <v>39</v>
      </c>
      <c r="G35" s="73" t="s">
        <v>38</v>
      </c>
      <c r="H35" s="44" t="s">
        <v>37</v>
      </c>
      <c r="I35" s="43" t="s">
        <v>156</v>
      </c>
      <c r="J35" s="72" t="s">
        <v>5</v>
      </c>
      <c r="K35" s="41" t="s">
        <v>35</v>
      </c>
      <c r="L35" s="36" t="s">
        <v>155</v>
      </c>
      <c r="M35" s="39" t="s">
        <v>154</v>
      </c>
      <c r="N35" s="71" t="s">
        <v>153</v>
      </c>
      <c r="O35" s="37" t="s">
        <v>5</v>
      </c>
      <c r="P35" s="37" t="s">
        <v>4</v>
      </c>
      <c r="Q35" s="36" t="s">
        <v>31</v>
      </c>
      <c r="R35" s="14">
        <v>0</v>
      </c>
      <c r="S35" s="52">
        <f t="shared" si="3"/>
        <v>0</v>
      </c>
      <c r="T35" s="35">
        <v>0</v>
      </c>
      <c r="U35" s="19">
        <f t="shared" si="0"/>
        <v>0</v>
      </c>
      <c r="V35" s="69">
        <v>0</v>
      </c>
      <c r="W35" s="17">
        <v>0</v>
      </c>
      <c r="X35" s="17">
        <v>0</v>
      </c>
      <c r="Y35" s="16">
        <v>0</v>
      </c>
      <c r="Z35" s="34">
        <f t="shared" si="4"/>
        <v>0</v>
      </c>
      <c r="AA35" s="14">
        <f t="shared" si="1"/>
        <v>0</v>
      </c>
      <c r="AB35" s="33"/>
    </row>
    <row r="36" spans="1:28" x14ac:dyDescent="0.2">
      <c r="A36" s="46">
        <f t="shared" si="2"/>
        <v>27</v>
      </c>
      <c r="B36" s="31" t="s">
        <v>41</v>
      </c>
      <c r="C36" s="30" t="s">
        <v>40</v>
      </c>
      <c r="D36" s="36">
        <f>14*8</f>
        <v>112</v>
      </c>
      <c r="E36" s="74">
        <v>0</v>
      </c>
      <c r="F36" s="39" t="s">
        <v>39</v>
      </c>
      <c r="G36" s="73" t="s">
        <v>38</v>
      </c>
      <c r="H36" s="44" t="s">
        <v>37</v>
      </c>
      <c r="I36" s="43" t="s">
        <v>152</v>
      </c>
      <c r="J36" s="72" t="s">
        <v>5</v>
      </c>
      <c r="K36" s="41" t="s">
        <v>35</v>
      </c>
      <c r="L36" s="36" t="s">
        <v>151</v>
      </c>
      <c r="M36" s="39" t="s">
        <v>147</v>
      </c>
      <c r="N36" s="71" t="s">
        <v>150</v>
      </c>
      <c r="O36" s="37" t="s">
        <v>5</v>
      </c>
      <c r="P36" s="37" t="s">
        <v>4</v>
      </c>
      <c r="Q36" s="36" t="s">
        <v>31</v>
      </c>
      <c r="R36" s="14">
        <v>0</v>
      </c>
      <c r="S36" s="52">
        <f t="shared" si="3"/>
        <v>0</v>
      </c>
      <c r="T36" s="35">
        <v>0</v>
      </c>
      <c r="U36" s="19">
        <f t="shared" si="0"/>
        <v>0</v>
      </c>
      <c r="V36" s="69">
        <v>0</v>
      </c>
      <c r="W36" s="17">
        <v>0</v>
      </c>
      <c r="X36" s="17">
        <v>0</v>
      </c>
      <c r="Y36" s="16">
        <v>0</v>
      </c>
      <c r="Z36" s="34">
        <f t="shared" si="4"/>
        <v>0</v>
      </c>
      <c r="AA36" s="14">
        <f t="shared" si="1"/>
        <v>0</v>
      </c>
      <c r="AB36" s="33"/>
    </row>
    <row r="37" spans="1:28" x14ac:dyDescent="0.2">
      <c r="A37" s="46">
        <f t="shared" si="2"/>
        <v>28</v>
      </c>
      <c r="B37" s="31" t="s">
        <v>41</v>
      </c>
      <c r="C37" s="30" t="s">
        <v>40</v>
      </c>
      <c r="D37" s="36">
        <v>45</v>
      </c>
      <c r="E37" s="74">
        <v>0</v>
      </c>
      <c r="F37" s="39" t="s">
        <v>39</v>
      </c>
      <c r="G37" s="73" t="s">
        <v>38</v>
      </c>
      <c r="H37" s="44" t="s">
        <v>37</v>
      </c>
      <c r="I37" s="43" t="s">
        <v>149</v>
      </c>
      <c r="J37" s="72" t="s">
        <v>5</v>
      </c>
      <c r="K37" s="41" t="s">
        <v>35</v>
      </c>
      <c r="L37" s="36" t="s">
        <v>148</v>
      </c>
      <c r="M37" s="39" t="s">
        <v>147</v>
      </c>
      <c r="N37" s="71" t="s">
        <v>146</v>
      </c>
      <c r="O37" s="37" t="s">
        <v>5</v>
      </c>
      <c r="P37" s="37" t="s">
        <v>4</v>
      </c>
      <c r="Q37" s="36" t="s">
        <v>31</v>
      </c>
      <c r="R37" s="14">
        <v>0</v>
      </c>
      <c r="S37" s="52">
        <f t="shared" si="3"/>
        <v>0</v>
      </c>
      <c r="T37" s="35">
        <v>0</v>
      </c>
      <c r="U37" s="19">
        <f t="shared" si="0"/>
        <v>0</v>
      </c>
      <c r="V37" s="69">
        <v>0</v>
      </c>
      <c r="W37" s="17">
        <v>0</v>
      </c>
      <c r="X37" s="17">
        <v>0</v>
      </c>
      <c r="Y37" s="16">
        <v>0</v>
      </c>
      <c r="Z37" s="34">
        <f t="shared" si="4"/>
        <v>0</v>
      </c>
      <c r="AA37" s="14">
        <f t="shared" si="1"/>
        <v>0</v>
      </c>
      <c r="AB37" s="33"/>
    </row>
    <row r="38" spans="1:28" x14ac:dyDescent="0.2">
      <c r="A38" s="46">
        <f t="shared" si="2"/>
        <v>29</v>
      </c>
      <c r="B38" s="31" t="s">
        <v>41</v>
      </c>
      <c r="C38" s="30" t="s">
        <v>40</v>
      </c>
      <c r="D38" s="36">
        <v>69</v>
      </c>
      <c r="E38" s="74">
        <v>0</v>
      </c>
      <c r="F38" s="39" t="s">
        <v>39</v>
      </c>
      <c r="G38" s="73" t="s">
        <v>38</v>
      </c>
      <c r="H38" s="44" t="s">
        <v>145</v>
      </c>
      <c r="I38" s="43" t="s">
        <v>144</v>
      </c>
      <c r="J38" s="72" t="s">
        <v>3</v>
      </c>
      <c r="K38" s="41" t="s">
        <v>35</v>
      </c>
      <c r="L38" s="36" t="s">
        <v>143</v>
      </c>
      <c r="M38" s="39" t="s">
        <v>142</v>
      </c>
      <c r="N38" s="71" t="s">
        <v>141</v>
      </c>
      <c r="O38" s="37" t="s">
        <v>3</v>
      </c>
      <c r="P38" s="37" t="s">
        <v>2</v>
      </c>
      <c r="Q38" s="36" t="s">
        <v>31</v>
      </c>
      <c r="R38" s="14">
        <v>0</v>
      </c>
      <c r="S38" s="52">
        <f t="shared" si="3"/>
        <v>0</v>
      </c>
      <c r="T38" s="35">
        <v>0</v>
      </c>
      <c r="U38" s="19">
        <f t="shared" si="0"/>
        <v>0</v>
      </c>
      <c r="V38" s="69">
        <v>0</v>
      </c>
      <c r="W38" s="17">
        <v>0</v>
      </c>
      <c r="X38" s="17">
        <v>0</v>
      </c>
      <c r="Y38" s="16">
        <v>0</v>
      </c>
      <c r="Z38" s="34">
        <f t="shared" si="4"/>
        <v>0</v>
      </c>
      <c r="AA38" s="14">
        <f t="shared" si="1"/>
        <v>0</v>
      </c>
      <c r="AB38" s="33"/>
    </row>
    <row r="39" spans="1:28" x14ac:dyDescent="0.2">
      <c r="A39" s="46">
        <f t="shared" si="2"/>
        <v>30</v>
      </c>
      <c r="B39" s="51" t="s">
        <v>41</v>
      </c>
      <c r="C39" s="50" t="s">
        <v>40</v>
      </c>
      <c r="D39" s="21">
        <v>170</v>
      </c>
      <c r="E39" s="21">
        <v>0</v>
      </c>
      <c r="F39" s="24" t="s">
        <v>39</v>
      </c>
      <c r="G39" s="32" t="s">
        <v>38</v>
      </c>
      <c r="H39" s="28" t="s">
        <v>140</v>
      </c>
      <c r="I39" s="27" t="s">
        <v>139</v>
      </c>
      <c r="J39" s="70" t="s">
        <v>1</v>
      </c>
      <c r="K39" s="25" t="s">
        <v>35</v>
      </c>
      <c r="L39" s="24" t="s">
        <v>138</v>
      </c>
      <c r="M39" s="24" t="s">
        <v>137</v>
      </c>
      <c r="N39" s="48" t="s">
        <v>136</v>
      </c>
      <c r="O39" s="22" t="s">
        <v>1</v>
      </c>
      <c r="P39" s="22" t="s">
        <v>0</v>
      </c>
      <c r="Q39" s="21" t="s">
        <v>135</v>
      </c>
      <c r="R39" s="18">
        <v>0</v>
      </c>
      <c r="S39" s="52">
        <f t="shared" si="3"/>
        <v>0</v>
      </c>
      <c r="T39" s="18">
        <v>0</v>
      </c>
      <c r="U39" s="19">
        <f t="shared" si="0"/>
        <v>0</v>
      </c>
      <c r="V39" s="69">
        <v>0</v>
      </c>
      <c r="W39" s="17">
        <v>0</v>
      </c>
      <c r="X39" s="17">
        <v>0</v>
      </c>
      <c r="Y39" s="16">
        <v>0</v>
      </c>
      <c r="Z39" s="34">
        <f t="shared" si="4"/>
        <v>0</v>
      </c>
      <c r="AA39" s="14">
        <f t="shared" si="1"/>
        <v>0</v>
      </c>
      <c r="AB39" s="13"/>
    </row>
    <row r="40" spans="1:28" x14ac:dyDescent="0.2">
      <c r="A40" s="46">
        <f t="shared" si="2"/>
        <v>31</v>
      </c>
      <c r="B40" s="68" t="s">
        <v>41</v>
      </c>
      <c r="C40" s="67" t="s">
        <v>40</v>
      </c>
      <c r="D40" s="66">
        <v>24</v>
      </c>
      <c r="E40" s="66" t="s">
        <v>82</v>
      </c>
      <c r="F40" s="59" t="s">
        <v>39</v>
      </c>
      <c r="G40" s="65" t="s">
        <v>38</v>
      </c>
      <c r="H40" s="64" t="s">
        <v>37</v>
      </c>
      <c r="I40" s="63" t="s">
        <v>134</v>
      </c>
      <c r="J40" s="62">
        <v>44550</v>
      </c>
      <c r="K40" s="61" t="s">
        <v>35</v>
      </c>
      <c r="L40" s="60" t="s">
        <v>133</v>
      </c>
      <c r="M40" s="59" t="s">
        <v>132</v>
      </c>
      <c r="N40" s="58" t="s">
        <v>131</v>
      </c>
      <c r="O40" s="57">
        <v>44550</v>
      </c>
      <c r="P40" s="57" t="s">
        <v>130</v>
      </c>
      <c r="Q40" s="56" t="s">
        <v>31</v>
      </c>
      <c r="R40" s="54">
        <v>296800</v>
      </c>
      <c r="S40" s="55">
        <f t="shared" si="3"/>
        <v>29680</v>
      </c>
      <c r="T40" s="54">
        <v>0</v>
      </c>
      <c r="U40" s="19">
        <f t="shared" si="0"/>
        <v>267120</v>
      </c>
      <c r="V40" s="54">
        <v>296800</v>
      </c>
      <c r="W40" s="17">
        <v>0</v>
      </c>
      <c r="X40" s="17">
        <v>0</v>
      </c>
      <c r="Y40" s="16">
        <v>0</v>
      </c>
      <c r="Z40" s="53">
        <f t="shared" si="4"/>
        <v>0</v>
      </c>
      <c r="AA40" s="47">
        <f t="shared" si="1"/>
        <v>0</v>
      </c>
      <c r="AB40" s="13"/>
    </row>
    <row r="41" spans="1:28" x14ac:dyDescent="0.2">
      <c r="A41" s="46">
        <f t="shared" si="2"/>
        <v>32</v>
      </c>
      <c r="B41" s="51" t="s">
        <v>41</v>
      </c>
      <c r="C41" s="50" t="s">
        <v>40</v>
      </c>
      <c r="D41" s="21">
        <v>40</v>
      </c>
      <c r="E41" s="21" t="s">
        <v>82</v>
      </c>
      <c r="F41" s="24" t="s">
        <v>39</v>
      </c>
      <c r="G41" s="32" t="s">
        <v>38</v>
      </c>
      <c r="H41" s="28" t="s">
        <v>37</v>
      </c>
      <c r="I41" s="27" t="s">
        <v>129</v>
      </c>
      <c r="J41" s="26">
        <v>44550</v>
      </c>
      <c r="K41" s="25" t="s">
        <v>35</v>
      </c>
      <c r="L41" s="49" t="s">
        <v>128</v>
      </c>
      <c r="M41" s="24" t="s">
        <v>124</v>
      </c>
      <c r="N41" s="48" t="s">
        <v>127</v>
      </c>
      <c r="O41" s="22">
        <v>44550</v>
      </c>
      <c r="P41" s="22" t="s">
        <v>84</v>
      </c>
      <c r="Q41" s="36" t="s">
        <v>31</v>
      </c>
      <c r="R41" s="18">
        <v>494667</v>
      </c>
      <c r="S41" s="52">
        <f t="shared" si="3"/>
        <v>49466.700000000004</v>
      </c>
      <c r="T41" s="18">
        <v>0</v>
      </c>
      <c r="U41" s="19">
        <f t="shared" si="0"/>
        <v>445200.3</v>
      </c>
      <c r="V41" s="18">
        <v>494667</v>
      </c>
      <c r="W41" s="17">
        <v>0</v>
      </c>
      <c r="X41" s="17">
        <v>0</v>
      </c>
      <c r="Y41" s="16">
        <v>0</v>
      </c>
      <c r="Z41" s="34">
        <f t="shared" si="4"/>
        <v>0</v>
      </c>
      <c r="AA41" s="47">
        <f t="shared" si="1"/>
        <v>0</v>
      </c>
      <c r="AB41" s="13"/>
    </row>
    <row r="42" spans="1:28" x14ac:dyDescent="0.2">
      <c r="A42" s="46">
        <f t="shared" si="2"/>
        <v>33</v>
      </c>
      <c r="B42" s="51" t="s">
        <v>41</v>
      </c>
      <c r="C42" s="50" t="s">
        <v>40</v>
      </c>
      <c r="D42" s="21">
        <v>60</v>
      </c>
      <c r="E42" s="21" t="s">
        <v>82</v>
      </c>
      <c r="F42" s="24" t="s">
        <v>39</v>
      </c>
      <c r="G42" s="32" t="s">
        <v>38</v>
      </c>
      <c r="H42" s="28" t="s">
        <v>37</v>
      </c>
      <c r="I42" s="27" t="s">
        <v>126</v>
      </c>
      <c r="J42" s="26">
        <v>44550</v>
      </c>
      <c r="K42" s="25" t="s">
        <v>35</v>
      </c>
      <c r="L42" s="21" t="s">
        <v>125</v>
      </c>
      <c r="M42" s="24" t="s">
        <v>124</v>
      </c>
      <c r="N42" s="48" t="s">
        <v>123</v>
      </c>
      <c r="O42" s="22">
        <v>44550</v>
      </c>
      <c r="P42" s="22" t="s">
        <v>84</v>
      </c>
      <c r="Q42" s="36" t="s">
        <v>31</v>
      </c>
      <c r="R42" s="18">
        <v>742000</v>
      </c>
      <c r="S42" s="52">
        <f t="shared" si="3"/>
        <v>74200</v>
      </c>
      <c r="T42" s="18">
        <v>0</v>
      </c>
      <c r="U42" s="19">
        <f t="shared" ref="U42:U65" si="5">R42-S42</f>
        <v>667800</v>
      </c>
      <c r="V42" s="18">
        <v>742000</v>
      </c>
      <c r="W42" s="17">
        <v>0</v>
      </c>
      <c r="X42" s="17">
        <v>0</v>
      </c>
      <c r="Y42" s="16">
        <v>0</v>
      </c>
      <c r="Z42" s="34">
        <f t="shared" si="4"/>
        <v>0</v>
      </c>
      <c r="AA42" s="47">
        <f t="shared" ref="AA42:AA65" si="6">Z42+W42</f>
        <v>0</v>
      </c>
      <c r="AB42" s="13"/>
    </row>
    <row r="43" spans="1:28" x14ac:dyDescent="0.2">
      <c r="A43" s="46">
        <f t="shared" si="2"/>
        <v>34</v>
      </c>
      <c r="B43" s="51" t="s">
        <v>41</v>
      </c>
      <c r="C43" s="50" t="s">
        <v>40</v>
      </c>
      <c r="D43" s="21">
        <v>78</v>
      </c>
      <c r="E43" s="21" t="s">
        <v>82</v>
      </c>
      <c r="F43" s="24" t="s">
        <v>39</v>
      </c>
      <c r="G43" s="32" t="s">
        <v>38</v>
      </c>
      <c r="H43" s="28" t="s">
        <v>37</v>
      </c>
      <c r="I43" s="27" t="s">
        <v>122</v>
      </c>
      <c r="J43" s="26">
        <v>44550</v>
      </c>
      <c r="K43" s="25" t="s">
        <v>35</v>
      </c>
      <c r="L43" s="21" t="s">
        <v>121</v>
      </c>
      <c r="M43" s="24" t="s">
        <v>120</v>
      </c>
      <c r="N43" s="48" t="s">
        <v>119</v>
      </c>
      <c r="O43" s="22">
        <v>44550</v>
      </c>
      <c r="P43" s="22" t="s">
        <v>84</v>
      </c>
      <c r="Q43" s="36" t="s">
        <v>31</v>
      </c>
      <c r="R43" s="18">
        <v>964600</v>
      </c>
      <c r="S43" s="52">
        <f t="shared" si="3"/>
        <v>96460</v>
      </c>
      <c r="T43" s="18">
        <v>0</v>
      </c>
      <c r="U43" s="19">
        <f t="shared" si="5"/>
        <v>868140</v>
      </c>
      <c r="V43" s="18">
        <v>964600</v>
      </c>
      <c r="W43" s="17">
        <v>0</v>
      </c>
      <c r="X43" s="17">
        <v>0</v>
      </c>
      <c r="Y43" s="16">
        <v>0</v>
      </c>
      <c r="Z43" s="34">
        <f t="shared" si="4"/>
        <v>0</v>
      </c>
      <c r="AA43" s="47">
        <f t="shared" si="6"/>
        <v>0</v>
      </c>
      <c r="AB43" s="13"/>
    </row>
    <row r="44" spans="1:28" x14ac:dyDescent="0.2">
      <c r="A44" s="46">
        <f t="shared" si="2"/>
        <v>35</v>
      </c>
      <c r="B44" s="51" t="s">
        <v>41</v>
      </c>
      <c r="C44" s="50" t="s">
        <v>40</v>
      </c>
      <c r="D44" s="21">
        <v>20</v>
      </c>
      <c r="E44" s="21" t="s">
        <v>82</v>
      </c>
      <c r="F44" s="24" t="s">
        <v>39</v>
      </c>
      <c r="G44" s="32" t="s">
        <v>38</v>
      </c>
      <c r="H44" s="28" t="s">
        <v>37</v>
      </c>
      <c r="I44" s="27" t="s">
        <v>118</v>
      </c>
      <c r="J44" s="26">
        <v>44550</v>
      </c>
      <c r="K44" s="25" t="s">
        <v>35</v>
      </c>
      <c r="L44" s="21" t="s">
        <v>117</v>
      </c>
      <c r="M44" s="24" t="s">
        <v>116</v>
      </c>
      <c r="N44" s="48" t="s">
        <v>115</v>
      </c>
      <c r="O44" s="22">
        <v>44550</v>
      </c>
      <c r="P44" s="22" t="s">
        <v>84</v>
      </c>
      <c r="Q44" s="36" t="s">
        <v>31</v>
      </c>
      <c r="R44" s="18">
        <v>247333</v>
      </c>
      <c r="S44" s="52">
        <f t="shared" si="3"/>
        <v>24733.300000000003</v>
      </c>
      <c r="T44" s="18">
        <v>0</v>
      </c>
      <c r="U44" s="19">
        <f t="shared" si="5"/>
        <v>222599.7</v>
      </c>
      <c r="V44" s="18">
        <v>247333</v>
      </c>
      <c r="W44" s="17">
        <v>0</v>
      </c>
      <c r="X44" s="17">
        <v>0</v>
      </c>
      <c r="Y44" s="16">
        <v>0</v>
      </c>
      <c r="Z44" s="34">
        <f t="shared" si="4"/>
        <v>0</v>
      </c>
      <c r="AA44" s="47">
        <f t="shared" si="6"/>
        <v>0</v>
      </c>
      <c r="AB44" s="13"/>
    </row>
    <row r="45" spans="1:28" x14ac:dyDescent="0.2">
      <c r="A45" s="46">
        <f t="shared" si="2"/>
        <v>36</v>
      </c>
      <c r="B45" s="51" t="s">
        <v>41</v>
      </c>
      <c r="C45" s="50" t="s">
        <v>40</v>
      </c>
      <c r="D45" s="21">
        <v>12</v>
      </c>
      <c r="E45" s="21" t="s">
        <v>82</v>
      </c>
      <c r="F45" s="24" t="s">
        <v>39</v>
      </c>
      <c r="G45" s="32" t="s">
        <v>38</v>
      </c>
      <c r="H45" s="28" t="s">
        <v>37</v>
      </c>
      <c r="I45" s="27" t="s">
        <v>114</v>
      </c>
      <c r="J45" s="26">
        <v>44550</v>
      </c>
      <c r="K45" s="25" t="s">
        <v>35</v>
      </c>
      <c r="L45" s="49" t="s">
        <v>113</v>
      </c>
      <c r="M45" s="24" t="s">
        <v>112</v>
      </c>
      <c r="N45" s="48" t="s">
        <v>107</v>
      </c>
      <c r="O45" s="22">
        <v>44550</v>
      </c>
      <c r="P45" s="22" t="s">
        <v>84</v>
      </c>
      <c r="Q45" s="36" t="s">
        <v>31</v>
      </c>
      <c r="R45" s="18">
        <v>148400</v>
      </c>
      <c r="S45" s="52">
        <f t="shared" si="3"/>
        <v>14840</v>
      </c>
      <c r="T45" s="18">
        <v>0</v>
      </c>
      <c r="U45" s="19">
        <f t="shared" si="5"/>
        <v>133560</v>
      </c>
      <c r="V45" s="18">
        <v>148400</v>
      </c>
      <c r="W45" s="17">
        <v>0</v>
      </c>
      <c r="X45" s="17">
        <v>0</v>
      </c>
      <c r="Y45" s="16">
        <v>0</v>
      </c>
      <c r="Z45" s="34">
        <f t="shared" si="4"/>
        <v>0</v>
      </c>
      <c r="AA45" s="47">
        <f t="shared" si="6"/>
        <v>0</v>
      </c>
      <c r="AB45" s="13"/>
    </row>
    <row r="46" spans="1:28" x14ac:dyDescent="0.2">
      <c r="A46" s="46">
        <f t="shared" si="2"/>
        <v>37</v>
      </c>
      <c r="B46" s="51" t="s">
        <v>41</v>
      </c>
      <c r="C46" s="50" t="s">
        <v>40</v>
      </c>
      <c r="D46" s="21">
        <v>50</v>
      </c>
      <c r="E46" s="21" t="s">
        <v>111</v>
      </c>
      <c r="F46" s="24" t="s">
        <v>39</v>
      </c>
      <c r="G46" s="32" t="s">
        <v>38</v>
      </c>
      <c r="H46" s="28" t="s">
        <v>37</v>
      </c>
      <c r="I46" s="27" t="s">
        <v>110</v>
      </c>
      <c r="J46" s="26">
        <v>44550</v>
      </c>
      <c r="K46" s="25" t="s">
        <v>35</v>
      </c>
      <c r="L46" s="21" t="s">
        <v>109</v>
      </c>
      <c r="M46" s="24" t="s">
        <v>108</v>
      </c>
      <c r="N46" s="48" t="s">
        <v>107</v>
      </c>
      <c r="O46" s="22">
        <v>44550</v>
      </c>
      <c r="P46" s="22" t="s">
        <v>84</v>
      </c>
      <c r="Q46" s="36" t="s">
        <v>31</v>
      </c>
      <c r="R46" s="18">
        <v>618333</v>
      </c>
      <c r="S46" s="52">
        <f t="shared" si="3"/>
        <v>61833.3</v>
      </c>
      <c r="T46" s="18">
        <v>0</v>
      </c>
      <c r="U46" s="19">
        <f t="shared" si="5"/>
        <v>556499.69999999995</v>
      </c>
      <c r="V46" s="18">
        <v>618333</v>
      </c>
      <c r="W46" s="17">
        <v>0</v>
      </c>
      <c r="X46" s="17">
        <v>0</v>
      </c>
      <c r="Y46" s="16">
        <v>0</v>
      </c>
      <c r="Z46" s="34">
        <f t="shared" si="4"/>
        <v>0</v>
      </c>
      <c r="AA46" s="47">
        <f t="shared" si="6"/>
        <v>0</v>
      </c>
      <c r="AB46" s="13"/>
    </row>
    <row r="47" spans="1:28" x14ac:dyDescent="0.2">
      <c r="A47" s="46">
        <f t="shared" si="2"/>
        <v>38</v>
      </c>
      <c r="B47" s="51" t="s">
        <v>41</v>
      </c>
      <c r="C47" s="50" t="s">
        <v>40</v>
      </c>
      <c r="D47" s="21">
        <v>28</v>
      </c>
      <c r="E47" s="21" t="s">
        <v>82</v>
      </c>
      <c r="F47" s="24" t="s">
        <v>39</v>
      </c>
      <c r="G47" s="32" t="s">
        <v>38</v>
      </c>
      <c r="H47" s="28" t="s">
        <v>37</v>
      </c>
      <c r="I47" s="27" t="s">
        <v>106</v>
      </c>
      <c r="J47" s="26">
        <v>44550</v>
      </c>
      <c r="K47" s="25" t="s">
        <v>35</v>
      </c>
      <c r="L47" s="21" t="s">
        <v>105</v>
      </c>
      <c r="M47" s="24" t="s">
        <v>104</v>
      </c>
      <c r="N47" s="48" t="s">
        <v>100</v>
      </c>
      <c r="O47" s="22">
        <v>44550</v>
      </c>
      <c r="P47" s="22" t="s">
        <v>84</v>
      </c>
      <c r="Q47" s="36" t="s">
        <v>31</v>
      </c>
      <c r="R47" s="18">
        <v>346267</v>
      </c>
      <c r="S47" s="52">
        <f t="shared" si="3"/>
        <v>34626.700000000004</v>
      </c>
      <c r="T47" s="18">
        <v>0</v>
      </c>
      <c r="U47" s="19">
        <f t="shared" si="5"/>
        <v>311640.3</v>
      </c>
      <c r="V47" s="18">
        <v>346267</v>
      </c>
      <c r="W47" s="17">
        <v>0</v>
      </c>
      <c r="X47" s="17">
        <v>0</v>
      </c>
      <c r="Y47" s="16">
        <v>0</v>
      </c>
      <c r="Z47" s="34">
        <f t="shared" si="4"/>
        <v>0</v>
      </c>
      <c r="AA47" s="47">
        <f t="shared" si="6"/>
        <v>0</v>
      </c>
      <c r="AB47" s="13"/>
    </row>
    <row r="48" spans="1:28" x14ac:dyDescent="0.2">
      <c r="A48" s="46">
        <f t="shared" si="2"/>
        <v>39</v>
      </c>
      <c r="B48" s="51" t="s">
        <v>41</v>
      </c>
      <c r="C48" s="50" t="s">
        <v>40</v>
      </c>
      <c r="D48" s="21">
        <v>64</v>
      </c>
      <c r="E48" s="21" t="s">
        <v>82</v>
      </c>
      <c r="F48" s="24" t="s">
        <v>39</v>
      </c>
      <c r="G48" s="32" t="s">
        <v>38</v>
      </c>
      <c r="H48" s="28" t="s">
        <v>37</v>
      </c>
      <c r="I48" s="27" t="s">
        <v>103</v>
      </c>
      <c r="J48" s="26">
        <v>44550</v>
      </c>
      <c r="K48" s="25" t="s">
        <v>35</v>
      </c>
      <c r="L48" s="21" t="s">
        <v>102</v>
      </c>
      <c r="M48" s="24" t="s">
        <v>101</v>
      </c>
      <c r="N48" s="48" t="s">
        <v>100</v>
      </c>
      <c r="O48" s="22">
        <v>44550</v>
      </c>
      <c r="P48" s="22" t="s">
        <v>84</v>
      </c>
      <c r="Q48" s="36" t="s">
        <v>31</v>
      </c>
      <c r="R48" s="18">
        <v>791467</v>
      </c>
      <c r="S48" s="52">
        <f t="shared" si="3"/>
        <v>79146.700000000012</v>
      </c>
      <c r="T48" s="18">
        <v>0</v>
      </c>
      <c r="U48" s="19">
        <f t="shared" si="5"/>
        <v>712320.3</v>
      </c>
      <c r="V48" s="18">
        <v>791467</v>
      </c>
      <c r="W48" s="17">
        <v>0</v>
      </c>
      <c r="X48" s="17">
        <v>0</v>
      </c>
      <c r="Y48" s="16">
        <v>0</v>
      </c>
      <c r="Z48" s="34">
        <f t="shared" ref="Z48:Z65" si="7">X48+Y48</f>
        <v>0</v>
      </c>
      <c r="AA48" s="47">
        <f t="shared" si="6"/>
        <v>0</v>
      </c>
      <c r="AB48" s="13"/>
    </row>
    <row r="49" spans="1:28" x14ac:dyDescent="0.2">
      <c r="A49" s="46">
        <f t="shared" si="2"/>
        <v>40</v>
      </c>
      <c r="B49" s="51" t="s">
        <v>41</v>
      </c>
      <c r="C49" s="50" t="s">
        <v>40</v>
      </c>
      <c r="D49" s="21">
        <v>130</v>
      </c>
      <c r="E49" s="21" t="s">
        <v>82</v>
      </c>
      <c r="F49" s="24" t="s">
        <v>39</v>
      </c>
      <c r="G49" s="32" t="s">
        <v>38</v>
      </c>
      <c r="H49" s="28" t="s">
        <v>37</v>
      </c>
      <c r="I49" s="27" t="s">
        <v>92</v>
      </c>
      <c r="J49" s="26">
        <v>44550</v>
      </c>
      <c r="K49" s="25" t="s">
        <v>35</v>
      </c>
      <c r="L49" s="49" t="s">
        <v>99</v>
      </c>
      <c r="M49" s="24" t="s">
        <v>98</v>
      </c>
      <c r="N49" s="48" t="s">
        <v>97</v>
      </c>
      <c r="O49" s="22">
        <v>44550</v>
      </c>
      <c r="P49" s="22" t="s">
        <v>84</v>
      </c>
      <c r="Q49" s="36" t="s">
        <v>31</v>
      </c>
      <c r="R49" s="18">
        <v>1607667</v>
      </c>
      <c r="S49" s="52">
        <f t="shared" si="3"/>
        <v>160766.70000000001</v>
      </c>
      <c r="T49" s="18">
        <v>0</v>
      </c>
      <c r="U49" s="19">
        <f t="shared" si="5"/>
        <v>1446900.3</v>
      </c>
      <c r="V49" s="18">
        <v>1607667</v>
      </c>
      <c r="W49" s="17">
        <v>0</v>
      </c>
      <c r="X49" s="17">
        <v>0</v>
      </c>
      <c r="Y49" s="16">
        <v>0</v>
      </c>
      <c r="Z49" s="34">
        <f t="shared" si="7"/>
        <v>0</v>
      </c>
      <c r="AA49" s="47">
        <f t="shared" si="6"/>
        <v>0</v>
      </c>
      <c r="AB49" s="13"/>
    </row>
    <row r="50" spans="1:28" x14ac:dyDescent="0.2">
      <c r="A50" s="46">
        <f t="shared" si="2"/>
        <v>41</v>
      </c>
      <c r="B50" s="51" t="s">
        <v>41</v>
      </c>
      <c r="C50" s="50" t="s">
        <v>40</v>
      </c>
      <c r="D50" s="21">
        <v>60</v>
      </c>
      <c r="E50" s="21" t="s">
        <v>82</v>
      </c>
      <c r="F50" s="24" t="s">
        <v>39</v>
      </c>
      <c r="G50" s="32" t="s">
        <v>38</v>
      </c>
      <c r="H50" s="28" t="s">
        <v>37</v>
      </c>
      <c r="I50" s="27" t="s">
        <v>96</v>
      </c>
      <c r="J50" s="26">
        <v>44477</v>
      </c>
      <c r="K50" s="25" t="s">
        <v>35</v>
      </c>
      <c r="L50" s="49" t="s">
        <v>95</v>
      </c>
      <c r="M50" s="24" t="s">
        <v>94</v>
      </c>
      <c r="N50" s="48" t="s">
        <v>93</v>
      </c>
      <c r="O50" s="26">
        <v>44477</v>
      </c>
      <c r="P50" s="26">
        <v>44841</v>
      </c>
      <c r="Q50" s="36" t="s">
        <v>31</v>
      </c>
      <c r="R50" s="18">
        <v>742000</v>
      </c>
      <c r="S50" s="52">
        <f t="shared" si="3"/>
        <v>74200</v>
      </c>
      <c r="T50" s="18">
        <v>0</v>
      </c>
      <c r="U50" s="19">
        <f t="shared" si="5"/>
        <v>667800</v>
      </c>
      <c r="V50" s="18">
        <v>742000</v>
      </c>
      <c r="W50" s="17">
        <v>0</v>
      </c>
      <c r="X50" s="17">
        <v>0</v>
      </c>
      <c r="Y50" s="16">
        <v>0</v>
      </c>
      <c r="Z50" s="34">
        <f t="shared" si="7"/>
        <v>0</v>
      </c>
      <c r="AA50" s="47">
        <f t="shared" si="6"/>
        <v>0</v>
      </c>
      <c r="AB50" s="13"/>
    </row>
    <row r="51" spans="1:28" x14ac:dyDescent="0.2">
      <c r="A51" s="46">
        <f t="shared" si="2"/>
        <v>42</v>
      </c>
      <c r="B51" s="51" t="s">
        <v>41</v>
      </c>
      <c r="C51" s="50" t="s">
        <v>40</v>
      </c>
      <c r="D51" s="21">
        <v>63</v>
      </c>
      <c r="E51" s="21" t="s">
        <v>82</v>
      </c>
      <c r="F51" s="24" t="s">
        <v>39</v>
      </c>
      <c r="G51" s="32" t="s">
        <v>38</v>
      </c>
      <c r="H51" s="28" t="s">
        <v>37</v>
      </c>
      <c r="I51" s="27" t="s">
        <v>92</v>
      </c>
      <c r="J51" s="26">
        <v>44550</v>
      </c>
      <c r="K51" s="25" t="s">
        <v>35</v>
      </c>
      <c r="L51" s="49" t="s">
        <v>91</v>
      </c>
      <c r="M51" s="24" t="s">
        <v>90</v>
      </c>
      <c r="N51" s="48" t="s">
        <v>89</v>
      </c>
      <c r="O51" s="26">
        <v>44477</v>
      </c>
      <c r="P51" s="26">
        <v>44841</v>
      </c>
      <c r="Q51" s="36" t="s">
        <v>31</v>
      </c>
      <c r="R51" s="18">
        <v>779100</v>
      </c>
      <c r="S51" s="52">
        <f t="shared" si="3"/>
        <v>77910</v>
      </c>
      <c r="T51" s="18">
        <v>0</v>
      </c>
      <c r="U51" s="19">
        <f t="shared" si="5"/>
        <v>701190</v>
      </c>
      <c r="V51" s="18">
        <v>779100</v>
      </c>
      <c r="W51" s="17">
        <v>0</v>
      </c>
      <c r="X51" s="17">
        <v>0</v>
      </c>
      <c r="Y51" s="16">
        <v>0</v>
      </c>
      <c r="Z51" s="34">
        <f t="shared" si="7"/>
        <v>0</v>
      </c>
      <c r="AA51" s="47">
        <f t="shared" si="6"/>
        <v>0</v>
      </c>
      <c r="AB51" s="13"/>
    </row>
    <row r="52" spans="1:28" x14ac:dyDescent="0.2">
      <c r="A52" s="46">
        <f t="shared" si="2"/>
        <v>43</v>
      </c>
      <c r="B52" s="51" t="s">
        <v>41</v>
      </c>
      <c r="C52" s="50" t="s">
        <v>40</v>
      </c>
      <c r="D52" s="21">
        <v>12</v>
      </c>
      <c r="E52" s="21" t="s">
        <v>82</v>
      </c>
      <c r="F52" s="24" t="s">
        <v>39</v>
      </c>
      <c r="G52" s="32" t="s">
        <v>38</v>
      </c>
      <c r="H52" s="28" t="s">
        <v>37</v>
      </c>
      <c r="I52" s="27" t="s">
        <v>88</v>
      </c>
      <c r="J52" s="26">
        <v>44550</v>
      </c>
      <c r="K52" s="25" t="s">
        <v>35</v>
      </c>
      <c r="L52" s="49" t="s">
        <v>87</v>
      </c>
      <c r="M52" s="24" t="s">
        <v>86</v>
      </c>
      <c r="N52" s="48" t="s">
        <v>85</v>
      </c>
      <c r="O52" s="22">
        <v>44550</v>
      </c>
      <c r="P52" s="22" t="s">
        <v>84</v>
      </c>
      <c r="Q52" s="21" t="s">
        <v>31</v>
      </c>
      <c r="R52" s="18">
        <v>148400</v>
      </c>
      <c r="S52" s="20">
        <f t="shared" si="3"/>
        <v>14840</v>
      </c>
      <c r="T52" s="18">
        <v>0</v>
      </c>
      <c r="U52" s="19">
        <f t="shared" si="5"/>
        <v>133560</v>
      </c>
      <c r="V52" s="18">
        <v>148400</v>
      </c>
      <c r="W52" s="17">
        <v>0</v>
      </c>
      <c r="X52" s="17">
        <v>0</v>
      </c>
      <c r="Y52" s="16">
        <v>0</v>
      </c>
      <c r="Z52" s="34">
        <f t="shared" si="7"/>
        <v>0</v>
      </c>
      <c r="AA52" s="47">
        <f t="shared" si="6"/>
        <v>0</v>
      </c>
      <c r="AB52" s="13"/>
    </row>
    <row r="53" spans="1:28" x14ac:dyDescent="0.2">
      <c r="A53" s="46">
        <f t="shared" si="2"/>
        <v>44</v>
      </c>
      <c r="B53" s="31" t="s">
        <v>41</v>
      </c>
      <c r="C53" s="30" t="s">
        <v>40</v>
      </c>
      <c r="D53" s="36"/>
      <c r="E53" s="36"/>
      <c r="F53" s="39"/>
      <c r="G53" s="45"/>
      <c r="H53" s="44" t="s">
        <v>83</v>
      </c>
      <c r="I53" s="43"/>
      <c r="J53" s="42"/>
      <c r="K53" s="41"/>
      <c r="L53" s="40"/>
      <c r="M53" s="39"/>
      <c r="N53" s="38"/>
      <c r="O53" s="22"/>
      <c r="P53" s="37"/>
      <c r="Q53" s="36"/>
      <c r="R53" s="35">
        <v>7290000</v>
      </c>
      <c r="S53" s="20">
        <f t="shared" si="3"/>
        <v>729000</v>
      </c>
      <c r="T53" s="35"/>
      <c r="U53" s="19">
        <f t="shared" si="5"/>
        <v>6561000</v>
      </c>
      <c r="V53" s="35">
        <v>7290000</v>
      </c>
      <c r="W53" s="17">
        <v>0</v>
      </c>
      <c r="X53" s="17">
        <v>0</v>
      </c>
      <c r="Y53" s="16">
        <v>0</v>
      </c>
      <c r="Z53" s="34">
        <f t="shared" si="7"/>
        <v>0</v>
      </c>
      <c r="AA53" s="14">
        <f t="shared" si="6"/>
        <v>0</v>
      </c>
      <c r="AB53" s="33"/>
    </row>
    <row r="54" spans="1:28" x14ac:dyDescent="0.2">
      <c r="A54" s="46">
        <f t="shared" si="2"/>
        <v>45</v>
      </c>
      <c r="B54" s="31" t="s">
        <v>41</v>
      </c>
      <c r="C54" s="30" t="s">
        <v>40</v>
      </c>
      <c r="D54" s="21">
        <v>15</v>
      </c>
      <c r="E54" s="21" t="s">
        <v>82</v>
      </c>
      <c r="F54" s="24" t="s">
        <v>39</v>
      </c>
      <c r="G54" s="32" t="s">
        <v>38</v>
      </c>
      <c r="H54" s="28" t="s">
        <v>37</v>
      </c>
      <c r="I54" s="27" t="s">
        <v>81</v>
      </c>
      <c r="J54" s="26">
        <v>44743</v>
      </c>
      <c r="K54" s="25" t="s">
        <v>35</v>
      </c>
      <c r="L54" s="21" t="s">
        <v>80</v>
      </c>
      <c r="M54" s="24" t="s">
        <v>47</v>
      </c>
      <c r="N54" s="23" t="s">
        <v>79</v>
      </c>
      <c r="O54" s="22">
        <v>44743</v>
      </c>
      <c r="P54" s="22"/>
      <c r="Q54" s="21" t="s">
        <v>31</v>
      </c>
      <c r="R54" s="18">
        <v>185500</v>
      </c>
      <c r="S54" s="20">
        <f t="shared" ref="S54:S65" si="8">R54*11%</f>
        <v>20405</v>
      </c>
      <c r="T54" s="18">
        <v>0</v>
      </c>
      <c r="U54" s="19">
        <f t="shared" si="5"/>
        <v>165095</v>
      </c>
      <c r="V54" s="18">
        <v>185500</v>
      </c>
      <c r="W54" s="17">
        <v>0</v>
      </c>
      <c r="X54" s="17">
        <v>0</v>
      </c>
      <c r="Y54" s="16">
        <v>0</v>
      </c>
      <c r="Z54" s="15">
        <f t="shared" si="7"/>
        <v>0</v>
      </c>
      <c r="AA54" s="14">
        <f t="shared" si="6"/>
        <v>0</v>
      </c>
      <c r="AB54" s="13"/>
    </row>
    <row r="55" spans="1:28" x14ac:dyDescent="0.2">
      <c r="A55" s="46">
        <f t="shared" si="2"/>
        <v>46</v>
      </c>
      <c r="B55" s="31" t="s">
        <v>41</v>
      </c>
      <c r="C55" s="30" t="s">
        <v>40</v>
      </c>
      <c r="D55" s="21">
        <v>60</v>
      </c>
      <c r="E55" s="21"/>
      <c r="F55" s="24" t="s">
        <v>39</v>
      </c>
      <c r="G55" s="29" t="s">
        <v>38</v>
      </c>
      <c r="H55" s="28" t="s">
        <v>37</v>
      </c>
      <c r="I55" s="27" t="s">
        <v>78</v>
      </c>
      <c r="J55" s="26">
        <v>44743</v>
      </c>
      <c r="K55" s="25" t="s">
        <v>35</v>
      </c>
      <c r="L55" s="21" t="s">
        <v>77</v>
      </c>
      <c r="M55" s="24" t="s">
        <v>47</v>
      </c>
      <c r="N55" s="23" t="s">
        <v>76</v>
      </c>
      <c r="O55" s="22">
        <v>44743</v>
      </c>
      <c r="P55" s="22"/>
      <c r="Q55" s="21" t="s">
        <v>31</v>
      </c>
      <c r="R55" s="18">
        <v>742000</v>
      </c>
      <c r="S55" s="20">
        <f t="shared" si="8"/>
        <v>81620</v>
      </c>
      <c r="T55" s="18">
        <v>0</v>
      </c>
      <c r="U55" s="19">
        <f t="shared" si="5"/>
        <v>660380</v>
      </c>
      <c r="V55" s="18">
        <v>742000</v>
      </c>
      <c r="W55" s="17">
        <v>0</v>
      </c>
      <c r="X55" s="17">
        <v>0</v>
      </c>
      <c r="Y55" s="16">
        <v>0</v>
      </c>
      <c r="Z55" s="15">
        <f t="shared" si="7"/>
        <v>0</v>
      </c>
      <c r="AA55" s="14">
        <f t="shared" si="6"/>
        <v>0</v>
      </c>
      <c r="AB55" s="13"/>
    </row>
    <row r="56" spans="1:28" x14ac:dyDescent="0.2">
      <c r="A56" s="46">
        <f t="shared" si="2"/>
        <v>47</v>
      </c>
      <c r="B56" s="31" t="s">
        <v>41</v>
      </c>
      <c r="C56" s="30" t="s">
        <v>40</v>
      </c>
      <c r="D56" s="21">
        <v>15</v>
      </c>
      <c r="E56" s="21"/>
      <c r="F56" s="24" t="s">
        <v>39</v>
      </c>
      <c r="G56" s="29" t="s">
        <v>38</v>
      </c>
      <c r="H56" s="28" t="s">
        <v>37</v>
      </c>
      <c r="I56" s="27" t="s">
        <v>75</v>
      </c>
      <c r="J56" s="26">
        <v>44743</v>
      </c>
      <c r="K56" s="25" t="s">
        <v>35</v>
      </c>
      <c r="L56" s="21" t="s">
        <v>74</v>
      </c>
      <c r="M56" s="24" t="s">
        <v>55</v>
      </c>
      <c r="N56" s="23" t="s">
        <v>73</v>
      </c>
      <c r="O56" s="22">
        <v>44743</v>
      </c>
      <c r="P56" s="22"/>
      <c r="Q56" s="21" t="s">
        <v>31</v>
      </c>
      <c r="R56" s="18">
        <v>185500</v>
      </c>
      <c r="S56" s="20">
        <f t="shared" si="8"/>
        <v>20405</v>
      </c>
      <c r="T56" s="18">
        <v>0</v>
      </c>
      <c r="U56" s="19">
        <f t="shared" si="5"/>
        <v>165095</v>
      </c>
      <c r="V56" s="18">
        <v>185500</v>
      </c>
      <c r="W56" s="17">
        <v>0</v>
      </c>
      <c r="X56" s="17">
        <v>0</v>
      </c>
      <c r="Y56" s="16">
        <v>0</v>
      </c>
      <c r="Z56" s="15">
        <f t="shared" si="7"/>
        <v>0</v>
      </c>
      <c r="AA56" s="14">
        <f t="shared" si="6"/>
        <v>0</v>
      </c>
      <c r="AB56" s="13"/>
    </row>
    <row r="57" spans="1:28" x14ac:dyDescent="0.2">
      <c r="A57" s="46">
        <f t="shared" si="2"/>
        <v>48</v>
      </c>
      <c r="B57" s="31" t="s">
        <v>41</v>
      </c>
      <c r="C57" s="30" t="s">
        <v>40</v>
      </c>
      <c r="D57" s="21">
        <v>24</v>
      </c>
      <c r="E57" s="21"/>
      <c r="F57" s="24" t="s">
        <v>39</v>
      </c>
      <c r="G57" s="29" t="s">
        <v>38</v>
      </c>
      <c r="H57" s="28" t="s">
        <v>37</v>
      </c>
      <c r="I57" s="27" t="s">
        <v>72</v>
      </c>
      <c r="J57" s="26">
        <v>44743</v>
      </c>
      <c r="K57" s="25" t="s">
        <v>35</v>
      </c>
      <c r="L57" s="21" t="s">
        <v>71</v>
      </c>
      <c r="M57" s="24" t="s">
        <v>70</v>
      </c>
      <c r="N57" s="23" t="s">
        <v>69</v>
      </c>
      <c r="O57" s="22">
        <v>44743</v>
      </c>
      <c r="P57" s="22"/>
      <c r="Q57" s="21" t="s">
        <v>31</v>
      </c>
      <c r="R57" s="18">
        <v>296800</v>
      </c>
      <c r="S57" s="20">
        <f t="shared" si="8"/>
        <v>32648</v>
      </c>
      <c r="T57" s="18">
        <v>0</v>
      </c>
      <c r="U57" s="19">
        <f t="shared" si="5"/>
        <v>264152</v>
      </c>
      <c r="V57" s="18">
        <v>296800</v>
      </c>
      <c r="W57" s="17">
        <v>0</v>
      </c>
      <c r="X57" s="17">
        <v>0</v>
      </c>
      <c r="Y57" s="16">
        <v>0</v>
      </c>
      <c r="Z57" s="15">
        <f t="shared" si="7"/>
        <v>0</v>
      </c>
      <c r="AA57" s="14">
        <f t="shared" si="6"/>
        <v>0</v>
      </c>
      <c r="AB57" s="13"/>
    </row>
    <row r="58" spans="1:28" x14ac:dyDescent="0.2">
      <c r="A58" s="46">
        <f t="shared" si="2"/>
        <v>49</v>
      </c>
      <c r="B58" s="31" t="s">
        <v>41</v>
      </c>
      <c r="C58" s="30" t="s">
        <v>40</v>
      </c>
      <c r="D58" s="21">
        <v>80</v>
      </c>
      <c r="E58" s="21"/>
      <c r="F58" s="24" t="s">
        <v>39</v>
      </c>
      <c r="G58" s="29" t="s">
        <v>38</v>
      </c>
      <c r="H58" s="28" t="s">
        <v>37</v>
      </c>
      <c r="I58" s="27" t="s">
        <v>68</v>
      </c>
      <c r="J58" s="26">
        <v>44743</v>
      </c>
      <c r="K58" s="25" t="s">
        <v>35</v>
      </c>
      <c r="L58" s="21" t="s">
        <v>67</v>
      </c>
      <c r="M58" s="24" t="s">
        <v>51</v>
      </c>
      <c r="N58" s="23" t="s">
        <v>66</v>
      </c>
      <c r="O58" s="22">
        <v>44743</v>
      </c>
      <c r="P58" s="22"/>
      <c r="Q58" s="21" t="s">
        <v>31</v>
      </c>
      <c r="R58" s="18">
        <v>989333</v>
      </c>
      <c r="S58" s="20">
        <f t="shared" si="8"/>
        <v>108826.63</v>
      </c>
      <c r="T58" s="18">
        <v>0</v>
      </c>
      <c r="U58" s="19">
        <f t="shared" si="5"/>
        <v>880506.37</v>
      </c>
      <c r="V58" s="18">
        <v>989333</v>
      </c>
      <c r="W58" s="17">
        <v>0</v>
      </c>
      <c r="X58" s="17">
        <v>0</v>
      </c>
      <c r="Y58" s="16">
        <v>0</v>
      </c>
      <c r="Z58" s="15">
        <f t="shared" si="7"/>
        <v>0</v>
      </c>
      <c r="AA58" s="14">
        <f t="shared" si="6"/>
        <v>0</v>
      </c>
      <c r="AB58" s="13"/>
    </row>
    <row r="59" spans="1:28" x14ac:dyDescent="0.2">
      <c r="A59" s="46">
        <f t="shared" si="2"/>
        <v>50</v>
      </c>
      <c r="B59" s="31" t="s">
        <v>41</v>
      </c>
      <c r="C59" s="30" t="s">
        <v>40</v>
      </c>
      <c r="D59" s="21">
        <v>60</v>
      </c>
      <c r="E59" s="21"/>
      <c r="F59" s="24" t="s">
        <v>39</v>
      </c>
      <c r="G59" s="29" t="s">
        <v>38</v>
      </c>
      <c r="H59" s="28" t="s">
        <v>37</v>
      </c>
      <c r="I59" s="27" t="s">
        <v>65</v>
      </c>
      <c r="J59" s="26">
        <v>44743</v>
      </c>
      <c r="K59" s="25" t="s">
        <v>35</v>
      </c>
      <c r="L59" s="21" t="s">
        <v>64</v>
      </c>
      <c r="M59" s="24" t="s">
        <v>63</v>
      </c>
      <c r="N59" s="23" t="s">
        <v>62</v>
      </c>
      <c r="O59" s="22">
        <v>44743</v>
      </c>
      <c r="P59" s="22"/>
      <c r="Q59" s="21" t="s">
        <v>31</v>
      </c>
      <c r="R59" s="18">
        <v>1236667</v>
      </c>
      <c r="S59" s="20">
        <f t="shared" si="8"/>
        <v>136033.37</v>
      </c>
      <c r="T59" s="18">
        <v>0</v>
      </c>
      <c r="U59" s="19">
        <f t="shared" si="5"/>
        <v>1100633.6299999999</v>
      </c>
      <c r="V59" s="18">
        <v>1236667</v>
      </c>
      <c r="W59" s="17">
        <v>0</v>
      </c>
      <c r="X59" s="17">
        <v>0</v>
      </c>
      <c r="Y59" s="16">
        <v>0</v>
      </c>
      <c r="Z59" s="15">
        <f t="shared" si="7"/>
        <v>0</v>
      </c>
      <c r="AA59" s="14">
        <f t="shared" si="6"/>
        <v>0</v>
      </c>
      <c r="AB59" s="13"/>
    </row>
    <row r="60" spans="1:28" x14ac:dyDescent="0.2">
      <c r="A60" s="46">
        <f t="shared" si="2"/>
        <v>51</v>
      </c>
      <c r="B60" s="31" t="s">
        <v>41</v>
      </c>
      <c r="C60" s="30" t="s">
        <v>40</v>
      </c>
      <c r="D60" s="21">
        <v>24</v>
      </c>
      <c r="E60" s="21"/>
      <c r="F60" s="24" t="s">
        <v>39</v>
      </c>
      <c r="G60" s="29" t="s">
        <v>38</v>
      </c>
      <c r="H60" s="28" t="s">
        <v>37</v>
      </c>
      <c r="I60" s="27" t="s">
        <v>61</v>
      </c>
      <c r="J60" s="26">
        <v>44743</v>
      </c>
      <c r="K60" s="25" t="s">
        <v>35</v>
      </c>
      <c r="L60" s="21" t="s">
        <v>60</v>
      </c>
      <c r="M60" s="24" t="s">
        <v>59</v>
      </c>
      <c r="N60" s="23" t="s">
        <v>58</v>
      </c>
      <c r="O60" s="22">
        <v>44743</v>
      </c>
      <c r="P60" s="22"/>
      <c r="Q60" s="21" t="s">
        <v>31</v>
      </c>
      <c r="R60" s="18">
        <v>296800</v>
      </c>
      <c r="S60" s="20">
        <f t="shared" si="8"/>
        <v>32648</v>
      </c>
      <c r="T60" s="18">
        <v>0</v>
      </c>
      <c r="U60" s="19">
        <f t="shared" si="5"/>
        <v>264152</v>
      </c>
      <c r="V60" s="18">
        <v>296800</v>
      </c>
      <c r="W60" s="17">
        <v>0</v>
      </c>
      <c r="X60" s="17">
        <v>0</v>
      </c>
      <c r="Y60" s="16">
        <v>0</v>
      </c>
      <c r="Z60" s="15">
        <f t="shared" si="7"/>
        <v>0</v>
      </c>
      <c r="AA60" s="14">
        <f t="shared" si="6"/>
        <v>0</v>
      </c>
      <c r="AB60" s="13"/>
    </row>
    <row r="61" spans="1:28" x14ac:dyDescent="0.2">
      <c r="A61" s="46">
        <f t="shared" si="2"/>
        <v>52</v>
      </c>
      <c r="B61" s="31" t="s">
        <v>41</v>
      </c>
      <c r="C61" s="30" t="s">
        <v>40</v>
      </c>
      <c r="D61" s="21">
        <v>7.5</v>
      </c>
      <c r="E61" s="21"/>
      <c r="F61" s="24" t="s">
        <v>39</v>
      </c>
      <c r="G61" s="29" t="s">
        <v>38</v>
      </c>
      <c r="H61" s="28" t="s">
        <v>37</v>
      </c>
      <c r="I61" s="27" t="s">
        <v>57</v>
      </c>
      <c r="J61" s="26">
        <v>44743</v>
      </c>
      <c r="K61" s="25" t="s">
        <v>35</v>
      </c>
      <c r="L61" s="21" t="s">
        <v>56</v>
      </c>
      <c r="M61" s="24" t="s">
        <v>55</v>
      </c>
      <c r="N61" s="23" t="s">
        <v>54</v>
      </c>
      <c r="O61" s="22">
        <v>44743</v>
      </c>
      <c r="P61" s="22"/>
      <c r="Q61" s="21" t="s">
        <v>31</v>
      </c>
      <c r="R61" s="18">
        <v>92750</v>
      </c>
      <c r="S61" s="20">
        <f t="shared" si="8"/>
        <v>10202.5</v>
      </c>
      <c r="T61" s="18">
        <v>0</v>
      </c>
      <c r="U61" s="19">
        <f t="shared" si="5"/>
        <v>82547.5</v>
      </c>
      <c r="V61" s="18">
        <v>92750</v>
      </c>
      <c r="W61" s="17">
        <v>0</v>
      </c>
      <c r="X61" s="17">
        <v>0</v>
      </c>
      <c r="Y61" s="16">
        <v>0</v>
      </c>
      <c r="Z61" s="15">
        <f t="shared" si="7"/>
        <v>0</v>
      </c>
      <c r="AA61" s="14">
        <f t="shared" si="6"/>
        <v>0</v>
      </c>
      <c r="AB61" s="13"/>
    </row>
    <row r="62" spans="1:28" x14ac:dyDescent="0.2">
      <c r="A62" s="46">
        <f t="shared" si="2"/>
        <v>53</v>
      </c>
      <c r="B62" s="31" t="s">
        <v>41</v>
      </c>
      <c r="C62" s="30" t="s">
        <v>40</v>
      </c>
      <c r="D62" s="21">
        <v>20</v>
      </c>
      <c r="E62" s="21"/>
      <c r="F62" s="24" t="s">
        <v>39</v>
      </c>
      <c r="G62" s="29" t="s">
        <v>38</v>
      </c>
      <c r="H62" s="28" t="s">
        <v>37</v>
      </c>
      <c r="I62" s="27" t="s">
        <v>53</v>
      </c>
      <c r="J62" s="26">
        <v>44743</v>
      </c>
      <c r="K62" s="25" t="s">
        <v>35</v>
      </c>
      <c r="L62" s="21" t="s">
        <v>52</v>
      </c>
      <c r="M62" s="24" t="s">
        <v>51</v>
      </c>
      <c r="N62" s="23" t="s">
        <v>50</v>
      </c>
      <c r="O62" s="22">
        <v>44743</v>
      </c>
      <c r="P62" s="22"/>
      <c r="Q62" s="21" t="s">
        <v>31</v>
      </c>
      <c r="R62" s="18">
        <v>247333</v>
      </c>
      <c r="S62" s="20">
        <f t="shared" si="8"/>
        <v>27206.63</v>
      </c>
      <c r="T62" s="18">
        <v>0</v>
      </c>
      <c r="U62" s="19">
        <f t="shared" si="5"/>
        <v>220126.37</v>
      </c>
      <c r="V62" s="18">
        <v>247333</v>
      </c>
      <c r="W62" s="17">
        <v>0</v>
      </c>
      <c r="X62" s="17">
        <v>0</v>
      </c>
      <c r="Y62" s="16">
        <v>0</v>
      </c>
      <c r="Z62" s="15">
        <f t="shared" si="7"/>
        <v>0</v>
      </c>
      <c r="AA62" s="14">
        <f t="shared" si="6"/>
        <v>0</v>
      </c>
      <c r="AB62" s="13"/>
    </row>
    <row r="63" spans="1:28" x14ac:dyDescent="0.2">
      <c r="A63" s="46">
        <f t="shared" si="2"/>
        <v>54</v>
      </c>
      <c r="B63" s="31" t="s">
        <v>41</v>
      </c>
      <c r="C63" s="30" t="s">
        <v>40</v>
      </c>
      <c r="D63" s="21">
        <v>12</v>
      </c>
      <c r="E63" s="21"/>
      <c r="F63" s="24" t="s">
        <v>39</v>
      </c>
      <c r="G63" s="29" t="s">
        <v>38</v>
      </c>
      <c r="H63" s="28" t="s">
        <v>37</v>
      </c>
      <c r="I63" s="27" t="s">
        <v>49</v>
      </c>
      <c r="J63" s="26">
        <v>44743</v>
      </c>
      <c r="K63" s="25" t="s">
        <v>35</v>
      </c>
      <c r="L63" s="21" t="s">
        <v>48</v>
      </c>
      <c r="M63" s="24" t="s">
        <v>47</v>
      </c>
      <c r="N63" s="23" t="s">
        <v>46</v>
      </c>
      <c r="O63" s="22">
        <v>44743</v>
      </c>
      <c r="P63" s="22"/>
      <c r="Q63" s="21" t="s">
        <v>31</v>
      </c>
      <c r="R63" s="18">
        <v>148400</v>
      </c>
      <c r="S63" s="20">
        <f t="shared" si="8"/>
        <v>16324</v>
      </c>
      <c r="T63" s="18">
        <v>0</v>
      </c>
      <c r="U63" s="19">
        <f t="shared" si="5"/>
        <v>132076</v>
      </c>
      <c r="V63" s="18">
        <v>148400</v>
      </c>
      <c r="W63" s="17">
        <v>0</v>
      </c>
      <c r="X63" s="17">
        <v>0</v>
      </c>
      <c r="Y63" s="16">
        <v>0</v>
      </c>
      <c r="Z63" s="15">
        <f t="shared" si="7"/>
        <v>0</v>
      </c>
      <c r="AA63" s="14">
        <f t="shared" si="6"/>
        <v>0</v>
      </c>
      <c r="AB63" s="13"/>
    </row>
    <row r="64" spans="1:28" x14ac:dyDescent="0.2">
      <c r="A64" s="46">
        <f t="shared" si="2"/>
        <v>55</v>
      </c>
      <c r="B64" s="31" t="s">
        <v>41</v>
      </c>
      <c r="C64" s="30" t="s">
        <v>40</v>
      </c>
      <c r="D64" s="21">
        <v>24</v>
      </c>
      <c r="E64" s="21"/>
      <c r="F64" s="24" t="s">
        <v>39</v>
      </c>
      <c r="G64" s="29" t="s">
        <v>38</v>
      </c>
      <c r="H64" s="28" t="s">
        <v>37</v>
      </c>
      <c r="I64" s="27" t="s">
        <v>45</v>
      </c>
      <c r="J64" s="26">
        <v>44743</v>
      </c>
      <c r="K64" s="25" t="s">
        <v>35</v>
      </c>
      <c r="L64" s="21" t="s">
        <v>44</v>
      </c>
      <c r="M64" s="24" t="s">
        <v>43</v>
      </c>
      <c r="N64" s="23" t="s">
        <v>42</v>
      </c>
      <c r="O64" s="22">
        <v>44743</v>
      </c>
      <c r="P64" s="22"/>
      <c r="Q64" s="21" t="s">
        <v>31</v>
      </c>
      <c r="R64" s="18">
        <v>296800</v>
      </c>
      <c r="S64" s="20">
        <f t="shared" si="8"/>
        <v>32648</v>
      </c>
      <c r="T64" s="18">
        <v>0</v>
      </c>
      <c r="U64" s="19">
        <f t="shared" si="5"/>
        <v>264152</v>
      </c>
      <c r="V64" s="18">
        <v>296800</v>
      </c>
      <c r="W64" s="17">
        <v>0</v>
      </c>
      <c r="X64" s="17">
        <v>0</v>
      </c>
      <c r="Y64" s="16">
        <v>0</v>
      </c>
      <c r="Z64" s="15">
        <f t="shared" si="7"/>
        <v>0</v>
      </c>
      <c r="AA64" s="14">
        <f t="shared" si="6"/>
        <v>0</v>
      </c>
      <c r="AB64" s="13"/>
    </row>
    <row r="65" spans="1:28" x14ac:dyDescent="0.2">
      <c r="A65" s="46">
        <f t="shared" si="2"/>
        <v>56</v>
      </c>
      <c r="B65" s="31" t="s">
        <v>41</v>
      </c>
      <c r="C65" s="30" t="s">
        <v>40</v>
      </c>
      <c r="D65" s="21">
        <v>35</v>
      </c>
      <c r="E65" s="21"/>
      <c r="F65" s="24" t="s">
        <v>39</v>
      </c>
      <c r="G65" s="29" t="s">
        <v>38</v>
      </c>
      <c r="H65" s="28" t="s">
        <v>37</v>
      </c>
      <c r="I65" s="27" t="s">
        <v>36</v>
      </c>
      <c r="J65" s="26">
        <v>44743</v>
      </c>
      <c r="K65" s="25" t="s">
        <v>35</v>
      </c>
      <c r="L65" s="21" t="s">
        <v>34</v>
      </c>
      <c r="M65" s="24" t="s">
        <v>33</v>
      </c>
      <c r="N65" s="23" t="s">
        <v>32</v>
      </c>
      <c r="O65" s="22">
        <v>44743</v>
      </c>
      <c r="P65" s="22"/>
      <c r="Q65" s="21" t="s">
        <v>31</v>
      </c>
      <c r="R65" s="18">
        <v>432833</v>
      </c>
      <c r="S65" s="20">
        <f t="shared" si="8"/>
        <v>47611.63</v>
      </c>
      <c r="T65" s="18">
        <v>0</v>
      </c>
      <c r="U65" s="19">
        <f t="shared" si="5"/>
        <v>385221.37</v>
      </c>
      <c r="V65" s="18">
        <v>432833</v>
      </c>
      <c r="W65" s="17">
        <v>0</v>
      </c>
      <c r="X65" s="17">
        <v>0</v>
      </c>
      <c r="Y65" s="16">
        <v>0</v>
      </c>
      <c r="Z65" s="15">
        <f t="shared" si="7"/>
        <v>0</v>
      </c>
      <c r="AA65" s="14">
        <f t="shared" si="6"/>
        <v>0</v>
      </c>
      <c r="AB65" s="13"/>
    </row>
    <row r="66" spans="1:28" ht="15.75" customHeight="1" x14ac:dyDescent="0.2">
      <c r="A66" s="12">
        <f>A65</f>
        <v>56</v>
      </c>
      <c r="B66" s="274" t="s">
        <v>30</v>
      </c>
      <c r="C66" s="274"/>
      <c r="D66" s="274"/>
      <c r="E66" s="274"/>
      <c r="F66" s="274"/>
      <c r="G66" s="274"/>
      <c r="H66" s="274"/>
      <c r="I66" s="274"/>
      <c r="J66" s="274"/>
      <c r="K66" s="274"/>
      <c r="L66" s="274"/>
      <c r="M66" s="274"/>
      <c r="N66" s="274"/>
      <c r="O66" s="274"/>
      <c r="P66" s="274"/>
      <c r="Q66" s="274"/>
      <c r="R66" s="10">
        <f t="shared" ref="R66:W66" si="9">SUM(R10:R65)</f>
        <v>256970135</v>
      </c>
      <c r="S66" s="10">
        <f t="shared" si="9"/>
        <v>18029558.499999996</v>
      </c>
      <c r="T66" s="10">
        <f t="shared" si="9"/>
        <v>0</v>
      </c>
      <c r="U66" s="10">
        <f t="shared" si="9"/>
        <v>238940576.50000003</v>
      </c>
      <c r="V66" s="10">
        <f>SUM(V10:V65)</f>
        <v>256970135</v>
      </c>
      <c r="W66" s="10">
        <f t="shared" si="9"/>
        <v>0</v>
      </c>
      <c r="X66" s="11">
        <f>SUM(X10:X54)</f>
        <v>0</v>
      </c>
      <c r="Y66" s="11">
        <f>SUM(Y10:Y65)</f>
        <v>0</v>
      </c>
      <c r="Z66" s="11">
        <f>SUM(Z10:Z65)</f>
        <v>0</v>
      </c>
      <c r="AA66" s="10">
        <f>SUM(AA10:AA65)</f>
        <v>0</v>
      </c>
      <c r="AB66" s="9"/>
    </row>
    <row r="67" spans="1:28" ht="15.75" customHeight="1" x14ac:dyDescent="0.3">
      <c r="A67" s="1" t="s">
        <v>29</v>
      </c>
      <c r="O67" s="4"/>
      <c r="P67" s="4"/>
      <c r="R67" s="6" t="s">
        <v>6</v>
      </c>
      <c r="S67" s="275"/>
      <c r="T67" s="275"/>
      <c r="U67" s="275"/>
      <c r="V67" s="275"/>
      <c r="W67" s="8"/>
      <c r="X67" s="5" t="s">
        <v>6</v>
      </c>
      <c r="Y67" s="7" t="s">
        <v>6</v>
      </c>
      <c r="AA67" s="5" t="s">
        <v>6</v>
      </c>
    </row>
    <row r="68" spans="1:28" x14ac:dyDescent="0.2">
      <c r="A68" s="1" t="s">
        <v>28</v>
      </c>
      <c r="O68" s="4" t="s">
        <v>27</v>
      </c>
      <c r="P68" s="4">
        <v>44707</v>
      </c>
      <c r="V68" s="7" t="s">
        <v>6</v>
      </c>
      <c r="W68" s="6"/>
      <c r="AA68" s="5" t="s">
        <v>6</v>
      </c>
    </row>
    <row r="69" spans="1:28" x14ac:dyDescent="0.2">
      <c r="A69" s="1" t="s">
        <v>26</v>
      </c>
      <c r="O69" s="4"/>
      <c r="P69" s="4"/>
      <c r="U69" s="7"/>
      <c r="W69" s="6"/>
    </row>
    <row r="70" spans="1:28" x14ac:dyDescent="0.2">
      <c r="A70" s="1" t="s">
        <v>25</v>
      </c>
      <c r="O70" s="4">
        <v>43863</v>
      </c>
      <c r="P70" s="4">
        <v>44595</v>
      </c>
      <c r="W70" s="5" t="s">
        <v>6</v>
      </c>
    </row>
    <row r="71" spans="1:28" x14ac:dyDescent="0.2">
      <c r="A71" s="1" t="s">
        <v>24</v>
      </c>
      <c r="O71" s="4"/>
      <c r="P71" s="4"/>
    </row>
    <row r="72" spans="1:28" x14ac:dyDescent="0.2">
      <c r="A72" s="1" t="s">
        <v>23</v>
      </c>
      <c r="O72" s="4">
        <v>44175</v>
      </c>
      <c r="P72" s="4">
        <v>44845</v>
      </c>
    </row>
    <row r="73" spans="1:28" x14ac:dyDescent="0.2">
      <c r="A73" s="1" t="s">
        <v>22</v>
      </c>
      <c r="O73" s="4"/>
      <c r="P73" s="4"/>
    </row>
    <row r="74" spans="1:28" x14ac:dyDescent="0.2">
      <c r="A74" s="1" t="s">
        <v>21</v>
      </c>
      <c r="O74" s="4"/>
      <c r="P74" s="4"/>
    </row>
    <row r="75" spans="1:28" x14ac:dyDescent="0.2">
      <c r="A75" s="1" t="s">
        <v>20</v>
      </c>
      <c r="O75" s="4" t="s">
        <v>19</v>
      </c>
      <c r="P75" s="4">
        <v>44818</v>
      </c>
    </row>
    <row r="76" spans="1:28" x14ac:dyDescent="0.2">
      <c r="A76" s="1" t="s">
        <v>18</v>
      </c>
      <c r="O76" s="4">
        <v>44111</v>
      </c>
      <c r="P76" s="4">
        <v>44386</v>
      </c>
    </row>
    <row r="77" spans="1:28" x14ac:dyDescent="0.2">
      <c r="A77" s="1" t="s">
        <v>17</v>
      </c>
      <c r="O77" s="4" t="s">
        <v>5</v>
      </c>
      <c r="P77" s="4" t="s">
        <v>4</v>
      </c>
    </row>
    <row r="78" spans="1:28" x14ac:dyDescent="0.2">
      <c r="A78" s="1" t="s">
        <v>16</v>
      </c>
      <c r="O78" s="4" t="s">
        <v>5</v>
      </c>
      <c r="P78" s="4" t="s">
        <v>4</v>
      </c>
    </row>
    <row r="79" spans="1:28" x14ac:dyDescent="0.2">
      <c r="A79" s="1" t="s">
        <v>15</v>
      </c>
      <c r="O79" s="4" t="s">
        <v>5</v>
      </c>
      <c r="P79" s="4" t="s">
        <v>4</v>
      </c>
    </row>
    <row r="80" spans="1:28" x14ac:dyDescent="0.2">
      <c r="A80" s="1" t="s">
        <v>14</v>
      </c>
      <c r="O80" s="4" t="s">
        <v>5</v>
      </c>
      <c r="P80" s="4" t="s">
        <v>4</v>
      </c>
    </row>
    <row r="81" spans="1:16" x14ac:dyDescent="0.2">
      <c r="A81" s="1" t="s">
        <v>13</v>
      </c>
      <c r="O81" s="4" t="s">
        <v>5</v>
      </c>
      <c r="P81" s="4" t="s">
        <v>4</v>
      </c>
    </row>
    <row r="82" spans="1:16" x14ac:dyDescent="0.2">
      <c r="A82" s="1" t="s">
        <v>12</v>
      </c>
      <c r="O82" s="4" t="s">
        <v>5</v>
      </c>
      <c r="P82" s="4" t="s">
        <v>4</v>
      </c>
    </row>
    <row r="83" spans="1:16" x14ac:dyDescent="0.2">
      <c r="A83" s="1" t="s">
        <v>11</v>
      </c>
      <c r="O83" s="4" t="s">
        <v>5</v>
      </c>
      <c r="P83" s="4" t="s">
        <v>4</v>
      </c>
    </row>
    <row r="84" spans="1:16" x14ac:dyDescent="0.2">
      <c r="A84" s="1" t="s">
        <v>10</v>
      </c>
      <c r="O84" s="4" t="s">
        <v>5</v>
      </c>
      <c r="P84" s="4" t="s">
        <v>9</v>
      </c>
    </row>
    <row r="85" spans="1:16" x14ac:dyDescent="0.2">
      <c r="A85" s="1" t="s">
        <v>8</v>
      </c>
      <c r="O85" s="4" t="s">
        <v>5</v>
      </c>
      <c r="P85" s="4" t="s">
        <v>4</v>
      </c>
    </row>
    <row r="86" spans="1:16" x14ac:dyDescent="0.2">
      <c r="A86" s="1" t="s">
        <v>7</v>
      </c>
      <c r="O86" s="4" t="s">
        <v>5</v>
      </c>
      <c r="P86" s="4" t="s">
        <v>4</v>
      </c>
    </row>
    <row r="87" spans="1:16" x14ac:dyDescent="0.2">
      <c r="A87" s="1" t="s">
        <v>6</v>
      </c>
      <c r="O87" s="4" t="s">
        <v>5</v>
      </c>
      <c r="P87" s="4" t="s">
        <v>4</v>
      </c>
    </row>
    <row r="88" spans="1:16" x14ac:dyDescent="0.2">
      <c r="O88" s="4" t="s">
        <v>3</v>
      </c>
      <c r="P88" s="4" t="s">
        <v>2</v>
      </c>
    </row>
    <row r="89" spans="1:16" x14ac:dyDescent="0.2">
      <c r="O89" s="4" t="s">
        <v>1</v>
      </c>
      <c r="P89" s="4" t="s">
        <v>0</v>
      </c>
    </row>
    <row r="90" spans="1:16" x14ac:dyDescent="0.2">
      <c r="O90" s="3"/>
      <c r="P90" s="3"/>
    </row>
  </sheetData>
  <mergeCells count="14">
    <mergeCell ref="AB6:AB7"/>
    <mergeCell ref="D8:E8"/>
    <mergeCell ref="A6:A7"/>
    <mergeCell ref="B6:B7"/>
    <mergeCell ref="C6:G6"/>
    <mergeCell ref="H6:H7"/>
    <mergeCell ref="I6:K6"/>
    <mergeCell ref="L6:N6"/>
    <mergeCell ref="W6:AA6"/>
    <mergeCell ref="B66:Q66"/>
    <mergeCell ref="S67:V67"/>
    <mergeCell ref="O6:Q6"/>
    <mergeCell ref="R6:U6"/>
    <mergeCell ref="V6:V7"/>
  </mergeCells>
  <pageMargins left="0.7" right="0.7" top="0.75" bottom="0.75" header="0.3" footer="0.3"/>
  <pageSetup paperSize="9"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A1:BM99"/>
  <sheetViews>
    <sheetView tabSelected="1" view="pageBreakPreview" topLeftCell="N21" zoomScale="98" zoomScaleNormal="100" zoomScaleSheetLayoutView="98" workbookViewId="0">
      <selection activeCell="Y54" sqref="Y54"/>
    </sheetView>
  </sheetViews>
  <sheetFormatPr defaultColWidth="9.109375" defaultRowHeight="10.199999999999999" x14ac:dyDescent="0.2"/>
  <cols>
    <col min="1" max="1" width="5" style="105" customWidth="1"/>
    <col min="2" max="2" width="19.109375" style="105" bestFit="1" customWidth="1"/>
    <col min="3" max="3" width="14.88671875" style="105" bestFit="1" customWidth="1"/>
    <col min="4" max="4" width="5.88671875" style="105" bestFit="1" customWidth="1"/>
    <col min="5" max="5" width="7.6640625" style="105" bestFit="1" customWidth="1"/>
    <col min="6" max="6" width="16.5546875" style="105" bestFit="1" customWidth="1"/>
    <col min="7" max="7" width="8.33203125" style="105" bestFit="1" customWidth="1"/>
    <col min="8" max="8" width="23.44140625" style="105" bestFit="1" customWidth="1"/>
    <col min="9" max="9" width="12.109375" style="105" bestFit="1" customWidth="1"/>
    <col min="10" max="10" width="7.6640625" style="105" bestFit="1" customWidth="1"/>
    <col min="11" max="11" width="9.44140625" style="105" bestFit="1" customWidth="1"/>
    <col min="12" max="12" width="25.88671875" style="105" bestFit="1" customWidth="1"/>
    <col min="13" max="13" width="51.33203125" style="105" bestFit="1" customWidth="1"/>
    <col min="14" max="14" width="27.5546875" style="214" bestFit="1" customWidth="1"/>
    <col min="15" max="15" width="7.6640625" style="105" bestFit="1" customWidth="1"/>
    <col min="16" max="16" width="6.77734375" style="105" bestFit="1" customWidth="1"/>
    <col min="17" max="17" width="9.44140625" style="105" bestFit="1" customWidth="1"/>
    <col min="18" max="18" width="8.33203125" style="105" bestFit="1" customWidth="1"/>
    <col min="19" max="19" width="7.6640625" style="105" bestFit="1" customWidth="1"/>
    <col min="20" max="20" width="3.33203125" style="105" bestFit="1" customWidth="1"/>
    <col min="21" max="21" width="11.5546875" style="105" bestFit="1" customWidth="1"/>
    <col min="22" max="22" width="13.88671875" style="105" bestFit="1" customWidth="1"/>
    <col min="23" max="23" width="9.88671875" style="105" bestFit="1" customWidth="1"/>
    <col min="24" max="24" width="8.21875" style="105" bestFit="1" customWidth="1"/>
    <col min="25" max="25" width="7.88671875" style="105" bestFit="1" customWidth="1"/>
    <col min="26" max="26" width="10.33203125" style="105" bestFit="1" customWidth="1"/>
    <col min="27" max="27" width="9.88671875" style="105" bestFit="1" customWidth="1"/>
    <col min="28" max="28" width="15.77734375" style="105" bestFit="1" customWidth="1"/>
    <col min="29" max="35" width="0" style="105" hidden="1" customWidth="1"/>
    <col min="36" max="16384" width="9.109375" style="105"/>
  </cols>
  <sheetData>
    <row r="1" spans="1:36" ht="14.4" x14ac:dyDescent="0.2">
      <c r="A1" s="184" t="s">
        <v>336</v>
      </c>
      <c r="B1" s="184"/>
      <c r="C1" s="184"/>
      <c r="D1" s="184"/>
      <c r="E1" s="184"/>
      <c r="F1" s="124"/>
      <c r="G1" s="124"/>
      <c r="H1" s="124"/>
      <c r="I1" s="185"/>
      <c r="J1" s="185"/>
      <c r="K1" s="124"/>
      <c r="L1" s="124"/>
      <c r="M1" s="124"/>
      <c r="N1" s="186"/>
      <c r="O1" s="124"/>
      <c r="P1" s="124"/>
      <c r="Q1" s="124"/>
      <c r="R1" s="124"/>
      <c r="S1" s="124"/>
      <c r="T1" s="124"/>
      <c r="U1" s="124"/>
      <c r="V1" s="124"/>
      <c r="W1" s="124"/>
      <c r="X1" s="124"/>
      <c r="Y1" s="124"/>
      <c r="Z1" s="124"/>
      <c r="AA1" s="124"/>
      <c r="AB1" s="124"/>
    </row>
    <row r="2" spans="1:36" ht="14.4" x14ac:dyDescent="0.2">
      <c r="A2" s="184" t="s">
        <v>321</v>
      </c>
      <c r="B2" s="184"/>
      <c r="C2" s="184"/>
      <c r="D2" s="184"/>
      <c r="E2" s="184"/>
      <c r="F2" s="124"/>
      <c r="G2" s="124"/>
      <c r="H2" s="124"/>
      <c r="I2" s="134"/>
      <c r="J2" s="134"/>
      <c r="K2" s="124"/>
      <c r="L2" s="124"/>
      <c r="M2" s="185"/>
      <c r="N2" s="185"/>
      <c r="O2" s="124"/>
      <c r="P2" s="124"/>
      <c r="Q2" s="124"/>
      <c r="R2" s="124"/>
      <c r="S2" s="124"/>
      <c r="T2" s="124"/>
      <c r="U2" s="124"/>
      <c r="V2" s="124"/>
      <c r="W2" s="124"/>
      <c r="X2" s="124"/>
      <c r="Y2" s="124"/>
      <c r="Z2" s="124"/>
      <c r="AA2" s="124"/>
      <c r="AB2" s="124"/>
    </row>
    <row r="3" spans="1:36" ht="14.4" x14ac:dyDescent="0.3">
      <c r="A3" s="184" t="s">
        <v>320</v>
      </c>
      <c r="B3" s="187"/>
      <c r="C3" s="184"/>
      <c r="D3" s="184"/>
      <c r="E3" s="184"/>
      <c r="F3" s="124"/>
      <c r="G3" s="124"/>
      <c r="H3" s="124"/>
      <c r="I3" s="134"/>
      <c r="J3" s="134"/>
      <c r="K3" s="124"/>
      <c r="L3" s="188"/>
      <c r="M3" s="124"/>
      <c r="N3" s="186"/>
      <c r="O3" s="124"/>
      <c r="P3" s="124"/>
      <c r="Q3" s="124"/>
      <c r="R3" s="124"/>
      <c r="S3" s="124"/>
      <c r="T3" s="124"/>
      <c r="U3" s="124"/>
      <c r="V3" s="124"/>
      <c r="W3" s="124"/>
      <c r="X3" s="124"/>
      <c r="Y3" s="124"/>
      <c r="Z3" s="124"/>
      <c r="AA3" s="124"/>
      <c r="AB3" s="124"/>
    </row>
    <row r="4" spans="1:36" x14ac:dyDescent="0.2">
      <c r="A4" s="184" t="s">
        <v>351</v>
      </c>
      <c r="B4" s="184"/>
      <c r="C4" s="184"/>
      <c r="D4" s="184"/>
      <c r="E4" s="184"/>
      <c r="F4" s="124"/>
      <c r="G4" s="124"/>
      <c r="H4" s="124"/>
      <c r="I4" s="124"/>
      <c r="J4" s="124"/>
      <c r="K4" s="124"/>
      <c r="L4" s="124"/>
      <c r="M4" s="124"/>
      <c r="N4" s="186"/>
      <c r="O4" s="124"/>
      <c r="P4" s="124"/>
      <c r="Q4" s="124"/>
      <c r="R4" s="124"/>
      <c r="S4" s="124"/>
      <c r="T4" s="124"/>
      <c r="U4" s="124"/>
      <c r="V4" s="124"/>
      <c r="W4" s="124"/>
      <c r="X4" s="124"/>
      <c r="Y4" s="124"/>
      <c r="Z4" s="124"/>
      <c r="AA4" s="124"/>
      <c r="AB4" s="124"/>
    </row>
    <row r="5" spans="1:36" x14ac:dyDescent="0.2">
      <c r="A5" s="124"/>
      <c r="B5" s="124"/>
      <c r="C5" s="124"/>
      <c r="D5" s="124"/>
      <c r="E5" s="124"/>
      <c r="F5" s="124"/>
      <c r="G5" s="124"/>
      <c r="H5" s="124"/>
      <c r="I5" s="124"/>
      <c r="J5" s="124"/>
      <c r="K5" s="124"/>
      <c r="L5" s="124"/>
      <c r="M5" s="124"/>
      <c r="N5" s="186"/>
      <c r="O5" s="124"/>
      <c r="P5" s="124"/>
      <c r="Q5" s="124"/>
      <c r="R5" s="124"/>
      <c r="S5" s="124"/>
      <c r="T5" s="124"/>
      <c r="U5" s="124"/>
      <c r="V5" s="124"/>
      <c r="W5" s="124"/>
      <c r="X5" s="124"/>
      <c r="Y5" s="124"/>
      <c r="Z5" s="124"/>
      <c r="AA5" s="124"/>
      <c r="AB5" s="124"/>
    </row>
    <row r="6" spans="1:36" ht="33.75" customHeight="1" x14ac:dyDescent="0.2">
      <c r="A6" s="288" t="s">
        <v>319</v>
      </c>
      <c r="B6" s="288" t="s">
        <v>318</v>
      </c>
      <c r="C6" s="288" t="s">
        <v>317</v>
      </c>
      <c r="D6" s="288"/>
      <c r="E6" s="288"/>
      <c r="F6" s="288"/>
      <c r="G6" s="288"/>
      <c r="H6" s="288" t="s">
        <v>316</v>
      </c>
      <c r="I6" s="289" t="s">
        <v>315</v>
      </c>
      <c r="J6" s="289"/>
      <c r="K6" s="289"/>
      <c r="L6" s="288" t="s">
        <v>314</v>
      </c>
      <c r="M6" s="288"/>
      <c r="N6" s="288"/>
      <c r="O6" s="289" t="s">
        <v>313</v>
      </c>
      <c r="P6" s="289"/>
      <c r="Q6" s="289"/>
      <c r="R6" s="288" t="s">
        <v>312</v>
      </c>
      <c r="S6" s="288"/>
      <c r="T6" s="288"/>
      <c r="U6" s="288"/>
      <c r="V6" s="288" t="s">
        <v>311</v>
      </c>
      <c r="W6" s="288" t="s">
        <v>348</v>
      </c>
      <c r="X6" s="288"/>
      <c r="Y6" s="288"/>
      <c r="Z6" s="288"/>
      <c r="AA6" s="288"/>
      <c r="AB6" s="289" t="s">
        <v>309</v>
      </c>
    </row>
    <row r="7" spans="1:36" ht="30.6" x14ac:dyDescent="0.2">
      <c r="A7" s="288"/>
      <c r="B7" s="288"/>
      <c r="C7" s="130" t="s">
        <v>308</v>
      </c>
      <c r="D7" s="130" t="s">
        <v>307</v>
      </c>
      <c r="E7" s="130" t="s">
        <v>306</v>
      </c>
      <c r="F7" s="130" t="s">
        <v>300</v>
      </c>
      <c r="G7" s="130" t="s">
        <v>305</v>
      </c>
      <c r="H7" s="288"/>
      <c r="I7" s="131" t="s">
        <v>304</v>
      </c>
      <c r="J7" s="131" t="s">
        <v>303</v>
      </c>
      <c r="K7" s="130" t="s">
        <v>302</v>
      </c>
      <c r="L7" s="130" t="s">
        <v>301</v>
      </c>
      <c r="M7" s="130" t="s">
        <v>300</v>
      </c>
      <c r="N7" s="130" t="s">
        <v>299</v>
      </c>
      <c r="O7" s="131" t="s">
        <v>298</v>
      </c>
      <c r="P7" s="131" t="s">
        <v>297</v>
      </c>
      <c r="Q7" s="130" t="s">
        <v>296</v>
      </c>
      <c r="R7" s="130" t="s">
        <v>295</v>
      </c>
      <c r="S7" s="130" t="s">
        <v>294</v>
      </c>
      <c r="T7" s="130" t="s">
        <v>293</v>
      </c>
      <c r="U7" s="130" t="s">
        <v>292</v>
      </c>
      <c r="V7" s="288"/>
      <c r="W7" s="130" t="s">
        <v>291</v>
      </c>
      <c r="X7" s="130" t="s">
        <v>290</v>
      </c>
      <c r="Y7" s="130" t="s">
        <v>289</v>
      </c>
      <c r="Z7" s="130" t="s">
        <v>288</v>
      </c>
      <c r="AA7" s="130" t="s">
        <v>287</v>
      </c>
      <c r="AB7" s="289"/>
    </row>
    <row r="8" spans="1:36" x14ac:dyDescent="0.2">
      <c r="A8" s="131">
        <v>1</v>
      </c>
      <c r="B8" s="131">
        <v>2</v>
      </c>
      <c r="C8" s="131">
        <v>3</v>
      </c>
      <c r="D8" s="289">
        <v>4</v>
      </c>
      <c r="E8" s="289"/>
      <c r="F8" s="131">
        <v>5</v>
      </c>
      <c r="G8" s="131">
        <v>6</v>
      </c>
      <c r="H8" s="131">
        <v>7</v>
      </c>
      <c r="I8" s="131">
        <v>8</v>
      </c>
      <c r="J8" s="131">
        <v>9</v>
      </c>
      <c r="K8" s="131">
        <v>10</v>
      </c>
      <c r="L8" s="131">
        <v>11</v>
      </c>
      <c r="M8" s="131">
        <v>12</v>
      </c>
      <c r="N8" s="131">
        <v>13</v>
      </c>
      <c r="O8" s="131">
        <v>14</v>
      </c>
      <c r="P8" s="131">
        <v>15</v>
      </c>
      <c r="Q8" s="131">
        <v>16</v>
      </c>
      <c r="R8" s="131">
        <v>17</v>
      </c>
      <c r="S8" s="131">
        <v>18</v>
      </c>
      <c r="T8" s="131">
        <v>19</v>
      </c>
      <c r="U8" s="131">
        <v>20</v>
      </c>
      <c r="V8" s="131">
        <v>21</v>
      </c>
      <c r="W8" s="131">
        <v>22</v>
      </c>
      <c r="X8" s="131">
        <v>23</v>
      </c>
      <c r="Y8" s="131">
        <v>24</v>
      </c>
      <c r="Z8" s="131" t="s">
        <v>286</v>
      </c>
      <c r="AA8" s="131" t="s">
        <v>285</v>
      </c>
      <c r="AB8" s="131">
        <v>27</v>
      </c>
    </row>
    <row r="9" spans="1:36" x14ac:dyDescent="0.2">
      <c r="A9" s="189"/>
      <c r="B9" s="190" t="s">
        <v>284</v>
      </c>
      <c r="C9" s="189"/>
      <c r="D9" s="189"/>
      <c r="E9" s="189"/>
      <c r="F9" s="189"/>
      <c r="G9" s="189"/>
      <c r="H9" s="120"/>
      <c r="I9" s="189"/>
      <c r="J9" s="189"/>
      <c r="K9" s="189"/>
      <c r="L9" s="189"/>
      <c r="M9" s="189"/>
      <c r="N9" s="191"/>
      <c r="O9" s="189"/>
      <c r="P9" s="189"/>
      <c r="Q9" s="192"/>
      <c r="R9" s="189"/>
      <c r="S9" s="189"/>
      <c r="T9" s="189"/>
      <c r="U9" s="189"/>
      <c r="V9" s="189"/>
      <c r="W9" s="189"/>
      <c r="X9" s="189"/>
      <c r="Y9" s="189"/>
      <c r="Z9" s="189"/>
      <c r="AA9" s="189"/>
      <c r="AB9" s="189"/>
    </row>
    <row r="10" spans="1:36" x14ac:dyDescent="0.2">
      <c r="A10" s="161">
        <v>1</v>
      </c>
      <c r="B10" s="102" t="s">
        <v>41</v>
      </c>
      <c r="C10" s="193" t="s">
        <v>40</v>
      </c>
      <c r="D10" s="145">
        <v>719</v>
      </c>
      <c r="E10" s="194">
        <v>0</v>
      </c>
      <c r="F10" s="153" t="s">
        <v>39</v>
      </c>
      <c r="G10" s="73" t="s">
        <v>38</v>
      </c>
      <c r="H10" s="44" t="s">
        <v>145</v>
      </c>
      <c r="I10" s="195" t="s">
        <v>349</v>
      </c>
      <c r="J10" s="196" t="s">
        <v>350</v>
      </c>
      <c r="K10" s="46" t="s">
        <v>35</v>
      </c>
      <c r="L10" s="14" t="s">
        <v>281</v>
      </c>
      <c r="M10" s="35" t="s">
        <v>280</v>
      </c>
      <c r="N10" s="99" t="s">
        <v>279</v>
      </c>
      <c r="O10" s="98">
        <v>44927</v>
      </c>
      <c r="P10" s="98">
        <v>45291</v>
      </c>
      <c r="Q10" s="14" t="s">
        <v>135</v>
      </c>
      <c r="R10" s="14">
        <v>9692550</v>
      </c>
      <c r="S10" s="52">
        <f>R10*11%</f>
        <v>1066180.5</v>
      </c>
      <c r="T10" s="35">
        <v>0</v>
      </c>
      <c r="U10" s="19">
        <f>R10+S10+T10</f>
        <v>10758730.5</v>
      </c>
      <c r="V10" s="52">
        <v>9692550</v>
      </c>
      <c r="W10" s="35">
        <v>10177177</v>
      </c>
      <c r="X10" s="14">
        <v>0</v>
      </c>
      <c r="Y10" s="35">
        <v>0</v>
      </c>
      <c r="Z10" s="34">
        <f>X10+Y10</f>
        <v>0</v>
      </c>
      <c r="AA10" s="14">
        <f>Z10+W10</f>
        <v>10177177</v>
      </c>
      <c r="AB10" s="35"/>
      <c r="AD10" s="105" t="s">
        <v>31</v>
      </c>
      <c r="AE10" s="137">
        <v>7000000</v>
      </c>
    </row>
    <row r="11" spans="1:36" x14ac:dyDescent="0.2">
      <c r="A11" s="46">
        <f>A10+1</f>
        <v>2</v>
      </c>
      <c r="B11" s="102" t="s">
        <v>41</v>
      </c>
      <c r="C11" s="101" t="s">
        <v>40</v>
      </c>
      <c r="D11" s="14">
        <v>80</v>
      </c>
      <c r="E11" s="100">
        <v>0</v>
      </c>
      <c r="F11" s="35" t="s">
        <v>39</v>
      </c>
      <c r="G11" s="73" t="s">
        <v>38</v>
      </c>
      <c r="H11" s="44" t="s">
        <v>145</v>
      </c>
      <c r="I11" s="198" t="s">
        <v>337</v>
      </c>
      <c r="J11" s="196" t="s">
        <v>338</v>
      </c>
      <c r="K11" s="46" t="s">
        <v>35</v>
      </c>
      <c r="L11" s="14" t="s">
        <v>260</v>
      </c>
      <c r="M11" s="35" t="s">
        <v>265</v>
      </c>
      <c r="N11" s="106" t="s">
        <v>251</v>
      </c>
      <c r="O11" s="196" t="s">
        <v>338</v>
      </c>
      <c r="P11" s="98">
        <v>45270</v>
      </c>
      <c r="Q11" s="14" t="s">
        <v>135</v>
      </c>
      <c r="R11" s="14">
        <f>73788561+86086655</f>
        <v>159875216</v>
      </c>
      <c r="S11" s="52">
        <f t="shared" ref="S11:S41" si="0">R11*11%</f>
        <v>17586273.760000002</v>
      </c>
      <c r="T11" s="35">
        <v>0</v>
      </c>
      <c r="U11" s="19">
        <f t="shared" ref="U11:U41" si="1">R11+S11+T11</f>
        <v>177461489.75999999</v>
      </c>
      <c r="V11" s="52">
        <v>159875216</v>
      </c>
      <c r="W11" s="14">
        <v>0</v>
      </c>
      <c r="X11" s="14">
        <v>0</v>
      </c>
      <c r="Y11" s="35">
        <v>0</v>
      </c>
      <c r="Z11" s="34">
        <f t="shared" ref="Z11:Z41" si="2">X11+Y11</f>
        <v>0</v>
      </c>
      <c r="AA11" s="14">
        <f t="shared" ref="AA11:AA41" si="3">Z11+W11</f>
        <v>0</v>
      </c>
      <c r="AB11" s="35"/>
      <c r="AC11" s="137">
        <v>73788561</v>
      </c>
      <c r="AD11" s="137">
        <v>78083133</v>
      </c>
      <c r="AE11" s="137">
        <v>3904157</v>
      </c>
      <c r="AF11" s="137">
        <f>AD11+AE11</f>
        <v>81987290</v>
      </c>
      <c r="AG11" s="197">
        <f>AF11*10%</f>
        <v>8198729</v>
      </c>
    </row>
    <row r="12" spans="1:36" x14ac:dyDescent="0.2">
      <c r="A12" s="46">
        <f t="shared" ref="A12:A41" si="4">A11+1</f>
        <v>3</v>
      </c>
      <c r="B12" s="102" t="s">
        <v>41</v>
      </c>
      <c r="C12" s="101" t="s">
        <v>40</v>
      </c>
      <c r="D12" s="14">
        <v>80</v>
      </c>
      <c r="E12" s="100">
        <v>0</v>
      </c>
      <c r="F12" s="35" t="s">
        <v>39</v>
      </c>
      <c r="G12" s="73" t="s">
        <v>38</v>
      </c>
      <c r="H12" s="44" t="s">
        <v>263</v>
      </c>
      <c r="I12" s="198" t="s">
        <v>262</v>
      </c>
      <c r="J12" s="196" t="s">
        <v>257</v>
      </c>
      <c r="K12" s="46" t="s">
        <v>35</v>
      </c>
      <c r="L12" s="14" t="s">
        <v>260</v>
      </c>
      <c r="M12" s="35" t="s">
        <v>259</v>
      </c>
      <c r="N12" s="99" t="s">
        <v>258</v>
      </c>
      <c r="O12" s="196" t="s">
        <v>257</v>
      </c>
      <c r="P12" s="98">
        <v>44964</v>
      </c>
      <c r="Q12" s="94" t="s">
        <v>31</v>
      </c>
      <c r="R12" s="14">
        <v>6983044</v>
      </c>
      <c r="S12" s="52">
        <f t="shared" si="0"/>
        <v>768134.84</v>
      </c>
      <c r="T12" s="35"/>
      <c r="U12" s="19">
        <f t="shared" si="1"/>
        <v>7751178.8399999999</v>
      </c>
      <c r="V12" s="52">
        <v>6983044</v>
      </c>
      <c r="W12" s="14">
        <v>0</v>
      </c>
      <c r="X12" s="14">
        <v>0</v>
      </c>
      <c r="Y12" s="35">
        <v>0</v>
      </c>
      <c r="Z12" s="34">
        <f t="shared" si="2"/>
        <v>0</v>
      </c>
      <c r="AA12" s="14">
        <f t="shared" si="3"/>
        <v>0</v>
      </c>
      <c r="AB12" s="35"/>
      <c r="AC12" s="137"/>
      <c r="AD12" s="137"/>
      <c r="AE12" s="137"/>
      <c r="AF12" s="137"/>
      <c r="AG12" s="197"/>
    </row>
    <row r="13" spans="1:36" x14ac:dyDescent="0.2">
      <c r="A13" s="46">
        <f t="shared" si="4"/>
        <v>4</v>
      </c>
      <c r="B13" s="102" t="s">
        <v>201</v>
      </c>
      <c r="C13" s="101" t="s">
        <v>256</v>
      </c>
      <c r="D13" s="14">
        <v>45</v>
      </c>
      <c r="E13" s="100">
        <v>0</v>
      </c>
      <c r="F13" s="35" t="s">
        <v>255</v>
      </c>
      <c r="G13" s="73" t="s">
        <v>38</v>
      </c>
      <c r="H13" s="44" t="s">
        <v>245</v>
      </c>
      <c r="I13" s="196" t="s">
        <v>254</v>
      </c>
      <c r="J13" s="196" t="s">
        <v>250</v>
      </c>
      <c r="K13" s="46" t="s">
        <v>35</v>
      </c>
      <c r="L13" s="14" t="s">
        <v>253</v>
      </c>
      <c r="M13" s="35" t="s">
        <v>252</v>
      </c>
      <c r="N13" s="106" t="s">
        <v>251</v>
      </c>
      <c r="O13" s="98" t="s">
        <v>250</v>
      </c>
      <c r="P13" s="98" t="s">
        <v>249</v>
      </c>
      <c r="Q13" s="14" t="s">
        <v>135</v>
      </c>
      <c r="R13" s="14">
        <v>1000000</v>
      </c>
      <c r="S13" s="52">
        <f t="shared" si="0"/>
        <v>110000</v>
      </c>
      <c r="T13" s="35">
        <v>0</v>
      </c>
      <c r="U13" s="19">
        <f t="shared" si="1"/>
        <v>1110000</v>
      </c>
      <c r="V13" s="52">
        <v>1000000</v>
      </c>
      <c r="W13" s="14">
        <v>0</v>
      </c>
      <c r="X13" s="14">
        <v>0</v>
      </c>
      <c r="Y13" s="35">
        <v>0</v>
      </c>
      <c r="Z13" s="34">
        <f t="shared" si="2"/>
        <v>0</v>
      </c>
      <c r="AA13" s="14">
        <f t="shared" si="3"/>
        <v>0</v>
      </c>
      <c r="AB13" s="35"/>
    </row>
    <row r="14" spans="1:36" x14ac:dyDescent="0.2">
      <c r="A14" s="46">
        <f t="shared" si="4"/>
        <v>5</v>
      </c>
      <c r="B14" s="102" t="s">
        <v>41</v>
      </c>
      <c r="C14" s="101" t="s">
        <v>40</v>
      </c>
      <c r="D14" s="14">
        <v>575</v>
      </c>
      <c r="E14" s="100">
        <v>0</v>
      </c>
      <c r="F14" s="35" t="s">
        <v>39</v>
      </c>
      <c r="G14" s="73" t="s">
        <v>38</v>
      </c>
      <c r="H14" s="44" t="s">
        <v>145</v>
      </c>
      <c r="I14" s="199" t="s">
        <v>339</v>
      </c>
      <c r="J14" s="196" t="s">
        <v>340</v>
      </c>
      <c r="K14" s="46" t="s">
        <v>35</v>
      </c>
      <c r="L14" s="14" t="s">
        <v>234</v>
      </c>
      <c r="M14" s="35" t="s">
        <v>233</v>
      </c>
      <c r="N14" s="106" t="s">
        <v>232</v>
      </c>
      <c r="O14" s="98">
        <v>44708</v>
      </c>
      <c r="P14" s="98">
        <v>45072</v>
      </c>
      <c r="Q14" s="14" t="s">
        <v>135</v>
      </c>
      <c r="R14" s="14">
        <v>17040375</v>
      </c>
      <c r="S14" s="52">
        <f t="shared" si="0"/>
        <v>1874441.25</v>
      </c>
      <c r="T14" s="35">
        <v>0</v>
      </c>
      <c r="U14" s="19">
        <f t="shared" si="1"/>
        <v>18914816.25</v>
      </c>
      <c r="V14" s="52">
        <v>17040375</v>
      </c>
      <c r="W14" s="14">
        <v>0</v>
      </c>
      <c r="X14" s="14">
        <v>0</v>
      </c>
      <c r="Y14" s="35">
        <v>0</v>
      </c>
      <c r="Z14" s="34">
        <f t="shared" si="2"/>
        <v>0</v>
      </c>
      <c r="AA14" s="14">
        <f t="shared" si="3"/>
        <v>0</v>
      </c>
      <c r="AB14" s="33"/>
      <c r="AJ14" s="137" t="s">
        <v>6</v>
      </c>
    </row>
    <row r="15" spans="1:36" x14ac:dyDescent="0.2">
      <c r="A15" s="46">
        <f t="shared" si="4"/>
        <v>6</v>
      </c>
      <c r="B15" s="102" t="s">
        <v>193</v>
      </c>
      <c r="C15" s="204" t="s">
        <v>192</v>
      </c>
      <c r="D15" s="14">
        <v>200</v>
      </c>
      <c r="E15" s="100">
        <v>0</v>
      </c>
      <c r="F15" s="35" t="s">
        <v>192</v>
      </c>
      <c r="G15" s="73" t="s">
        <v>38</v>
      </c>
      <c r="H15" s="204" t="s">
        <v>191</v>
      </c>
      <c r="I15" s="199" t="s">
        <v>341</v>
      </c>
      <c r="J15" s="196" t="s">
        <v>342</v>
      </c>
      <c r="K15" s="46" t="s">
        <v>35</v>
      </c>
      <c r="L15" s="14" t="s">
        <v>188</v>
      </c>
      <c r="M15" s="35" t="s">
        <v>187</v>
      </c>
      <c r="N15" s="99" t="s">
        <v>186</v>
      </c>
      <c r="O15" s="98">
        <v>44021</v>
      </c>
      <c r="P15" s="98">
        <v>44386</v>
      </c>
      <c r="Q15" s="14" t="s">
        <v>135</v>
      </c>
      <c r="R15" s="14">
        <v>42011200</v>
      </c>
      <c r="S15" s="52">
        <f t="shared" si="0"/>
        <v>4621232</v>
      </c>
      <c r="T15" s="35">
        <v>0</v>
      </c>
      <c r="U15" s="19">
        <f t="shared" si="1"/>
        <v>46632432</v>
      </c>
      <c r="V15" s="52">
        <v>42011200</v>
      </c>
      <c r="W15" s="14">
        <v>0</v>
      </c>
      <c r="X15" s="14">
        <v>0</v>
      </c>
      <c r="Y15" s="35">
        <v>0</v>
      </c>
      <c r="Z15" s="34">
        <f t="shared" si="2"/>
        <v>0</v>
      </c>
      <c r="AA15" s="14">
        <f t="shared" si="3"/>
        <v>0</v>
      </c>
      <c r="AB15" s="33"/>
    </row>
    <row r="16" spans="1:36" x14ac:dyDescent="0.2">
      <c r="A16" s="46">
        <f t="shared" si="4"/>
        <v>7</v>
      </c>
      <c r="B16" s="200" t="s">
        <v>41</v>
      </c>
      <c r="C16" s="201" t="s">
        <v>40</v>
      </c>
      <c r="D16" s="94">
        <v>24</v>
      </c>
      <c r="E16" s="94" t="s">
        <v>82</v>
      </c>
      <c r="F16" s="18" t="s">
        <v>39</v>
      </c>
      <c r="G16" s="32" t="s">
        <v>38</v>
      </c>
      <c r="H16" s="28" t="s">
        <v>37</v>
      </c>
      <c r="I16" s="202" t="s">
        <v>134</v>
      </c>
      <c r="J16" s="206">
        <v>44550</v>
      </c>
      <c r="K16" s="148" t="s">
        <v>35</v>
      </c>
      <c r="L16" s="207" t="s">
        <v>133</v>
      </c>
      <c r="M16" s="18" t="s">
        <v>132</v>
      </c>
      <c r="N16" s="205" t="s">
        <v>131</v>
      </c>
      <c r="O16" s="203">
        <v>44550</v>
      </c>
      <c r="P16" s="203" t="s">
        <v>130</v>
      </c>
      <c r="Q16" s="14" t="s">
        <v>31</v>
      </c>
      <c r="R16" s="18">
        <v>296800</v>
      </c>
      <c r="S16" s="52">
        <f t="shared" si="0"/>
        <v>32648</v>
      </c>
      <c r="T16" s="18">
        <v>0</v>
      </c>
      <c r="U16" s="19">
        <f t="shared" si="1"/>
        <v>329448</v>
      </c>
      <c r="V16" s="18">
        <v>296800</v>
      </c>
      <c r="W16" s="14">
        <v>0</v>
      </c>
      <c r="X16" s="14">
        <v>0</v>
      </c>
      <c r="Y16" s="35">
        <v>0</v>
      </c>
      <c r="Z16" s="34">
        <f t="shared" si="2"/>
        <v>0</v>
      </c>
      <c r="AA16" s="14">
        <f t="shared" si="3"/>
        <v>0</v>
      </c>
      <c r="AB16" s="13"/>
    </row>
    <row r="17" spans="1:28" x14ac:dyDescent="0.2">
      <c r="A17" s="46">
        <f t="shared" si="4"/>
        <v>8</v>
      </c>
      <c r="B17" s="200" t="s">
        <v>41</v>
      </c>
      <c r="C17" s="201" t="s">
        <v>40</v>
      </c>
      <c r="D17" s="94">
        <v>40</v>
      </c>
      <c r="E17" s="94" t="s">
        <v>82</v>
      </c>
      <c r="F17" s="18" t="s">
        <v>39</v>
      </c>
      <c r="G17" s="32" t="s">
        <v>38</v>
      </c>
      <c r="H17" s="28" t="s">
        <v>37</v>
      </c>
      <c r="I17" s="202" t="s">
        <v>129</v>
      </c>
      <c r="J17" s="206">
        <v>44550</v>
      </c>
      <c r="K17" s="148" t="s">
        <v>35</v>
      </c>
      <c r="L17" s="207" t="s">
        <v>128</v>
      </c>
      <c r="M17" s="18" t="s">
        <v>124</v>
      </c>
      <c r="N17" s="205" t="s">
        <v>127</v>
      </c>
      <c r="O17" s="203">
        <v>44550</v>
      </c>
      <c r="P17" s="203" t="s">
        <v>130</v>
      </c>
      <c r="Q17" s="14" t="s">
        <v>31</v>
      </c>
      <c r="R17" s="18">
        <v>494667</v>
      </c>
      <c r="S17" s="52">
        <f t="shared" si="0"/>
        <v>54413.37</v>
      </c>
      <c r="T17" s="18">
        <v>0</v>
      </c>
      <c r="U17" s="19">
        <f t="shared" si="1"/>
        <v>549080.37</v>
      </c>
      <c r="V17" s="18">
        <v>494667</v>
      </c>
      <c r="W17" s="14">
        <v>0</v>
      </c>
      <c r="X17" s="14">
        <v>0</v>
      </c>
      <c r="Y17" s="35">
        <v>0</v>
      </c>
      <c r="Z17" s="34">
        <f t="shared" si="2"/>
        <v>0</v>
      </c>
      <c r="AA17" s="14">
        <f t="shared" si="3"/>
        <v>0</v>
      </c>
      <c r="AB17" s="13"/>
    </row>
    <row r="18" spans="1:28" x14ac:dyDescent="0.2">
      <c r="A18" s="46">
        <f t="shared" si="4"/>
        <v>9</v>
      </c>
      <c r="B18" s="200" t="s">
        <v>41</v>
      </c>
      <c r="C18" s="201" t="s">
        <v>40</v>
      </c>
      <c r="D18" s="94">
        <v>60</v>
      </c>
      <c r="E18" s="94" t="s">
        <v>82</v>
      </c>
      <c r="F18" s="18" t="s">
        <v>39</v>
      </c>
      <c r="G18" s="32" t="s">
        <v>38</v>
      </c>
      <c r="H18" s="28" t="s">
        <v>37</v>
      </c>
      <c r="I18" s="202" t="s">
        <v>126</v>
      </c>
      <c r="J18" s="206">
        <v>44550</v>
      </c>
      <c r="K18" s="148" t="s">
        <v>35</v>
      </c>
      <c r="L18" s="94" t="s">
        <v>125</v>
      </c>
      <c r="M18" s="18" t="s">
        <v>124</v>
      </c>
      <c r="N18" s="205" t="s">
        <v>123</v>
      </c>
      <c r="O18" s="203">
        <v>44550</v>
      </c>
      <c r="P18" s="203" t="s">
        <v>130</v>
      </c>
      <c r="Q18" s="14" t="s">
        <v>31</v>
      </c>
      <c r="R18" s="18">
        <v>742000</v>
      </c>
      <c r="S18" s="52">
        <f t="shared" si="0"/>
        <v>81620</v>
      </c>
      <c r="T18" s="18">
        <v>0</v>
      </c>
      <c r="U18" s="19">
        <f t="shared" si="1"/>
        <v>823620</v>
      </c>
      <c r="V18" s="18">
        <v>742000</v>
      </c>
      <c r="W18" s="14">
        <v>0</v>
      </c>
      <c r="X18" s="14">
        <v>0</v>
      </c>
      <c r="Y18" s="35">
        <v>0</v>
      </c>
      <c r="Z18" s="34">
        <f t="shared" si="2"/>
        <v>0</v>
      </c>
      <c r="AA18" s="14">
        <f t="shared" si="3"/>
        <v>0</v>
      </c>
      <c r="AB18" s="13"/>
    </row>
    <row r="19" spans="1:28" x14ac:dyDescent="0.2">
      <c r="A19" s="46">
        <f t="shared" si="4"/>
        <v>10</v>
      </c>
      <c r="B19" s="200" t="s">
        <v>41</v>
      </c>
      <c r="C19" s="201" t="s">
        <v>40</v>
      </c>
      <c r="D19" s="94">
        <v>78</v>
      </c>
      <c r="E19" s="94" t="s">
        <v>82</v>
      </c>
      <c r="F19" s="18" t="s">
        <v>39</v>
      </c>
      <c r="G19" s="32" t="s">
        <v>38</v>
      </c>
      <c r="H19" s="28" t="s">
        <v>37</v>
      </c>
      <c r="I19" s="202" t="s">
        <v>122</v>
      </c>
      <c r="J19" s="206">
        <v>44550</v>
      </c>
      <c r="K19" s="148" t="s">
        <v>35</v>
      </c>
      <c r="L19" s="94" t="s">
        <v>121</v>
      </c>
      <c r="M19" s="18" t="s">
        <v>120</v>
      </c>
      <c r="N19" s="205" t="s">
        <v>119</v>
      </c>
      <c r="O19" s="203">
        <v>44550</v>
      </c>
      <c r="P19" s="203" t="s">
        <v>130</v>
      </c>
      <c r="Q19" s="14" t="s">
        <v>31</v>
      </c>
      <c r="R19" s="18">
        <v>964600</v>
      </c>
      <c r="S19" s="52">
        <f t="shared" si="0"/>
        <v>106106</v>
      </c>
      <c r="T19" s="18">
        <v>0</v>
      </c>
      <c r="U19" s="19">
        <f t="shared" si="1"/>
        <v>1070706</v>
      </c>
      <c r="V19" s="18">
        <v>964600</v>
      </c>
      <c r="W19" s="14">
        <v>0</v>
      </c>
      <c r="X19" s="14">
        <v>0</v>
      </c>
      <c r="Y19" s="35">
        <v>0</v>
      </c>
      <c r="Z19" s="34">
        <f t="shared" si="2"/>
        <v>0</v>
      </c>
      <c r="AA19" s="14">
        <f t="shared" si="3"/>
        <v>0</v>
      </c>
      <c r="AB19" s="13"/>
    </row>
    <row r="20" spans="1:28" x14ac:dyDescent="0.2">
      <c r="A20" s="46">
        <f t="shared" si="4"/>
        <v>11</v>
      </c>
      <c r="B20" s="200" t="s">
        <v>41</v>
      </c>
      <c r="C20" s="201" t="s">
        <v>40</v>
      </c>
      <c r="D20" s="94">
        <v>20</v>
      </c>
      <c r="E20" s="94" t="s">
        <v>82</v>
      </c>
      <c r="F20" s="18" t="s">
        <v>39</v>
      </c>
      <c r="G20" s="32" t="s">
        <v>38</v>
      </c>
      <c r="H20" s="28" t="s">
        <v>37</v>
      </c>
      <c r="I20" s="202" t="s">
        <v>118</v>
      </c>
      <c r="J20" s="206">
        <v>44550</v>
      </c>
      <c r="K20" s="148" t="s">
        <v>35</v>
      </c>
      <c r="L20" s="94" t="s">
        <v>117</v>
      </c>
      <c r="M20" s="18" t="s">
        <v>116</v>
      </c>
      <c r="N20" s="205" t="s">
        <v>115</v>
      </c>
      <c r="O20" s="203">
        <v>44550</v>
      </c>
      <c r="P20" s="203" t="s">
        <v>130</v>
      </c>
      <c r="Q20" s="14" t="s">
        <v>31</v>
      </c>
      <c r="R20" s="18">
        <v>247333</v>
      </c>
      <c r="S20" s="52">
        <f t="shared" si="0"/>
        <v>27206.63</v>
      </c>
      <c r="T20" s="18">
        <v>0</v>
      </c>
      <c r="U20" s="19">
        <f t="shared" si="1"/>
        <v>274539.63</v>
      </c>
      <c r="V20" s="18">
        <v>247333</v>
      </c>
      <c r="W20" s="14">
        <v>0</v>
      </c>
      <c r="X20" s="14">
        <v>0</v>
      </c>
      <c r="Y20" s="35">
        <v>0</v>
      </c>
      <c r="Z20" s="34">
        <f t="shared" si="2"/>
        <v>0</v>
      </c>
      <c r="AA20" s="14">
        <f t="shared" si="3"/>
        <v>0</v>
      </c>
      <c r="AB20" s="13"/>
    </row>
    <row r="21" spans="1:28" x14ac:dyDescent="0.2">
      <c r="A21" s="46">
        <f t="shared" si="4"/>
        <v>12</v>
      </c>
      <c r="B21" s="200" t="s">
        <v>41</v>
      </c>
      <c r="C21" s="201" t="s">
        <v>40</v>
      </c>
      <c r="D21" s="94">
        <v>12</v>
      </c>
      <c r="E21" s="94" t="s">
        <v>82</v>
      </c>
      <c r="F21" s="18" t="s">
        <v>39</v>
      </c>
      <c r="G21" s="32" t="s">
        <v>38</v>
      </c>
      <c r="H21" s="28" t="s">
        <v>37</v>
      </c>
      <c r="I21" s="202" t="s">
        <v>114</v>
      </c>
      <c r="J21" s="206">
        <v>44550</v>
      </c>
      <c r="K21" s="148" t="s">
        <v>35</v>
      </c>
      <c r="L21" s="207" t="s">
        <v>113</v>
      </c>
      <c r="M21" s="18" t="s">
        <v>112</v>
      </c>
      <c r="N21" s="205" t="s">
        <v>107</v>
      </c>
      <c r="O21" s="203">
        <v>44550</v>
      </c>
      <c r="P21" s="203" t="s">
        <v>130</v>
      </c>
      <c r="Q21" s="14" t="s">
        <v>31</v>
      </c>
      <c r="R21" s="18">
        <v>148400</v>
      </c>
      <c r="S21" s="52">
        <f t="shared" si="0"/>
        <v>16324</v>
      </c>
      <c r="T21" s="18">
        <v>0</v>
      </c>
      <c r="U21" s="19">
        <f t="shared" si="1"/>
        <v>164724</v>
      </c>
      <c r="V21" s="18">
        <v>148400</v>
      </c>
      <c r="W21" s="14">
        <v>0</v>
      </c>
      <c r="X21" s="14">
        <v>0</v>
      </c>
      <c r="Y21" s="35">
        <v>0</v>
      </c>
      <c r="Z21" s="34">
        <f t="shared" si="2"/>
        <v>0</v>
      </c>
      <c r="AA21" s="14">
        <f t="shared" si="3"/>
        <v>0</v>
      </c>
      <c r="AB21" s="13"/>
    </row>
    <row r="22" spans="1:28" x14ac:dyDescent="0.2">
      <c r="A22" s="46">
        <f t="shared" si="4"/>
        <v>13</v>
      </c>
      <c r="B22" s="200" t="s">
        <v>41</v>
      </c>
      <c r="C22" s="201" t="s">
        <v>40</v>
      </c>
      <c r="D22" s="94">
        <v>50</v>
      </c>
      <c r="E22" s="94" t="s">
        <v>111</v>
      </c>
      <c r="F22" s="18" t="s">
        <v>39</v>
      </c>
      <c r="G22" s="32" t="s">
        <v>38</v>
      </c>
      <c r="H22" s="28" t="s">
        <v>37</v>
      </c>
      <c r="I22" s="202" t="s">
        <v>110</v>
      </c>
      <c r="J22" s="206">
        <v>44550</v>
      </c>
      <c r="K22" s="148" t="s">
        <v>35</v>
      </c>
      <c r="L22" s="94" t="s">
        <v>109</v>
      </c>
      <c r="M22" s="18" t="s">
        <v>108</v>
      </c>
      <c r="N22" s="205" t="s">
        <v>107</v>
      </c>
      <c r="O22" s="203">
        <v>44550</v>
      </c>
      <c r="P22" s="203" t="s">
        <v>130</v>
      </c>
      <c r="Q22" s="14" t="s">
        <v>31</v>
      </c>
      <c r="R22" s="18">
        <v>618333</v>
      </c>
      <c r="S22" s="52">
        <f t="shared" si="0"/>
        <v>68016.63</v>
      </c>
      <c r="T22" s="18">
        <v>0</v>
      </c>
      <c r="U22" s="19">
        <f t="shared" si="1"/>
        <v>686349.63</v>
      </c>
      <c r="V22" s="18">
        <v>618333</v>
      </c>
      <c r="W22" s="14">
        <v>0</v>
      </c>
      <c r="X22" s="14">
        <v>0</v>
      </c>
      <c r="Y22" s="35">
        <v>0</v>
      </c>
      <c r="Z22" s="34">
        <f t="shared" si="2"/>
        <v>0</v>
      </c>
      <c r="AA22" s="14">
        <f t="shared" si="3"/>
        <v>0</v>
      </c>
      <c r="AB22" s="13"/>
    </row>
    <row r="23" spans="1:28" x14ac:dyDescent="0.2">
      <c r="A23" s="46">
        <f t="shared" si="4"/>
        <v>14</v>
      </c>
      <c r="B23" s="200" t="s">
        <v>41</v>
      </c>
      <c r="C23" s="201" t="s">
        <v>40</v>
      </c>
      <c r="D23" s="94">
        <v>28</v>
      </c>
      <c r="E23" s="94" t="s">
        <v>82</v>
      </c>
      <c r="F23" s="18" t="s">
        <v>39</v>
      </c>
      <c r="G23" s="32" t="s">
        <v>38</v>
      </c>
      <c r="H23" s="28" t="s">
        <v>37</v>
      </c>
      <c r="I23" s="202" t="s">
        <v>106</v>
      </c>
      <c r="J23" s="206">
        <v>44550</v>
      </c>
      <c r="K23" s="148" t="s">
        <v>35</v>
      </c>
      <c r="L23" s="94" t="s">
        <v>105</v>
      </c>
      <c r="M23" s="18" t="s">
        <v>104</v>
      </c>
      <c r="N23" s="205" t="s">
        <v>100</v>
      </c>
      <c r="O23" s="203">
        <v>44550</v>
      </c>
      <c r="P23" s="203" t="s">
        <v>130</v>
      </c>
      <c r="Q23" s="14" t="s">
        <v>31</v>
      </c>
      <c r="R23" s="18">
        <v>346267</v>
      </c>
      <c r="S23" s="52">
        <f t="shared" si="0"/>
        <v>38089.370000000003</v>
      </c>
      <c r="T23" s="18">
        <v>0</v>
      </c>
      <c r="U23" s="19">
        <f t="shared" si="1"/>
        <v>384356.37</v>
      </c>
      <c r="V23" s="18">
        <v>346267</v>
      </c>
      <c r="W23" s="14">
        <v>0</v>
      </c>
      <c r="X23" s="14">
        <v>0</v>
      </c>
      <c r="Y23" s="35">
        <v>0</v>
      </c>
      <c r="Z23" s="34">
        <f t="shared" si="2"/>
        <v>0</v>
      </c>
      <c r="AA23" s="14">
        <f t="shared" si="3"/>
        <v>0</v>
      </c>
      <c r="AB23" s="13"/>
    </row>
    <row r="24" spans="1:28" x14ac:dyDescent="0.2">
      <c r="A24" s="46">
        <f t="shared" si="4"/>
        <v>15</v>
      </c>
      <c r="B24" s="200" t="s">
        <v>41</v>
      </c>
      <c r="C24" s="201" t="s">
        <v>40</v>
      </c>
      <c r="D24" s="94">
        <v>64</v>
      </c>
      <c r="E24" s="94" t="s">
        <v>82</v>
      </c>
      <c r="F24" s="18" t="s">
        <v>39</v>
      </c>
      <c r="G24" s="32" t="s">
        <v>38</v>
      </c>
      <c r="H24" s="28" t="s">
        <v>37</v>
      </c>
      <c r="I24" s="202" t="s">
        <v>103</v>
      </c>
      <c r="J24" s="206">
        <v>44550</v>
      </c>
      <c r="K24" s="148" t="s">
        <v>35</v>
      </c>
      <c r="L24" s="94" t="s">
        <v>102</v>
      </c>
      <c r="M24" s="18" t="s">
        <v>101</v>
      </c>
      <c r="N24" s="205" t="s">
        <v>100</v>
      </c>
      <c r="O24" s="203">
        <v>44550</v>
      </c>
      <c r="P24" s="203" t="s">
        <v>130</v>
      </c>
      <c r="Q24" s="14" t="s">
        <v>31</v>
      </c>
      <c r="R24" s="18">
        <v>791467</v>
      </c>
      <c r="S24" s="52">
        <f t="shared" si="0"/>
        <v>87061.37</v>
      </c>
      <c r="T24" s="18">
        <v>0</v>
      </c>
      <c r="U24" s="19">
        <f t="shared" si="1"/>
        <v>878528.37</v>
      </c>
      <c r="V24" s="18">
        <v>791467</v>
      </c>
      <c r="W24" s="14">
        <v>0</v>
      </c>
      <c r="X24" s="14">
        <v>0</v>
      </c>
      <c r="Y24" s="35">
        <v>0</v>
      </c>
      <c r="Z24" s="34">
        <f t="shared" si="2"/>
        <v>0</v>
      </c>
      <c r="AA24" s="14">
        <f t="shared" si="3"/>
        <v>0</v>
      </c>
      <c r="AB24" s="13"/>
    </row>
    <row r="25" spans="1:28" x14ac:dyDescent="0.2">
      <c r="A25" s="46">
        <f t="shared" si="4"/>
        <v>16</v>
      </c>
      <c r="B25" s="200" t="s">
        <v>41</v>
      </c>
      <c r="C25" s="201" t="s">
        <v>40</v>
      </c>
      <c r="D25" s="94">
        <v>130</v>
      </c>
      <c r="E25" s="94" t="s">
        <v>82</v>
      </c>
      <c r="F25" s="18" t="s">
        <v>39</v>
      </c>
      <c r="G25" s="32" t="s">
        <v>38</v>
      </c>
      <c r="H25" s="28" t="s">
        <v>37</v>
      </c>
      <c r="I25" s="202" t="s">
        <v>92</v>
      </c>
      <c r="J25" s="206">
        <v>44550</v>
      </c>
      <c r="K25" s="148" t="s">
        <v>35</v>
      </c>
      <c r="L25" s="207" t="s">
        <v>99</v>
      </c>
      <c r="M25" s="18" t="s">
        <v>98</v>
      </c>
      <c r="N25" s="205" t="s">
        <v>97</v>
      </c>
      <c r="O25" s="203">
        <v>44550</v>
      </c>
      <c r="P25" s="203" t="s">
        <v>130</v>
      </c>
      <c r="Q25" s="14" t="s">
        <v>31</v>
      </c>
      <c r="R25" s="18">
        <v>1607667</v>
      </c>
      <c r="S25" s="52">
        <f t="shared" si="0"/>
        <v>176843.37</v>
      </c>
      <c r="T25" s="18">
        <v>0</v>
      </c>
      <c r="U25" s="19">
        <f t="shared" si="1"/>
        <v>1784510.37</v>
      </c>
      <c r="V25" s="18">
        <v>1607667</v>
      </c>
      <c r="W25" s="14">
        <v>0</v>
      </c>
      <c r="X25" s="14">
        <v>0</v>
      </c>
      <c r="Y25" s="35">
        <v>0</v>
      </c>
      <c r="Z25" s="34">
        <f t="shared" si="2"/>
        <v>0</v>
      </c>
      <c r="AA25" s="14">
        <f t="shared" si="3"/>
        <v>0</v>
      </c>
      <c r="AB25" s="13"/>
    </row>
    <row r="26" spans="1:28" x14ac:dyDescent="0.2">
      <c r="A26" s="46">
        <f t="shared" si="4"/>
        <v>17</v>
      </c>
      <c r="B26" s="200" t="s">
        <v>41</v>
      </c>
      <c r="C26" s="201" t="s">
        <v>40</v>
      </c>
      <c r="D26" s="94">
        <v>60</v>
      </c>
      <c r="E26" s="94" t="s">
        <v>82</v>
      </c>
      <c r="F26" s="18" t="s">
        <v>39</v>
      </c>
      <c r="G26" s="32" t="s">
        <v>38</v>
      </c>
      <c r="H26" s="28" t="s">
        <v>37</v>
      </c>
      <c r="I26" s="202" t="s">
        <v>343</v>
      </c>
      <c r="J26" s="206">
        <v>44477</v>
      </c>
      <c r="K26" s="148" t="s">
        <v>35</v>
      </c>
      <c r="L26" s="207" t="s">
        <v>95</v>
      </c>
      <c r="M26" s="18" t="s">
        <v>94</v>
      </c>
      <c r="N26" s="205" t="s">
        <v>93</v>
      </c>
      <c r="O26" s="206">
        <v>44477</v>
      </c>
      <c r="P26" s="206">
        <v>44841</v>
      </c>
      <c r="Q26" s="14" t="s">
        <v>31</v>
      </c>
      <c r="R26" s="18">
        <v>742000</v>
      </c>
      <c r="S26" s="52">
        <f t="shared" si="0"/>
        <v>81620</v>
      </c>
      <c r="T26" s="18">
        <v>0</v>
      </c>
      <c r="U26" s="19">
        <f t="shared" si="1"/>
        <v>823620</v>
      </c>
      <c r="V26" s="18">
        <v>742000</v>
      </c>
      <c r="W26" s="14">
        <v>0</v>
      </c>
      <c r="X26" s="14">
        <v>0</v>
      </c>
      <c r="Y26" s="35">
        <v>0</v>
      </c>
      <c r="Z26" s="34">
        <f t="shared" si="2"/>
        <v>0</v>
      </c>
      <c r="AA26" s="14">
        <f t="shared" si="3"/>
        <v>0</v>
      </c>
      <c r="AB26" s="13"/>
    </row>
    <row r="27" spans="1:28" x14ac:dyDescent="0.2">
      <c r="A27" s="46">
        <f t="shared" si="4"/>
        <v>18</v>
      </c>
      <c r="B27" s="200" t="s">
        <v>41</v>
      </c>
      <c r="C27" s="201" t="s">
        <v>40</v>
      </c>
      <c r="D27" s="94">
        <v>63</v>
      </c>
      <c r="E27" s="94" t="s">
        <v>82</v>
      </c>
      <c r="F27" s="18" t="s">
        <v>39</v>
      </c>
      <c r="G27" s="32" t="s">
        <v>38</v>
      </c>
      <c r="H27" s="28" t="s">
        <v>37</v>
      </c>
      <c r="I27" s="202" t="s">
        <v>96</v>
      </c>
      <c r="J27" s="206">
        <v>44550</v>
      </c>
      <c r="K27" s="148" t="s">
        <v>35</v>
      </c>
      <c r="L27" s="207" t="s">
        <v>91</v>
      </c>
      <c r="M27" s="18" t="s">
        <v>90</v>
      </c>
      <c r="N27" s="205" t="s">
        <v>89</v>
      </c>
      <c r="O27" s="206">
        <v>44477</v>
      </c>
      <c r="P27" s="206">
        <v>44841</v>
      </c>
      <c r="Q27" s="14" t="s">
        <v>31</v>
      </c>
      <c r="R27" s="18">
        <v>779100</v>
      </c>
      <c r="S27" s="52">
        <f t="shared" si="0"/>
        <v>85701</v>
      </c>
      <c r="T27" s="18">
        <v>0</v>
      </c>
      <c r="U27" s="19">
        <f t="shared" si="1"/>
        <v>864801</v>
      </c>
      <c r="V27" s="18">
        <v>779100</v>
      </c>
      <c r="W27" s="14">
        <v>0</v>
      </c>
      <c r="X27" s="14">
        <v>0</v>
      </c>
      <c r="Y27" s="35">
        <v>0</v>
      </c>
      <c r="Z27" s="34">
        <f t="shared" si="2"/>
        <v>0</v>
      </c>
      <c r="AA27" s="14">
        <f t="shared" si="3"/>
        <v>0</v>
      </c>
      <c r="AB27" s="13"/>
    </row>
    <row r="28" spans="1:28" x14ac:dyDescent="0.2">
      <c r="A28" s="46">
        <f t="shared" si="4"/>
        <v>19</v>
      </c>
      <c r="B28" s="200" t="s">
        <v>41</v>
      </c>
      <c r="C28" s="201" t="s">
        <v>40</v>
      </c>
      <c r="D28" s="94">
        <v>12</v>
      </c>
      <c r="E28" s="94" t="s">
        <v>82</v>
      </c>
      <c r="F28" s="18" t="s">
        <v>39</v>
      </c>
      <c r="G28" s="32" t="s">
        <v>38</v>
      </c>
      <c r="H28" s="28" t="s">
        <v>37</v>
      </c>
      <c r="I28" s="202" t="s">
        <v>88</v>
      </c>
      <c r="J28" s="206">
        <v>44550</v>
      </c>
      <c r="K28" s="148" t="s">
        <v>35</v>
      </c>
      <c r="L28" s="207" t="s">
        <v>87</v>
      </c>
      <c r="M28" s="18" t="s">
        <v>86</v>
      </c>
      <c r="N28" s="205" t="s">
        <v>85</v>
      </c>
      <c r="O28" s="203">
        <v>44550</v>
      </c>
      <c r="P28" s="208">
        <v>44914</v>
      </c>
      <c r="Q28" s="94" t="s">
        <v>31</v>
      </c>
      <c r="R28" s="18">
        <v>148400</v>
      </c>
      <c r="S28" s="52">
        <f t="shared" si="0"/>
        <v>16324</v>
      </c>
      <c r="T28" s="18">
        <v>0</v>
      </c>
      <c r="U28" s="19">
        <f t="shared" si="1"/>
        <v>164724</v>
      </c>
      <c r="V28" s="18">
        <v>148400</v>
      </c>
      <c r="W28" s="14">
        <v>0</v>
      </c>
      <c r="X28" s="14">
        <v>0</v>
      </c>
      <c r="Y28" s="35">
        <v>0</v>
      </c>
      <c r="Z28" s="34">
        <f t="shared" si="2"/>
        <v>0</v>
      </c>
      <c r="AA28" s="14">
        <f t="shared" si="3"/>
        <v>0</v>
      </c>
      <c r="AB28" s="13"/>
    </row>
    <row r="29" spans="1:28" x14ac:dyDescent="0.2">
      <c r="A29" s="46">
        <f t="shared" si="4"/>
        <v>20</v>
      </c>
      <c r="B29" s="102" t="s">
        <v>41</v>
      </c>
      <c r="C29" s="101" t="s">
        <v>40</v>
      </c>
      <c r="D29" s="14"/>
      <c r="E29" s="14"/>
      <c r="F29" s="35"/>
      <c r="G29" s="45"/>
      <c r="H29" s="44" t="s">
        <v>83</v>
      </c>
      <c r="I29" s="199"/>
      <c r="J29" s="209"/>
      <c r="K29" s="46"/>
      <c r="L29" s="210"/>
      <c r="M29" s="35"/>
      <c r="N29" s="211"/>
      <c r="O29" s="203"/>
      <c r="P29" s="98"/>
      <c r="Q29" s="14"/>
      <c r="R29" s="35">
        <v>7290000</v>
      </c>
      <c r="S29" s="52">
        <f t="shared" si="0"/>
        <v>801900</v>
      </c>
      <c r="T29" s="35"/>
      <c r="U29" s="19">
        <f t="shared" si="1"/>
        <v>8091900</v>
      </c>
      <c r="V29" s="35">
        <v>7290000</v>
      </c>
      <c r="W29" s="14">
        <v>0</v>
      </c>
      <c r="X29" s="14">
        <v>0</v>
      </c>
      <c r="Y29" s="35">
        <v>0</v>
      </c>
      <c r="Z29" s="34">
        <f t="shared" si="2"/>
        <v>0</v>
      </c>
      <c r="AA29" s="14">
        <f t="shared" si="3"/>
        <v>0</v>
      </c>
      <c r="AB29" s="33"/>
    </row>
    <row r="30" spans="1:28" x14ac:dyDescent="0.2">
      <c r="A30" s="46">
        <f t="shared" si="4"/>
        <v>21</v>
      </c>
      <c r="B30" s="102" t="s">
        <v>41</v>
      </c>
      <c r="C30" s="101" t="s">
        <v>40</v>
      </c>
      <c r="D30" s="94">
        <v>15</v>
      </c>
      <c r="E30" s="94" t="s">
        <v>82</v>
      </c>
      <c r="F30" s="18" t="s">
        <v>39</v>
      </c>
      <c r="G30" s="32" t="s">
        <v>38</v>
      </c>
      <c r="H30" s="28" t="s">
        <v>37</v>
      </c>
      <c r="I30" s="202" t="s">
        <v>81</v>
      </c>
      <c r="J30" s="206">
        <v>44743</v>
      </c>
      <c r="K30" s="148" t="s">
        <v>35</v>
      </c>
      <c r="L30" s="94" t="s">
        <v>80</v>
      </c>
      <c r="M30" s="18" t="s">
        <v>47</v>
      </c>
      <c r="N30" s="212" t="s">
        <v>79</v>
      </c>
      <c r="O30" s="203">
        <v>44743</v>
      </c>
      <c r="P30" s="203">
        <v>45107</v>
      </c>
      <c r="Q30" s="94" t="s">
        <v>31</v>
      </c>
      <c r="R30" s="18">
        <v>185500</v>
      </c>
      <c r="S30" s="52">
        <f t="shared" si="0"/>
        <v>20405</v>
      </c>
      <c r="T30" s="18">
        <v>0</v>
      </c>
      <c r="U30" s="19">
        <f t="shared" si="1"/>
        <v>205905</v>
      </c>
      <c r="V30" s="18">
        <v>185500</v>
      </c>
      <c r="W30" s="14">
        <v>0</v>
      </c>
      <c r="X30" s="14">
        <v>0</v>
      </c>
      <c r="Y30" s="35">
        <v>0</v>
      </c>
      <c r="Z30" s="34">
        <f t="shared" si="2"/>
        <v>0</v>
      </c>
      <c r="AA30" s="14">
        <f t="shared" si="3"/>
        <v>0</v>
      </c>
      <c r="AB30" s="13"/>
    </row>
    <row r="31" spans="1:28" x14ac:dyDescent="0.2">
      <c r="A31" s="46">
        <f t="shared" si="4"/>
        <v>22</v>
      </c>
      <c r="B31" s="102" t="s">
        <v>41</v>
      </c>
      <c r="C31" s="101" t="s">
        <v>40</v>
      </c>
      <c r="D31" s="94">
        <v>60</v>
      </c>
      <c r="E31" s="94"/>
      <c r="F31" s="18" t="s">
        <v>39</v>
      </c>
      <c r="G31" s="29" t="s">
        <v>38</v>
      </c>
      <c r="H31" s="28" t="s">
        <v>37</v>
      </c>
      <c r="I31" s="202" t="s">
        <v>78</v>
      </c>
      <c r="J31" s="206">
        <v>44743</v>
      </c>
      <c r="K31" s="148" t="s">
        <v>35</v>
      </c>
      <c r="L31" s="94" t="s">
        <v>77</v>
      </c>
      <c r="M31" s="18" t="s">
        <v>47</v>
      </c>
      <c r="N31" s="212" t="s">
        <v>76</v>
      </c>
      <c r="O31" s="203">
        <v>44743</v>
      </c>
      <c r="P31" s="203">
        <v>45107</v>
      </c>
      <c r="Q31" s="94" t="s">
        <v>31</v>
      </c>
      <c r="R31" s="18">
        <v>742000</v>
      </c>
      <c r="S31" s="52">
        <f t="shared" si="0"/>
        <v>81620</v>
      </c>
      <c r="T31" s="18">
        <v>0</v>
      </c>
      <c r="U31" s="19">
        <f t="shared" si="1"/>
        <v>823620</v>
      </c>
      <c r="V31" s="18">
        <v>742000</v>
      </c>
      <c r="W31" s="14">
        <v>0</v>
      </c>
      <c r="X31" s="14">
        <v>0</v>
      </c>
      <c r="Y31" s="35">
        <v>0</v>
      </c>
      <c r="Z31" s="34">
        <f t="shared" si="2"/>
        <v>0</v>
      </c>
      <c r="AA31" s="14">
        <f t="shared" si="3"/>
        <v>0</v>
      </c>
      <c r="AB31" s="13"/>
    </row>
    <row r="32" spans="1:28" x14ac:dyDescent="0.2">
      <c r="A32" s="46">
        <f t="shared" si="4"/>
        <v>23</v>
      </c>
      <c r="B32" s="102" t="s">
        <v>41</v>
      </c>
      <c r="C32" s="101" t="s">
        <v>40</v>
      </c>
      <c r="D32" s="94">
        <v>15</v>
      </c>
      <c r="E32" s="94"/>
      <c r="F32" s="18" t="s">
        <v>39</v>
      </c>
      <c r="G32" s="29" t="s">
        <v>38</v>
      </c>
      <c r="H32" s="28" t="s">
        <v>37</v>
      </c>
      <c r="I32" s="202" t="s">
        <v>75</v>
      </c>
      <c r="J32" s="206">
        <v>44743</v>
      </c>
      <c r="K32" s="148" t="s">
        <v>35</v>
      </c>
      <c r="L32" s="94" t="s">
        <v>74</v>
      </c>
      <c r="M32" s="18" t="s">
        <v>55</v>
      </c>
      <c r="N32" s="212" t="s">
        <v>73</v>
      </c>
      <c r="O32" s="203">
        <v>44743</v>
      </c>
      <c r="P32" s="203">
        <v>45107</v>
      </c>
      <c r="Q32" s="94" t="s">
        <v>31</v>
      </c>
      <c r="R32" s="18">
        <v>185500</v>
      </c>
      <c r="S32" s="52">
        <f t="shared" si="0"/>
        <v>20405</v>
      </c>
      <c r="T32" s="18">
        <v>0</v>
      </c>
      <c r="U32" s="19">
        <f t="shared" si="1"/>
        <v>205905</v>
      </c>
      <c r="V32" s="18">
        <v>185500</v>
      </c>
      <c r="W32" s="14">
        <v>0</v>
      </c>
      <c r="X32" s="14">
        <v>0</v>
      </c>
      <c r="Y32" s="35">
        <v>0</v>
      </c>
      <c r="Z32" s="34">
        <f t="shared" si="2"/>
        <v>0</v>
      </c>
      <c r="AA32" s="14">
        <f t="shared" si="3"/>
        <v>0</v>
      </c>
      <c r="AB32" s="13"/>
    </row>
    <row r="33" spans="1:65" x14ac:dyDescent="0.2">
      <c r="A33" s="46">
        <f t="shared" si="4"/>
        <v>24</v>
      </c>
      <c r="B33" s="102" t="s">
        <v>41</v>
      </c>
      <c r="C33" s="101" t="s">
        <v>40</v>
      </c>
      <c r="D33" s="94">
        <v>24</v>
      </c>
      <c r="E33" s="94"/>
      <c r="F33" s="18" t="s">
        <v>39</v>
      </c>
      <c r="G33" s="29" t="s">
        <v>38</v>
      </c>
      <c r="H33" s="28" t="s">
        <v>37</v>
      </c>
      <c r="I33" s="202" t="s">
        <v>72</v>
      </c>
      <c r="J33" s="206">
        <v>44743</v>
      </c>
      <c r="K33" s="148" t="s">
        <v>35</v>
      </c>
      <c r="L33" s="94" t="s">
        <v>71</v>
      </c>
      <c r="M33" s="18" t="s">
        <v>70</v>
      </c>
      <c r="N33" s="212" t="s">
        <v>69</v>
      </c>
      <c r="O33" s="203">
        <v>44743</v>
      </c>
      <c r="P33" s="203">
        <v>45107</v>
      </c>
      <c r="Q33" s="94" t="s">
        <v>31</v>
      </c>
      <c r="R33" s="18">
        <v>296800</v>
      </c>
      <c r="S33" s="52">
        <f t="shared" si="0"/>
        <v>32648</v>
      </c>
      <c r="T33" s="18">
        <v>0</v>
      </c>
      <c r="U33" s="19">
        <f t="shared" si="1"/>
        <v>329448</v>
      </c>
      <c r="V33" s="18">
        <v>296800</v>
      </c>
      <c r="W33" s="14">
        <v>0</v>
      </c>
      <c r="X33" s="14">
        <v>0</v>
      </c>
      <c r="Y33" s="35">
        <v>0</v>
      </c>
      <c r="Z33" s="34">
        <f t="shared" si="2"/>
        <v>0</v>
      </c>
      <c r="AA33" s="14">
        <f t="shared" si="3"/>
        <v>0</v>
      </c>
      <c r="AB33" s="13"/>
    </row>
    <row r="34" spans="1:65" x14ac:dyDescent="0.2">
      <c r="A34" s="46">
        <f t="shared" si="4"/>
        <v>25</v>
      </c>
      <c r="B34" s="102" t="s">
        <v>41</v>
      </c>
      <c r="C34" s="101" t="s">
        <v>40</v>
      </c>
      <c r="D34" s="94">
        <v>80</v>
      </c>
      <c r="E34" s="94"/>
      <c r="F34" s="18" t="s">
        <v>39</v>
      </c>
      <c r="G34" s="29" t="s">
        <v>38</v>
      </c>
      <c r="H34" s="28" t="s">
        <v>37</v>
      </c>
      <c r="I34" s="202" t="s">
        <v>68</v>
      </c>
      <c r="J34" s="206">
        <v>44743</v>
      </c>
      <c r="K34" s="148" t="s">
        <v>35</v>
      </c>
      <c r="L34" s="94" t="s">
        <v>67</v>
      </c>
      <c r="M34" s="18" t="s">
        <v>51</v>
      </c>
      <c r="N34" s="212" t="s">
        <v>66</v>
      </c>
      <c r="O34" s="203">
        <v>44743</v>
      </c>
      <c r="P34" s="203">
        <v>45107</v>
      </c>
      <c r="Q34" s="94" t="s">
        <v>31</v>
      </c>
      <c r="R34" s="18">
        <v>989333</v>
      </c>
      <c r="S34" s="52">
        <f t="shared" si="0"/>
        <v>108826.63</v>
      </c>
      <c r="T34" s="18">
        <v>0</v>
      </c>
      <c r="U34" s="19">
        <f t="shared" si="1"/>
        <v>1098159.6299999999</v>
      </c>
      <c r="V34" s="18">
        <v>989333</v>
      </c>
      <c r="W34" s="14">
        <v>0</v>
      </c>
      <c r="X34" s="14">
        <v>0</v>
      </c>
      <c r="Y34" s="35">
        <v>0</v>
      </c>
      <c r="Z34" s="34">
        <f t="shared" si="2"/>
        <v>0</v>
      </c>
      <c r="AA34" s="14">
        <f t="shared" si="3"/>
        <v>0</v>
      </c>
      <c r="AB34" s="13"/>
    </row>
    <row r="35" spans="1:65" x14ac:dyDescent="0.2">
      <c r="A35" s="46">
        <f t="shared" si="4"/>
        <v>26</v>
      </c>
      <c r="B35" s="102" t="s">
        <v>41</v>
      </c>
      <c r="C35" s="101" t="s">
        <v>40</v>
      </c>
      <c r="D35" s="94">
        <v>60</v>
      </c>
      <c r="E35" s="94"/>
      <c r="F35" s="18" t="s">
        <v>39</v>
      </c>
      <c r="G35" s="29" t="s">
        <v>38</v>
      </c>
      <c r="H35" s="28" t="s">
        <v>37</v>
      </c>
      <c r="I35" s="202" t="s">
        <v>65</v>
      </c>
      <c r="J35" s="206">
        <v>44743</v>
      </c>
      <c r="K35" s="148" t="s">
        <v>35</v>
      </c>
      <c r="L35" s="94" t="s">
        <v>64</v>
      </c>
      <c r="M35" s="18" t="s">
        <v>63</v>
      </c>
      <c r="N35" s="212" t="s">
        <v>62</v>
      </c>
      <c r="O35" s="203">
        <v>44743</v>
      </c>
      <c r="P35" s="203">
        <v>45107</v>
      </c>
      <c r="Q35" s="94" t="s">
        <v>31</v>
      </c>
      <c r="R35" s="18">
        <v>1236667</v>
      </c>
      <c r="S35" s="52">
        <f t="shared" si="0"/>
        <v>136033.37</v>
      </c>
      <c r="T35" s="18">
        <v>0</v>
      </c>
      <c r="U35" s="19">
        <f t="shared" si="1"/>
        <v>1372700.37</v>
      </c>
      <c r="V35" s="18">
        <v>1236667</v>
      </c>
      <c r="W35" s="14">
        <v>0</v>
      </c>
      <c r="X35" s="14">
        <v>0</v>
      </c>
      <c r="Y35" s="35">
        <v>0</v>
      </c>
      <c r="Z35" s="34">
        <f t="shared" si="2"/>
        <v>0</v>
      </c>
      <c r="AA35" s="14">
        <f t="shared" si="3"/>
        <v>0</v>
      </c>
      <c r="AB35" s="13"/>
    </row>
    <row r="36" spans="1:65" x14ac:dyDescent="0.2">
      <c r="A36" s="46">
        <f t="shared" si="4"/>
        <v>27</v>
      </c>
      <c r="B36" s="102" t="s">
        <v>41</v>
      </c>
      <c r="C36" s="101" t="s">
        <v>40</v>
      </c>
      <c r="D36" s="94">
        <v>24</v>
      </c>
      <c r="E36" s="94"/>
      <c r="F36" s="18" t="s">
        <v>39</v>
      </c>
      <c r="G36" s="29" t="s">
        <v>38</v>
      </c>
      <c r="H36" s="28" t="s">
        <v>37</v>
      </c>
      <c r="I36" s="202" t="s">
        <v>61</v>
      </c>
      <c r="J36" s="206">
        <v>44743</v>
      </c>
      <c r="K36" s="148" t="s">
        <v>35</v>
      </c>
      <c r="L36" s="94" t="s">
        <v>60</v>
      </c>
      <c r="M36" s="18" t="s">
        <v>59</v>
      </c>
      <c r="N36" s="212" t="s">
        <v>58</v>
      </c>
      <c r="O36" s="203">
        <v>44743</v>
      </c>
      <c r="P36" s="203">
        <v>45107</v>
      </c>
      <c r="Q36" s="94" t="s">
        <v>31</v>
      </c>
      <c r="R36" s="18">
        <v>296800</v>
      </c>
      <c r="S36" s="52">
        <f t="shared" si="0"/>
        <v>32648</v>
      </c>
      <c r="T36" s="18">
        <v>0</v>
      </c>
      <c r="U36" s="19">
        <f t="shared" si="1"/>
        <v>329448</v>
      </c>
      <c r="V36" s="18">
        <v>296800</v>
      </c>
      <c r="W36" s="14">
        <v>0</v>
      </c>
      <c r="X36" s="14">
        <v>0</v>
      </c>
      <c r="Y36" s="35">
        <v>0</v>
      </c>
      <c r="Z36" s="34">
        <f t="shared" si="2"/>
        <v>0</v>
      </c>
      <c r="AA36" s="14">
        <f t="shared" si="3"/>
        <v>0</v>
      </c>
      <c r="AB36" s="13"/>
    </row>
    <row r="37" spans="1:65" x14ac:dyDescent="0.2">
      <c r="A37" s="46">
        <f t="shared" si="4"/>
        <v>28</v>
      </c>
      <c r="B37" s="102" t="s">
        <v>41</v>
      </c>
      <c r="C37" s="101" t="s">
        <v>40</v>
      </c>
      <c r="D37" s="94">
        <v>7.5</v>
      </c>
      <c r="E37" s="94"/>
      <c r="F37" s="18" t="s">
        <v>39</v>
      </c>
      <c r="G37" s="29" t="s">
        <v>38</v>
      </c>
      <c r="H37" s="28" t="s">
        <v>37</v>
      </c>
      <c r="I37" s="202" t="s">
        <v>57</v>
      </c>
      <c r="J37" s="206">
        <v>44743</v>
      </c>
      <c r="K37" s="148" t="s">
        <v>35</v>
      </c>
      <c r="L37" s="94" t="s">
        <v>56</v>
      </c>
      <c r="M37" s="18" t="s">
        <v>55</v>
      </c>
      <c r="N37" s="212" t="s">
        <v>54</v>
      </c>
      <c r="O37" s="203">
        <v>44743</v>
      </c>
      <c r="P37" s="203">
        <v>45107</v>
      </c>
      <c r="Q37" s="94" t="s">
        <v>31</v>
      </c>
      <c r="R37" s="18">
        <v>92750</v>
      </c>
      <c r="S37" s="52">
        <f t="shared" si="0"/>
        <v>10202.5</v>
      </c>
      <c r="T37" s="18">
        <v>0</v>
      </c>
      <c r="U37" s="19">
        <f t="shared" si="1"/>
        <v>102952.5</v>
      </c>
      <c r="V37" s="18">
        <v>92750</v>
      </c>
      <c r="W37" s="14">
        <v>0</v>
      </c>
      <c r="X37" s="14">
        <v>0</v>
      </c>
      <c r="Y37" s="35">
        <v>0</v>
      </c>
      <c r="Z37" s="34">
        <f t="shared" si="2"/>
        <v>0</v>
      </c>
      <c r="AA37" s="14">
        <f t="shared" si="3"/>
        <v>0</v>
      </c>
      <c r="AB37" s="13"/>
    </row>
    <row r="38" spans="1:65" x14ac:dyDescent="0.2">
      <c r="A38" s="46">
        <f t="shared" si="4"/>
        <v>29</v>
      </c>
      <c r="B38" s="102" t="s">
        <v>41</v>
      </c>
      <c r="C38" s="101" t="s">
        <v>40</v>
      </c>
      <c r="D38" s="94">
        <v>20</v>
      </c>
      <c r="E38" s="94"/>
      <c r="F38" s="18" t="s">
        <v>39</v>
      </c>
      <c r="G38" s="29" t="s">
        <v>38</v>
      </c>
      <c r="H38" s="28" t="s">
        <v>37</v>
      </c>
      <c r="I38" s="202" t="s">
        <v>53</v>
      </c>
      <c r="J38" s="206">
        <v>44743</v>
      </c>
      <c r="K38" s="148" t="s">
        <v>35</v>
      </c>
      <c r="L38" s="94" t="s">
        <v>52</v>
      </c>
      <c r="M38" s="18" t="s">
        <v>51</v>
      </c>
      <c r="N38" s="212" t="s">
        <v>50</v>
      </c>
      <c r="O38" s="203">
        <v>44743</v>
      </c>
      <c r="P38" s="203">
        <v>45107</v>
      </c>
      <c r="Q38" s="94" t="s">
        <v>31</v>
      </c>
      <c r="R38" s="18">
        <v>247333</v>
      </c>
      <c r="S38" s="52">
        <f t="shared" si="0"/>
        <v>27206.63</v>
      </c>
      <c r="T38" s="18">
        <v>0</v>
      </c>
      <c r="U38" s="19">
        <f t="shared" si="1"/>
        <v>274539.63</v>
      </c>
      <c r="V38" s="18">
        <v>247333</v>
      </c>
      <c r="W38" s="14">
        <v>0</v>
      </c>
      <c r="X38" s="14">
        <v>0</v>
      </c>
      <c r="Y38" s="35">
        <v>0</v>
      </c>
      <c r="Z38" s="34">
        <f t="shared" si="2"/>
        <v>0</v>
      </c>
      <c r="AA38" s="14">
        <f t="shared" si="3"/>
        <v>0</v>
      </c>
      <c r="AB38" s="13"/>
    </row>
    <row r="39" spans="1:65" x14ac:dyDescent="0.2">
      <c r="A39" s="46">
        <f t="shared" si="4"/>
        <v>30</v>
      </c>
      <c r="B39" s="102" t="s">
        <v>41</v>
      </c>
      <c r="C39" s="101" t="s">
        <v>40</v>
      </c>
      <c r="D39" s="94">
        <v>12</v>
      </c>
      <c r="E39" s="94"/>
      <c r="F39" s="18" t="s">
        <v>39</v>
      </c>
      <c r="G39" s="29" t="s">
        <v>38</v>
      </c>
      <c r="H39" s="28" t="s">
        <v>37</v>
      </c>
      <c r="I39" s="202" t="s">
        <v>49</v>
      </c>
      <c r="J39" s="206">
        <v>44743</v>
      </c>
      <c r="K39" s="148" t="s">
        <v>35</v>
      </c>
      <c r="L39" s="94" t="s">
        <v>48</v>
      </c>
      <c r="M39" s="18" t="s">
        <v>47</v>
      </c>
      <c r="N39" s="212" t="s">
        <v>46</v>
      </c>
      <c r="O39" s="203">
        <v>44743</v>
      </c>
      <c r="P39" s="203">
        <v>45107</v>
      </c>
      <c r="Q39" s="94" t="s">
        <v>31</v>
      </c>
      <c r="R39" s="18">
        <v>148400</v>
      </c>
      <c r="S39" s="52">
        <f t="shared" si="0"/>
        <v>16324</v>
      </c>
      <c r="T39" s="18">
        <v>0</v>
      </c>
      <c r="U39" s="19">
        <f t="shared" si="1"/>
        <v>164724</v>
      </c>
      <c r="V39" s="18">
        <v>148400</v>
      </c>
      <c r="W39" s="14">
        <v>0</v>
      </c>
      <c r="X39" s="14">
        <v>0</v>
      </c>
      <c r="Y39" s="35">
        <v>0</v>
      </c>
      <c r="Z39" s="34">
        <f t="shared" si="2"/>
        <v>0</v>
      </c>
      <c r="AA39" s="14">
        <f t="shared" si="3"/>
        <v>0</v>
      </c>
      <c r="AB39" s="13"/>
    </row>
    <row r="40" spans="1:65" x14ac:dyDescent="0.2">
      <c r="A40" s="46">
        <f t="shared" si="4"/>
        <v>31</v>
      </c>
      <c r="B40" s="102" t="s">
        <v>41</v>
      </c>
      <c r="C40" s="101" t="s">
        <v>40</v>
      </c>
      <c r="D40" s="94">
        <v>24</v>
      </c>
      <c r="E40" s="94"/>
      <c r="F40" s="18" t="s">
        <v>39</v>
      </c>
      <c r="G40" s="29" t="s">
        <v>38</v>
      </c>
      <c r="H40" s="28" t="s">
        <v>37</v>
      </c>
      <c r="I40" s="202" t="s">
        <v>45</v>
      </c>
      <c r="J40" s="206">
        <v>44743</v>
      </c>
      <c r="K40" s="148" t="s">
        <v>35</v>
      </c>
      <c r="L40" s="94" t="s">
        <v>44</v>
      </c>
      <c r="M40" s="18" t="s">
        <v>43</v>
      </c>
      <c r="N40" s="212" t="s">
        <v>42</v>
      </c>
      <c r="O40" s="203">
        <v>44743</v>
      </c>
      <c r="P40" s="203">
        <v>45107</v>
      </c>
      <c r="Q40" s="94" t="s">
        <v>31</v>
      </c>
      <c r="R40" s="18">
        <v>296800</v>
      </c>
      <c r="S40" s="52">
        <f t="shared" si="0"/>
        <v>32648</v>
      </c>
      <c r="T40" s="18">
        <v>0</v>
      </c>
      <c r="U40" s="19">
        <f t="shared" si="1"/>
        <v>329448</v>
      </c>
      <c r="V40" s="18">
        <v>296800</v>
      </c>
      <c r="W40" s="14">
        <v>0</v>
      </c>
      <c r="X40" s="14">
        <v>0</v>
      </c>
      <c r="Y40" s="35">
        <v>0</v>
      </c>
      <c r="Z40" s="34">
        <f t="shared" si="2"/>
        <v>0</v>
      </c>
      <c r="AA40" s="14">
        <f t="shared" si="3"/>
        <v>0</v>
      </c>
      <c r="AB40" s="13"/>
    </row>
    <row r="41" spans="1:65" x14ac:dyDescent="0.2">
      <c r="A41" s="46">
        <f t="shared" si="4"/>
        <v>32</v>
      </c>
      <c r="B41" s="102" t="s">
        <v>41</v>
      </c>
      <c r="C41" s="101" t="s">
        <v>40</v>
      </c>
      <c r="D41" s="94">
        <v>35</v>
      </c>
      <c r="E41" s="94"/>
      <c r="F41" s="18" t="s">
        <v>39</v>
      </c>
      <c r="G41" s="29" t="s">
        <v>38</v>
      </c>
      <c r="H41" s="28" t="s">
        <v>37</v>
      </c>
      <c r="I41" s="202" t="s">
        <v>36</v>
      </c>
      <c r="J41" s="206">
        <v>44743</v>
      </c>
      <c r="K41" s="148" t="s">
        <v>35</v>
      </c>
      <c r="L41" s="94" t="s">
        <v>34</v>
      </c>
      <c r="M41" s="18" t="s">
        <v>33</v>
      </c>
      <c r="N41" s="212" t="s">
        <v>32</v>
      </c>
      <c r="O41" s="203">
        <v>44743</v>
      </c>
      <c r="P41" s="203">
        <v>45107</v>
      </c>
      <c r="Q41" s="94" t="s">
        <v>31</v>
      </c>
      <c r="R41" s="18">
        <v>432833</v>
      </c>
      <c r="S41" s="52">
        <f t="shared" si="0"/>
        <v>47611.63</v>
      </c>
      <c r="T41" s="18">
        <v>0</v>
      </c>
      <c r="U41" s="19">
        <f t="shared" si="1"/>
        <v>480444.63</v>
      </c>
      <c r="V41" s="18">
        <v>432833</v>
      </c>
      <c r="W41" s="14">
        <v>0</v>
      </c>
      <c r="X41" s="14">
        <v>0</v>
      </c>
      <c r="Y41" s="35">
        <v>0</v>
      </c>
      <c r="Z41" s="34">
        <f t="shared" si="2"/>
        <v>0</v>
      </c>
      <c r="AA41" s="14">
        <f t="shared" si="3"/>
        <v>0</v>
      </c>
      <c r="AB41" s="13"/>
    </row>
    <row r="42" spans="1:65" ht="15.75" customHeight="1" x14ac:dyDescent="0.2">
      <c r="A42" s="215">
        <f>A41</f>
        <v>32</v>
      </c>
      <c r="B42" s="291" t="s">
        <v>30</v>
      </c>
      <c r="C42" s="291"/>
      <c r="D42" s="291"/>
      <c r="E42" s="291"/>
      <c r="F42" s="291"/>
      <c r="G42" s="291"/>
      <c r="H42" s="291"/>
      <c r="I42" s="291"/>
      <c r="J42" s="291"/>
      <c r="K42" s="291"/>
      <c r="L42" s="291"/>
      <c r="M42" s="291"/>
      <c r="N42" s="291"/>
      <c r="O42" s="291"/>
      <c r="P42" s="291"/>
      <c r="Q42" s="291"/>
      <c r="R42" s="10">
        <f t="shared" ref="R42:W42" si="5">SUM(R10:R41)</f>
        <v>256970135</v>
      </c>
      <c r="S42" s="10">
        <f t="shared" si="5"/>
        <v>28266714.850000001</v>
      </c>
      <c r="T42" s="10">
        <f t="shared" si="5"/>
        <v>0</v>
      </c>
      <c r="U42" s="10">
        <f t="shared" si="5"/>
        <v>285236849.84999996</v>
      </c>
      <c r="V42" s="10">
        <f t="shared" si="5"/>
        <v>256970135</v>
      </c>
      <c r="W42" s="10">
        <f t="shared" si="5"/>
        <v>10177177</v>
      </c>
      <c r="X42" s="10">
        <f t="shared" ref="X42:AA42" si="6">SUM(X10:X41)</f>
        <v>0</v>
      </c>
      <c r="Y42" s="10">
        <f t="shared" si="6"/>
        <v>0</v>
      </c>
      <c r="Z42" s="10">
        <f t="shared" si="6"/>
        <v>0</v>
      </c>
      <c r="AA42" s="10">
        <f t="shared" si="6"/>
        <v>10177177</v>
      </c>
      <c r="AB42" s="9"/>
    </row>
    <row r="43" spans="1:65" ht="15.75" customHeight="1" x14ac:dyDescent="0.2">
      <c r="A43" s="186"/>
      <c r="B43" s="213"/>
      <c r="C43" s="213"/>
      <c r="D43" s="213"/>
      <c r="E43" s="213"/>
      <c r="F43" s="213"/>
      <c r="G43" s="213"/>
      <c r="H43" s="213"/>
      <c r="I43" s="213"/>
      <c r="J43" s="213"/>
      <c r="K43" s="213"/>
      <c r="L43" s="213"/>
      <c r="M43" s="213"/>
      <c r="N43" s="213"/>
      <c r="O43" s="213"/>
      <c r="P43" s="213"/>
      <c r="Q43" s="213"/>
      <c r="R43" s="133"/>
      <c r="S43" s="133"/>
      <c r="T43" s="133"/>
      <c r="U43" s="133"/>
      <c r="V43" s="133"/>
      <c r="W43" s="133"/>
      <c r="X43" s="133"/>
      <c r="Y43" s="133"/>
      <c r="Z43" s="133"/>
      <c r="AA43" s="133"/>
      <c r="AB43" s="124"/>
    </row>
    <row r="44" spans="1:65" x14ac:dyDescent="0.2">
      <c r="A44" s="139"/>
      <c r="N44" s="105"/>
      <c r="AB44" s="124" t="s">
        <v>352</v>
      </c>
      <c r="AO44" s="137"/>
      <c r="BK44" s="139" t="e">
        <f>#REF!-#REF!</f>
        <v>#REF!</v>
      </c>
    </row>
    <row r="45" spans="1:65" x14ac:dyDescent="0.2">
      <c r="B45" s="226" t="s">
        <v>323</v>
      </c>
      <c r="I45" s="124" t="s">
        <v>323</v>
      </c>
      <c r="N45" s="105"/>
      <c r="AB45" s="138" t="s">
        <v>324</v>
      </c>
      <c r="AO45" s="139"/>
      <c r="AQ45" s="139"/>
      <c r="AR45" s="139"/>
      <c r="BK45" s="139" t="e">
        <f>#REF!-#REF!</f>
        <v>#REF!</v>
      </c>
      <c r="BL45" s="139" t="e">
        <f>BK45-#REF!</f>
        <v>#REF!</v>
      </c>
      <c r="BM45" s="139"/>
    </row>
    <row r="46" spans="1:65" x14ac:dyDescent="0.2">
      <c r="B46" s="216" t="s">
        <v>325</v>
      </c>
      <c r="I46" s="124" t="s">
        <v>326</v>
      </c>
      <c r="N46" s="124"/>
      <c r="Q46" s="124" t="s">
        <v>327</v>
      </c>
      <c r="AB46" s="138" t="s">
        <v>328</v>
      </c>
      <c r="AQ46" s="139"/>
    </row>
    <row r="47" spans="1:65" x14ac:dyDescent="0.2">
      <c r="B47" s="109"/>
      <c r="N47" s="105"/>
      <c r="AQ47" s="139"/>
    </row>
    <row r="48" spans="1:65" x14ac:dyDescent="0.2">
      <c r="B48" s="109"/>
      <c r="N48" s="105"/>
    </row>
    <row r="49" spans="1:28" x14ac:dyDescent="0.2">
      <c r="B49" s="109"/>
      <c r="N49" s="105"/>
    </row>
    <row r="50" spans="1:28" x14ac:dyDescent="0.2">
      <c r="B50" s="227" t="s">
        <v>329</v>
      </c>
      <c r="I50" s="140" t="s">
        <v>346</v>
      </c>
      <c r="N50" s="140"/>
      <c r="Q50" s="140" t="s">
        <v>330</v>
      </c>
      <c r="AB50" s="140" t="s">
        <v>331</v>
      </c>
    </row>
    <row r="51" spans="1:28" x14ac:dyDescent="0.2">
      <c r="B51" s="109" t="s">
        <v>332</v>
      </c>
      <c r="I51" s="105" t="s">
        <v>333</v>
      </c>
      <c r="N51" s="105"/>
      <c r="Q51" s="105" t="s">
        <v>334</v>
      </c>
      <c r="AB51" s="105" t="s">
        <v>335</v>
      </c>
    </row>
    <row r="52" spans="1:28" ht="15.75" customHeight="1" x14ac:dyDescent="0.2">
      <c r="A52" s="124"/>
      <c r="B52" s="213"/>
      <c r="C52" s="213"/>
      <c r="D52" s="213"/>
      <c r="E52" s="213"/>
      <c r="F52" s="213"/>
      <c r="G52" s="213"/>
      <c r="H52" s="213"/>
      <c r="I52" s="213"/>
      <c r="J52" s="213"/>
      <c r="K52" s="213"/>
      <c r="L52" s="213"/>
      <c r="M52" s="213"/>
      <c r="N52" s="213"/>
      <c r="O52" s="213"/>
      <c r="P52" s="213"/>
      <c r="Q52" s="213"/>
      <c r="R52" s="133"/>
      <c r="S52" s="133"/>
      <c r="T52" s="133"/>
      <c r="U52" s="133"/>
      <c r="V52" s="133"/>
      <c r="W52" s="133"/>
      <c r="X52" s="136"/>
      <c r="Y52" s="136"/>
      <c r="Z52" s="136"/>
      <c r="AA52" s="133"/>
      <c r="AB52" s="124"/>
    </row>
    <row r="53" spans="1:28" ht="15.75" customHeight="1" x14ac:dyDescent="0.2">
      <c r="A53" s="124"/>
      <c r="B53" s="213"/>
      <c r="C53" s="213"/>
      <c r="D53" s="213"/>
      <c r="E53" s="213"/>
      <c r="F53" s="213"/>
      <c r="G53" s="213"/>
      <c r="H53" s="213"/>
      <c r="I53" s="213"/>
      <c r="J53" s="213"/>
      <c r="K53" s="213"/>
      <c r="L53" s="213"/>
      <c r="M53" s="213"/>
      <c r="N53" s="213"/>
      <c r="O53" s="213"/>
      <c r="P53" s="213"/>
      <c r="Q53" s="213"/>
      <c r="R53" s="133"/>
      <c r="S53" s="133"/>
      <c r="T53" s="133"/>
      <c r="U53" s="133"/>
      <c r="V53" s="133"/>
      <c r="W53" s="133"/>
      <c r="X53" s="136"/>
      <c r="Y53" s="136"/>
      <c r="Z53" s="136"/>
      <c r="AA53" s="133"/>
      <c r="AB53" s="124"/>
    </row>
    <row r="54" spans="1:28" ht="15.75" customHeight="1" x14ac:dyDescent="0.2">
      <c r="A54" s="124"/>
      <c r="B54" s="213"/>
      <c r="C54" s="213"/>
      <c r="D54" s="213"/>
      <c r="E54" s="213"/>
      <c r="F54" s="213"/>
      <c r="G54" s="213"/>
      <c r="H54" s="213"/>
      <c r="I54" s="213"/>
      <c r="J54" s="213"/>
      <c r="K54" s="213"/>
      <c r="L54" s="213"/>
      <c r="M54" s="213"/>
      <c r="N54" s="213"/>
      <c r="O54" s="213"/>
      <c r="P54" s="213"/>
      <c r="Q54" s="213"/>
      <c r="R54" s="133"/>
      <c r="S54" s="133"/>
      <c r="T54" s="133"/>
      <c r="U54" s="133"/>
      <c r="V54" s="133"/>
      <c r="W54" s="133"/>
      <c r="X54" s="136"/>
      <c r="Y54" s="136"/>
      <c r="Z54" s="136"/>
      <c r="AA54" s="133"/>
      <c r="AB54" s="124"/>
    </row>
    <row r="55" spans="1:28" s="109" customFormat="1" ht="15.75" customHeight="1" x14ac:dyDescent="0.2">
      <c r="A55" s="216"/>
      <c r="B55" s="217"/>
      <c r="C55" s="217"/>
      <c r="D55" s="217"/>
      <c r="E55" s="217"/>
      <c r="F55" s="217"/>
      <c r="G55" s="217"/>
      <c r="H55" s="217"/>
      <c r="I55" s="217"/>
      <c r="J55" s="217"/>
      <c r="K55" s="217"/>
      <c r="L55" s="217"/>
      <c r="M55" s="217"/>
      <c r="N55" s="217"/>
      <c r="O55" s="217"/>
      <c r="P55" s="217"/>
      <c r="Q55" s="217"/>
      <c r="R55" s="218"/>
      <c r="S55" s="218"/>
      <c r="T55" s="218"/>
      <c r="U55" s="218"/>
      <c r="V55" s="218"/>
      <c r="W55" s="218"/>
      <c r="X55" s="219"/>
      <c r="Y55" s="219"/>
      <c r="Z55" s="219"/>
      <c r="AA55" s="218"/>
      <c r="AB55" s="216"/>
    </row>
    <row r="56" spans="1:28" s="109" customFormat="1" ht="15.75" customHeight="1" x14ac:dyDescent="0.2">
      <c r="A56" s="216"/>
      <c r="B56" s="217"/>
      <c r="C56" s="217"/>
      <c r="D56" s="217"/>
      <c r="E56" s="217"/>
      <c r="F56" s="217"/>
      <c r="G56" s="217"/>
      <c r="H56" s="217"/>
      <c r="I56" s="217"/>
      <c r="J56" s="217"/>
      <c r="K56" s="217"/>
      <c r="L56" s="217"/>
      <c r="M56" s="217"/>
      <c r="N56" s="217"/>
      <c r="O56" s="217"/>
      <c r="P56" s="217"/>
      <c r="Q56" s="217"/>
      <c r="R56" s="218"/>
      <c r="S56" s="218"/>
      <c r="T56" s="218"/>
      <c r="U56" s="218"/>
      <c r="V56" s="218"/>
      <c r="W56" s="218"/>
      <c r="X56" s="219"/>
      <c r="Y56" s="219"/>
      <c r="Z56" s="219"/>
      <c r="AA56" s="218"/>
      <c r="AB56" s="216"/>
    </row>
    <row r="57" spans="1:28" s="109" customFormat="1" ht="15.75" customHeight="1" x14ac:dyDescent="0.3">
      <c r="A57" s="109" t="s">
        <v>29</v>
      </c>
      <c r="N57" s="220"/>
      <c r="O57" s="4"/>
      <c r="P57" s="4"/>
      <c r="R57" s="221" t="s">
        <v>6</v>
      </c>
      <c r="S57" s="292"/>
      <c r="T57" s="292"/>
      <c r="U57" s="292"/>
      <c r="V57" s="292"/>
      <c r="W57" s="222"/>
      <c r="X57" s="223" t="s">
        <v>6</v>
      </c>
      <c r="Y57" s="224" t="s">
        <v>6</v>
      </c>
      <c r="AA57" s="223" t="s">
        <v>6</v>
      </c>
    </row>
    <row r="58" spans="1:28" s="109" customFormat="1" x14ac:dyDescent="0.2">
      <c r="A58" s="109" t="s">
        <v>28</v>
      </c>
      <c r="N58" s="220"/>
      <c r="O58" s="4"/>
      <c r="P58" s="4"/>
      <c r="V58" s="224" t="s">
        <v>6</v>
      </c>
      <c r="W58" s="221"/>
      <c r="AA58" s="223" t="s">
        <v>6</v>
      </c>
    </row>
    <row r="59" spans="1:28" s="109" customFormat="1" x14ac:dyDescent="0.2">
      <c r="A59" s="109" t="s">
        <v>26</v>
      </c>
      <c r="N59" s="220"/>
      <c r="O59" s="4"/>
      <c r="P59" s="4"/>
      <c r="U59" s="224"/>
      <c r="W59" s="221"/>
    </row>
    <row r="60" spans="1:28" s="109" customFormat="1" x14ac:dyDescent="0.2">
      <c r="A60" s="109" t="s">
        <v>25</v>
      </c>
      <c r="N60" s="220"/>
      <c r="O60" s="4"/>
      <c r="P60" s="4"/>
      <c r="W60" s="223" t="s">
        <v>6</v>
      </c>
    </row>
    <row r="61" spans="1:28" s="109" customFormat="1" x14ac:dyDescent="0.2">
      <c r="A61" s="109" t="s">
        <v>24</v>
      </c>
      <c r="N61" s="220"/>
      <c r="O61" s="4"/>
      <c r="P61" s="4"/>
    </row>
    <row r="62" spans="1:28" s="109" customFormat="1" x14ac:dyDescent="0.2">
      <c r="A62" s="109" t="s">
        <v>23</v>
      </c>
      <c r="N62" s="220"/>
      <c r="O62" s="4"/>
      <c r="P62" s="4"/>
    </row>
    <row r="63" spans="1:28" s="109" customFormat="1" x14ac:dyDescent="0.2">
      <c r="A63" s="109" t="s">
        <v>22</v>
      </c>
      <c r="N63" s="220"/>
      <c r="O63" s="4"/>
      <c r="P63" s="4"/>
    </row>
    <row r="64" spans="1:28" s="109" customFormat="1" x14ac:dyDescent="0.2">
      <c r="A64" s="109" t="s">
        <v>21</v>
      </c>
      <c r="N64" s="220"/>
      <c r="O64" s="4"/>
      <c r="P64" s="4"/>
    </row>
    <row r="65" spans="1:16" s="109" customFormat="1" x14ac:dyDescent="0.2">
      <c r="A65" s="109" t="s">
        <v>20</v>
      </c>
      <c r="N65" s="220"/>
      <c r="O65" s="4"/>
      <c r="P65" s="4"/>
    </row>
    <row r="66" spans="1:16" s="109" customFormat="1" x14ac:dyDescent="0.2">
      <c r="A66" s="109" t="s">
        <v>18</v>
      </c>
      <c r="N66" s="220"/>
      <c r="O66" s="4"/>
      <c r="P66" s="4"/>
    </row>
    <row r="67" spans="1:16" s="109" customFormat="1" x14ac:dyDescent="0.2">
      <c r="A67" s="109" t="s">
        <v>17</v>
      </c>
      <c r="N67" s="220"/>
      <c r="O67" s="4"/>
      <c r="P67" s="4"/>
    </row>
    <row r="68" spans="1:16" s="109" customFormat="1" x14ac:dyDescent="0.2">
      <c r="A68" s="109" t="s">
        <v>16</v>
      </c>
      <c r="N68" s="220"/>
      <c r="O68" s="4"/>
      <c r="P68" s="4"/>
    </row>
    <row r="69" spans="1:16" s="109" customFormat="1" x14ac:dyDescent="0.2">
      <c r="A69" s="109" t="s">
        <v>15</v>
      </c>
      <c r="N69" s="220"/>
      <c r="O69" s="4"/>
      <c r="P69" s="4"/>
    </row>
    <row r="70" spans="1:16" s="109" customFormat="1" x14ac:dyDescent="0.2">
      <c r="A70" s="109" t="s">
        <v>14</v>
      </c>
      <c r="N70" s="220"/>
      <c r="O70" s="4"/>
      <c r="P70" s="4"/>
    </row>
    <row r="71" spans="1:16" s="109" customFormat="1" x14ac:dyDescent="0.2">
      <c r="A71" s="109" t="s">
        <v>13</v>
      </c>
      <c r="N71" s="220"/>
      <c r="O71" s="4"/>
      <c r="P71" s="4"/>
    </row>
    <row r="72" spans="1:16" s="109" customFormat="1" x14ac:dyDescent="0.2">
      <c r="A72" s="109" t="s">
        <v>12</v>
      </c>
      <c r="N72" s="220"/>
      <c r="O72" s="4"/>
      <c r="P72" s="4"/>
    </row>
    <row r="73" spans="1:16" s="109" customFormat="1" x14ac:dyDescent="0.2">
      <c r="A73" s="109" t="s">
        <v>11</v>
      </c>
      <c r="N73" s="220"/>
      <c r="O73" s="4"/>
      <c r="P73" s="4"/>
    </row>
    <row r="74" spans="1:16" s="109" customFormat="1" x14ac:dyDescent="0.2">
      <c r="A74" s="109" t="s">
        <v>10</v>
      </c>
      <c r="N74" s="220"/>
      <c r="O74" s="4"/>
      <c r="P74" s="4"/>
    </row>
    <row r="75" spans="1:16" s="109" customFormat="1" x14ac:dyDescent="0.2">
      <c r="A75" s="109" t="s">
        <v>8</v>
      </c>
      <c r="N75" s="220"/>
      <c r="O75" s="4"/>
      <c r="P75" s="4"/>
    </row>
    <row r="76" spans="1:16" s="109" customFormat="1" x14ac:dyDescent="0.2">
      <c r="A76" s="109" t="s">
        <v>7</v>
      </c>
      <c r="N76" s="220"/>
      <c r="O76" s="4"/>
      <c r="P76" s="4"/>
    </row>
    <row r="77" spans="1:16" s="109" customFormat="1" x14ac:dyDescent="0.2">
      <c r="A77" s="109" t="s">
        <v>6</v>
      </c>
      <c r="N77" s="220"/>
      <c r="O77" s="4"/>
      <c r="P77" s="4"/>
    </row>
    <row r="78" spans="1:16" s="109" customFormat="1" x14ac:dyDescent="0.2">
      <c r="N78" s="220"/>
      <c r="O78" s="4"/>
      <c r="P78" s="4"/>
    </row>
    <row r="79" spans="1:16" s="109" customFormat="1" x14ac:dyDescent="0.2">
      <c r="N79" s="220"/>
      <c r="O79" s="4"/>
      <c r="P79" s="4"/>
    </row>
    <row r="80" spans="1:16" s="109" customFormat="1" x14ac:dyDescent="0.2">
      <c r="N80" s="220"/>
      <c r="O80" s="225"/>
      <c r="P80" s="225"/>
    </row>
    <row r="81" spans="14:14" s="109" customFormat="1" x14ac:dyDescent="0.2">
      <c r="N81" s="220"/>
    </row>
    <row r="82" spans="14:14" s="109" customFormat="1" x14ac:dyDescent="0.2">
      <c r="N82" s="220"/>
    </row>
    <row r="83" spans="14:14" s="109" customFormat="1" x14ac:dyDescent="0.2">
      <c r="N83" s="220"/>
    </row>
    <row r="84" spans="14:14" s="109" customFormat="1" x14ac:dyDescent="0.2">
      <c r="N84" s="220"/>
    </row>
    <row r="85" spans="14:14" s="109" customFormat="1" x14ac:dyDescent="0.2">
      <c r="N85" s="220"/>
    </row>
    <row r="86" spans="14:14" s="109" customFormat="1" x14ac:dyDescent="0.2">
      <c r="N86" s="220"/>
    </row>
    <row r="87" spans="14:14" s="109" customFormat="1" x14ac:dyDescent="0.2">
      <c r="N87" s="220"/>
    </row>
    <row r="88" spans="14:14" s="109" customFormat="1" x14ac:dyDescent="0.2">
      <c r="N88" s="220"/>
    </row>
    <row r="89" spans="14:14" s="109" customFormat="1" x14ac:dyDescent="0.2">
      <c r="N89" s="220"/>
    </row>
    <row r="90" spans="14:14" s="109" customFormat="1" x14ac:dyDescent="0.2">
      <c r="N90" s="220"/>
    </row>
    <row r="91" spans="14:14" s="109" customFormat="1" x14ac:dyDescent="0.2">
      <c r="N91" s="220"/>
    </row>
    <row r="92" spans="14:14" s="109" customFormat="1" x14ac:dyDescent="0.2">
      <c r="N92" s="220"/>
    </row>
    <row r="93" spans="14:14" s="109" customFormat="1" x14ac:dyDescent="0.2">
      <c r="N93" s="220"/>
    </row>
    <row r="94" spans="14:14" s="109" customFormat="1" x14ac:dyDescent="0.2">
      <c r="N94" s="220"/>
    </row>
    <row r="95" spans="14:14" s="109" customFormat="1" x14ac:dyDescent="0.2">
      <c r="N95" s="220"/>
    </row>
    <row r="96" spans="14:14" s="109" customFormat="1" x14ac:dyDescent="0.2">
      <c r="N96" s="220"/>
    </row>
    <row r="97" spans="14:14" s="109" customFormat="1" x14ac:dyDescent="0.2">
      <c r="N97" s="220"/>
    </row>
    <row r="98" spans="14:14" s="109" customFormat="1" x14ac:dyDescent="0.2">
      <c r="N98" s="220"/>
    </row>
    <row r="99" spans="14:14" s="109" customFormat="1" x14ac:dyDescent="0.2">
      <c r="N99" s="220"/>
    </row>
  </sheetData>
  <mergeCells count="14">
    <mergeCell ref="B42:Q42"/>
    <mergeCell ref="S57:V57"/>
    <mergeCell ref="O6:Q6"/>
    <mergeCell ref="R6:U6"/>
    <mergeCell ref="V6:V7"/>
    <mergeCell ref="W6:AA6"/>
    <mergeCell ref="AB6:AB7"/>
    <mergeCell ref="D8:E8"/>
    <mergeCell ref="A6:A7"/>
    <mergeCell ref="B6:B7"/>
    <mergeCell ref="C6:G6"/>
    <mergeCell ref="H6:H7"/>
    <mergeCell ref="I6:K6"/>
    <mergeCell ref="L6:N6"/>
  </mergeCells>
  <pageMargins left="0.31496062992125984" right="0" top="0.19685039370078741" bottom="0" header="0" footer="0"/>
  <pageSetup paperSize="9" scale="95" orientation="landscape" horizontalDpi="4294967293" verticalDpi="0" r:id="rId1"/>
  <rowBreaks count="1" manualBreakCount="1">
    <brk id="51" max="63" man="1"/>
  </rowBreaks>
  <colBreaks count="3" manualBreakCount="3">
    <brk id="11" max="1048575" man="1"/>
    <brk id="16" max="75" man="1"/>
    <brk id="35" max="1048575" man="1"/>
  </colBreak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33BCB-503A-4F7D-8BE9-B781E952D987}">
  <dimension ref="A1:AJ136"/>
  <sheetViews>
    <sheetView workbookViewId="0">
      <selection activeCell="I3" sqref="I3"/>
    </sheetView>
  </sheetViews>
  <sheetFormatPr defaultColWidth="9.109375" defaultRowHeight="10.199999999999999" x14ac:dyDescent="0.2"/>
  <cols>
    <col min="1" max="1" width="5" style="105" customWidth="1"/>
    <col min="2" max="2" width="15.21875" style="105" bestFit="1" customWidth="1"/>
    <col min="3" max="3" width="15.109375" style="105" bestFit="1" customWidth="1"/>
    <col min="4" max="4" width="5.88671875" style="105" bestFit="1" customWidth="1"/>
    <col min="5" max="5" width="7.6640625" style="105" bestFit="1" customWidth="1"/>
    <col min="6" max="6" width="16.5546875" style="105" bestFit="1" customWidth="1"/>
    <col min="7" max="7" width="8.33203125" style="105" bestFit="1" customWidth="1"/>
    <col min="8" max="8" width="23.44140625" style="105" bestFit="1" customWidth="1"/>
    <col min="9" max="9" width="15.21875" style="105" bestFit="1" customWidth="1"/>
    <col min="10" max="10" width="7.6640625" style="105" bestFit="1" customWidth="1"/>
    <col min="11" max="11" width="9.44140625" style="105" bestFit="1" customWidth="1"/>
    <col min="12" max="12" width="25.88671875" style="105" bestFit="1" customWidth="1"/>
    <col min="13" max="13" width="51.6640625" style="105" bestFit="1" customWidth="1"/>
    <col min="14" max="14" width="26.88671875" style="214" bestFit="1" customWidth="1"/>
    <col min="15" max="15" width="7.6640625" style="105" bestFit="1" customWidth="1"/>
    <col min="16" max="16" width="7.88671875" style="105" bestFit="1" customWidth="1"/>
    <col min="17" max="17" width="9.44140625" style="105" bestFit="1" customWidth="1"/>
    <col min="18" max="18" width="8.33203125" style="105" bestFit="1" customWidth="1"/>
    <col min="19" max="19" width="7.6640625" style="105" bestFit="1" customWidth="1"/>
    <col min="20" max="20" width="3.33203125" style="105" bestFit="1" customWidth="1"/>
    <col min="21" max="21" width="11.5546875" style="105" bestFit="1" customWidth="1"/>
    <col min="22" max="22" width="13.88671875" style="105" bestFit="1" customWidth="1"/>
    <col min="23" max="23" width="10.77734375" style="105" bestFit="1" customWidth="1"/>
    <col min="24" max="24" width="8.21875" style="105" bestFit="1" customWidth="1"/>
    <col min="25" max="25" width="7.88671875" style="105" bestFit="1" customWidth="1"/>
    <col min="26" max="26" width="10.33203125" style="105" bestFit="1" customWidth="1"/>
    <col min="27" max="27" width="9.88671875" style="105" bestFit="1" customWidth="1"/>
    <col min="28" max="28" width="33.5546875" style="105" bestFit="1" customWidth="1"/>
    <col min="29" max="35" width="0" style="105" hidden="1" customWidth="1"/>
    <col min="36" max="16384" width="9.109375" style="105"/>
  </cols>
  <sheetData>
    <row r="1" spans="1:33" ht="14.4" x14ac:dyDescent="0.2">
      <c r="A1" s="184" t="s">
        <v>322</v>
      </c>
      <c r="B1" s="184"/>
      <c r="C1" s="184"/>
      <c r="D1" s="184"/>
      <c r="E1" s="184"/>
      <c r="F1" s="124"/>
      <c r="G1" s="124"/>
      <c r="H1" s="124"/>
      <c r="I1" s="185"/>
      <c r="J1" s="185"/>
      <c r="K1" s="124"/>
      <c r="L1" s="124"/>
      <c r="M1" s="124"/>
      <c r="N1" s="186"/>
      <c r="O1" s="124"/>
      <c r="P1" s="124"/>
      <c r="Q1" s="124"/>
      <c r="R1" s="124"/>
      <c r="S1" s="124"/>
      <c r="T1" s="124"/>
      <c r="U1" s="124"/>
      <c r="V1" s="124"/>
      <c r="W1" s="124"/>
      <c r="X1" s="124"/>
      <c r="Y1" s="124"/>
      <c r="Z1" s="124"/>
      <c r="AA1" s="124"/>
      <c r="AB1" s="124"/>
    </row>
    <row r="2" spans="1:33" ht="14.4" x14ac:dyDescent="0.2">
      <c r="A2" s="184" t="s">
        <v>321</v>
      </c>
      <c r="B2" s="184"/>
      <c r="C2" s="184"/>
      <c r="D2" s="184"/>
      <c r="E2" s="184"/>
      <c r="F2" s="124"/>
      <c r="G2" s="124"/>
      <c r="H2" s="124"/>
      <c r="I2" s="134"/>
      <c r="J2" s="134"/>
      <c r="K2" s="124"/>
      <c r="L2" s="124"/>
      <c r="M2" s="185"/>
      <c r="N2" s="185"/>
      <c r="O2" s="124"/>
      <c r="P2" s="124"/>
      <c r="Q2" s="124"/>
      <c r="R2" s="124"/>
      <c r="S2" s="124"/>
      <c r="T2" s="124"/>
      <c r="U2" s="124"/>
      <c r="V2" s="124"/>
      <c r="W2" s="124"/>
      <c r="X2" s="124"/>
      <c r="Y2" s="124"/>
      <c r="Z2" s="124"/>
      <c r="AA2" s="124"/>
      <c r="AB2" s="124"/>
    </row>
    <row r="3" spans="1:33" ht="14.4" x14ac:dyDescent="0.3">
      <c r="A3" s="184" t="s">
        <v>320</v>
      </c>
      <c r="B3" s="187"/>
      <c r="C3" s="184"/>
      <c r="D3" s="184"/>
      <c r="E3" s="184"/>
      <c r="F3" s="124"/>
      <c r="G3" s="124"/>
      <c r="H3" s="124"/>
      <c r="I3" s="134"/>
      <c r="J3" s="134"/>
      <c r="K3" s="124"/>
      <c r="L3" s="188"/>
      <c r="M3" s="124"/>
      <c r="N3" s="186"/>
      <c r="O3" s="124"/>
      <c r="P3" s="124"/>
      <c r="Q3" s="124"/>
      <c r="R3" s="124"/>
      <c r="S3" s="124"/>
      <c r="T3" s="124"/>
      <c r="U3" s="124"/>
      <c r="V3" s="124"/>
      <c r="W3" s="124"/>
      <c r="X3" s="124"/>
      <c r="Y3" s="124"/>
      <c r="Z3" s="124"/>
      <c r="AA3" s="124"/>
      <c r="AB3" s="124"/>
    </row>
    <row r="4" spans="1:33" x14ac:dyDescent="0.2">
      <c r="A4" s="184" t="s">
        <v>345</v>
      </c>
      <c r="B4" s="184"/>
      <c r="C4" s="184"/>
      <c r="D4" s="184"/>
      <c r="E4" s="184"/>
      <c r="F4" s="124"/>
      <c r="G4" s="124"/>
      <c r="H4" s="124"/>
      <c r="I4" s="124"/>
      <c r="J4" s="124"/>
      <c r="K4" s="124"/>
      <c r="L4" s="124"/>
      <c r="M4" s="124"/>
      <c r="N4" s="186"/>
      <c r="O4" s="124"/>
      <c r="P4" s="124"/>
      <c r="Q4" s="124"/>
      <c r="R4" s="124"/>
      <c r="S4" s="124"/>
      <c r="T4" s="124"/>
      <c r="U4" s="124"/>
      <c r="V4" s="124"/>
      <c r="W4" s="124"/>
      <c r="X4" s="124"/>
      <c r="Y4" s="124"/>
      <c r="Z4" s="124"/>
      <c r="AA4" s="124"/>
      <c r="AB4" s="124"/>
    </row>
    <row r="5" spans="1:33" x14ac:dyDescent="0.2">
      <c r="A5" s="124"/>
      <c r="B5" s="124"/>
      <c r="C5" s="124"/>
      <c r="D5" s="124"/>
      <c r="E5" s="124"/>
      <c r="F5" s="124"/>
      <c r="G5" s="124"/>
      <c r="H5" s="124"/>
      <c r="I5" s="124"/>
      <c r="J5" s="124"/>
      <c r="K5" s="124"/>
      <c r="L5" s="124"/>
      <c r="M5" s="124"/>
      <c r="N5" s="186"/>
      <c r="O5" s="124"/>
      <c r="P5" s="124"/>
      <c r="Q5" s="124"/>
      <c r="R5" s="124"/>
      <c r="S5" s="124"/>
      <c r="T5" s="124"/>
      <c r="U5" s="124"/>
      <c r="V5" s="124"/>
      <c r="W5" s="124"/>
      <c r="X5" s="124"/>
      <c r="Y5" s="124"/>
      <c r="Z5" s="124"/>
      <c r="AA5" s="124"/>
      <c r="AB5" s="124"/>
    </row>
    <row r="6" spans="1:33" ht="33.75" customHeight="1" x14ac:dyDescent="0.2">
      <c r="A6" s="288" t="s">
        <v>319</v>
      </c>
      <c r="B6" s="282" t="s">
        <v>318</v>
      </c>
      <c r="C6" s="279" t="s">
        <v>317</v>
      </c>
      <c r="D6" s="280"/>
      <c r="E6" s="280"/>
      <c r="F6" s="280"/>
      <c r="G6" s="281"/>
      <c r="H6" s="288" t="s">
        <v>316</v>
      </c>
      <c r="I6" s="276" t="s">
        <v>315</v>
      </c>
      <c r="J6" s="277"/>
      <c r="K6" s="278"/>
      <c r="L6" s="279" t="s">
        <v>314</v>
      </c>
      <c r="M6" s="280"/>
      <c r="N6" s="281"/>
      <c r="O6" s="276" t="s">
        <v>313</v>
      </c>
      <c r="P6" s="277"/>
      <c r="Q6" s="278"/>
      <c r="R6" s="279" t="s">
        <v>312</v>
      </c>
      <c r="S6" s="280"/>
      <c r="T6" s="280"/>
      <c r="U6" s="281"/>
      <c r="V6" s="282" t="s">
        <v>311</v>
      </c>
      <c r="W6" s="279" t="s">
        <v>310</v>
      </c>
      <c r="X6" s="280"/>
      <c r="Y6" s="280"/>
      <c r="Z6" s="280"/>
      <c r="AA6" s="281"/>
      <c r="AB6" s="293" t="s">
        <v>309</v>
      </c>
    </row>
    <row r="7" spans="1:33" ht="30.6" x14ac:dyDescent="0.2">
      <c r="A7" s="282"/>
      <c r="B7" s="283"/>
      <c r="C7" s="181" t="s">
        <v>308</v>
      </c>
      <c r="D7" s="181" t="s">
        <v>307</v>
      </c>
      <c r="E7" s="183" t="s">
        <v>306</v>
      </c>
      <c r="F7" s="183" t="s">
        <v>300</v>
      </c>
      <c r="G7" s="183" t="s">
        <v>305</v>
      </c>
      <c r="H7" s="282"/>
      <c r="I7" s="179" t="s">
        <v>304</v>
      </c>
      <c r="J7" s="179" t="s">
        <v>303</v>
      </c>
      <c r="K7" s="182" t="s">
        <v>302</v>
      </c>
      <c r="L7" s="182" t="s">
        <v>301</v>
      </c>
      <c r="M7" s="182" t="s">
        <v>300</v>
      </c>
      <c r="N7" s="182" t="s">
        <v>299</v>
      </c>
      <c r="O7" s="179" t="s">
        <v>298</v>
      </c>
      <c r="P7" s="179" t="s">
        <v>297</v>
      </c>
      <c r="Q7" s="181" t="s">
        <v>296</v>
      </c>
      <c r="R7" s="181" t="s">
        <v>295</v>
      </c>
      <c r="S7" s="181" t="s">
        <v>294</v>
      </c>
      <c r="T7" s="181" t="s">
        <v>293</v>
      </c>
      <c r="U7" s="181" t="s">
        <v>292</v>
      </c>
      <c r="V7" s="283"/>
      <c r="W7" s="181" t="s">
        <v>291</v>
      </c>
      <c r="X7" s="181" t="s">
        <v>290</v>
      </c>
      <c r="Y7" s="181" t="s">
        <v>289</v>
      </c>
      <c r="Z7" s="181" t="s">
        <v>288</v>
      </c>
      <c r="AA7" s="181" t="s">
        <v>287</v>
      </c>
      <c r="AB7" s="294"/>
    </row>
    <row r="8" spans="1:33" x14ac:dyDescent="0.2">
      <c r="A8" s="179">
        <v>1</v>
      </c>
      <c r="B8" s="179">
        <v>2</v>
      </c>
      <c r="C8" s="179">
        <v>3</v>
      </c>
      <c r="D8" s="286">
        <v>4</v>
      </c>
      <c r="E8" s="287"/>
      <c r="F8" s="179">
        <v>5</v>
      </c>
      <c r="G8" s="179">
        <v>6</v>
      </c>
      <c r="H8" s="179">
        <v>7</v>
      </c>
      <c r="I8" s="179">
        <v>8</v>
      </c>
      <c r="J8" s="179">
        <v>9</v>
      </c>
      <c r="K8" s="179">
        <v>10</v>
      </c>
      <c r="L8" s="179">
        <v>11</v>
      </c>
      <c r="M8" s="179">
        <v>12</v>
      </c>
      <c r="N8" s="179">
        <v>13</v>
      </c>
      <c r="O8" s="179">
        <v>14</v>
      </c>
      <c r="P8" s="179">
        <v>15</v>
      </c>
      <c r="Q8" s="179">
        <v>16</v>
      </c>
      <c r="R8" s="179">
        <v>17</v>
      </c>
      <c r="S8" s="179">
        <v>18</v>
      </c>
      <c r="T8" s="179">
        <v>19</v>
      </c>
      <c r="U8" s="179">
        <v>20</v>
      </c>
      <c r="V8" s="179">
        <v>21</v>
      </c>
      <c r="W8" s="179">
        <v>22</v>
      </c>
      <c r="X8" s="179">
        <v>23</v>
      </c>
      <c r="Y8" s="179">
        <v>24</v>
      </c>
      <c r="Z8" s="179" t="s">
        <v>286</v>
      </c>
      <c r="AA8" s="179" t="s">
        <v>285</v>
      </c>
      <c r="AB8" s="179">
        <v>27</v>
      </c>
    </row>
    <row r="9" spans="1:33" x14ac:dyDescent="0.2">
      <c r="A9" s="189"/>
      <c r="B9" s="190" t="s">
        <v>284</v>
      </c>
      <c r="C9" s="189"/>
      <c r="D9" s="189"/>
      <c r="E9" s="189"/>
      <c r="F9" s="189"/>
      <c r="G9" s="189"/>
      <c r="H9" s="120"/>
      <c r="I9" s="189"/>
      <c r="J9" s="189"/>
      <c r="K9" s="189"/>
      <c r="L9" s="189"/>
      <c r="M9" s="189"/>
      <c r="N9" s="191"/>
      <c r="O9" s="189"/>
      <c r="P9" s="189"/>
      <c r="Q9" s="192"/>
      <c r="R9" s="189"/>
      <c r="S9" s="189"/>
      <c r="T9" s="189"/>
      <c r="U9" s="189"/>
      <c r="V9" s="189"/>
      <c r="W9" s="189"/>
      <c r="X9" s="189"/>
      <c r="Y9" s="189"/>
      <c r="Z9" s="189"/>
      <c r="AA9" s="189"/>
      <c r="AB9" s="189"/>
    </row>
    <row r="10" spans="1:33" x14ac:dyDescent="0.2">
      <c r="A10" s="46">
        <v>1</v>
      </c>
      <c r="B10" s="102" t="s">
        <v>41</v>
      </c>
      <c r="C10" s="101" t="s">
        <v>40</v>
      </c>
      <c r="D10" s="14">
        <v>719</v>
      </c>
      <c r="E10" s="100">
        <v>0</v>
      </c>
      <c r="F10" s="35" t="s">
        <v>39</v>
      </c>
      <c r="G10" s="73" t="s">
        <v>38</v>
      </c>
      <c r="H10" s="44" t="s">
        <v>145</v>
      </c>
      <c r="I10" s="195" t="s">
        <v>283</v>
      </c>
      <c r="J10" s="196" t="s">
        <v>282</v>
      </c>
      <c r="K10" s="46" t="s">
        <v>35</v>
      </c>
      <c r="L10" s="14" t="s">
        <v>281</v>
      </c>
      <c r="M10" s="35" t="s">
        <v>280</v>
      </c>
      <c r="N10" s="99" t="s">
        <v>279</v>
      </c>
      <c r="O10" s="98">
        <v>44562</v>
      </c>
      <c r="P10" s="98">
        <v>44926</v>
      </c>
      <c r="Q10" s="14" t="s">
        <v>135</v>
      </c>
      <c r="R10" s="14">
        <v>9692550</v>
      </c>
      <c r="S10" s="171">
        <v>969255</v>
      </c>
      <c r="T10" s="35">
        <v>0</v>
      </c>
      <c r="U10" s="19">
        <f t="shared" ref="U10:U65" si="0">R10-S10</f>
        <v>8723295</v>
      </c>
      <c r="V10" s="171">
        <f>R10</f>
        <v>9692550</v>
      </c>
      <c r="W10" s="14">
        <v>9692550</v>
      </c>
      <c r="X10" s="14">
        <v>0</v>
      </c>
      <c r="Y10" s="35">
        <v>0</v>
      </c>
      <c r="Z10" s="34">
        <f>X10+Y10</f>
        <v>0</v>
      </c>
      <c r="AA10" s="14">
        <f t="shared" ref="AA10:AA65" si="1">Z10+W10</f>
        <v>9692550</v>
      </c>
      <c r="AB10" s="35"/>
      <c r="AD10" s="105" t="s">
        <v>31</v>
      </c>
      <c r="AE10" s="137">
        <v>7000000</v>
      </c>
    </row>
    <row r="11" spans="1:33" x14ac:dyDescent="0.2">
      <c r="A11" s="46">
        <f>A10+1</f>
        <v>2</v>
      </c>
      <c r="B11" s="102" t="s">
        <v>41</v>
      </c>
      <c r="C11" s="101" t="s">
        <v>40</v>
      </c>
      <c r="D11" s="14">
        <v>163</v>
      </c>
      <c r="E11" s="100">
        <v>0</v>
      </c>
      <c r="F11" s="35" t="s">
        <v>39</v>
      </c>
      <c r="G11" s="73" t="s">
        <v>38</v>
      </c>
      <c r="H11" s="44" t="s">
        <v>145</v>
      </c>
      <c r="I11" s="107" t="s">
        <v>278</v>
      </c>
      <c r="J11" s="196" t="s">
        <v>276</v>
      </c>
      <c r="K11" s="46" t="s">
        <v>35</v>
      </c>
      <c r="L11" s="14" t="s">
        <v>277</v>
      </c>
      <c r="M11" s="35" t="s">
        <v>39</v>
      </c>
      <c r="N11" s="106" t="s">
        <v>251</v>
      </c>
      <c r="O11" s="196" t="s">
        <v>276</v>
      </c>
      <c r="P11" s="98">
        <v>43830</v>
      </c>
      <c r="Q11" s="14" t="s">
        <v>135</v>
      </c>
      <c r="R11" s="14">
        <v>6187500</v>
      </c>
      <c r="S11" s="171">
        <f>R11*10%</f>
        <v>618750</v>
      </c>
      <c r="T11" s="35">
        <v>0</v>
      </c>
      <c r="U11" s="19">
        <f t="shared" si="0"/>
        <v>5568750</v>
      </c>
      <c r="V11" s="171">
        <v>6187500</v>
      </c>
      <c r="W11" s="14">
        <v>0</v>
      </c>
      <c r="X11" s="14">
        <v>0</v>
      </c>
      <c r="Y11" s="35">
        <v>0</v>
      </c>
      <c r="Z11" s="34">
        <f>X11+Y11</f>
        <v>0</v>
      </c>
      <c r="AA11" s="14">
        <f t="shared" si="1"/>
        <v>0</v>
      </c>
      <c r="AB11" s="35" t="s">
        <v>6</v>
      </c>
    </row>
    <row r="12" spans="1:33" x14ac:dyDescent="0.2">
      <c r="A12" s="46">
        <f>A11+1</f>
        <v>3</v>
      </c>
      <c r="B12" s="102" t="s">
        <v>41</v>
      </c>
      <c r="C12" s="101" t="s">
        <v>40</v>
      </c>
      <c r="D12" s="14">
        <v>8610</v>
      </c>
      <c r="E12" s="100">
        <v>0</v>
      </c>
      <c r="F12" s="35" t="s">
        <v>39</v>
      </c>
      <c r="G12" s="73" t="s">
        <v>38</v>
      </c>
      <c r="H12" s="44" t="s">
        <v>145</v>
      </c>
      <c r="I12" s="198" t="s">
        <v>275</v>
      </c>
      <c r="J12" s="196" t="s">
        <v>274</v>
      </c>
      <c r="K12" s="46" t="s">
        <v>35</v>
      </c>
      <c r="L12" s="14" t="s">
        <v>273</v>
      </c>
      <c r="M12" s="35" t="s">
        <v>39</v>
      </c>
      <c r="N12" s="106" t="s">
        <v>251</v>
      </c>
      <c r="O12" s="98">
        <v>43781</v>
      </c>
      <c r="P12" s="98">
        <v>44481</v>
      </c>
      <c r="Q12" s="14" t="s">
        <v>135</v>
      </c>
      <c r="R12" s="35">
        <v>0</v>
      </c>
      <c r="S12" s="171">
        <f>R12*10%</f>
        <v>0</v>
      </c>
      <c r="T12" s="35">
        <v>0</v>
      </c>
      <c r="U12" s="19">
        <f t="shared" si="0"/>
        <v>0</v>
      </c>
      <c r="V12" s="171">
        <v>0</v>
      </c>
      <c r="W12" s="14">
        <v>0</v>
      </c>
      <c r="X12" s="14">
        <v>0</v>
      </c>
      <c r="Y12" s="35">
        <v>0</v>
      </c>
      <c r="Z12" s="34">
        <f>X12+Y12</f>
        <v>0</v>
      </c>
      <c r="AA12" s="14">
        <f t="shared" si="1"/>
        <v>0</v>
      </c>
      <c r="AB12" s="35" t="s">
        <v>272</v>
      </c>
    </row>
    <row r="13" spans="1:33" x14ac:dyDescent="0.2">
      <c r="A13" s="46">
        <f>A12+1</f>
        <v>4</v>
      </c>
      <c r="B13" s="102" t="s">
        <v>41</v>
      </c>
      <c r="C13" s="101" t="s">
        <v>40</v>
      </c>
      <c r="D13" s="14">
        <v>77</v>
      </c>
      <c r="E13" s="100">
        <v>0</v>
      </c>
      <c r="F13" s="35" t="s">
        <v>39</v>
      </c>
      <c r="G13" s="73" t="s">
        <v>38</v>
      </c>
      <c r="H13" s="44" t="s">
        <v>145</v>
      </c>
      <c r="I13" s="243" t="s">
        <v>271</v>
      </c>
      <c r="J13" s="196" t="s">
        <v>267</v>
      </c>
      <c r="K13" s="46" t="s">
        <v>35</v>
      </c>
      <c r="L13" s="14" t="s">
        <v>270</v>
      </c>
      <c r="M13" s="35" t="s">
        <v>269</v>
      </c>
      <c r="N13" s="106" t="s">
        <v>268</v>
      </c>
      <c r="O13" s="196" t="s">
        <v>267</v>
      </c>
      <c r="P13" s="98">
        <v>44546</v>
      </c>
      <c r="Q13" s="14" t="s">
        <v>135</v>
      </c>
      <c r="R13" s="14">
        <v>10283760</v>
      </c>
      <c r="S13" s="171">
        <f>R13*10%</f>
        <v>1028376</v>
      </c>
      <c r="T13" s="35">
        <v>0</v>
      </c>
      <c r="U13" s="19">
        <f t="shared" si="0"/>
        <v>9255384</v>
      </c>
      <c r="V13" s="171">
        <v>10283760</v>
      </c>
      <c r="W13" s="14">
        <v>0</v>
      </c>
      <c r="X13" s="14">
        <v>0</v>
      </c>
      <c r="Y13" s="35">
        <v>0</v>
      </c>
      <c r="Z13" s="34">
        <f>X13+Y13</f>
        <v>0</v>
      </c>
      <c r="AA13" s="14">
        <f t="shared" si="1"/>
        <v>0</v>
      </c>
      <c r="AB13" s="35"/>
    </row>
    <row r="14" spans="1:33" x14ac:dyDescent="0.2">
      <c r="A14" s="46">
        <f>A13+1</f>
        <v>5</v>
      </c>
      <c r="B14" s="102" t="s">
        <v>41</v>
      </c>
      <c r="C14" s="101" t="s">
        <v>40</v>
      </c>
      <c r="D14" s="14">
        <v>80</v>
      </c>
      <c r="E14" s="100">
        <v>0</v>
      </c>
      <c r="F14" s="35" t="s">
        <v>39</v>
      </c>
      <c r="G14" s="73" t="s">
        <v>38</v>
      </c>
      <c r="H14" s="44" t="s">
        <v>145</v>
      </c>
      <c r="I14" s="198" t="s">
        <v>266</v>
      </c>
      <c r="J14" s="196" t="s">
        <v>264</v>
      </c>
      <c r="K14" s="46" t="s">
        <v>35</v>
      </c>
      <c r="L14" s="14" t="s">
        <v>260</v>
      </c>
      <c r="M14" s="35" t="s">
        <v>265</v>
      </c>
      <c r="N14" s="106" t="s">
        <v>251</v>
      </c>
      <c r="O14" s="196" t="s">
        <v>264</v>
      </c>
      <c r="P14" s="98">
        <v>44905</v>
      </c>
      <c r="Q14" s="14" t="s">
        <v>135</v>
      </c>
      <c r="R14" s="14">
        <v>90186019</v>
      </c>
      <c r="S14" s="171">
        <f>10%*81987290</f>
        <v>8198729</v>
      </c>
      <c r="T14" s="35">
        <v>0</v>
      </c>
      <c r="U14" s="19">
        <f t="shared" si="0"/>
        <v>81987290</v>
      </c>
      <c r="V14" s="171">
        <f>R14</f>
        <v>90186019</v>
      </c>
      <c r="W14" s="14">
        <v>73788561</v>
      </c>
      <c r="X14" s="14">
        <v>86086655</v>
      </c>
      <c r="Y14" s="35">
        <v>0</v>
      </c>
      <c r="Z14" s="34">
        <f>X14+Y14</f>
        <v>86086655</v>
      </c>
      <c r="AA14" s="14">
        <f t="shared" si="1"/>
        <v>159875216</v>
      </c>
      <c r="AB14" s="35"/>
      <c r="AC14" s="137">
        <v>73788561</v>
      </c>
      <c r="AD14" s="137">
        <v>78083133</v>
      </c>
      <c r="AE14" s="137">
        <v>3904157</v>
      </c>
      <c r="AF14" s="137">
        <f>AD14+AE14</f>
        <v>81987290</v>
      </c>
      <c r="AG14" s="197">
        <f>AF14*10%</f>
        <v>8198729</v>
      </c>
    </row>
    <row r="15" spans="1:33" x14ac:dyDescent="0.2">
      <c r="A15" s="46">
        <v>6</v>
      </c>
      <c r="B15" s="102" t="s">
        <v>41</v>
      </c>
      <c r="C15" s="101" t="s">
        <v>40</v>
      </c>
      <c r="D15" s="14">
        <v>80</v>
      </c>
      <c r="E15" s="100">
        <v>0</v>
      </c>
      <c r="F15" s="35" t="s">
        <v>39</v>
      </c>
      <c r="G15" s="73" t="s">
        <v>38</v>
      </c>
      <c r="H15" s="44" t="s">
        <v>263</v>
      </c>
      <c r="I15" s="198" t="s">
        <v>262</v>
      </c>
      <c r="J15" s="196" t="s">
        <v>261</v>
      </c>
      <c r="K15" s="46" t="s">
        <v>35</v>
      </c>
      <c r="L15" s="14" t="s">
        <v>260</v>
      </c>
      <c r="M15" s="35" t="s">
        <v>259</v>
      </c>
      <c r="N15" s="99" t="s">
        <v>258</v>
      </c>
      <c r="O15" s="196" t="s">
        <v>257</v>
      </c>
      <c r="P15" s="98">
        <v>44964</v>
      </c>
      <c r="Q15" s="94" t="s">
        <v>31</v>
      </c>
      <c r="R15" s="14">
        <v>6983044</v>
      </c>
      <c r="S15" s="171">
        <f>R15*11%</f>
        <v>768134.84</v>
      </c>
      <c r="T15" s="35"/>
      <c r="U15" s="19">
        <f t="shared" si="0"/>
        <v>6214909.1600000001</v>
      </c>
      <c r="V15" s="171">
        <f>U15</f>
        <v>6214909.1600000001</v>
      </c>
      <c r="W15" s="35">
        <v>6983044</v>
      </c>
      <c r="X15" s="14">
        <v>0</v>
      </c>
      <c r="Y15" s="35">
        <v>0</v>
      </c>
      <c r="Z15" s="34">
        <f>Y15</f>
        <v>0</v>
      </c>
      <c r="AA15" s="14">
        <f t="shared" si="1"/>
        <v>6983044</v>
      </c>
      <c r="AB15" s="35"/>
      <c r="AC15" s="137"/>
      <c r="AD15" s="137"/>
      <c r="AE15" s="137"/>
      <c r="AF15" s="137"/>
      <c r="AG15" s="197"/>
    </row>
    <row r="16" spans="1:33" x14ac:dyDescent="0.2">
      <c r="A16" s="46">
        <f>A14+1</f>
        <v>6</v>
      </c>
      <c r="B16" s="102" t="s">
        <v>201</v>
      </c>
      <c r="C16" s="101" t="s">
        <v>256</v>
      </c>
      <c r="D16" s="14">
        <v>45</v>
      </c>
      <c r="E16" s="100">
        <v>0</v>
      </c>
      <c r="F16" s="35" t="s">
        <v>255</v>
      </c>
      <c r="G16" s="73" t="s">
        <v>38</v>
      </c>
      <c r="H16" s="44" t="s">
        <v>245</v>
      </c>
      <c r="I16" s="196" t="s">
        <v>254</v>
      </c>
      <c r="J16" s="196" t="s">
        <v>250</v>
      </c>
      <c r="K16" s="46" t="s">
        <v>35</v>
      </c>
      <c r="L16" s="14" t="s">
        <v>253</v>
      </c>
      <c r="M16" s="35" t="s">
        <v>252</v>
      </c>
      <c r="N16" s="106" t="s">
        <v>251</v>
      </c>
      <c r="O16" s="98" t="s">
        <v>250</v>
      </c>
      <c r="P16" s="98" t="s">
        <v>249</v>
      </c>
      <c r="Q16" s="14" t="s">
        <v>135</v>
      </c>
      <c r="R16" s="14">
        <v>1100000</v>
      </c>
      <c r="S16" s="171">
        <f t="shared" ref="S16:S52" si="2">R16*10%</f>
        <v>110000</v>
      </c>
      <c r="T16" s="35">
        <v>0</v>
      </c>
      <c r="U16" s="19">
        <f t="shared" si="0"/>
        <v>990000</v>
      </c>
      <c r="V16" s="171">
        <v>1100000</v>
      </c>
      <c r="W16" s="35">
        <v>1000000</v>
      </c>
      <c r="X16" s="14">
        <v>0</v>
      </c>
      <c r="Y16" s="35">
        <v>0</v>
      </c>
      <c r="Z16" s="34">
        <f t="shared" ref="Z16:Z65" si="3">X16+Y16</f>
        <v>0</v>
      </c>
      <c r="AA16" s="14">
        <f t="shared" si="1"/>
        <v>1000000</v>
      </c>
      <c r="AB16" s="35"/>
    </row>
    <row r="17" spans="1:36" x14ac:dyDescent="0.2">
      <c r="A17" s="46">
        <f t="shared" ref="A17:A53" si="4">A16+1</f>
        <v>7</v>
      </c>
      <c r="B17" s="102" t="s">
        <v>248</v>
      </c>
      <c r="C17" s="101" t="s">
        <v>247</v>
      </c>
      <c r="D17" s="14">
        <v>45</v>
      </c>
      <c r="E17" s="100">
        <v>0</v>
      </c>
      <c r="F17" s="35" t="s">
        <v>246</v>
      </c>
      <c r="G17" s="73" t="s">
        <v>38</v>
      </c>
      <c r="H17" s="44" t="s">
        <v>245</v>
      </c>
      <c r="I17" s="100">
        <v>0</v>
      </c>
      <c r="J17" s="35">
        <v>0</v>
      </c>
      <c r="K17" s="46" t="s">
        <v>35</v>
      </c>
      <c r="L17" s="14" t="s">
        <v>244</v>
      </c>
      <c r="M17" s="35" t="s">
        <v>243</v>
      </c>
      <c r="N17" s="99" t="s">
        <v>242</v>
      </c>
      <c r="O17" s="98"/>
      <c r="P17" s="98"/>
      <c r="Q17" s="14" t="s">
        <v>135</v>
      </c>
      <c r="R17" s="14">
        <v>1100000</v>
      </c>
      <c r="S17" s="171">
        <f t="shared" si="2"/>
        <v>110000</v>
      </c>
      <c r="T17" s="35">
        <v>0</v>
      </c>
      <c r="U17" s="19">
        <f t="shared" si="0"/>
        <v>990000</v>
      </c>
      <c r="V17" s="171">
        <v>1100000</v>
      </c>
      <c r="W17" s="35">
        <v>0</v>
      </c>
      <c r="X17" s="14">
        <v>0</v>
      </c>
      <c r="Y17" s="35">
        <v>0</v>
      </c>
      <c r="Z17" s="34">
        <f t="shared" si="3"/>
        <v>0</v>
      </c>
      <c r="AA17" s="14">
        <f t="shared" si="1"/>
        <v>0</v>
      </c>
      <c r="AB17" s="35" t="s">
        <v>241</v>
      </c>
    </row>
    <row r="18" spans="1:36" x14ac:dyDescent="0.2">
      <c r="A18" s="46">
        <f t="shared" si="4"/>
        <v>8</v>
      </c>
      <c r="B18" s="102" t="s">
        <v>41</v>
      </c>
      <c r="C18" s="101" t="s">
        <v>40</v>
      </c>
      <c r="D18" s="14">
        <v>108</v>
      </c>
      <c r="E18" s="100">
        <v>0</v>
      </c>
      <c r="F18" s="35" t="s">
        <v>39</v>
      </c>
      <c r="G18" s="73" t="s">
        <v>38</v>
      </c>
      <c r="H18" s="44" t="s">
        <v>145</v>
      </c>
      <c r="I18" s="199" t="s">
        <v>240</v>
      </c>
      <c r="J18" s="196" t="s">
        <v>239</v>
      </c>
      <c r="K18" s="46" t="s">
        <v>35</v>
      </c>
      <c r="L18" s="14" t="s">
        <v>238</v>
      </c>
      <c r="M18" s="35" t="s">
        <v>237</v>
      </c>
      <c r="N18" s="99" t="s">
        <v>236</v>
      </c>
      <c r="O18" s="98">
        <v>43532</v>
      </c>
      <c r="P18" s="98">
        <v>44410</v>
      </c>
      <c r="Q18" s="14" t="s">
        <v>135</v>
      </c>
      <c r="R18" s="14">
        <v>3500000</v>
      </c>
      <c r="S18" s="171">
        <f t="shared" si="2"/>
        <v>350000</v>
      </c>
      <c r="T18" s="35">
        <v>0</v>
      </c>
      <c r="U18" s="19">
        <f t="shared" si="0"/>
        <v>3150000</v>
      </c>
      <c r="V18" s="171">
        <v>3500000</v>
      </c>
      <c r="W18" s="35">
        <v>0</v>
      </c>
      <c r="X18" s="14">
        <v>0</v>
      </c>
      <c r="Y18" s="35">
        <v>0</v>
      </c>
      <c r="Z18" s="34">
        <f t="shared" si="3"/>
        <v>0</v>
      </c>
      <c r="AA18" s="14">
        <f t="shared" si="1"/>
        <v>0</v>
      </c>
      <c r="AB18" s="35"/>
    </row>
    <row r="19" spans="1:36" x14ac:dyDescent="0.2">
      <c r="A19" s="46">
        <f t="shared" si="4"/>
        <v>9</v>
      </c>
      <c r="B19" s="102" t="s">
        <v>41</v>
      </c>
      <c r="C19" s="101" t="s">
        <v>40</v>
      </c>
      <c r="D19" s="14">
        <v>575</v>
      </c>
      <c r="E19" s="100">
        <v>0</v>
      </c>
      <c r="F19" s="35" t="s">
        <v>39</v>
      </c>
      <c r="G19" s="73" t="s">
        <v>38</v>
      </c>
      <c r="H19" s="44" t="s">
        <v>145</v>
      </c>
      <c r="I19" s="199" t="s">
        <v>235</v>
      </c>
      <c r="J19" s="196" t="s">
        <v>27</v>
      </c>
      <c r="K19" s="46" t="s">
        <v>35</v>
      </c>
      <c r="L19" s="14" t="s">
        <v>234</v>
      </c>
      <c r="M19" s="35" t="s">
        <v>233</v>
      </c>
      <c r="N19" s="106" t="s">
        <v>232</v>
      </c>
      <c r="O19" s="98" t="s">
        <v>27</v>
      </c>
      <c r="P19" s="98">
        <v>44707</v>
      </c>
      <c r="Q19" s="14" t="s">
        <v>135</v>
      </c>
      <c r="R19" s="14">
        <v>17040375</v>
      </c>
      <c r="S19" s="171">
        <f t="shared" si="2"/>
        <v>1704037.5</v>
      </c>
      <c r="T19" s="35">
        <v>0</v>
      </c>
      <c r="U19" s="19">
        <f t="shared" si="0"/>
        <v>15336337.5</v>
      </c>
      <c r="V19" s="171">
        <v>17040375</v>
      </c>
      <c r="W19" s="35">
        <v>17040375</v>
      </c>
      <c r="X19" s="14">
        <v>0</v>
      </c>
      <c r="Y19" s="35">
        <v>0</v>
      </c>
      <c r="Z19" s="34">
        <f t="shared" si="3"/>
        <v>0</v>
      </c>
      <c r="AA19" s="14">
        <f t="shared" si="1"/>
        <v>17040375</v>
      </c>
      <c r="AB19" s="33"/>
      <c r="AJ19" s="137" t="s">
        <v>6</v>
      </c>
    </row>
    <row r="20" spans="1:36" x14ac:dyDescent="0.2">
      <c r="A20" s="46">
        <f t="shared" si="4"/>
        <v>10</v>
      </c>
      <c r="B20" s="102" t="s">
        <v>41</v>
      </c>
      <c r="C20" s="101" t="s">
        <v>40</v>
      </c>
      <c r="D20" s="14">
        <v>120</v>
      </c>
      <c r="E20" s="100">
        <v>0</v>
      </c>
      <c r="F20" s="35" t="s">
        <v>39</v>
      </c>
      <c r="G20" s="73" t="s">
        <v>38</v>
      </c>
      <c r="H20" s="44" t="s">
        <v>145</v>
      </c>
      <c r="I20" s="199" t="s">
        <v>231</v>
      </c>
      <c r="J20" s="196" t="s">
        <v>227</v>
      </c>
      <c r="K20" s="46" t="s">
        <v>35</v>
      </c>
      <c r="L20" s="14" t="s">
        <v>230</v>
      </c>
      <c r="M20" s="35" t="s">
        <v>229</v>
      </c>
      <c r="N20" s="99" t="s">
        <v>228</v>
      </c>
      <c r="O20" s="196" t="s">
        <v>227</v>
      </c>
      <c r="P20" s="196" t="s">
        <v>226</v>
      </c>
      <c r="Q20" s="14" t="s">
        <v>135</v>
      </c>
      <c r="R20" s="14">
        <v>1469160</v>
      </c>
      <c r="S20" s="171">
        <f t="shared" si="2"/>
        <v>146916</v>
      </c>
      <c r="T20" s="35">
        <v>0</v>
      </c>
      <c r="U20" s="19">
        <f t="shared" si="0"/>
        <v>1322244</v>
      </c>
      <c r="V20" s="171">
        <v>1469160</v>
      </c>
      <c r="W20" s="14">
        <v>0</v>
      </c>
      <c r="X20" s="14">
        <v>0</v>
      </c>
      <c r="Y20" s="35">
        <v>0</v>
      </c>
      <c r="Z20" s="34">
        <f t="shared" si="3"/>
        <v>0</v>
      </c>
      <c r="AA20" s="14">
        <f t="shared" si="1"/>
        <v>0</v>
      </c>
      <c r="AB20" s="35"/>
    </row>
    <row r="21" spans="1:36" x14ac:dyDescent="0.2">
      <c r="A21" s="46">
        <f t="shared" si="4"/>
        <v>11</v>
      </c>
      <c r="B21" s="102" t="s">
        <v>41</v>
      </c>
      <c r="C21" s="101" t="s">
        <v>40</v>
      </c>
      <c r="D21" s="14">
        <v>45</v>
      </c>
      <c r="E21" s="100">
        <v>0</v>
      </c>
      <c r="F21" s="35" t="s">
        <v>39</v>
      </c>
      <c r="G21" s="73" t="s">
        <v>38</v>
      </c>
      <c r="H21" s="44" t="s">
        <v>145</v>
      </c>
      <c r="I21" s="199" t="s">
        <v>225</v>
      </c>
      <c r="J21" s="196" t="s">
        <v>224</v>
      </c>
      <c r="K21" s="46" t="s">
        <v>35</v>
      </c>
      <c r="L21" s="14" t="s">
        <v>223</v>
      </c>
      <c r="M21" s="35" t="s">
        <v>222</v>
      </c>
      <c r="N21" s="99" t="s">
        <v>221</v>
      </c>
      <c r="O21" s="98">
        <v>43863</v>
      </c>
      <c r="P21" s="98">
        <v>44595</v>
      </c>
      <c r="Q21" s="14" t="s">
        <v>135</v>
      </c>
      <c r="R21" s="14">
        <v>1000000</v>
      </c>
      <c r="S21" s="171">
        <f t="shared" si="2"/>
        <v>100000</v>
      </c>
      <c r="T21" s="35">
        <v>0</v>
      </c>
      <c r="U21" s="19">
        <f t="shared" si="0"/>
        <v>900000</v>
      </c>
      <c r="V21" s="171">
        <v>1000000</v>
      </c>
      <c r="W21" s="14">
        <v>0</v>
      </c>
      <c r="X21" s="14">
        <v>0</v>
      </c>
      <c r="Y21" s="35">
        <v>0</v>
      </c>
      <c r="Z21" s="34">
        <f t="shared" si="3"/>
        <v>0</v>
      </c>
      <c r="AA21" s="14">
        <f t="shared" si="1"/>
        <v>0</v>
      </c>
      <c r="AB21" s="35"/>
    </row>
    <row r="22" spans="1:36" x14ac:dyDescent="0.2">
      <c r="A22" s="46">
        <f t="shared" si="4"/>
        <v>12</v>
      </c>
      <c r="B22" s="102" t="s">
        <v>41</v>
      </c>
      <c r="C22" s="101" t="s">
        <v>40</v>
      </c>
      <c r="D22" s="14">
        <v>30</v>
      </c>
      <c r="E22" s="100">
        <v>0</v>
      </c>
      <c r="F22" s="35" t="s">
        <v>39</v>
      </c>
      <c r="G22" s="73" t="s">
        <v>38</v>
      </c>
      <c r="H22" s="44" t="s">
        <v>145</v>
      </c>
      <c r="I22" s="199" t="s">
        <v>220</v>
      </c>
      <c r="J22" s="196" t="s">
        <v>219</v>
      </c>
      <c r="K22" s="46" t="s">
        <v>35</v>
      </c>
      <c r="L22" s="14" t="s">
        <v>218</v>
      </c>
      <c r="M22" s="35" t="s">
        <v>217</v>
      </c>
      <c r="N22" s="99" t="s">
        <v>216</v>
      </c>
      <c r="O22" s="98" t="s">
        <v>215</v>
      </c>
      <c r="P22" s="196" t="s">
        <v>214</v>
      </c>
      <c r="Q22" s="14" t="s">
        <v>135</v>
      </c>
      <c r="R22" s="14">
        <v>1360333</v>
      </c>
      <c r="S22" s="171">
        <f t="shared" si="2"/>
        <v>136033.30000000002</v>
      </c>
      <c r="T22" s="35">
        <v>0</v>
      </c>
      <c r="U22" s="19">
        <f t="shared" si="0"/>
        <v>1224299.7</v>
      </c>
      <c r="V22" s="171">
        <v>1360333</v>
      </c>
      <c r="W22" s="14">
        <v>0</v>
      </c>
      <c r="X22" s="14">
        <v>0</v>
      </c>
      <c r="Y22" s="35">
        <v>0</v>
      </c>
      <c r="Z22" s="34">
        <f t="shared" si="3"/>
        <v>0</v>
      </c>
      <c r="AA22" s="14">
        <f t="shared" si="1"/>
        <v>0</v>
      </c>
      <c r="AB22" s="35"/>
    </row>
    <row r="23" spans="1:36" x14ac:dyDescent="0.2">
      <c r="A23" s="46">
        <f t="shared" si="4"/>
        <v>13</v>
      </c>
      <c r="B23" s="200" t="s">
        <v>193</v>
      </c>
      <c r="C23" s="244" t="s">
        <v>213</v>
      </c>
      <c r="D23" s="245">
        <v>12</v>
      </c>
      <c r="E23" s="246">
        <v>0</v>
      </c>
      <c r="F23" s="247" t="s">
        <v>39</v>
      </c>
      <c r="G23" s="32" t="s">
        <v>38</v>
      </c>
      <c r="H23" s="28" t="s">
        <v>145</v>
      </c>
      <c r="I23" s="202" t="s">
        <v>212</v>
      </c>
      <c r="J23" s="198" t="s">
        <v>211</v>
      </c>
      <c r="K23" s="148" t="s">
        <v>35</v>
      </c>
      <c r="L23" s="94" t="s">
        <v>210</v>
      </c>
      <c r="M23" s="18" t="s">
        <v>209</v>
      </c>
      <c r="N23" s="248" t="s">
        <v>208</v>
      </c>
      <c r="O23" s="203">
        <v>44175</v>
      </c>
      <c r="P23" s="203">
        <v>44845</v>
      </c>
      <c r="Q23" s="94" t="s">
        <v>31</v>
      </c>
      <c r="R23" s="94">
        <v>1200000</v>
      </c>
      <c r="S23" s="147">
        <f t="shared" si="2"/>
        <v>120000</v>
      </c>
      <c r="T23" s="18">
        <v>0</v>
      </c>
      <c r="U23" s="19">
        <f t="shared" si="0"/>
        <v>1080000</v>
      </c>
      <c r="V23" s="147">
        <v>1200000</v>
      </c>
      <c r="W23" s="14">
        <v>0</v>
      </c>
      <c r="X23" s="94">
        <v>0</v>
      </c>
      <c r="Y23" s="35">
        <v>0</v>
      </c>
      <c r="Z23" s="34">
        <f t="shared" si="3"/>
        <v>0</v>
      </c>
      <c r="AA23" s="14">
        <f t="shared" si="1"/>
        <v>0</v>
      </c>
      <c r="AB23" s="18"/>
    </row>
    <row r="24" spans="1:36" x14ac:dyDescent="0.2">
      <c r="A24" s="46">
        <f t="shared" si="4"/>
        <v>14</v>
      </c>
      <c r="B24" s="249" t="s">
        <v>41</v>
      </c>
      <c r="C24" s="250" t="s">
        <v>40</v>
      </c>
      <c r="D24" s="80">
        <f>2*6</f>
        <v>12</v>
      </c>
      <c r="E24" s="243">
        <v>0</v>
      </c>
      <c r="F24" s="78" t="s">
        <v>39</v>
      </c>
      <c r="G24" s="88" t="s">
        <v>38</v>
      </c>
      <c r="H24" s="87" t="s">
        <v>145</v>
      </c>
      <c r="I24" s="82" t="s">
        <v>207</v>
      </c>
      <c r="J24" s="198" t="s">
        <v>206</v>
      </c>
      <c r="K24" s="251" t="s">
        <v>35</v>
      </c>
      <c r="L24" s="80" t="s">
        <v>205</v>
      </c>
      <c r="M24" s="78" t="s">
        <v>204</v>
      </c>
      <c r="N24" s="252" t="s">
        <v>203</v>
      </c>
      <c r="O24" s="98" t="str">
        <f>J24</f>
        <v>03/02/2020</v>
      </c>
      <c r="P24" s="82" t="s">
        <v>202</v>
      </c>
      <c r="Q24" s="80" t="s">
        <v>31</v>
      </c>
      <c r="R24" s="80">
        <v>800000</v>
      </c>
      <c r="S24" s="173">
        <f t="shared" si="2"/>
        <v>80000</v>
      </c>
      <c r="T24" s="78"/>
      <c r="U24" s="19">
        <f t="shared" si="0"/>
        <v>720000</v>
      </c>
      <c r="V24" s="173">
        <v>800000</v>
      </c>
      <c r="W24" s="14">
        <v>0</v>
      </c>
      <c r="X24" s="80">
        <v>0</v>
      </c>
      <c r="Y24" s="35">
        <v>0</v>
      </c>
      <c r="Z24" s="34">
        <f t="shared" si="3"/>
        <v>0</v>
      </c>
      <c r="AA24" s="14">
        <f t="shared" si="1"/>
        <v>0</v>
      </c>
      <c r="AB24" s="78"/>
    </row>
    <row r="25" spans="1:36" x14ac:dyDescent="0.2">
      <c r="A25" s="46">
        <f t="shared" si="4"/>
        <v>15</v>
      </c>
      <c r="B25" s="102" t="s">
        <v>201</v>
      </c>
      <c r="C25" s="204" t="s">
        <v>200</v>
      </c>
      <c r="D25" s="14">
        <v>2408</v>
      </c>
      <c r="E25" s="100">
        <v>0</v>
      </c>
      <c r="F25" s="35" t="s">
        <v>199</v>
      </c>
      <c r="G25" s="73" t="s">
        <v>38</v>
      </c>
      <c r="H25" s="44" t="s">
        <v>198</v>
      </c>
      <c r="I25" s="199" t="s">
        <v>197</v>
      </c>
      <c r="J25" s="196" t="s">
        <v>19</v>
      </c>
      <c r="K25" s="46" t="s">
        <v>35</v>
      </c>
      <c r="L25" s="14" t="s">
        <v>196</v>
      </c>
      <c r="M25" s="35" t="s">
        <v>195</v>
      </c>
      <c r="N25" s="106" t="s">
        <v>194</v>
      </c>
      <c r="O25" s="98" t="s">
        <v>19</v>
      </c>
      <c r="P25" s="98">
        <v>44818</v>
      </c>
      <c r="Q25" s="14" t="s">
        <v>31</v>
      </c>
      <c r="R25" s="14">
        <v>6283714</v>
      </c>
      <c r="S25" s="171">
        <f t="shared" si="2"/>
        <v>628371.4</v>
      </c>
      <c r="T25" s="35">
        <v>0</v>
      </c>
      <c r="U25" s="19">
        <f t="shared" si="0"/>
        <v>5655342.5999999996</v>
      </c>
      <c r="V25" s="171">
        <v>6283714</v>
      </c>
      <c r="W25" s="14">
        <v>0</v>
      </c>
      <c r="X25" s="14">
        <v>0</v>
      </c>
      <c r="Y25" s="35">
        <v>0</v>
      </c>
      <c r="Z25" s="34">
        <f t="shared" si="3"/>
        <v>0</v>
      </c>
      <c r="AA25" s="14">
        <f t="shared" si="1"/>
        <v>0</v>
      </c>
      <c r="AB25" s="33"/>
    </row>
    <row r="26" spans="1:36" x14ac:dyDescent="0.2">
      <c r="A26" s="46">
        <f t="shared" si="4"/>
        <v>16</v>
      </c>
      <c r="B26" s="102" t="s">
        <v>193</v>
      </c>
      <c r="C26" s="204" t="s">
        <v>192</v>
      </c>
      <c r="D26" s="14">
        <v>200</v>
      </c>
      <c r="E26" s="100">
        <v>0</v>
      </c>
      <c r="F26" s="35" t="s">
        <v>192</v>
      </c>
      <c r="G26" s="73" t="s">
        <v>38</v>
      </c>
      <c r="H26" s="204" t="s">
        <v>191</v>
      </c>
      <c r="I26" s="199" t="s">
        <v>190</v>
      </c>
      <c r="J26" s="196" t="s">
        <v>189</v>
      </c>
      <c r="K26" s="46" t="s">
        <v>35</v>
      </c>
      <c r="L26" s="14" t="s">
        <v>188</v>
      </c>
      <c r="M26" s="35" t="s">
        <v>187</v>
      </c>
      <c r="N26" s="99" t="s">
        <v>186</v>
      </c>
      <c r="O26" s="98">
        <v>44111</v>
      </c>
      <c r="P26" s="98">
        <v>44386</v>
      </c>
      <c r="Q26" s="14" t="s">
        <v>135</v>
      </c>
      <c r="R26" s="14">
        <v>40010667</v>
      </c>
      <c r="S26" s="171">
        <f t="shared" si="2"/>
        <v>4001066.7</v>
      </c>
      <c r="T26" s="35">
        <v>0</v>
      </c>
      <c r="U26" s="19">
        <f t="shared" si="0"/>
        <v>36009600.299999997</v>
      </c>
      <c r="V26" s="171">
        <v>40010667</v>
      </c>
      <c r="W26" s="14">
        <v>42011200</v>
      </c>
      <c r="X26" s="14">
        <v>0</v>
      </c>
      <c r="Y26" s="35">
        <v>0</v>
      </c>
      <c r="Z26" s="34">
        <f t="shared" si="3"/>
        <v>0</v>
      </c>
      <c r="AA26" s="14">
        <f t="shared" si="1"/>
        <v>42011200</v>
      </c>
      <c r="AB26" s="33"/>
    </row>
    <row r="27" spans="1:36" x14ac:dyDescent="0.2">
      <c r="A27" s="46">
        <f t="shared" si="4"/>
        <v>17</v>
      </c>
      <c r="B27" s="102" t="s">
        <v>41</v>
      </c>
      <c r="C27" s="101" t="s">
        <v>40</v>
      </c>
      <c r="D27" s="14">
        <f>25*9</f>
        <v>225</v>
      </c>
      <c r="E27" s="100">
        <v>0</v>
      </c>
      <c r="F27" s="35" t="s">
        <v>39</v>
      </c>
      <c r="G27" s="73" t="s">
        <v>38</v>
      </c>
      <c r="H27" s="44" t="s">
        <v>37</v>
      </c>
      <c r="I27" s="199" t="s">
        <v>185</v>
      </c>
      <c r="J27" s="196" t="s">
        <v>5</v>
      </c>
      <c r="K27" s="46" t="s">
        <v>35</v>
      </c>
      <c r="L27" s="14" t="s">
        <v>184</v>
      </c>
      <c r="M27" s="35" t="s">
        <v>147</v>
      </c>
      <c r="N27" s="99" t="s">
        <v>183</v>
      </c>
      <c r="O27" s="98" t="s">
        <v>5</v>
      </c>
      <c r="P27" s="98" t="s">
        <v>4</v>
      </c>
      <c r="Q27" s="14" t="s">
        <v>31</v>
      </c>
      <c r="R27" s="14">
        <v>787500</v>
      </c>
      <c r="S27" s="171">
        <f t="shared" si="2"/>
        <v>78750</v>
      </c>
      <c r="T27" s="35">
        <v>0</v>
      </c>
      <c r="U27" s="19">
        <f t="shared" si="0"/>
        <v>708750</v>
      </c>
      <c r="V27" s="171">
        <v>787500</v>
      </c>
      <c r="W27" s="14">
        <v>0</v>
      </c>
      <c r="X27" s="14">
        <v>0</v>
      </c>
      <c r="Y27" s="35">
        <v>0</v>
      </c>
      <c r="Z27" s="34">
        <f t="shared" si="3"/>
        <v>0</v>
      </c>
      <c r="AA27" s="14">
        <f t="shared" si="1"/>
        <v>0</v>
      </c>
      <c r="AB27" s="33"/>
    </row>
    <row r="28" spans="1:36" x14ac:dyDescent="0.2">
      <c r="A28" s="46">
        <f t="shared" si="4"/>
        <v>18</v>
      </c>
      <c r="B28" s="102" t="s">
        <v>41</v>
      </c>
      <c r="C28" s="101" t="s">
        <v>40</v>
      </c>
      <c r="D28" s="14">
        <f>20*8</f>
        <v>160</v>
      </c>
      <c r="E28" s="100">
        <v>0</v>
      </c>
      <c r="F28" s="35" t="s">
        <v>39</v>
      </c>
      <c r="G28" s="73" t="s">
        <v>38</v>
      </c>
      <c r="H28" s="44" t="s">
        <v>37</v>
      </c>
      <c r="I28" s="199" t="s">
        <v>182</v>
      </c>
      <c r="J28" s="196" t="s">
        <v>5</v>
      </c>
      <c r="K28" s="46" t="s">
        <v>35</v>
      </c>
      <c r="L28" s="14" t="s">
        <v>181</v>
      </c>
      <c r="M28" s="35" t="s">
        <v>147</v>
      </c>
      <c r="N28" s="99" t="s">
        <v>180</v>
      </c>
      <c r="O28" s="98" t="s">
        <v>5</v>
      </c>
      <c r="P28" s="98" t="s">
        <v>4</v>
      </c>
      <c r="Q28" s="14" t="s">
        <v>31</v>
      </c>
      <c r="R28" s="14">
        <v>560000</v>
      </c>
      <c r="S28" s="171">
        <f t="shared" si="2"/>
        <v>56000</v>
      </c>
      <c r="T28" s="35">
        <v>0</v>
      </c>
      <c r="U28" s="19">
        <f t="shared" si="0"/>
        <v>504000</v>
      </c>
      <c r="V28" s="171">
        <v>560000</v>
      </c>
      <c r="W28" s="14">
        <v>0</v>
      </c>
      <c r="X28" s="14">
        <v>0</v>
      </c>
      <c r="Y28" s="35">
        <v>0</v>
      </c>
      <c r="Z28" s="34">
        <f t="shared" si="3"/>
        <v>0</v>
      </c>
      <c r="AA28" s="14">
        <f t="shared" si="1"/>
        <v>0</v>
      </c>
      <c r="AB28" s="33"/>
    </row>
    <row r="29" spans="1:36" x14ac:dyDescent="0.2">
      <c r="A29" s="46">
        <f t="shared" si="4"/>
        <v>19</v>
      </c>
      <c r="B29" s="102" t="s">
        <v>41</v>
      </c>
      <c r="C29" s="101" t="s">
        <v>40</v>
      </c>
      <c r="D29" s="14">
        <f>8*9</f>
        <v>72</v>
      </c>
      <c r="E29" s="100">
        <v>0</v>
      </c>
      <c r="F29" s="35" t="s">
        <v>39</v>
      </c>
      <c r="G29" s="73" t="s">
        <v>38</v>
      </c>
      <c r="H29" s="44" t="s">
        <v>37</v>
      </c>
      <c r="I29" s="199" t="s">
        <v>179</v>
      </c>
      <c r="J29" s="196" t="s">
        <v>5</v>
      </c>
      <c r="K29" s="46" t="s">
        <v>35</v>
      </c>
      <c r="L29" s="14" t="s">
        <v>178</v>
      </c>
      <c r="M29" s="35" t="s">
        <v>147</v>
      </c>
      <c r="N29" s="99" t="s">
        <v>177</v>
      </c>
      <c r="O29" s="98" t="s">
        <v>5</v>
      </c>
      <c r="P29" s="98" t="s">
        <v>4</v>
      </c>
      <c r="Q29" s="14" t="s">
        <v>31</v>
      </c>
      <c r="R29" s="14">
        <v>252000</v>
      </c>
      <c r="S29" s="171">
        <f t="shared" si="2"/>
        <v>25200</v>
      </c>
      <c r="T29" s="35">
        <v>0</v>
      </c>
      <c r="U29" s="19">
        <f t="shared" si="0"/>
        <v>226800</v>
      </c>
      <c r="V29" s="171">
        <v>252000</v>
      </c>
      <c r="W29" s="14">
        <v>0</v>
      </c>
      <c r="X29" s="14">
        <v>0</v>
      </c>
      <c r="Y29" s="35">
        <v>0</v>
      </c>
      <c r="Z29" s="34">
        <f t="shared" si="3"/>
        <v>0</v>
      </c>
      <c r="AA29" s="14">
        <f t="shared" si="1"/>
        <v>0</v>
      </c>
      <c r="AB29" s="33"/>
    </row>
    <row r="30" spans="1:36" x14ac:dyDescent="0.2">
      <c r="A30" s="46">
        <f t="shared" si="4"/>
        <v>20</v>
      </c>
      <c r="B30" s="102" t="s">
        <v>41</v>
      </c>
      <c r="C30" s="101" t="s">
        <v>40</v>
      </c>
      <c r="D30" s="14">
        <f>20*6</f>
        <v>120</v>
      </c>
      <c r="E30" s="100">
        <v>0</v>
      </c>
      <c r="F30" s="35" t="s">
        <v>39</v>
      </c>
      <c r="G30" s="73" t="s">
        <v>38</v>
      </c>
      <c r="H30" s="44" t="s">
        <v>37</v>
      </c>
      <c r="I30" s="199" t="s">
        <v>176</v>
      </c>
      <c r="J30" s="196" t="s">
        <v>5</v>
      </c>
      <c r="K30" s="46" t="s">
        <v>35</v>
      </c>
      <c r="L30" s="14" t="s">
        <v>175</v>
      </c>
      <c r="M30" s="35" t="s">
        <v>174</v>
      </c>
      <c r="N30" s="99" t="s">
        <v>173</v>
      </c>
      <c r="O30" s="98" t="s">
        <v>5</v>
      </c>
      <c r="P30" s="98" t="s">
        <v>4</v>
      </c>
      <c r="Q30" s="14" t="s">
        <v>31</v>
      </c>
      <c r="R30" s="14">
        <v>420000</v>
      </c>
      <c r="S30" s="171">
        <f t="shared" si="2"/>
        <v>42000</v>
      </c>
      <c r="T30" s="35">
        <v>0</v>
      </c>
      <c r="U30" s="19">
        <f t="shared" si="0"/>
        <v>378000</v>
      </c>
      <c r="V30" s="171">
        <v>420000</v>
      </c>
      <c r="W30" s="14">
        <v>0</v>
      </c>
      <c r="X30" s="14">
        <v>0</v>
      </c>
      <c r="Y30" s="35">
        <v>0</v>
      </c>
      <c r="Z30" s="34">
        <f t="shared" si="3"/>
        <v>0</v>
      </c>
      <c r="AA30" s="14">
        <f t="shared" si="1"/>
        <v>0</v>
      </c>
      <c r="AB30" s="35"/>
    </row>
    <row r="31" spans="1:36" x14ac:dyDescent="0.2">
      <c r="A31" s="46">
        <f t="shared" si="4"/>
        <v>21</v>
      </c>
      <c r="B31" s="102" t="s">
        <v>41</v>
      </c>
      <c r="C31" s="101" t="s">
        <v>40</v>
      </c>
      <c r="D31" s="14">
        <f>9*10</f>
        <v>90</v>
      </c>
      <c r="E31" s="100">
        <v>0</v>
      </c>
      <c r="F31" s="35" t="s">
        <v>39</v>
      </c>
      <c r="G31" s="73" t="s">
        <v>38</v>
      </c>
      <c r="H31" s="44" t="s">
        <v>37</v>
      </c>
      <c r="I31" s="199" t="s">
        <v>172</v>
      </c>
      <c r="J31" s="196" t="s">
        <v>5</v>
      </c>
      <c r="K31" s="46" t="s">
        <v>35</v>
      </c>
      <c r="L31" s="14" t="s">
        <v>171</v>
      </c>
      <c r="M31" s="35" t="s">
        <v>170</v>
      </c>
      <c r="N31" s="99" t="s">
        <v>169</v>
      </c>
      <c r="O31" s="98" t="s">
        <v>5</v>
      </c>
      <c r="P31" s="98" t="s">
        <v>4</v>
      </c>
      <c r="Q31" s="14" t="s">
        <v>31</v>
      </c>
      <c r="R31" s="14">
        <v>315000</v>
      </c>
      <c r="S31" s="171">
        <f t="shared" si="2"/>
        <v>31500</v>
      </c>
      <c r="T31" s="35">
        <v>0</v>
      </c>
      <c r="U31" s="19">
        <f t="shared" si="0"/>
        <v>283500</v>
      </c>
      <c r="V31" s="171">
        <v>315000</v>
      </c>
      <c r="W31" s="14">
        <v>0</v>
      </c>
      <c r="X31" s="14">
        <v>0</v>
      </c>
      <c r="Y31" s="35">
        <v>0</v>
      </c>
      <c r="Z31" s="34">
        <f t="shared" si="3"/>
        <v>0</v>
      </c>
      <c r="AA31" s="14">
        <f t="shared" si="1"/>
        <v>0</v>
      </c>
      <c r="AB31" s="33"/>
    </row>
    <row r="32" spans="1:36" x14ac:dyDescent="0.2">
      <c r="A32" s="46">
        <f t="shared" si="4"/>
        <v>22</v>
      </c>
      <c r="B32" s="102" t="s">
        <v>41</v>
      </c>
      <c r="C32" s="101" t="s">
        <v>40</v>
      </c>
      <c r="D32" s="14">
        <f>6*8</f>
        <v>48</v>
      </c>
      <c r="E32" s="100">
        <v>0</v>
      </c>
      <c r="F32" s="35" t="s">
        <v>39</v>
      </c>
      <c r="G32" s="73" t="s">
        <v>38</v>
      </c>
      <c r="H32" s="44" t="s">
        <v>37</v>
      </c>
      <c r="I32" s="199" t="s">
        <v>168</v>
      </c>
      <c r="J32" s="196" t="s">
        <v>5</v>
      </c>
      <c r="K32" s="46" t="s">
        <v>35</v>
      </c>
      <c r="L32" s="14" t="s">
        <v>167</v>
      </c>
      <c r="M32" s="35" t="s">
        <v>166</v>
      </c>
      <c r="N32" s="99" t="s">
        <v>165</v>
      </c>
      <c r="O32" s="98" t="s">
        <v>5</v>
      </c>
      <c r="P32" s="98" t="s">
        <v>4</v>
      </c>
      <c r="Q32" s="14" t="s">
        <v>31</v>
      </c>
      <c r="R32" s="14">
        <v>168000</v>
      </c>
      <c r="S32" s="171">
        <f t="shared" si="2"/>
        <v>16800</v>
      </c>
      <c r="T32" s="35">
        <v>0</v>
      </c>
      <c r="U32" s="19">
        <f t="shared" si="0"/>
        <v>151200</v>
      </c>
      <c r="V32" s="171">
        <v>168000</v>
      </c>
      <c r="W32" s="14">
        <v>0</v>
      </c>
      <c r="X32" s="14">
        <v>0</v>
      </c>
      <c r="Y32" s="35">
        <v>0</v>
      </c>
      <c r="Z32" s="34">
        <f t="shared" si="3"/>
        <v>0</v>
      </c>
      <c r="AA32" s="14">
        <f t="shared" si="1"/>
        <v>0</v>
      </c>
      <c r="AB32" s="33"/>
    </row>
    <row r="33" spans="1:28" x14ac:dyDescent="0.2">
      <c r="A33" s="46">
        <f t="shared" si="4"/>
        <v>23</v>
      </c>
      <c r="B33" s="102" t="s">
        <v>41</v>
      </c>
      <c r="C33" s="101" t="s">
        <v>40</v>
      </c>
      <c r="D33" s="14">
        <f>10*20</f>
        <v>200</v>
      </c>
      <c r="E33" s="100">
        <v>0</v>
      </c>
      <c r="F33" s="35" t="s">
        <v>39</v>
      </c>
      <c r="G33" s="73" t="s">
        <v>38</v>
      </c>
      <c r="H33" s="44" t="s">
        <v>37</v>
      </c>
      <c r="I33" s="199" t="s">
        <v>164</v>
      </c>
      <c r="J33" s="196" t="s">
        <v>5</v>
      </c>
      <c r="K33" s="46" t="s">
        <v>35</v>
      </c>
      <c r="L33" s="14" t="s">
        <v>163</v>
      </c>
      <c r="M33" s="35" t="s">
        <v>137</v>
      </c>
      <c r="N33" s="99" t="s">
        <v>162</v>
      </c>
      <c r="O33" s="98" t="s">
        <v>5</v>
      </c>
      <c r="P33" s="98" t="s">
        <v>4</v>
      </c>
      <c r="Q33" s="14" t="s">
        <v>31</v>
      </c>
      <c r="R33" s="14">
        <v>700000</v>
      </c>
      <c r="S33" s="171">
        <f t="shared" si="2"/>
        <v>70000</v>
      </c>
      <c r="T33" s="35">
        <v>0</v>
      </c>
      <c r="U33" s="19">
        <f t="shared" si="0"/>
        <v>630000</v>
      </c>
      <c r="V33" s="171">
        <v>700000</v>
      </c>
      <c r="W33" s="14">
        <v>0</v>
      </c>
      <c r="X33" s="14">
        <v>0</v>
      </c>
      <c r="Y33" s="35">
        <v>0</v>
      </c>
      <c r="Z33" s="34">
        <f t="shared" si="3"/>
        <v>0</v>
      </c>
      <c r="AA33" s="14">
        <f t="shared" si="1"/>
        <v>0</v>
      </c>
      <c r="AB33" s="33"/>
    </row>
    <row r="34" spans="1:28" x14ac:dyDescent="0.2">
      <c r="A34" s="46">
        <f t="shared" si="4"/>
        <v>24</v>
      </c>
      <c r="B34" s="102" t="s">
        <v>41</v>
      </c>
      <c r="C34" s="101" t="s">
        <v>40</v>
      </c>
      <c r="D34" s="14">
        <f>6*7</f>
        <v>42</v>
      </c>
      <c r="E34" s="100">
        <v>0</v>
      </c>
      <c r="F34" s="35" t="s">
        <v>39</v>
      </c>
      <c r="G34" s="73" t="s">
        <v>38</v>
      </c>
      <c r="H34" s="44" t="s">
        <v>37</v>
      </c>
      <c r="I34" s="199" t="s">
        <v>161</v>
      </c>
      <c r="J34" s="196" t="s">
        <v>160</v>
      </c>
      <c r="K34" s="46" t="s">
        <v>35</v>
      </c>
      <c r="L34" s="14" t="s">
        <v>159</v>
      </c>
      <c r="M34" s="253" t="s">
        <v>158</v>
      </c>
      <c r="N34" s="99" t="s">
        <v>157</v>
      </c>
      <c r="O34" s="98" t="s">
        <v>5</v>
      </c>
      <c r="P34" s="98" t="s">
        <v>9</v>
      </c>
      <c r="Q34" s="14" t="s">
        <v>31</v>
      </c>
      <c r="R34" s="14">
        <v>1000000</v>
      </c>
      <c r="S34" s="171">
        <f t="shared" si="2"/>
        <v>100000</v>
      </c>
      <c r="T34" s="35">
        <v>0</v>
      </c>
      <c r="U34" s="19">
        <f t="shared" si="0"/>
        <v>900000</v>
      </c>
      <c r="V34" s="171">
        <v>1000000</v>
      </c>
      <c r="W34" s="14">
        <v>0</v>
      </c>
      <c r="X34" s="14">
        <v>0</v>
      </c>
      <c r="Y34" s="35">
        <v>0</v>
      </c>
      <c r="Z34" s="34">
        <f t="shared" si="3"/>
        <v>0</v>
      </c>
      <c r="AA34" s="14">
        <f t="shared" si="1"/>
        <v>0</v>
      </c>
      <c r="AB34" s="35"/>
    </row>
    <row r="35" spans="1:28" x14ac:dyDescent="0.2">
      <c r="A35" s="46">
        <f t="shared" si="4"/>
        <v>25</v>
      </c>
      <c r="B35" s="102" t="s">
        <v>41</v>
      </c>
      <c r="C35" s="101" t="s">
        <v>40</v>
      </c>
      <c r="D35" s="14">
        <f>9*5</f>
        <v>45</v>
      </c>
      <c r="E35" s="100">
        <v>0</v>
      </c>
      <c r="F35" s="35" t="s">
        <v>39</v>
      </c>
      <c r="G35" s="73" t="s">
        <v>38</v>
      </c>
      <c r="H35" s="44" t="s">
        <v>37</v>
      </c>
      <c r="I35" s="199" t="s">
        <v>156</v>
      </c>
      <c r="J35" s="196" t="s">
        <v>5</v>
      </c>
      <c r="K35" s="46" t="s">
        <v>35</v>
      </c>
      <c r="L35" s="14" t="s">
        <v>155</v>
      </c>
      <c r="M35" s="35" t="s">
        <v>154</v>
      </c>
      <c r="N35" s="99" t="s">
        <v>153</v>
      </c>
      <c r="O35" s="98" t="s">
        <v>5</v>
      </c>
      <c r="P35" s="98" t="s">
        <v>4</v>
      </c>
      <c r="Q35" s="14" t="s">
        <v>31</v>
      </c>
      <c r="R35" s="14">
        <v>472500</v>
      </c>
      <c r="S35" s="171">
        <f t="shared" si="2"/>
        <v>47250</v>
      </c>
      <c r="T35" s="35">
        <v>0</v>
      </c>
      <c r="U35" s="19">
        <f t="shared" si="0"/>
        <v>425250</v>
      </c>
      <c r="V35" s="171">
        <v>472500</v>
      </c>
      <c r="W35" s="14">
        <v>0</v>
      </c>
      <c r="X35" s="14">
        <v>0</v>
      </c>
      <c r="Y35" s="35">
        <v>0</v>
      </c>
      <c r="Z35" s="34">
        <f t="shared" si="3"/>
        <v>0</v>
      </c>
      <c r="AA35" s="14">
        <f t="shared" si="1"/>
        <v>0</v>
      </c>
      <c r="AB35" s="33"/>
    </row>
    <row r="36" spans="1:28" x14ac:dyDescent="0.2">
      <c r="A36" s="46">
        <f t="shared" si="4"/>
        <v>26</v>
      </c>
      <c r="B36" s="102" t="s">
        <v>41</v>
      </c>
      <c r="C36" s="101" t="s">
        <v>40</v>
      </c>
      <c r="D36" s="14">
        <f>14*8</f>
        <v>112</v>
      </c>
      <c r="E36" s="100">
        <v>0</v>
      </c>
      <c r="F36" s="35" t="s">
        <v>39</v>
      </c>
      <c r="G36" s="73" t="s">
        <v>38</v>
      </c>
      <c r="H36" s="44" t="s">
        <v>37</v>
      </c>
      <c r="I36" s="199" t="s">
        <v>152</v>
      </c>
      <c r="J36" s="196" t="s">
        <v>5</v>
      </c>
      <c r="K36" s="46" t="s">
        <v>35</v>
      </c>
      <c r="L36" s="14" t="s">
        <v>151</v>
      </c>
      <c r="M36" s="35" t="s">
        <v>147</v>
      </c>
      <c r="N36" s="99" t="s">
        <v>150</v>
      </c>
      <c r="O36" s="98" t="s">
        <v>5</v>
      </c>
      <c r="P36" s="98" t="s">
        <v>4</v>
      </c>
      <c r="Q36" s="14" t="s">
        <v>31</v>
      </c>
      <c r="R36" s="14">
        <v>392000</v>
      </c>
      <c r="S36" s="171">
        <f t="shared" si="2"/>
        <v>39200</v>
      </c>
      <c r="T36" s="35">
        <v>0</v>
      </c>
      <c r="U36" s="19">
        <f t="shared" si="0"/>
        <v>352800</v>
      </c>
      <c r="V36" s="171">
        <v>392000</v>
      </c>
      <c r="W36" s="14">
        <v>0</v>
      </c>
      <c r="X36" s="14">
        <v>0</v>
      </c>
      <c r="Y36" s="35">
        <v>0</v>
      </c>
      <c r="Z36" s="34">
        <f t="shared" si="3"/>
        <v>0</v>
      </c>
      <c r="AA36" s="14">
        <f t="shared" si="1"/>
        <v>0</v>
      </c>
      <c r="AB36" s="33"/>
    </row>
    <row r="37" spans="1:28" x14ac:dyDescent="0.2">
      <c r="A37" s="46">
        <f t="shared" si="4"/>
        <v>27</v>
      </c>
      <c r="B37" s="102" t="s">
        <v>41</v>
      </c>
      <c r="C37" s="101" t="s">
        <v>40</v>
      </c>
      <c r="D37" s="14">
        <v>45</v>
      </c>
      <c r="E37" s="100">
        <v>0</v>
      </c>
      <c r="F37" s="35" t="s">
        <v>39</v>
      </c>
      <c r="G37" s="73" t="s">
        <v>38</v>
      </c>
      <c r="H37" s="44" t="s">
        <v>37</v>
      </c>
      <c r="I37" s="199" t="s">
        <v>149</v>
      </c>
      <c r="J37" s="196" t="s">
        <v>5</v>
      </c>
      <c r="K37" s="46" t="s">
        <v>35</v>
      </c>
      <c r="L37" s="14" t="s">
        <v>148</v>
      </c>
      <c r="M37" s="35" t="s">
        <v>147</v>
      </c>
      <c r="N37" s="99" t="s">
        <v>146</v>
      </c>
      <c r="O37" s="98" t="s">
        <v>5</v>
      </c>
      <c r="P37" s="98" t="s">
        <v>4</v>
      </c>
      <c r="Q37" s="14" t="s">
        <v>31</v>
      </c>
      <c r="R37" s="14">
        <v>525000</v>
      </c>
      <c r="S37" s="171">
        <f t="shared" si="2"/>
        <v>52500</v>
      </c>
      <c r="T37" s="35">
        <v>0</v>
      </c>
      <c r="U37" s="19">
        <f t="shared" si="0"/>
        <v>472500</v>
      </c>
      <c r="V37" s="171">
        <v>525000</v>
      </c>
      <c r="W37" s="14">
        <v>0</v>
      </c>
      <c r="X37" s="14">
        <v>0</v>
      </c>
      <c r="Y37" s="35">
        <v>0</v>
      </c>
      <c r="Z37" s="34">
        <f t="shared" si="3"/>
        <v>0</v>
      </c>
      <c r="AA37" s="14">
        <f t="shared" si="1"/>
        <v>0</v>
      </c>
      <c r="AB37" s="33"/>
    </row>
    <row r="38" spans="1:28" x14ac:dyDescent="0.2">
      <c r="A38" s="46">
        <f t="shared" si="4"/>
        <v>28</v>
      </c>
      <c r="B38" s="102" t="s">
        <v>41</v>
      </c>
      <c r="C38" s="101" t="s">
        <v>40</v>
      </c>
      <c r="D38" s="14">
        <v>69</v>
      </c>
      <c r="E38" s="100">
        <v>0</v>
      </c>
      <c r="F38" s="35" t="s">
        <v>39</v>
      </c>
      <c r="G38" s="73" t="s">
        <v>38</v>
      </c>
      <c r="H38" s="159" t="s">
        <v>145</v>
      </c>
      <c r="I38" s="254" t="s">
        <v>144</v>
      </c>
      <c r="J38" s="255" t="s">
        <v>3</v>
      </c>
      <c r="K38" s="161" t="s">
        <v>35</v>
      </c>
      <c r="L38" s="145" t="s">
        <v>143</v>
      </c>
      <c r="M38" s="153" t="s">
        <v>142</v>
      </c>
      <c r="N38" s="256" t="s">
        <v>141</v>
      </c>
      <c r="O38" s="257" t="s">
        <v>3</v>
      </c>
      <c r="P38" s="257" t="s">
        <v>2</v>
      </c>
      <c r="Q38" s="145" t="s">
        <v>31</v>
      </c>
      <c r="R38" s="145">
        <v>3900000</v>
      </c>
      <c r="S38" s="141">
        <f t="shared" si="2"/>
        <v>390000</v>
      </c>
      <c r="T38" s="153">
        <v>0</v>
      </c>
      <c r="U38" s="146">
        <f t="shared" si="0"/>
        <v>3510000</v>
      </c>
      <c r="V38" s="141">
        <v>3900000</v>
      </c>
      <c r="W38" s="145">
        <v>0</v>
      </c>
      <c r="X38" s="145">
        <v>0</v>
      </c>
      <c r="Y38" s="153">
        <v>0</v>
      </c>
      <c r="Z38" s="150">
        <f t="shared" si="3"/>
        <v>0</v>
      </c>
      <c r="AA38" s="145">
        <f t="shared" si="1"/>
        <v>0</v>
      </c>
      <c r="AB38" s="149"/>
    </row>
    <row r="39" spans="1:28" x14ac:dyDescent="0.2">
      <c r="A39" s="161">
        <f t="shared" si="4"/>
        <v>29</v>
      </c>
      <c r="B39" s="200" t="s">
        <v>41</v>
      </c>
      <c r="C39" s="201" t="s">
        <v>40</v>
      </c>
      <c r="D39" s="94">
        <v>170</v>
      </c>
      <c r="E39" s="94">
        <v>0</v>
      </c>
      <c r="F39" s="18" t="s">
        <v>39</v>
      </c>
      <c r="G39" s="32" t="s">
        <v>38</v>
      </c>
      <c r="H39" s="28" t="s">
        <v>140</v>
      </c>
      <c r="I39" s="202" t="s">
        <v>139</v>
      </c>
      <c r="J39" s="198" t="s">
        <v>1</v>
      </c>
      <c r="K39" s="148" t="s">
        <v>35</v>
      </c>
      <c r="L39" s="18" t="s">
        <v>138</v>
      </c>
      <c r="M39" s="18" t="s">
        <v>137</v>
      </c>
      <c r="N39" s="205" t="s">
        <v>136</v>
      </c>
      <c r="O39" s="203" t="s">
        <v>1</v>
      </c>
      <c r="P39" s="203" t="s">
        <v>0</v>
      </c>
      <c r="Q39" s="94" t="s">
        <v>135</v>
      </c>
      <c r="R39" s="18">
        <v>6310500</v>
      </c>
      <c r="S39" s="141">
        <f t="shared" si="2"/>
        <v>631050</v>
      </c>
      <c r="T39" s="18">
        <v>0</v>
      </c>
      <c r="U39" s="146">
        <f t="shared" si="0"/>
        <v>5679450</v>
      </c>
      <c r="V39" s="147">
        <v>6310500</v>
      </c>
      <c r="W39" s="145">
        <v>0</v>
      </c>
      <c r="X39" s="94">
        <v>0</v>
      </c>
      <c r="Y39" s="153">
        <v>0</v>
      </c>
      <c r="Z39" s="150">
        <f t="shared" si="3"/>
        <v>0</v>
      </c>
      <c r="AA39" s="145">
        <f t="shared" si="1"/>
        <v>0</v>
      </c>
      <c r="AB39" s="13"/>
    </row>
    <row r="40" spans="1:28" x14ac:dyDescent="0.2">
      <c r="A40" s="161">
        <f t="shared" si="4"/>
        <v>30</v>
      </c>
      <c r="B40" s="200" t="s">
        <v>41</v>
      </c>
      <c r="C40" s="201" t="s">
        <v>40</v>
      </c>
      <c r="D40" s="94">
        <v>24</v>
      </c>
      <c r="E40" s="94" t="s">
        <v>82</v>
      </c>
      <c r="F40" s="18" t="s">
        <v>39</v>
      </c>
      <c r="G40" s="32" t="s">
        <v>38</v>
      </c>
      <c r="H40" s="28" t="s">
        <v>37</v>
      </c>
      <c r="I40" s="202" t="s">
        <v>134</v>
      </c>
      <c r="J40" s="206">
        <v>44550</v>
      </c>
      <c r="K40" s="148" t="s">
        <v>35</v>
      </c>
      <c r="L40" s="207" t="s">
        <v>133</v>
      </c>
      <c r="M40" s="18" t="s">
        <v>132</v>
      </c>
      <c r="N40" s="205" t="s">
        <v>131</v>
      </c>
      <c r="O40" s="203">
        <v>44550</v>
      </c>
      <c r="P40" s="203" t="s">
        <v>130</v>
      </c>
      <c r="Q40" s="145" t="s">
        <v>31</v>
      </c>
      <c r="R40" s="18">
        <v>296800</v>
      </c>
      <c r="S40" s="141">
        <f t="shared" si="2"/>
        <v>29680</v>
      </c>
      <c r="T40" s="18">
        <v>0</v>
      </c>
      <c r="U40" s="146">
        <f t="shared" si="0"/>
        <v>267120</v>
      </c>
      <c r="V40" s="18">
        <v>296800</v>
      </c>
      <c r="W40" s="145">
        <v>296800</v>
      </c>
      <c r="X40" s="94">
        <v>0</v>
      </c>
      <c r="Y40" s="153">
        <v>0</v>
      </c>
      <c r="Z40" s="150">
        <f t="shared" si="3"/>
        <v>0</v>
      </c>
      <c r="AA40" s="145">
        <f t="shared" si="1"/>
        <v>296800</v>
      </c>
      <c r="AB40" s="13"/>
    </row>
    <row r="41" spans="1:28" x14ac:dyDescent="0.2">
      <c r="A41" s="161">
        <f t="shared" si="4"/>
        <v>31</v>
      </c>
      <c r="B41" s="200" t="s">
        <v>41</v>
      </c>
      <c r="C41" s="201" t="s">
        <v>40</v>
      </c>
      <c r="D41" s="94">
        <v>40</v>
      </c>
      <c r="E41" s="94" t="s">
        <v>82</v>
      </c>
      <c r="F41" s="18" t="s">
        <v>39</v>
      </c>
      <c r="G41" s="32" t="s">
        <v>38</v>
      </c>
      <c r="H41" s="28" t="s">
        <v>37</v>
      </c>
      <c r="I41" s="202" t="s">
        <v>129</v>
      </c>
      <c r="J41" s="206">
        <v>44550</v>
      </c>
      <c r="K41" s="148" t="s">
        <v>35</v>
      </c>
      <c r="L41" s="207" t="s">
        <v>128</v>
      </c>
      <c r="M41" s="18" t="s">
        <v>124</v>
      </c>
      <c r="N41" s="205" t="s">
        <v>127</v>
      </c>
      <c r="O41" s="203">
        <v>44550</v>
      </c>
      <c r="P41" s="203" t="s">
        <v>84</v>
      </c>
      <c r="Q41" s="145" t="s">
        <v>31</v>
      </c>
      <c r="R41" s="18">
        <v>494667</v>
      </c>
      <c r="S41" s="141">
        <f t="shared" si="2"/>
        <v>49466.700000000004</v>
      </c>
      <c r="T41" s="18">
        <v>0</v>
      </c>
      <c r="U41" s="146">
        <f t="shared" si="0"/>
        <v>445200.3</v>
      </c>
      <c r="V41" s="18">
        <v>494667</v>
      </c>
      <c r="W41" s="145">
        <v>494667</v>
      </c>
      <c r="X41" s="94">
        <v>0</v>
      </c>
      <c r="Y41" s="153">
        <v>0</v>
      </c>
      <c r="Z41" s="150">
        <f t="shared" si="3"/>
        <v>0</v>
      </c>
      <c r="AA41" s="145">
        <f t="shared" si="1"/>
        <v>494667</v>
      </c>
      <c r="AB41" s="13"/>
    </row>
    <row r="42" spans="1:28" x14ac:dyDescent="0.2">
      <c r="A42" s="161">
        <f t="shared" si="4"/>
        <v>32</v>
      </c>
      <c r="B42" s="200" t="s">
        <v>41</v>
      </c>
      <c r="C42" s="201" t="s">
        <v>40</v>
      </c>
      <c r="D42" s="94">
        <v>60</v>
      </c>
      <c r="E42" s="94" t="s">
        <v>82</v>
      </c>
      <c r="F42" s="18" t="s">
        <v>39</v>
      </c>
      <c r="G42" s="32" t="s">
        <v>38</v>
      </c>
      <c r="H42" s="28" t="s">
        <v>37</v>
      </c>
      <c r="I42" s="202" t="s">
        <v>126</v>
      </c>
      <c r="J42" s="206">
        <v>44550</v>
      </c>
      <c r="K42" s="148" t="s">
        <v>35</v>
      </c>
      <c r="L42" s="94" t="s">
        <v>125</v>
      </c>
      <c r="M42" s="18" t="s">
        <v>124</v>
      </c>
      <c r="N42" s="205" t="s">
        <v>123</v>
      </c>
      <c r="O42" s="203">
        <v>44550</v>
      </c>
      <c r="P42" s="203" t="s">
        <v>84</v>
      </c>
      <c r="Q42" s="145" t="s">
        <v>31</v>
      </c>
      <c r="R42" s="18">
        <v>742000</v>
      </c>
      <c r="S42" s="141">
        <f t="shared" si="2"/>
        <v>74200</v>
      </c>
      <c r="T42" s="18">
        <v>0</v>
      </c>
      <c r="U42" s="146">
        <f t="shared" si="0"/>
        <v>667800</v>
      </c>
      <c r="V42" s="18">
        <v>742000</v>
      </c>
      <c r="W42" s="145">
        <v>742000</v>
      </c>
      <c r="X42" s="94">
        <v>0</v>
      </c>
      <c r="Y42" s="153">
        <v>0</v>
      </c>
      <c r="Z42" s="150">
        <f t="shared" si="3"/>
        <v>0</v>
      </c>
      <c r="AA42" s="145">
        <f t="shared" si="1"/>
        <v>742000</v>
      </c>
      <c r="AB42" s="13"/>
    </row>
    <row r="43" spans="1:28" x14ac:dyDescent="0.2">
      <c r="A43" s="161">
        <f t="shared" si="4"/>
        <v>33</v>
      </c>
      <c r="B43" s="200" t="s">
        <v>41</v>
      </c>
      <c r="C43" s="201" t="s">
        <v>40</v>
      </c>
      <c r="D43" s="94">
        <v>78</v>
      </c>
      <c r="E43" s="94" t="s">
        <v>82</v>
      </c>
      <c r="F43" s="18" t="s">
        <v>39</v>
      </c>
      <c r="G43" s="32" t="s">
        <v>38</v>
      </c>
      <c r="H43" s="28" t="s">
        <v>37</v>
      </c>
      <c r="I43" s="202" t="s">
        <v>122</v>
      </c>
      <c r="J43" s="206">
        <v>44550</v>
      </c>
      <c r="K43" s="148" t="s">
        <v>35</v>
      </c>
      <c r="L43" s="94" t="s">
        <v>121</v>
      </c>
      <c r="M43" s="18" t="s">
        <v>120</v>
      </c>
      <c r="N43" s="205" t="s">
        <v>119</v>
      </c>
      <c r="O43" s="203">
        <v>44550</v>
      </c>
      <c r="P43" s="203" t="s">
        <v>84</v>
      </c>
      <c r="Q43" s="145" t="s">
        <v>31</v>
      </c>
      <c r="R43" s="18">
        <v>964600</v>
      </c>
      <c r="S43" s="141">
        <f t="shared" si="2"/>
        <v>96460</v>
      </c>
      <c r="T43" s="18">
        <v>0</v>
      </c>
      <c r="U43" s="146">
        <f t="shared" si="0"/>
        <v>868140</v>
      </c>
      <c r="V43" s="18">
        <v>964600</v>
      </c>
      <c r="W43" s="145">
        <v>964600</v>
      </c>
      <c r="X43" s="94">
        <v>0</v>
      </c>
      <c r="Y43" s="153">
        <v>0</v>
      </c>
      <c r="Z43" s="150">
        <f t="shared" si="3"/>
        <v>0</v>
      </c>
      <c r="AA43" s="145">
        <f t="shared" si="1"/>
        <v>964600</v>
      </c>
      <c r="AB43" s="13"/>
    </row>
    <row r="44" spans="1:28" x14ac:dyDescent="0.2">
      <c r="A44" s="161">
        <f t="shared" si="4"/>
        <v>34</v>
      </c>
      <c r="B44" s="200" t="s">
        <v>41</v>
      </c>
      <c r="C44" s="201" t="s">
        <v>40</v>
      </c>
      <c r="D44" s="94">
        <v>20</v>
      </c>
      <c r="E44" s="94" t="s">
        <v>82</v>
      </c>
      <c r="F44" s="18" t="s">
        <v>39</v>
      </c>
      <c r="G44" s="32" t="s">
        <v>38</v>
      </c>
      <c r="H44" s="28" t="s">
        <v>37</v>
      </c>
      <c r="I44" s="202" t="s">
        <v>118</v>
      </c>
      <c r="J44" s="206">
        <v>44550</v>
      </c>
      <c r="K44" s="148" t="s">
        <v>35</v>
      </c>
      <c r="L44" s="94" t="s">
        <v>117</v>
      </c>
      <c r="M44" s="18" t="s">
        <v>116</v>
      </c>
      <c r="N44" s="205" t="s">
        <v>115</v>
      </c>
      <c r="O44" s="203">
        <v>44550</v>
      </c>
      <c r="P44" s="203" t="s">
        <v>84</v>
      </c>
      <c r="Q44" s="145" t="s">
        <v>31</v>
      </c>
      <c r="R44" s="18">
        <v>247333</v>
      </c>
      <c r="S44" s="141">
        <f t="shared" si="2"/>
        <v>24733.300000000003</v>
      </c>
      <c r="T44" s="18">
        <v>0</v>
      </c>
      <c r="U44" s="146">
        <f t="shared" si="0"/>
        <v>222599.7</v>
      </c>
      <c r="V44" s="18">
        <v>247333</v>
      </c>
      <c r="W44" s="145">
        <v>247333</v>
      </c>
      <c r="X44" s="94">
        <v>0</v>
      </c>
      <c r="Y44" s="153">
        <v>0</v>
      </c>
      <c r="Z44" s="150">
        <f t="shared" si="3"/>
        <v>0</v>
      </c>
      <c r="AA44" s="145">
        <f t="shared" si="1"/>
        <v>247333</v>
      </c>
      <c r="AB44" s="13"/>
    </row>
    <row r="45" spans="1:28" x14ac:dyDescent="0.2">
      <c r="A45" s="161">
        <f t="shared" si="4"/>
        <v>35</v>
      </c>
      <c r="B45" s="200" t="s">
        <v>41</v>
      </c>
      <c r="C45" s="201" t="s">
        <v>40</v>
      </c>
      <c r="D45" s="94">
        <v>12</v>
      </c>
      <c r="E45" s="94" t="s">
        <v>82</v>
      </c>
      <c r="F45" s="18" t="s">
        <v>39</v>
      </c>
      <c r="G45" s="32" t="s">
        <v>38</v>
      </c>
      <c r="H45" s="28" t="s">
        <v>37</v>
      </c>
      <c r="I45" s="202" t="s">
        <v>114</v>
      </c>
      <c r="J45" s="206">
        <v>44550</v>
      </c>
      <c r="K45" s="148" t="s">
        <v>35</v>
      </c>
      <c r="L45" s="207" t="s">
        <v>113</v>
      </c>
      <c r="M45" s="18" t="s">
        <v>112</v>
      </c>
      <c r="N45" s="205" t="s">
        <v>107</v>
      </c>
      <c r="O45" s="203">
        <v>44550</v>
      </c>
      <c r="P45" s="203" t="s">
        <v>84</v>
      </c>
      <c r="Q45" s="145" t="s">
        <v>31</v>
      </c>
      <c r="R45" s="18">
        <v>148400</v>
      </c>
      <c r="S45" s="141">
        <f t="shared" si="2"/>
        <v>14840</v>
      </c>
      <c r="T45" s="18">
        <v>0</v>
      </c>
      <c r="U45" s="146">
        <f t="shared" si="0"/>
        <v>133560</v>
      </c>
      <c r="V45" s="18">
        <v>148400</v>
      </c>
      <c r="W45" s="145">
        <v>148400</v>
      </c>
      <c r="X45" s="94">
        <v>0</v>
      </c>
      <c r="Y45" s="153">
        <v>0</v>
      </c>
      <c r="Z45" s="150">
        <f t="shared" si="3"/>
        <v>0</v>
      </c>
      <c r="AA45" s="145">
        <f t="shared" si="1"/>
        <v>148400</v>
      </c>
      <c r="AB45" s="13"/>
    </row>
    <row r="46" spans="1:28" x14ac:dyDescent="0.2">
      <c r="A46" s="161">
        <f t="shared" si="4"/>
        <v>36</v>
      </c>
      <c r="B46" s="200" t="s">
        <v>41</v>
      </c>
      <c r="C46" s="201" t="s">
        <v>40</v>
      </c>
      <c r="D46" s="94">
        <v>50</v>
      </c>
      <c r="E46" s="94" t="s">
        <v>111</v>
      </c>
      <c r="F46" s="18" t="s">
        <v>39</v>
      </c>
      <c r="G46" s="32" t="s">
        <v>38</v>
      </c>
      <c r="H46" s="28" t="s">
        <v>37</v>
      </c>
      <c r="I46" s="202" t="s">
        <v>110</v>
      </c>
      <c r="J46" s="206">
        <v>44550</v>
      </c>
      <c r="K46" s="148" t="s">
        <v>35</v>
      </c>
      <c r="L46" s="94" t="s">
        <v>109</v>
      </c>
      <c r="M46" s="18" t="s">
        <v>108</v>
      </c>
      <c r="N46" s="205" t="s">
        <v>107</v>
      </c>
      <c r="O46" s="203">
        <v>44550</v>
      </c>
      <c r="P46" s="203" t="s">
        <v>84</v>
      </c>
      <c r="Q46" s="145" t="s">
        <v>31</v>
      </c>
      <c r="R46" s="18">
        <v>618333</v>
      </c>
      <c r="S46" s="141">
        <f t="shared" si="2"/>
        <v>61833.3</v>
      </c>
      <c r="T46" s="18">
        <v>0</v>
      </c>
      <c r="U46" s="146">
        <f t="shared" si="0"/>
        <v>556499.69999999995</v>
      </c>
      <c r="V46" s="18">
        <v>618333</v>
      </c>
      <c r="W46" s="145">
        <v>618333</v>
      </c>
      <c r="X46" s="94">
        <v>0</v>
      </c>
      <c r="Y46" s="153">
        <v>0</v>
      </c>
      <c r="Z46" s="150">
        <f t="shared" si="3"/>
        <v>0</v>
      </c>
      <c r="AA46" s="145">
        <f t="shared" si="1"/>
        <v>618333</v>
      </c>
      <c r="AB46" s="13"/>
    </row>
    <row r="47" spans="1:28" x14ac:dyDescent="0.2">
      <c r="A47" s="161">
        <f t="shared" si="4"/>
        <v>37</v>
      </c>
      <c r="B47" s="200" t="s">
        <v>41</v>
      </c>
      <c r="C47" s="201" t="s">
        <v>40</v>
      </c>
      <c r="D47" s="94">
        <v>28</v>
      </c>
      <c r="E47" s="94" t="s">
        <v>82</v>
      </c>
      <c r="F47" s="18" t="s">
        <v>39</v>
      </c>
      <c r="G47" s="32" t="s">
        <v>38</v>
      </c>
      <c r="H47" s="28" t="s">
        <v>37</v>
      </c>
      <c r="I47" s="202" t="s">
        <v>106</v>
      </c>
      <c r="J47" s="206">
        <v>44550</v>
      </c>
      <c r="K47" s="148" t="s">
        <v>35</v>
      </c>
      <c r="L47" s="94" t="s">
        <v>105</v>
      </c>
      <c r="M47" s="18" t="s">
        <v>104</v>
      </c>
      <c r="N47" s="205" t="s">
        <v>100</v>
      </c>
      <c r="O47" s="203">
        <v>44550</v>
      </c>
      <c r="P47" s="203" t="s">
        <v>84</v>
      </c>
      <c r="Q47" s="145" t="s">
        <v>31</v>
      </c>
      <c r="R47" s="18">
        <v>346267</v>
      </c>
      <c r="S47" s="141">
        <f t="shared" si="2"/>
        <v>34626.700000000004</v>
      </c>
      <c r="T47" s="18">
        <v>0</v>
      </c>
      <c r="U47" s="146">
        <f t="shared" si="0"/>
        <v>311640.3</v>
      </c>
      <c r="V47" s="18">
        <v>346267</v>
      </c>
      <c r="W47" s="145">
        <v>346267</v>
      </c>
      <c r="X47" s="94">
        <v>0</v>
      </c>
      <c r="Y47" s="153">
        <v>0</v>
      </c>
      <c r="Z47" s="150">
        <f t="shared" si="3"/>
        <v>0</v>
      </c>
      <c r="AA47" s="145">
        <f t="shared" si="1"/>
        <v>346267</v>
      </c>
      <c r="AB47" s="13"/>
    </row>
    <row r="48" spans="1:28" x14ac:dyDescent="0.2">
      <c r="A48" s="161">
        <f t="shared" si="4"/>
        <v>38</v>
      </c>
      <c r="B48" s="200" t="s">
        <v>41</v>
      </c>
      <c r="C48" s="201" t="s">
        <v>40</v>
      </c>
      <c r="D48" s="94">
        <v>64</v>
      </c>
      <c r="E48" s="94" t="s">
        <v>82</v>
      </c>
      <c r="F48" s="18" t="s">
        <v>39</v>
      </c>
      <c r="G48" s="32" t="s">
        <v>38</v>
      </c>
      <c r="H48" s="28" t="s">
        <v>37</v>
      </c>
      <c r="I48" s="202" t="s">
        <v>103</v>
      </c>
      <c r="J48" s="206">
        <v>44550</v>
      </c>
      <c r="K48" s="148" t="s">
        <v>35</v>
      </c>
      <c r="L48" s="94" t="s">
        <v>102</v>
      </c>
      <c r="M48" s="18" t="s">
        <v>101</v>
      </c>
      <c r="N48" s="205" t="s">
        <v>100</v>
      </c>
      <c r="O48" s="203">
        <v>44550</v>
      </c>
      <c r="P48" s="203" t="s">
        <v>84</v>
      </c>
      <c r="Q48" s="145" t="s">
        <v>31</v>
      </c>
      <c r="R48" s="18">
        <v>791467</v>
      </c>
      <c r="S48" s="141">
        <f t="shared" si="2"/>
        <v>79146.700000000012</v>
      </c>
      <c r="T48" s="18">
        <v>0</v>
      </c>
      <c r="U48" s="146">
        <f t="shared" si="0"/>
        <v>712320.3</v>
      </c>
      <c r="V48" s="18">
        <v>791467</v>
      </c>
      <c r="W48" s="145">
        <v>791467</v>
      </c>
      <c r="X48" s="94">
        <v>0</v>
      </c>
      <c r="Y48" s="153">
        <v>0</v>
      </c>
      <c r="Z48" s="150">
        <f t="shared" si="3"/>
        <v>0</v>
      </c>
      <c r="AA48" s="145">
        <f t="shared" si="1"/>
        <v>791467</v>
      </c>
      <c r="AB48" s="13"/>
    </row>
    <row r="49" spans="1:28" x14ac:dyDescent="0.2">
      <c r="A49" s="161">
        <f t="shared" si="4"/>
        <v>39</v>
      </c>
      <c r="B49" s="200" t="s">
        <v>41</v>
      </c>
      <c r="C49" s="201" t="s">
        <v>40</v>
      </c>
      <c r="D49" s="94">
        <v>130</v>
      </c>
      <c r="E49" s="94" t="s">
        <v>82</v>
      </c>
      <c r="F49" s="18" t="s">
        <v>39</v>
      </c>
      <c r="G49" s="32" t="s">
        <v>38</v>
      </c>
      <c r="H49" s="28" t="s">
        <v>37</v>
      </c>
      <c r="I49" s="202" t="s">
        <v>92</v>
      </c>
      <c r="J49" s="206">
        <v>44550</v>
      </c>
      <c r="K49" s="148" t="s">
        <v>35</v>
      </c>
      <c r="L49" s="207" t="s">
        <v>99</v>
      </c>
      <c r="M49" s="18" t="s">
        <v>98</v>
      </c>
      <c r="N49" s="205" t="s">
        <v>97</v>
      </c>
      <c r="O49" s="203">
        <v>44550</v>
      </c>
      <c r="P49" s="203" t="s">
        <v>84</v>
      </c>
      <c r="Q49" s="145" t="s">
        <v>31</v>
      </c>
      <c r="R49" s="18">
        <v>1607667</v>
      </c>
      <c r="S49" s="141">
        <f t="shared" si="2"/>
        <v>160766.70000000001</v>
      </c>
      <c r="T49" s="18">
        <v>0</v>
      </c>
      <c r="U49" s="146">
        <f t="shared" si="0"/>
        <v>1446900.3</v>
      </c>
      <c r="V49" s="18">
        <v>1607667</v>
      </c>
      <c r="W49" s="145">
        <v>1607667</v>
      </c>
      <c r="X49" s="94">
        <v>0</v>
      </c>
      <c r="Y49" s="153">
        <v>0</v>
      </c>
      <c r="Z49" s="150">
        <f t="shared" si="3"/>
        <v>0</v>
      </c>
      <c r="AA49" s="145">
        <f t="shared" si="1"/>
        <v>1607667</v>
      </c>
      <c r="AB49" s="13"/>
    </row>
    <row r="50" spans="1:28" x14ac:dyDescent="0.2">
      <c r="A50" s="161">
        <f t="shared" si="4"/>
        <v>40</v>
      </c>
      <c r="B50" s="200" t="s">
        <v>41</v>
      </c>
      <c r="C50" s="201" t="s">
        <v>40</v>
      </c>
      <c r="D50" s="94">
        <v>60</v>
      </c>
      <c r="E50" s="94" t="s">
        <v>82</v>
      </c>
      <c r="F50" s="18" t="s">
        <v>39</v>
      </c>
      <c r="G50" s="32" t="s">
        <v>38</v>
      </c>
      <c r="H50" s="28" t="s">
        <v>37</v>
      </c>
      <c r="I50" s="202" t="s">
        <v>96</v>
      </c>
      <c r="J50" s="206">
        <v>44477</v>
      </c>
      <c r="K50" s="148" t="s">
        <v>35</v>
      </c>
      <c r="L50" s="207" t="s">
        <v>95</v>
      </c>
      <c r="M50" s="18" t="s">
        <v>94</v>
      </c>
      <c r="N50" s="205" t="s">
        <v>93</v>
      </c>
      <c r="O50" s="206">
        <v>44477</v>
      </c>
      <c r="P50" s="206">
        <v>44841</v>
      </c>
      <c r="Q50" s="145" t="s">
        <v>31</v>
      </c>
      <c r="R50" s="18">
        <v>742000</v>
      </c>
      <c r="S50" s="141">
        <f t="shared" si="2"/>
        <v>74200</v>
      </c>
      <c r="T50" s="18">
        <v>0</v>
      </c>
      <c r="U50" s="146">
        <f t="shared" si="0"/>
        <v>667800</v>
      </c>
      <c r="V50" s="18">
        <v>742000</v>
      </c>
      <c r="W50" s="145">
        <v>742000</v>
      </c>
      <c r="X50" s="94">
        <v>0</v>
      </c>
      <c r="Y50" s="153">
        <v>0</v>
      </c>
      <c r="Z50" s="150">
        <f t="shared" si="3"/>
        <v>0</v>
      </c>
      <c r="AA50" s="145">
        <f t="shared" si="1"/>
        <v>742000</v>
      </c>
      <c r="AB50" s="13"/>
    </row>
    <row r="51" spans="1:28" x14ac:dyDescent="0.2">
      <c r="A51" s="161">
        <f t="shared" si="4"/>
        <v>41</v>
      </c>
      <c r="B51" s="200" t="s">
        <v>41</v>
      </c>
      <c r="C51" s="201" t="s">
        <v>40</v>
      </c>
      <c r="D51" s="94">
        <v>63</v>
      </c>
      <c r="E51" s="94" t="s">
        <v>82</v>
      </c>
      <c r="F51" s="18" t="s">
        <v>39</v>
      </c>
      <c r="G51" s="32" t="s">
        <v>38</v>
      </c>
      <c r="H51" s="28" t="s">
        <v>37</v>
      </c>
      <c r="I51" s="202" t="s">
        <v>92</v>
      </c>
      <c r="J51" s="206">
        <v>44550</v>
      </c>
      <c r="K51" s="148" t="s">
        <v>35</v>
      </c>
      <c r="L51" s="207" t="s">
        <v>91</v>
      </c>
      <c r="M51" s="18" t="s">
        <v>90</v>
      </c>
      <c r="N51" s="205" t="s">
        <v>89</v>
      </c>
      <c r="O51" s="206">
        <v>44477</v>
      </c>
      <c r="P51" s="206">
        <v>44841</v>
      </c>
      <c r="Q51" s="145" t="s">
        <v>31</v>
      </c>
      <c r="R51" s="18">
        <v>779100</v>
      </c>
      <c r="S51" s="141">
        <f t="shared" si="2"/>
        <v>77910</v>
      </c>
      <c r="T51" s="18">
        <v>0</v>
      </c>
      <c r="U51" s="146">
        <f t="shared" si="0"/>
        <v>701190</v>
      </c>
      <c r="V51" s="18">
        <v>779100</v>
      </c>
      <c r="W51" s="145">
        <v>779100</v>
      </c>
      <c r="X51" s="94">
        <v>0</v>
      </c>
      <c r="Y51" s="153">
        <v>0</v>
      </c>
      <c r="Z51" s="150">
        <f t="shared" si="3"/>
        <v>0</v>
      </c>
      <c r="AA51" s="145">
        <f t="shared" si="1"/>
        <v>779100</v>
      </c>
      <c r="AB51" s="13"/>
    </row>
    <row r="52" spans="1:28" x14ac:dyDescent="0.2">
      <c r="A52" s="161">
        <f t="shared" si="4"/>
        <v>42</v>
      </c>
      <c r="B52" s="200" t="s">
        <v>41</v>
      </c>
      <c r="C52" s="201" t="s">
        <v>40</v>
      </c>
      <c r="D52" s="94">
        <v>12</v>
      </c>
      <c r="E52" s="94" t="s">
        <v>82</v>
      </c>
      <c r="F52" s="18" t="s">
        <v>39</v>
      </c>
      <c r="G52" s="32" t="s">
        <v>38</v>
      </c>
      <c r="H52" s="28" t="s">
        <v>37</v>
      </c>
      <c r="I52" s="202" t="s">
        <v>88</v>
      </c>
      <c r="J52" s="206">
        <v>44550</v>
      </c>
      <c r="K52" s="148" t="s">
        <v>35</v>
      </c>
      <c r="L52" s="207" t="s">
        <v>87</v>
      </c>
      <c r="M52" s="18" t="s">
        <v>86</v>
      </c>
      <c r="N52" s="205" t="s">
        <v>85</v>
      </c>
      <c r="O52" s="203">
        <v>44550</v>
      </c>
      <c r="P52" s="203" t="s">
        <v>84</v>
      </c>
      <c r="Q52" s="94" t="s">
        <v>31</v>
      </c>
      <c r="R52" s="18">
        <v>148400</v>
      </c>
      <c r="S52" s="147">
        <f t="shared" si="2"/>
        <v>14840</v>
      </c>
      <c r="T52" s="18">
        <v>0</v>
      </c>
      <c r="U52" s="146">
        <f t="shared" si="0"/>
        <v>133560</v>
      </c>
      <c r="V52" s="18">
        <v>148400</v>
      </c>
      <c r="W52" s="145">
        <v>148400</v>
      </c>
      <c r="X52" s="94">
        <v>0</v>
      </c>
      <c r="Y52" s="153">
        <v>0</v>
      </c>
      <c r="Z52" s="150">
        <f t="shared" si="3"/>
        <v>0</v>
      </c>
      <c r="AA52" s="145">
        <f t="shared" si="1"/>
        <v>148400</v>
      </c>
      <c r="AB52" s="13"/>
    </row>
    <row r="53" spans="1:28" x14ac:dyDescent="0.2">
      <c r="A53" s="161">
        <f t="shared" si="4"/>
        <v>43</v>
      </c>
      <c r="B53" s="102" t="s">
        <v>41</v>
      </c>
      <c r="C53" s="193" t="s">
        <v>40</v>
      </c>
      <c r="D53" s="145"/>
      <c r="E53" s="145"/>
      <c r="F53" s="153"/>
      <c r="G53" s="160"/>
      <c r="H53" s="159" t="s">
        <v>83</v>
      </c>
      <c r="I53" s="254"/>
      <c r="J53" s="258"/>
      <c r="K53" s="161"/>
      <c r="L53" s="259"/>
      <c r="M53" s="153"/>
      <c r="N53" s="260"/>
      <c r="O53" s="203"/>
      <c r="P53" s="257"/>
      <c r="Q53" s="145"/>
      <c r="R53" s="153"/>
      <c r="S53" s="141"/>
      <c r="T53" s="153"/>
      <c r="U53" s="146">
        <f t="shared" si="0"/>
        <v>0</v>
      </c>
      <c r="V53" s="153"/>
      <c r="W53" s="145">
        <f>13260000-5970000</f>
        <v>7290000</v>
      </c>
      <c r="X53" s="145">
        <v>0</v>
      </c>
      <c r="Y53" s="153">
        <v>0</v>
      </c>
      <c r="Z53" s="150">
        <f t="shared" si="3"/>
        <v>0</v>
      </c>
      <c r="AA53" s="145">
        <f t="shared" si="1"/>
        <v>7290000</v>
      </c>
      <c r="AB53" s="149"/>
    </row>
    <row r="54" spans="1:28" x14ac:dyDescent="0.2">
      <c r="A54" s="148">
        <v>44</v>
      </c>
      <c r="B54" s="102" t="s">
        <v>41</v>
      </c>
      <c r="C54" s="193" t="s">
        <v>40</v>
      </c>
      <c r="D54" s="94">
        <v>15</v>
      </c>
      <c r="E54" s="94" t="s">
        <v>82</v>
      </c>
      <c r="F54" s="18" t="s">
        <v>39</v>
      </c>
      <c r="G54" s="32" t="s">
        <v>38</v>
      </c>
      <c r="H54" s="28" t="s">
        <v>37</v>
      </c>
      <c r="I54" s="202" t="s">
        <v>81</v>
      </c>
      <c r="J54" s="206">
        <v>44743</v>
      </c>
      <c r="K54" s="148" t="s">
        <v>35</v>
      </c>
      <c r="L54" s="94" t="s">
        <v>80</v>
      </c>
      <c r="M54" s="18" t="s">
        <v>47</v>
      </c>
      <c r="N54" s="212" t="s">
        <v>79</v>
      </c>
      <c r="O54" s="203">
        <v>44743</v>
      </c>
      <c r="P54" s="203"/>
      <c r="Q54" s="94" t="s">
        <v>31</v>
      </c>
      <c r="R54" s="18">
        <v>185500</v>
      </c>
      <c r="S54" s="147">
        <f t="shared" ref="S54:S65" si="5">R54*11%</f>
        <v>20405</v>
      </c>
      <c r="T54" s="18">
        <v>0</v>
      </c>
      <c r="U54" s="146">
        <f t="shared" si="0"/>
        <v>165095</v>
      </c>
      <c r="V54" s="18">
        <f t="shared" ref="V54:V65" si="6">R54</f>
        <v>185500</v>
      </c>
      <c r="W54" s="18">
        <v>185500</v>
      </c>
      <c r="X54" s="94">
        <v>0</v>
      </c>
      <c r="Y54" s="18"/>
      <c r="Z54" s="15">
        <f t="shared" si="3"/>
        <v>0</v>
      </c>
      <c r="AA54" s="145">
        <f t="shared" si="1"/>
        <v>185500</v>
      </c>
      <c r="AB54" s="13"/>
    </row>
    <row r="55" spans="1:28" x14ac:dyDescent="0.2">
      <c r="A55" s="236">
        <v>45</v>
      </c>
      <c r="B55" s="261" t="s">
        <v>41</v>
      </c>
      <c r="C55" s="262" t="s">
        <v>40</v>
      </c>
      <c r="D55" s="235">
        <v>60</v>
      </c>
      <c r="E55" s="235"/>
      <c r="F55" s="233" t="s">
        <v>39</v>
      </c>
      <c r="G55" s="231" t="s">
        <v>38</v>
      </c>
      <c r="H55" s="232" t="s">
        <v>37</v>
      </c>
      <c r="I55" s="263" t="s">
        <v>78</v>
      </c>
      <c r="J55" s="264">
        <v>44743</v>
      </c>
      <c r="K55" s="236" t="s">
        <v>35</v>
      </c>
      <c r="L55" s="235" t="s">
        <v>77</v>
      </c>
      <c r="M55" s="233" t="s">
        <v>47</v>
      </c>
      <c r="N55" s="265" t="s">
        <v>76</v>
      </c>
      <c r="O55" s="266">
        <v>44743</v>
      </c>
      <c r="P55" s="266"/>
      <c r="Q55" s="235" t="s">
        <v>31</v>
      </c>
      <c r="R55" s="233">
        <v>742000</v>
      </c>
      <c r="S55" s="234">
        <f t="shared" si="5"/>
        <v>81620</v>
      </c>
      <c r="T55" s="233">
        <v>0</v>
      </c>
      <c r="U55" s="237">
        <f t="shared" si="0"/>
        <v>660380</v>
      </c>
      <c r="V55" s="233">
        <f t="shared" si="6"/>
        <v>742000</v>
      </c>
      <c r="W55" s="233">
        <v>742000</v>
      </c>
      <c r="X55" s="235">
        <v>0</v>
      </c>
      <c r="Y55" s="233">
        <v>0</v>
      </c>
      <c r="Z55" s="238">
        <f t="shared" si="3"/>
        <v>0</v>
      </c>
      <c r="AA55" s="235">
        <f t="shared" si="1"/>
        <v>742000</v>
      </c>
      <c r="AB55" s="239"/>
    </row>
    <row r="56" spans="1:28" x14ac:dyDescent="0.2">
      <c r="A56" s="191">
        <v>46</v>
      </c>
      <c r="B56" s="249" t="s">
        <v>41</v>
      </c>
      <c r="C56" s="250" t="s">
        <v>40</v>
      </c>
      <c r="D56" s="241">
        <v>15</v>
      </c>
      <c r="E56" s="241"/>
      <c r="F56" s="229" t="s">
        <v>39</v>
      </c>
      <c r="G56" s="228" t="s">
        <v>38</v>
      </c>
      <c r="H56" s="120" t="s">
        <v>37</v>
      </c>
      <c r="I56" s="267" t="s">
        <v>75</v>
      </c>
      <c r="J56" s="268">
        <v>44743</v>
      </c>
      <c r="K56" s="191" t="s">
        <v>35</v>
      </c>
      <c r="L56" s="241" t="s">
        <v>74</v>
      </c>
      <c r="M56" s="229" t="s">
        <v>55</v>
      </c>
      <c r="N56" s="269" t="s">
        <v>73</v>
      </c>
      <c r="O56" s="270">
        <v>44743</v>
      </c>
      <c r="P56" s="270"/>
      <c r="Q56" s="241" t="s">
        <v>31</v>
      </c>
      <c r="R56" s="229">
        <v>185000</v>
      </c>
      <c r="S56" s="230">
        <f t="shared" si="5"/>
        <v>20350</v>
      </c>
      <c r="T56" s="229">
        <v>0</v>
      </c>
      <c r="U56" s="240">
        <f t="shared" si="0"/>
        <v>164650</v>
      </c>
      <c r="V56" s="229">
        <f t="shared" si="6"/>
        <v>185000</v>
      </c>
      <c r="W56" s="229">
        <v>185500</v>
      </c>
      <c r="X56" s="241">
        <v>0</v>
      </c>
      <c r="Y56" s="229">
        <v>0</v>
      </c>
      <c r="Z56" s="242">
        <f t="shared" si="3"/>
        <v>0</v>
      </c>
      <c r="AA56" s="80">
        <f t="shared" si="1"/>
        <v>185500</v>
      </c>
      <c r="AB56" s="189"/>
    </row>
    <row r="57" spans="1:28" x14ac:dyDescent="0.2">
      <c r="A57" s="148">
        <v>47</v>
      </c>
      <c r="B57" s="102" t="s">
        <v>41</v>
      </c>
      <c r="C57" s="193" t="s">
        <v>40</v>
      </c>
      <c r="D57" s="94">
        <v>24</v>
      </c>
      <c r="E57" s="94"/>
      <c r="F57" s="18" t="s">
        <v>39</v>
      </c>
      <c r="G57" s="29" t="s">
        <v>38</v>
      </c>
      <c r="H57" s="28" t="s">
        <v>37</v>
      </c>
      <c r="I57" s="202" t="s">
        <v>72</v>
      </c>
      <c r="J57" s="206">
        <v>44743</v>
      </c>
      <c r="K57" s="148" t="s">
        <v>35</v>
      </c>
      <c r="L57" s="94" t="s">
        <v>71</v>
      </c>
      <c r="M57" s="18" t="s">
        <v>70</v>
      </c>
      <c r="N57" s="212" t="s">
        <v>69</v>
      </c>
      <c r="O57" s="203">
        <v>44743</v>
      </c>
      <c r="P57" s="203"/>
      <c r="Q57" s="94" t="s">
        <v>31</v>
      </c>
      <c r="R57" s="18">
        <v>296800</v>
      </c>
      <c r="S57" s="147">
        <f t="shared" si="5"/>
        <v>32648</v>
      </c>
      <c r="T57" s="18">
        <v>0</v>
      </c>
      <c r="U57" s="146">
        <f t="shared" si="0"/>
        <v>264152</v>
      </c>
      <c r="V57" s="18">
        <f t="shared" si="6"/>
        <v>296800</v>
      </c>
      <c r="W57" s="18">
        <v>296800</v>
      </c>
      <c r="X57" s="94">
        <v>0</v>
      </c>
      <c r="Y57" s="18">
        <v>0</v>
      </c>
      <c r="Z57" s="15">
        <f t="shared" si="3"/>
        <v>0</v>
      </c>
      <c r="AA57" s="145">
        <f t="shared" si="1"/>
        <v>296800</v>
      </c>
      <c r="AB57" s="13"/>
    </row>
    <row r="58" spans="1:28" x14ac:dyDescent="0.2">
      <c r="A58" s="148">
        <v>48</v>
      </c>
      <c r="B58" s="102" t="s">
        <v>41</v>
      </c>
      <c r="C58" s="193" t="s">
        <v>40</v>
      </c>
      <c r="D58" s="94">
        <v>80</v>
      </c>
      <c r="E58" s="94"/>
      <c r="F58" s="18" t="s">
        <v>39</v>
      </c>
      <c r="G58" s="29" t="s">
        <v>38</v>
      </c>
      <c r="H58" s="28" t="s">
        <v>37</v>
      </c>
      <c r="I58" s="202" t="s">
        <v>68</v>
      </c>
      <c r="J58" s="206">
        <v>44743</v>
      </c>
      <c r="K58" s="148" t="s">
        <v>35</v>
      </c>
      <c r="L58" s="94" t="s">
        <v>67</v>
      </c>
      <c r="M58" s="18" t="s">
        <v>51</v>
      </c>
      <c r="N58" s="212" t="s">
        <v>66</v>
      </c>
      <c r="O58" s="203">
        <v>44743</v>
      </c>
      <c r="P58" s="203"/>
      <c r="Q58" s="94" t="s">
        <v>31</v>
      </c>
      <c r="R58" s="18">
        <v>989333</v>
      </c>
      <c r="S58" s="147">
        <f t="shared" si="5"/>
        <v>108826.63</v>
      </c>
      <c r="T58" s="18">
        <v>0</v>
      </c>
      <c r="U58" s="146">
        <f t="shared" si="0"/>
        <v>880506.37</v>
      </c>
      <c r="V58" s="18">
        <f t="shared" si="6"/>
        <v>989333</v>
      </c>
      <c r="W58" s="18">
        <v>989333</v>
      </c>
      <c r="X58" s="94">
        <v>0</v>
      </c>
      <c r="Y58" s="18">
        <v>0</v>
      </c>
      <c r="Z58" s="15">
        <f t="shared" si="3"/>
        <v>0</v>
      </c>
      <c r="AA58" s="145">
        <f t="shared" si="1"/>
        <v>989333</v>
      </c>
      <c r="AB58" s="13"/>
    </row>
    <row r="59" spans="1:28" x14ac:dyDescent="0.2">
      <c r="A59" s="148">
        <v>49</v>
      </c>
      <c r="B59" s="102" t="s">
        <v>41</v>
      </c>
      <c r="C59" s="193" t="s">
        <v>40</v>
      </c>
      <c r="D59" s="94">
        <v>60</v>
      </c>
      <c r="E59" s="94"/>
      <c r="F59" s="18" t="s">
        <v>39</v>
      </c>
      <c r="G59" s="29" t="s">
        <v>38</v>
      </c>
      <c r="H59" s="28" t="s">
        <v>37</v>
      </c>
      <c r="I59" s="202" t="s">
        <v>65</v>
      </c>
      <c r="J59" s="206">
        <v>44743</v>
      </c>
      <c r="K59" s="148" t="s">
        <v>35</v>
      </c>
      <c r="L59" s="94" t="s">
        <v>64</v>
      </c>
      <c r="M59" s="18" t="s">
        <v>63</v>
      </c>
      <c r="N59" s="212" t="s">
        <v>62</v>
      </c>
      <c r="O59" s="203">
        <v>44743</v>
      </c>
      <c r="P59" s="203"/>
      <c r="Q59" s="94" t="s">
        <v>31</v>
      </c>
      <c r="R59" s="18">
        <v>1236667</v>
      </c>
      <c r="S59" s="147">
        <f t="shared" si="5"/>
        <v>136033.37</v>
      </c>
      <c r="T59" s="18">
        <v>0</v>
      </c>
      <c r="U59" s="146">
        <f t="shared" si="0"/>
        <v>1100633.6299999999</v>
      </c>
      <c r="V59" s="18">
        <f t="shared" si="6"/>
        <v>1236667</v>
      </c>
      <c r="W59" s="18">
        <v>1236667</v>
      </c>
      <c r="X59" s="94">
        <v>0</v>
      </c>
      <c r="Y59" s="18">
        <v>0</v>
      </c>
      <c r="Z59" s="15">
        <f t="shared" si="3"/>
        <v>0</v>
      </c>
      <c r="AA59" s="145">
        <f t="shared" si="1"/>
        <v>1236667</v>
      </c>
      <c r="AB59" s="13"/>
    </row>
    <row r="60" spans="1:28" x14ac:dyDescent="0.2">
      <c r="A60" s="148">
        <v>50</v>
      </c>
      <c r="B60" s="102" t="s">
        <v>41</v>
      </c>
      <c r="C60" s="193" t="s">
        <v>40</v>
      </c>
      <c r="D60" s="94">
        <v>24</v>
      </c>
      <c r="E60" s="94"/>
      <c r="F60" s="18" t="s">
        <v>39</v>
      </c>
      <c r="G60" s="29" t="s">
        <v>38</v>
      </c>
      <c r="H60" s="28" t="s">
        <v>37</v>
      </c>
      <c r="I60" s="202" t="s">
        <v>61</v>
      </c>
      <c r="J60" s="206">
        <v>44743</v>
      </c>
      <c r="K60" s="148" t="s">
        <v>35</v>
      </c>
      <c r="L60" s="94" t="s">
        <v>60</v>
      </c>
      <c r="M60" s="18" t="s">
        <v>59</v>
      </c>
      <c r="N60" s="212" t="s">
        <v>58</v>
      </c>
      <c r="O60" s="203">
        <v>44743</v>
      </c>
      <c r="P60" s="203"/>
      <c r="Q60" s="94" t="s">
        <v>31</v>
      </c>
      <c r="R60" s="18">
        <v>296800</v>
      </c>
      <c r="S60" s="147">
        <f t="shared" si="5"/>
        <v>32648</v>
      </c>
      <c r="T60" s="18">
        <v>0</v>
      </c>
      <c r="U60" s="146">
        <f t="shared" si="0"/>
        <v>264152</v>
      </c>
      <c r="V60" s="18">
        <f t="shared" si="6"/>
        <v>296800</v>
      </c>
      <c r="W60" s="18">
        <v>296800</v>
      </c>
      <c r="X60" s="94">
        <v>0</v>
      </c>
      <c r="Y60" s="18">
        <v>0</v>
      </c>
      <c r="Z60" s="15">
        <f t="shared" si="3"/>
        <v>0</v>
      </c>
      <c r="AA60" s="145">
        <f t="shared" si="1"/>
        <v>296800</v>
      </c>
      <c r="AB60" s="13"/>
    </row>
    <row r="61" spans="1:28" x14ac:dyDescent="0.2">
      <c r="A61" s="148">
        <v>51</v>
      </c>
      <c r="B61" s="102" t="s">
        <v>41</v>
      </c>
      <c r="C61" s="193" t="s">
        <v>40</v>
      </c>
      <c r="D61" s="94">
        <v>7.5</v>
      </c>
      <c r="E61" s="94"/>
      <c r="F61" s="18" t="s">
        <v>39</v>
      </c>
      <c r="G61" s="29" t="s">
        <v>38</v>
      </c>
      <c r="H61" s="28" t="s">
        <v>37</v>
      </c>
      <c r="I61" s="202" t="s">
        <v>57</v>
      </c>
      <c r="J61" s="206">
        <v>44743</v>
      </c>
      <c r="K61" s="148" t="s">
        <v>35</v>
      </c>
      <c r="L61" s="94" t="s">
        <v>56</v>
      </c>
      <c r="M61" s="18" t="s">
        <v>55</v>
      </c>
      <c r="N61" s="212" t="s">
        <v>54</v>
      </c>
      <c r="O61" s="203">
        <v>44743</v>
      </c>
      <c r="P61" s="203"/>
      <c r="Q61" s="94" t="s">
        <v>31</v>
      </c>
      <c r="R61" s="18">
        <v>92750</v>
      </c>
      <c r="S61" s="147">
        <f t="shared" si="5"/>
        <v>10202.5</v>
      </c>
      <c r="T61" s="18">
        <v>0</v>
      </c>
      <c r="U61" s="146">
        <f t="shared" si="0"/>
        <v>82547.5</v>
      </c>
      <c r="V61" s="18">
        <f t="shared" si="6"/>
        <v>92750</v>
      </c>
      <c r="W61" s="18">
        <v>92750</v>
      </c>
      <c r="X61" s="94">
        <v>0</v>
      </c>
      <c r="Y61" s="18">
        <v>0</v>
      </c>
      <c r="Z61" s="15">
        <f t="shared" si="3"/>
        <v>0</v>
      </c>
      <c r="AA61" s="145">
        <f t="shared" si="1"/>
        <v>92750</v>
      </c>
      <c r="AB61" s="13"/>
    </row>
    <row r="62" spans="1:28" x14ac:dyDescent="0.2">
      <c r="A62" s="148">
        <v>52</v>
      </c>
      <c r="B62" s="102" t="s">
        <v>41</v>
      </c>
      <c r="C62" s="193" t="s">
        <v>40</v>
      </c>
      <c r="D62" s="94">
        <v>20</v>
      </c>
      <c r="E62" s="94"/>
      <c r="F62" s="18" t="s">
        <v>39</v>
      </c>
      <c r="G62" s="29" t="s">
        <v>38</v>
      </c>
      <c r="H62" s="28" t="s">
        <v>37</v>
      </c>
      <c r="I62" s="202" t="s">
        <v>53</v>
      </c>
      <c r="J62" s="206">
        <v>44743</v>
      </c>
      <c r="K62" s="148" t="s">
        <v>35</v>
      </c>
      <c r="L62" s="94" t="s">
        <v>52</v>
      </c>
      <c r="M62" s="18" t="s">
        <v>51</v>
      </c>
      <c r="N62" s="212" t="s">
        <v>50</v>
      </c>
      <c r="O62" s="203">
        <v>44743</v>
      </c>
      <c r="P62" s="203"/>
      <c r="Q62" s="94" t="s">
        <v>31</v>
      </c>
      <c r="R62" s="18">
        <v>247333</v>
      </c>
      <c r="S62" s="147">
        <f t="shared" si="5"/>
        <v>27206.63</v>
      </c>
      <c r="T62" s="18">
        <v>0</v>
      </c>
      <c r="U62" s="146">
        <f t="shared" si="0"/>
        <v>220126.37</v>
      </c>
      <c r="V62" s="18">
        <f t="shared" si="6"/>
        <v>247333</v>
      </c>
      <c r="W62" s="18">
        <v>247333</v>
      </c>
      <c r="X62" s="94">
        <v>0</v>
      </c>
      <c r="Y62" s="18">
        <v>0</v>
      </c>
      <c r="Z62" s="15">
        <f t="shared" si="3"/>
        <v>0</v>
      </c>
      <c r="AA62" s="145">
        <f t="shared" si="1"/>
        <v>247333</v>
      </c>
      <c r="AB62" s="13"/>
    </row>
    <row r="63" spans="1:28" x14ac:dyDescent="0.2">
      <c r="A63" s="148">
        <v>53</v>
      </c>
      <c r="B63" s="102" t="s">
        <v>41</v>
      </c>
      <c r="C63" s="193" t="s">
        <v>40</v>
      </c>
      <c r="D63" s="94">
        <v>12</v>
      </c>
      <c r="E63" s="94"/>
      <c r="F63" s="18" t="s">
        <v>39</v>
      </c>
      <c r="G63" s="29" t="s">
        <v>38</v>
      </c>
      <c r="H63" s="28" t="s">
        <v>37</v>
      </c>
      <c r="I63" s="202" t="s">
        <v>49</v>
      </c>
      <c r="J63" s="206">
        <v>44743</v>
      </c>
      <c r="K63" s="148" t="s">
        <v>35</v>
      </c>
      <c r="L63" s="94" t="s">
        <v>48</v>
      </c>
      <c r="M63" s="18" t="s">
        <v>47</v>
      </c>
      <c r="N63" s="212" t="s">
        <v>46</v>
      </c>
      <c r="O63" s="203">
        <v>44743</v>
      </c>
      <c r="P63" s="203"/>
      <c r="Q63" s="94" t="s">
        <v>31</v>
      </c>
      <c r="R63" s="18">
        <v>148400</v>
      </c>
      <c r="S63" s="147">
        <f t="shared" si="5"/>
        <v>16324</v>
      </c>
      <c r="T63" s="18">
        <v>0</v>
      </c>
      <c r="U63" s="146">
        <f t="shared" si="0"/>
        <v>132076</v>
      </c>
      <c r="V63" s="18">
        <f t="shared" si="6"/>
        <v>148400</v>
      </c>
      <c r="W63" s="18">
        <v>148400</v>
      </c>
      <c r="X63" s="94">
        <v>0</v>
      </c>
      <c r="Y63" s="18">
        <v>0</v>
      </c>
      <c r="Z63" s="15">
        <f t="shared" si="3"/>
        <v>0</v>
      </c>
      <c r="AA63" s="145">
        <f t="shared" si="1"/>
        <v>148400</v>
      </c>
      <c r="AB63" s="13"/>
    </row>
    <row r="64" spans="1:28" x14ac:dyDescent="0.2">
      <c r="A64" s="148">
        <v>54</v>
      </c>
      <c r="B64" s="102" t="s">
        <v>41</v>
      </c>
      <c r="C64" s="193" t="s">
        <v>40</v>
      </c>
      <c r="D64" s="94">
        <v>24</v>
      </c>
      <c r="E64" s="94"/>
      <c r="F64" s="18" t="s">
        <v>39</v>
      </c>
      <c r="G64" s="29" t="s">
        <v>38</v>
      </c>
      <c r="H64" s="28" t="s">
        <v>37</v>
      </c>
      <c r="I64" s="202" t="s">
        <v>45</v>
      </c>
      <c r="J64" s="206">
        <v>44743</v>
      </c>
      <c r="K64" s="148" t="s">
        <v>35</v>
      </c>
      <c r="L64" s="94" t="s">
        <v>44</v>
      </c>
      <c r="M64" s="18" t="s">
        <v>43</v>
      </c>
      <c r="N64" s="212" t="s">
        <v>42</v>
      </c>
      <c r="O64" s="203">
        <v>44743</v>
      </c>
      <c r="P64" s="203"/>
      <c r="Q64" s="94" t="s">
        <v>31</v>
      </c>
      <c r="R64" s="18">
        <v>296800</v>
      </c>
      <c r="S64" s="147">
        <f t="shared" si="5"/>
        <v>32648</v>
      </c>
      <c r="T64" s="18">
        <v>0</v>
      </c>
      <c r="U64" s="146">
        <f t="shared" si="0"/>
        <v>264152</v>
      </c>
      <c r="V64" s="18">
        <f t="shared" si="6"/>
        <v>296800</v>
      </c>
      <c r="W64" s="18">
        <v>296800</v>
      </c>
      <c r="X64" s="94">
        <v>0</v>
      </c>
      <c r="Y64" s="18">
        <v>0</v>
      </c>
      <c r="Z64" s="15">
        <f t="shared" si="3"/>
        <v>0</v>
      </c>
      <c r="AA64" s="145">
        <f t="shared" si="1"/>
        <v>296800</v>
      </c>
      <c r="AB64" s="13"/>
    </row>
    <row r="65" spans="1:28" x14ac:dyDescent="0.2">
      <c r="A65" s="148">
        <v>55</v>
      </c>
      <c r="B65" s="102" t="s">
        <v>41</v>
      </c>
      <c r="C65" s="193" t="s">
        <v>40</v>
      </c>
      <c r="D65" s="94">
        <v>35</v>
      </c>
      <c r="E65" s="94"/>
      <c r="F65" s="18" t="s">
        <v>39</v>
      </c>
      <c r="G65" s="29" t="s">
        <v>38</v>
      </c>
      <c r="H65" s="28" t="s">
        <v>37</v>
      </c>
      <c r="I65" s="202" t="s">
        <v>36</v>
      </c>
      <c r="J65" s="206">
        <v>44743</v>
      </c>
      <c r="K65" s="148" t="s">
        <v>35</v>
      </c>
      <c r="L65" s="94" t="s">
        <v>34</v>
      </c>
      <c r="M65" s="18" t="s">
        <v>33</v>
      </c>
      <c r="N65" s="212" t="s">
        <v>32</v>
      </c>
      <c r="O65" s="203">
        <v>44743</v>
      </c>
      <c r="P65" s="203"/>
      <c r="Q65" s="94" t="s">
        <v>31</v>
      </c>
      <c r="R65" s="18">
        <v>432833</v>
      </c>
      <c r="S65" s="147">
        <f t="shared" si="5"/>
        <v>47611.63</v>
      </c>
      <c r="T65" s="18">
        <v>0</v>
      </c>
      <c r="U65" s="146">
        <f t="shared" si="0"/>
        <v>385221.37</v>
      </c>
      <c r="V65" s="18">
        <f t="shared" si="6"/>
        <v>432833</v>
      </c>
      <c r="W65" s="18">
        <v>432833</v>
      </c>
      <c r="X65" s="94">
        <v>0</v>
      </c>
      <c r="Y65" s="18">
        <v>0</v>
      </c>
      <c r="Z65" s="15">
        <f t="shared" si="3"/>
        <v>0</v>
      </c>
      <c r="AA65" s="145">
        <f t="shared" si="1"/>
        <v>432833</v>
      </c>
      <c r="AB65" s="13"/>
    </row>
    <row r="66" spans="1:28" ht="15.75" customHeight="1" x14ac:dyDescent="0.2">
      <c r="A66" s="9"/>
      <c r="B66" s="291" t="s">
        <v>30</v>
      </c>
      <c r="C66" s="291"/>
      <c r="D66" s="291"/>
      <c r="E66" s="291"/>
      <c r="F66" s="291"/>
      <c r="G66" s="291"/>
      <c r="H66" s="291"/>
      <c r="I66" s="291"/>
      <c r="J66" s="291"/>
      <c r="K66" s="291"/>
      <c r="L66" s="291"/>
      <c r="M66" s="291"/>
      <c r="N66" s="291"/>
      <c r="O66" s="291"/>
      <c r="P66" s="291"/>
      <c r="Q66" s="291"/>
      <c r="R66" s="11">
        <f>SUM(R10:R52)</f>
        <v>221926656</v>
      </c>
      <c r="S66" s="11">
        <f>SUM(S10:S52)</f>
        <v>21442623.140000001</v>
      </c>
      <c r="T66" s="11">
        <f>SUM(T10:T52)</f>
        <v>0</v>
      </c>
      <c r="U66" s="11">
        <f>SUM(U10:U52)</f>
        <v>200484032.86000001</v>
      </c>
      <c r="V66" s="11">
        <f>SUM(V10:V52)</f>
        <v>221158521.16</v>
      </c>
      <c r="W66" s="11">
        <f>SUM(W10:W65)</f>
        <v>170883480</v>
      </c>
      <c r="X66" s="11">
        <f>SUM(X10:X54)</f>
        <v>86086655</v>
      </c>
      <c r="Y66" s="11">
        <f>SUM(Y10:Y65)</f>
        <v>0</v>
      </c>
      <c r="Z66" s="11">
        <f>SUM(Z10:Z65)</f>
        <v>86086655</v>
      </c>
      <c r="AA66" s="10">
        <f>SUM(AA10:AA65)</f>
        <v>256970135</v>
      </c>
      <c r="AB66" s="9"/>
    </row>
    <row r="67" spans="1:28" ht="15.75" customHeight="1" x14ac:dyDescent="0.2">
      <c r="A67" s="124"/>
      <c r="B67" s="213"/>
      <c r="C67" s="213"/>
      <c r="D67" s="213"/>
      <c r="E67" s="213"/>
      <c r="F67" s="213"/>
      <c r="G67" s="213"/>
      <c r="H67" s="213"/>
      <c r="I67" s="213"/>
      <c r="J67" s="213"/>
      <c r="K67" s="213"/>
      <c r="L67" s="213"/>
      <c r="M67" s="213"/>
      <c r="N67" s="213"/>
      <c r="O67" s="213"/>
      <c r="P67" s="213"/>
      <c r="Q67" s="213"/>
      <c r="R67" s="136"/>
      <c r="S67" s="136"/>
      <c r="T67" s="136"/>
      <c r="U67" s="136"/>
      <c r="V67" s="136"/>
      <c r="W67" s="136"/>
      <c r="X67" s="136"/>
      <c r="Y67" s="136"/>
      <c r="Z67" s="136"/>
      <c r="AA67" s="133"/>
      <c r="AB67" s="124"/>
    </row>
    <row r="68" spans="1:28" ht="15.75" customHeight="1" x14ac:dyDescent="0.2">
      <c r="A68" s="124"/>
      <c r="B68" s="213"/>
      <c r="C68" s="213"/>
      <c r="D68" s="213"/>
      <c r="E68" s="213"/>
      <c r="F68" s="213"/>
      <c r="G68" s="213"/>
      <c r="H68" s="213"/>
      <c r="I68" s="213"/>
      <c r="J68" s="213"/>
      <c r="K68" s="213"/>
      <c r="L68" s="213"/>
      <c r="M68" s="213"/>
      <c r="N68" s="213"/>
      <c r="O68" s="213"/>
      <c r="P68" s="213"/>
      <c r="Q68" s="213"/>
      <c r="R68" s="136"/>
      <c r="S68" s="136"/>
      <c r="T68" s="136"/>
      <c r="U68" s="136"/>
      <c r="V68" s="136"/>
      <c r="W68" s="136"/>
      <c r="X68" s="136"/>
      <c r="Y68" s="136"/>
      <c r="Z68" s="136"/>
      <c r="AA68" s="133"/>
      <c r="AB68" s="124"/>
    </row>
    <row r="69" spans="1:28" ht="15.75" customHeight="1" x14ac:dyDescent="0.2">
      <c r="A69" s="124"/>
      <c r="B69" s="213"/>
      <c r="C69" s="213"/>
      <c r="D69" s="213"/>
      <c r="E69" s="213"/>
      <c r="F69" s="213"/>
      <c r="G69" s="213"/>
      <c r="H69" s="213"/>
      <c r="I69" s="213"/>
      <c r="J69" s="213"/>
      <c r="K69" s="213"/>
      <c r="L69" s="213"/>
      <c r="M69" s="213"/>
      <c r="N69" s="213"/>
      <c r="O69" s="213"/>
      <c r="P69" s="213"/>
      <c r="Q69" s="213"/>
      <c r="R69" s="136"/>
      <c r="S69" s="136"/>
      <c r="T69" s="136"/>
      <c r="U69" s="136"/>
      <c r="V69" s="136"/>
      <c r="W69" s="136"/>
      <c r="X69" s="136"/>
      <c r="Y69" s="136"/>
      <c r="Z69" s="136"/>
      <c r="AA69" s="133"/>
      <c r="AB69" s="124"/>
    </row>
    <row r="70" spans="1:28" ht="15.75" customHeight="1" x14ac:dyDescent="0.2">
      <c r="A70" s="124"/>
      <c r="B70" s="213"/>
      <c r="C70" s="213"/>
      <c r="D70" s="213"/>
      <c r="E70" s="213"/>
      <c r="F70" s="213"/>
      <c r="G70" s="213"/>
      <c r="H70" s="213"/>
      <c r="I70" s="213"/>
      <c r="J70" s="213"/>
      <c r="K70" s="213"/>
      <c r="L70" s="213"/>
      <c r="M70" s="213"/>
      <c r="N70" s="213"/>
      <c r="O70" s="213"/>
      <c r="P70" s="213"/>
      <c r="Q70" s="213"/>
      <c r="R70" s="136"/>
      <c r="S70" s="136"/>
      <c r="T70" s="136"/>
      <c r="U70" s="136"/>
      <c r="V70" s="136"/>
      <c r="W70" s="136"/>
      <c r="X70" s="136"/>
      <c r="Y70" s="136"/>
      <c r="Z70" s="136"/>
      <c r="AA70" s="133"/>
      <c r="AB70" s="124"/>
    </row>
    <row r="71" spans="1:28" ht="15.75" customHeight="1" x14ac:dyDescent="0.2">
      <c r="A71" s="124"/>
      <c r="B71" s="213"/>
      <c r="C71" s="213"/>
      <c r="D71" s="213"/>
      <c r="E71" s="213"/>
      <c r="F71" s="213"/>
      <c r="G71" s="213"/>
      <c r="H71" s="213"/>
      <c r="I71" s="213"/>
      <c r="J71" s="213"/>
      <c r="K71" s="213"/>
      <c r="L71" s="213"/>
      <c r="M71" s="213"/>
      <c r="N71" s="213"/>
      <c r="O71" s="213"/>
      <c r="P71" s="213"/>
      <c r="Q71" s="213"/>
      <c r="R71" s="136"/>
      <c r="S71" s="136"/>
      <c r="T71" s="136"/>
      <c r="U71" s="136"/>
      <c r="V71" s="136"/>
      <c r="W71" s="136"/>
      <c r="X71" s="136"/>
      <c r="Y71" s="136"/>
      <c r="Z71" s="136"/>
      <c r="AA71" s="133"/>
      <c r="AB71" s="124"/>
    </row>
    <row r="72" spans="1:28" ht="15.75" customHeight="1" x14ac:dyDescent="0.2">
      <c r="A72" s="124"/>
      <c r="B72" s="213"/>
      <c r="C72" s="213"/>
      <c r="D72" s="213"/>
      <c r="E72" s="213"/>
      <c r="F72" s="213"/>
      <c r="G72" s="213"/>
      <c r="H72" s="213"/>
      <c r="I72" s="213"/>
      <c r="J72" s="213"/>
      <c r="K72" s="213"/>
      <c r="L72" s="213"/>
      <c r="M72" s="213"/>
      <c r="N72" s="213"/>
      <c r="O72" s="213"/>
      <c r="P72" s="213"/>
      <c r="Q72" s="213"/>
      <c r="R72" s="136"/>
      <c r="S72" s="136"/>
      <c r="T72" s="136"/>
      <c r="U72" s="136"/>
      <c r="V72" s="136"/>
      <c r="W72" s="136"/>
      <c r="X72" s="136"/>
      <c r="Y72" s="136"/>
      <c r="Z72" s="136"/>
      <c r="AA72" s="133"/>
      <c r="AB72" s="124"/>
    </row>
    <row r="73" spans="1:28" ht="15.75" customHeight="1" x14ac:dyDescent="0.2">
      <c r="A73" s="124"/>
      <c r="B73" s="213"/>
      <c r="C73" s="213"/>
      <c r="D73" s="213"/>
      <c r="E73" s="213"/>
      <c r="F73" s="213"/>
      <c r="G73" s="213"/>
      <c r="H73" s="213"/>
      <c r="I73" s="213"/>
      <c r="J73" s="213"/>
      <c r="K73" s="213"/>
      <c r="L73" s="213"/>
      <c r="M73" s="213"/>
      <c r="N73" s="213"/>
      <c r="O73" s="213"/>
      <c r="P73" s="213"/>
      <c r="Q73" s="213"/>
      <c r="R73" s="136"/>
      <c r="S73" s="136"/>
      <c r="T73" s="136"/>
      <c r="U73" s="136"/>
      <c r="V73" s="136"/>
      <c r="W73" s="136"/>
      <c r="X73" s="136"/>
      <c r="Y73" s="136"/>
      <c r="Z73" s="136"/>
      <c r="AA73" s="133"/>
      <c r="AB73" s="124"/>
    </row>
    <row r="74" spans="1:28" ht="15.75" customHeight="1" x14ac:dyDescent="0.2">
      <c r="A74" s="124"/>
      <c r="B74" s="213"/>
      <c r="C74" s="213"/>
      <c r="D74" s="213"/>
      <c r="E74" s="213"/>
      <c r="F74" s="213"/>
      <c r="G74" s="213"/>
      <c r="H74" s="213"/>
      <c r="I74" s="213"/>
      <c r="J74" s="213"/>
      <c r="K74" s="213"/>
      <c r="L74" s="213"/>
      <c r="M74" s="213"/>
      <c r="N74" s="213"/>
      <c r="O74" s="213"/>
      <c r="P74" s="213"/>
      <c r="Q74" s="213"/>
      <c r="R74" s="136"/>
      <c r="S74" s="136"/>
      <c r="T74" s="136"/>
      <c r="U74" s="136"/>
      <c r="V74" s="136"/>
      <c r="W74" s="136"/>
      <c r="X74" s="136"/>
      <c r="Y74" s="136"/>
      <c r="Z74" s="136"/>
      <c r="AA74" s="133"/>
      <c r="AB74" s="124"/>
    </row>
    <row r="75" spans="1:28" ht="15.75" customHeight="1" x14ac:dyDescent="0.2">
      <c r="A75" s="124"/>
      <c r="B75" s="213"/>
      <c r="C75" s="213"/>
      <c r="D75" s="213"/>
      <c r="E75" s="213"/>
      <c r="F75" s="213"/>
      <c r="G75" s="213"/>
      <c r="H75" s="213"/>
      <c r="I75" s="213"/>
      <c r="J75" s="213"/>
      <c r="K75" s="213"/>
      <c r="L75" s="213"/>
      <c r="M75" s="213"/>
      <c r="N75" s="213"/>
      <c r="O75" s="213"/>
      <c r="P75" s="213"/>
      <c r="Q75" s="213"/>
      <c r="R75" s="136"/>
      <c r="S75" s="136"/>
      <c r="T75" s="136"/>
      <c r="U75" s="136"/>
      <c r="V75" s="136"/>
      <c r="W75" s="136"/>
      <c r="X75" s="136"/>
      <c r="Y75" s="136"/>
      <c r="Z75" s="136"/>
      <c r="AA75" s="133"/>
      <c r="AB75" s="124"/>
    </row>
    <row r="76" spans="1:28" ht="15.75" customHeight="1" x14ac:dyDescent="0.2">
      <c r="A76" s="124"/>
      <c r="B76" s="213"/>
      <c r="C76" s="213"/>
      <c r="D76" s="213"/>
      <c r="E76" s="213"/>
      <c r="F76" s="213"/>
      <c r="G76" s="213"/>
      <c r="H76" s="213"/>
      <c r="I76" s="213"/>
      <c r="J76" s="213"/>
      <c r="K76" s="213"/>
      <c r="L76" s="213"/>
      <c r="M76" s="213"/>
      <c r="N76" s="213"/>
      <c r="O76" s="213"/>
      <c r="P76" s="213"/>
      <c r="Q76" s="213"/>
      <c r="R76" s="136"/>
      <c r="S76" s="136"/>
      <c r="T76" s="136"/>
      <c r="U76" s="136"/>
      <c r="V76" s="136"/>
      <c r="W76" s="136"/>
      <c r="X76" s="136"/>
      <c r="Y76" s="136"/>
      <c r="Z76" s="136"/>
      <c r="AA76" s="133"/>
      <c r="AB76" s="124"/>
    </row>
    <row r="77" spans="1:28" ht="15.75" customHeight="1" x14ac:dyDescent="0.2">
      <c r="A77" s="124"/>
      <c r="B77" s="213"/>
      <c r="C77" s="213"/>
      <c r="D77" s="213"/>
      <c r="E77" s="213"/>
      <c r="F77" s="213"/>
      <c r="G77" s="213"/>
      <c r="H77" s="213"/>
      <c r="I77" s="213"/>
      <c r="J77" s="213"/>
      <c r="K77" s="213"/>
      <c r="L77" s="213"/>
      <c r="M77" s="213"/>
      <c r="N77" s="213"/>
      <c r="O77" s="213"/>
      <c r="P77" s="213"/>
      <c r="Q77" s="213"/>
      <c r="R77" s="136"/>
      <c r="S77" s="136"/>
      <c r="T77" s="136"/>
      <c r="U77" s="136"/>
      <c r="V77" s="136"/>
      <c r="W77" s="136"/>
      <c r="X77" s="136"/>
      <c r="Y77" s="136"/>
      <c r="Z77" s="136"/>
      <c r="AA77" s="133"/>
      <c r="AB77" s="124"/>
    </row>
    <row r="78" spans="1:28" ht="15.75" customHeight="1" x14ac:dyDescent="0.2">
      <c r="A78" s="124"/>
      <c r="B78" s="213"/>
      <c r="C78" s="213"/>
      <c r="D78" s="213"/>
      <c r="E78" s="213"/>
      <c r="F78" s="213"/>
      <c r="G78" s="213"/>
      <c r="H78" s="213"/>
      <c r="I78" s="213"/>
      <c r="J78" s="213"/>
      <c r="K78" s="213"/>
      <c r="L78" s="213"/>
      <c r="M78" s="213"/>
      <c r="N78" s="213"/>
      <c r="O78" s="213"/>
      <c r="P78" s="213"/>
      <c r="Q78" s="213"/>
      <c r="R78" s="136"/>
      <c r="S78" s="136"/>
      <c r="T78" s="136"/>
      <c r="U78" s="136"/>
      <c r="V78" s="136"/>
      <c r="W78" s="136"/>
      <c r="X78" s="136"/>
      <c r="Y78" s="136"/>
      <c r="Z78" s="136"/>
      <c r="AA78" s="133"/>
      <c r="AB78" s="124"/>
    </row>
    <row r="79" spans="1:28" ht="15.75" customHeight="1" x14ac:dyDescent="0.2">
      <c r="A79" s="124"/>
      <c r="B79" s="213"/>
      <c r="C79" s="213"/>
      <c r="D79" s="213"/>
      <c r="E79" s="213"/>
      <c r="F79" s="213"/>
      <c r="G79" s="213"/>
      <c r="H79" s="213"/>
      <c r="I79" s="213"/>
      <c r="J79" s="213"/>
      <c r="K79" s="213"/>
      <c r="L79" s="213"/>
      <c r="M79" s="213"/>
      <c r="N79" s="213"/>
      <c r="O79" s="213"/>
      <c r="P79" s="213"/>
      <c r="Q79" s="213"/>
      <c r="R79" s="136"/>
      <c r="S79" s="136"/>
      <c r="T79" s="136"/>
      <c r="U79" s="136"/>
      <c r="V79" s="136"/>
      <c r="W79" s="136"/>
      <c r="X79" s="136"/>
      <c r="Y79" s="136"/>
      <c r="Z79" s="136"/>
      <c r="AA79" s="133"/>
      <c r="AB79" s="124"/>
    </row>
    <row r="80" spans="1:28" ht="15.75" customHeight="1" x14ac:dyDescent="0.2">
      <c r="A80" s="124"/>
      <c r="B80" s="213"/>
      <c r="C80" s="213"/>
      <c r="D80" s="213"/>
      <c r="E80" s="213"/>
      <c r="F80" s="213"/>
      <c r="G80" s="213"/>
      <c r="H80" s="213"/>
      <c r="I80" s="213"/>
      <c r="J80" s="213"/>
      <c r="K80" s="213"/>
      <c r="L80" s="213"/>
      <c r="M80" s="213"/>
      <c r="N80" s="213"/>
      <c r="O80" s="213"/>
      <c r="P80" s="213"/>
      <c r="Q80" s="213"/>
      <c r="R80" s="136"/>
      <c r="S80" s="136"/>
      <c r="T80" s="136"/>
      <c r="U80" s="136"/>
      <c r="V80" s="136"/>
      <c r="W80" s="136"/>
      <c r="X80" s="136"/>
      <c r="Y80" s="136"/>
      <c r="Z80" s="136"/>
      <c r="AA80" s="133"/>
      <c r="AB80" s="124"/>
    </row>
    <row r="81" spans="1:28" ht="15.75" customHeight="1" x14ac:dyDescent="0.2">
      <c r="A81" s="124"/>
      <c r="B81" s="213"/>
      <c r="C81" s="213"/>
      <c r="D81" s="213"/>
      <c r="E81" s="213"/>
      <c r="F81" s="213"/>
      <c r="G81" s="213"/>
      <c r="H81" s="213"/>
      <c r="I81" s="213"/>
      <c r="J81" s="213"/>
      <c r="K81" s="213"/>
      <c r="L81" s="213"/>
      <c r="M81" s="213"/>
      <c r="N81" s="213"/>
      <c r="O81" s="213"/>
      <c r="P81" s="213"/>
      <c r="Q81" s="213"/>
      <c r="R81" s="136"/>
      <c r="S81" s="136"/>
      <c r="T81" s="136"/>
      <c r="U81" s="136"/>
      <c r="V81" s="136"/>
      <c r="W81" s="136"/>
      <c r="X81" s="136"/>
      <c r="Y81" s="136"/>
      <c r="Z81" s="136"/>
      <c r="AA81" s="133"/>
      <c r="AB81" s="124"/>
    </row>
    <row r="82" spans="1:28" ht="15.75" customHeight="1" x14ac:dyDescent="0.2">
      <c r="A82" s="124"/>
      <c r="B82" s="213"/>
      <c r="C82" s="213"/>
      <c r="D82" s="213"/>
      <c r="E82" s="213"/>
      <c r="F82" s="213"/>
      <c r="G82" s="213"/>
      <c r="H82" s="213"/>
      <c r="I82" s="213"/>
      <c r="J82" s="213"/>
      <c r="K82" s="213"/>
      <c r="L82" s="213"/>
      <c r="M82" s="213"/>
      <c r="N82" s="213"/>
      <c r="O82" s="213"/>
      <c r="P82" s="213"/>
      <c r="Q82" s="213"/>
      <c r="R82" s="136"/>
      <c r="S82" s="136"/>
      <c r="T82" s="136"/>
      <c r="U82" s="136"/>
      <c r="V82" s="136"/>
      <c r="W82" s="136"/>
      <c r="X82" s="136"/>
      <c r="Y82" s="136"/>
      <c r="Z82" s="136"/>
      <c r="AA82" s="133"/>
      <c r="AB82" s="124"/>
    </row>
    <row r="83" spans="1:28" ht="15.75" customHeight="1" x14ac:dyDescent="0.2">
      <c r="A83" s="124"/>
      <c r="B83" s="213"/>
      <c r="C83" s="213"/>
      <c r="D83" s="213"/>
      <c r="E83" s="213"/>
      <c r="F83" s="213"/>
      <c r="G83" s="213"/>
      <c r="H83" s="213"/>
      <c r="I83" s="213"/>
      <c r="J83" s="213"/>
      <c r="K83" s="213"/>
      <c r="L83" s="213"/>
      <c r="M83" s="213"/>
      <c r="N83" s="213"/>
      <c r="O83" s="213"/>
      <c r="P83" s="213"/>
      <c r="Q83" s="213"/>
      <c r="R83" s="136"/>
      <c r="S83" s="136"/>
      <c r="T83" s="136"/>
      <c r="U83" s="136"/>
      <c r="V83" s="136"/>
      <c r="W83" s="136"/>
      <c r="X83" s="136"/>
      <c r="Y83" s="136"/>
      <c r="Z83" s="136"/>
      <c r="AA83" s="133"/>
      <c r="AB83" s="124"/>
    </row>
    <row r="84" spans="1:28" ht="15.75" customHeight="1" x14ac:dyDescent="0.2">
      <c r="A84" s="124"/>
      <c r="B84" s="213"/>
      <c r="C84" s="213"/>
      <c r="D84" s="213"/>
      <c r="E84" s="213"/>
      <c r="F84" s="213"/>
      <c r="G84" s="213"/>
      <c r="H84" s="213"/>
      <c r="I84" s="213"/>
      <c r="J84" s="213"/>
      <c r="K84" s="213"/>
      <c r="L84" s="213"/>
      <c r="M84" s="213"/>
      <c r="N84" s="213"/>
      <c r="O84" s="213"/>
      <c r="P84" s="213"/>
      <c r="Q84" s="213"/>
      <c r="R84" s="136"/>
      <c r="S84" s="136"/>
      <c r="T84" s="136"/>
      <c r="U84" s="136"/>
      <c r="V84" s="136"/>
      <c r="W84" s="136"/>
      <c r="X84" s="136"/>
      <c r="Y84" s="136"/>
      <c r="Z84" s="136"/>
      <c r="AA84" s="133"/>
      <c r="AB84" s="124"/>
    </row>
    <row r="85" spans="1:28" ht="15.75" customHeight="1" x14ac:dyDescent="0.2">
      <c r="A85" s="124"/>
      <c r="B85" s="213"/>
      <c r="C85" s="213"/>
      <c r="D85" s="213"/>
      <c r="E85" s="213"/>
      <c r="F85" s="213"/>
      <c r="G85" s="213"/>
      <c r="H85" s="213"/>
      <c r="I85" s="213"/>
      <c r="J85" s="213"/>
      <c r="K85" s="213"/>
      <c r="L85" s="213"/>
      <c r="M85" s="213"/>
      <c r="N85" s="213"/>
      <c r="O85" s="213"/>
      <c r="P85" s="213"/>
      <c r="Q85" s="213"/>
      <c r="R85" s="136"/>
      <c r="S85" s="136"/>
      <c r="T85" s="136"/>
      <c r="U85" s="136"/>
      <c r="V85" s="136"/>
      <c r="W85" s="136"/>
      <c r="X85" s="136"/>
      <c r="Y85" s="136"/>
      <c r="Z85" s="136"/>
      <c r="AA85" s="133"/>
      <c r="AB85" s="124"/>
    </row>
    <row r="86" spans="1:28" ht="15.75" customHeight="1" x14ac:dyDescent="0.2">
      <c r="A86" s="124"/>
      <c r="B86" s="213"/>
      <c r="C86" s="213"/>
      <c r="D86" s="213"/>
      <c r="E86" s="213"/>
      <c r="F86" s="213"/>
      <c r="G86" s="213"/>
      <c r="H86" s="213"/>
      <c r="I86" s="213"/>
      <c r="J86" s="213"/>
      <c r="K86" s="213"/>
      <c r="L86" s="213"/>
      <c r="M86" s="213"/>
      <c r="N86" s="213"/>
      <c r="O86" s="213"/>
      <c r="P86" s="213"/>
      <c r="Q86" s="213"/>
      <c r="R86" s="136"/>
      <c r="S86" s="136"/>
      <c r="T86" s="136"/>
      <c r="U86" s="136"/>
      <c r="V86" s="136"/>
      <c r="W86" s="136"/>
      <c r="X86" s="136"/>
      <c r="Y86" s="136"/>
      <c r="Z86" s="136"/>
      <c r="AA86" s="133"/>
      <c r="AB86" s="124"/>
    </row>
    <row r="87" spans="1:28" ht="15.75" customHeight="1" x14ac:dyDescent="0.2">
      <c r="A87" s="124"/>
      <c r="B87" s="213"/>
      <c r="C87" s="213"/>
      <c r="D87" s="213"/>
      <c r="E87" s="213"/>
      <c r="F87" s="213"/>
      <c r="G87" s="213"/>
      <c r="H87" s="213"/>
      <c r="I87" s="213"/>
      <c r="J87" s="213"/>
      <c r="K87" s="213"/>
      <c r="L87" s="213"/>
      <c r="M87" s="213"/>
      <c r="N87" s="213"/>
      <c r="O87" s="213"/>
      <c r="P87" s="213"/>
      <c r="Q87" s="213"/>
      <c r="R87" s="136"/>
      <c r="S87" s="136"/>
      <c r="T87" s="136"/>
      <c r="U87" s="136"/>
      <c r="V87" s="136"/>
      <c r="W87" s="136"/>
      <c r="X87" s="136"/>
      <c r="Y87" s="136"/>
      <c r="Z87" s="136"/>
      <c r="AA87" s="133"/>
      <c r="AB87" s="124"/>
    </row>
    <row r="88" spans="1:28" ht="15.75" customHeight="1" x14ac:dyDescent="0.2">
      <c r="A88" s="124"/>
      <c r="B88" s="213"/>
      <c r="C88" s="213"/>
      <c r="D88" s="213"/>
      <c r="E88" s="213"/>
      <c r="F88" s="213"/>
      <c r="G88" s="213"/>
      <c r="H88" s="213"/>
      <c r="I88" s="213"/>
      <c r="J88" s="213"/>
      <c r="K88" s="213"/>
      <c r="L88" s="213"/>
      <c r="M88" s="213"/>
      <c r="N88" s="213"/>
      <c r="O88" s="213"/>
      <c r="P88" s="213"/>
      <c r="Q88" s="213"/>
      <c r="R88" s="136"/>
      <c r="S88" s="136"/>
      <c r="T88" s="136"/>
      <c r="U88" s="136"/>
      <c r="V88" s="136"/>
      <c r="W88" s="136"/>
      <c r="X88" s="136"/>
      <c r="Y88" s="136"/>
      <c r="Z88" s="136"/>
      <c r="AA88" s="133"/>
      <c r="AB88" s="124"/>
    </row>
    <row r="89" spans="1:28" ht="15.75" customHeight="1" x14ac:dyDescent="0.2">
      <c r="A89" s="124"/>
      <c r="B89" s="213"/>
      <c r="C89" s="213"/>
      <c r="D89" s="213"/>
      <c r="E89" s="213"/>
      <c r="F89" s="213"/>
      <c r="G89" s="213"/>
      <c r="H89" s="213"/>
      <c r="I89" s="213"/>
      <c r="J89" s="213"/>
      <c r="K89" s="213"/>
      <c r="L89" s="213"/>
      <c r="M89" s="213"/>
      <c r="N89" s="213"/>
      <c r="O89" s="213"/>
      <c r="P89" s="213"/>
      <c r="Q89" s="213"/>
      <c r="R89" s="136"/>
      <c r="S89" s="136"/>
      <c r="T89" s="136"/>
      <c r="U89" s="136"/>
      <c r="V89" s="136"/>
      <c r="W89" s="136"/>
      <c r="X89" s="136"/>
      <c r="Y89" s="136"/>
      <c r="Z89" s="136"/>
      <c r="AA89" s="133"/>
      <c r="AB89" s="124"/>
    </row>
    <row r="90" spans="1:28" ht="15.75" customHeight="1" x14ac:dyDescent="0.2">
      <c r="A90" s="124"/>
      <c r="B90" s="213"/>
      <c r="C90" s="213"/>
      <c r="D90" s="213"/>
      <c r="E90" s="213"/>
      <c r="F90" s="213"/>
      <c r="G90" s="213"/>
      <c r="H90" s="213"/>
      <c r="I90" s="213"/>
      <c r="J90" s="213"/>
      <c r="K90" s="213"/>
      <c r="L90" s="213"/>
      <c r="M90" s="213"/>
      <c r="N90" s="213"/>
      <c r="O90" s="213"/>
      <c r="P90" s="213"/>
      <c r="Q90" s="213"/>
      <c r="R90" s="136"/>
      <c r="S90" s="136"/>
      <c r="T90" s="136"/>
      <c r="U90" s="136"/>
      <c r="V90" s="136"/>
      <c r="W90" s="136"/>
      <c r="X90" s="136"/>
      <c r="Y90" s="136"/>
      <c r="Z90" s="136"/>
      <c r="AA90" s="133"/>
      <c r="AB90" s="124"/>
    </row>
    <row r="91" spans="1:28" ht="15.75" customHeight="1" x14ac:dyDescent="0.2">
      <c r="A91" s="124"/>
      <c r="B91" s="213"/>
      <c r="C91" s="213"/>
      <c r="D91" s="213"/>
      <c r="E91" s="213"/>
      <c r="F91" s="213"/>
      <c r="G91" s="213"/>
      <c r="H91" s="213"/>
      <c r="I91" s="213"/>
      <c r="J91" s="213"/>
      <c r="K91" s="213"/>
      <c r="L91" s="213"/>
      <c r="M91" s="213"/>
      <c r="N91" s="213"/>
      <c r="O91" s="213"/>
      <c r="P91" s="213"/>
      <c r="Q91" s="213"/>
      <c r="R91" s="136"/>
      <c r="S91" s="136"/>
      <c r="T91" s="136"/>
      <c r="U91" s="136"/>
      <c r="V91" s="136"/>
      <c r="W91" s="136"/>
      <c r="X91" s="136"/>
      <c r="Y91" s="136"/>
      <c r="Z91" s="136"/>
      <c r="AA91" s="133"/>
      <c r="AB91" s="124"/>
    </row>
    <row r="92" spans="1:28" ht="15.75" customHeight="1" x14ac:dyDescent="0.2">
      <c r="A92" s="124"/>
      <c r="B92" s="213"/>
      <c r="C92" s="213"/>
      <c r="D92" s="213"/>
      <c r="E92" s="213"/>
      <c r="F92" s="213"/>
      <c r="G92" s="213"/>
      <c r="H92" s="213"/>
      <c r="I92" s="213"/>
      <c r="J92" s="213"/>
      <c r="K92" s="213"/>
      <c r="L92" s="213"/>
      <c r="M92" s="213"/>
      <c r="N92" s="213"/>
      <c r="O92" s="213"/>
      <c r="P92" s="213"/>
      <c r="Q92" s="213"/>
      <c r="R92" s="136"/>
      <c r="S92" s="136"/>
      <c r="T92" s="136"/>
      <c r="U92" s="136"/>
      <c r="V92" s="136"/>
      <c r="W92" s="136"/>
      <c r="X92" s="136"/>
      <c r="Y92" s="136"/>
      <c r="Z92" s="136"/>
      <c r="AA92" s="133"/>
      <c r="AB92" s="124"/>
    </row>
    <row r="93" spans="1:28" ht="15.75" customHeight="1" x14ac:dyDescent="0.2">
      <c r="A93" s="124"/>
      <c r="B93" s="213"/>
      <c r="C93" s="213"/>
      <c r="D93" s="213"/>
      <c r="E93" s="213"/>
      <c r="F93" s="213"/>
      <c r="G93" s="213"/>
      <c r="H93" s="213"/>
      <c r="I93" s="213"/>
      <c r="J93" s="213"/>
      <c r="K93" s="213"/>
      <c r="L93" s="213"/>
      <c r="M93" s="213"/>
      <c r="N93" s="213"/>
      <c r="O93" s="213"/>
      <c r="P93" s="213"/>
      <c r="Q93" s="213"/>
      <c r="R93" s="136"/>
      <c r="S93" s="136"/>
      <c r="T93" s="136"/>
      <c r="U93" s="136"/>
      <c r="V93" s="136"/>
      <c r="W93" s="136"/>
      <c r="X93" s="136"/>
      <c r="Y93" s="136"/>
      <c r="Z93" s="136"/>
      <c r="AA93" s="133"/>
      <c r="AB93" s="124"/>
    </row>
    <row r="94" spans="1:28" ht="15.75" customHeight="1" x14ac:dyDescent="0.2">
      <c r="A94" s="124"/>
      <c r="B94" s="213"/>
      <c r="C94" s="213"/>
      <c r="D94" s="213"/>
      <c r="E94" s="213"/>
      <c r="F94" s="213"/>
      <c r="G94" s="213"/>
      <c r="H94" s="213"/>
      <c r="I94" s="213"/>
      <c r="J94" s="213"/>
      <c r="K94" s="213"/>
      <c r="L94" s="213"/>
      <c r="M94" s="213"/>
      <c r="N94" s="213"/>
      <c r="O94" s="213"/>
      <c r="P94" s="213"/>
      <c r="Q94" s="213"/>
      <c r="R94" s="136"/>
      <c r="S94" s="136"/>
      <c r="T94" s="136"/>
      <c r="U94" s="136"/>
      <c r="V94" s="136"/>
      <c r="W94" s="136"/>
      <c r="X94" s="136"/>
      <c r="Y94" s="136"/>
      <c r="Z94" s="136"/>
      <c r="AA94" s="133"/>
      <c r="AB94" s="124"/>
    </row>
    <row r="95" spans="1:28" ht="15.75" customHeight="1" x14ac:dyDescent="0.2">
      <c r="A95" s="124"/>
      <c r="B95" s="213"/>
      <c r="C95" s="213"/>
      <c r="D95" s="213"/>
      <c r="E95" s="213"/>
      <c r="F95" s="213"/>
      <c r="G95" s="213"/>
      <c r="H95" s="213"/>
      <c r="I95" s="213"/>
      <c r="J95" s="213"/>
      <c r="K95" s="213"/>
      <c r="L95" s="213"/>
      <c r="M95" s="213"/>
      <c r="N95" s="213"/>
      <c r="O95" s="213"/>
      <c r="P95" s="213"/>
      <c r="Q95" s="213"/>
      <c r="R95" s="136"/>
      <c r="S95" s="136"/>
      <c r="T95" s="136"/>
      <c r="U95" s="136"/>
      <c r="V95" s="136"/>
      <c r="W95" s="136"/>
      <c r="X95" s="136"/>
      <c r="Y95" s="136"/>
      <c r="Z95" s="136"/>
      <c r="AA95" s="133"/>
      <c r="AB95" s="124"/>
    </row>
    <row r="96" spans="1:28" ht="15.75" customHeight="1" x14ac:dyDescent="0.2">
      <c r="A96" s="124"/>
      <c r="B96" s="213"/>
      <c r="C96" s="213"/>
      <c r="D96" s="213"/>
      <c r="E96" s="213"/>
      <c r="F96" s="213"/>
      <c r="G96" s="213"/>
      <c r="H96" s="213"/>
      <c r="I96" s="213"/>
      <c r="J96" s="213"/>
      <c r="K96" s="213"/>
      <c r="L96" s="213"/>
      <c r="M96" s="213"/>
      <c r="N96" s="213"/>
      <c r="O96" s="213"/>
      <c r="P96" s="213"/>
      <c r="Q96" s="213"/>
      <c r="R96" s="136"/>
      <c r="S96" s="136"/>
      <c r="T96" s="136"/>
      <c r="U96" s="136"/>
      <c r="V96" s="136"/>
      <c r="W96" s="136"/>
      <c r="X96" s="136"/>
      <c r="Y96" s="136"/>
      <c r="Z96" s="136"/>
      <c r="AA96" s="133"/>
      <c r="AB96" s="124"/>
    </row>
    <row r="97" spans="1:28" ht="15.75" customHeight="1" x14ac:dyDescent="0.2">
      <c r="A97" s="124"/>
      <c r="B97" s="213"/>
      <c r="C97" s="213"/>
      <c r="D97" s="213"/>
      <c r="E97" s="213"/>
      <c r="F97" s="213"/>
      <c r="G97" s="213"/>
      <c r="H97" s="213"/>
      <c r="I97" s="213"/>
      <c r="J97" s="213"/>
      <c r="K97" s="213"/>
      <c r="L97" s="213"/>
      <c r="M97" s="213"/>
      <c r="N97" s="213"/>
      <c r="O97" s="213"/>
      <c r="P97" s="213"/>
      <c r="Q97" s="213"/>
      <c r="R97" s="136"/>
      <c r="S97" s="136"/>
      <c r="T97" s="136"/>
      <c r="U97" s="136"/>
      <c r="V97" s="136"/>
      <c r="W97" s="136"/>
      <c r="X97" s="136"/>
      <c r="Y97" s="136"/>
      <c r="Z97" s="136"/>
      <c r="AA97" s="133"/>
      <c r="AB97" s="124"/>
    </row>
    <row r="98" spans="1:28" ht="15.75" customHeight="1" x14ac:dyDescent="0.2">
      <c r="A98" s="124"/>
      <c r="B98" s="213"/>
      <c r="C98" s="213"/>
      <c r="D98" s="213"/>
      <c r="E98" s="213"/>
      <c r="F98" s="213"/>
      <c r="G98" s="213"/>
      <c r="H98" s="213"/>
      <c r="I98" s="213"/>
      <c r="J98" s="213"/>
      <c r="K98" s="213"/>
      <c r="L98" s="213"/>
      <c r="M98" s="213"/>
      <c r="N98" s="213"/>
      <c r="O98" s="213"/>
      <c r="P98" s="213"/>
      <c r="Q98" s="213"/>
      <c r="R98" s="136"/>
      <c r="S98" s="136"/>
      <c r="T98" s="136"/>
      <c r="U98" s="136"/>
      <c r="V98" s="136"/>
      <c r="W98" s="136"/>
      <c r="X98" s="136"/>
      <c r="Y98" s="136"/>
      <c r="Z98" s="136"/>
      <c r="AA98" s="133"/>
      <c r="AB98" s="124"/>
    </row>
    <row r="99" spans="1:28" ht="15.75" customHeight="1" x14ac:dyDescent="0.2">
      <c r="A99" s="124"/>
      <c r="B99" s="213"/>
      <c r="C99" s="213"/>
      <c r="D99" s="213"/>
      <c r="E99" s="213"/>
      <c r="F99" s="213"/>
      <c r="G99" s="213"/>
      <c r="H99" s="213"/>
      <c r="I99" s="213"/>
      <c r="J99" s="213"/>
      <c r="K99" s="213"/>
      <c r="L99" s="213"/>
      <c r="M99" s="213"/>
      <c r="N99" s="213"/>
      <c r="O99" s="213"/>
      <c r="P99" s="213"/>
      <c r="Q99" s="213"/>
      <c r="R99" s="136"/>
      <c r="S99" s="136"/>
      <c r="T99" s="136"/>
      <c r="U99" s="136"/>
      <c r="V99" s="136"/>
      <c r="W99" s="136"/>
      <c r="X99" s="136"/>
      <c r="Y99" s="136"/>
      <c r="Z99" s="136"/>
      <c r="AA99" s="133"/>
      <c r="AB99" s="124"/>
    </row>
    <row r="100" spans="1:28" ht="15.75" customHeight="1" x14ac:dyDescent="0.2">
      <c r="A100" s="124"/>
      <c r="B100" s="213"/>
      <c r="C100" s="213"/>
      <c r="D100" s="213"/>
      <c r="E100" s="213"/>
      <c r="F100" s="213"/>
      <c r="G100" s="213"/>
      <c r="H100" s="213"/>
      <c r="I100" s="213"/>
      <c r="J100" s="213"/>
      <c r="K100" s="213"/>
      <c r="L100" s="213"/>
      <c r="M100" s="213"/>
      <c r="N100" s="213"/>
      <c r="O100" s="213"/>
      <c r="P100" s="213"/>
      <c r="Q100" s="213"/>
      <c r="R100" s="136"/>
      <c r="S100" s="136"/>
      <c r="T100" s="136"/>
      <c r="U100" s="136"/>
      <c r="V100" s="136"/>
      <c r="W100" s="136"/>
      <c r="X100" s="136"/>
      <c r="Y100" s="136"/>
      <c r="Z100" s="136"/>
      <c r="AA100" s="133"/>
      <c r="AB100" s="124"/>
    </row>
    <row r="101" spans="1:28" ht="15.75" customHeight="1" x14ac:dyDescent="0.2">
      <c r="A101" s="124"/>
      <c r="B101" s="213"/>
      <c r="C101" s="213"/>
      <c r="D101" s="213"/>
      <c r="E101" s="213"/>
      <c r="F101" s="213"/>
      <c r="G101" s="213"/>
      <c r="H101" s="213"/>
      <c r="I101" s="213"/>
      <c r="J101" s="213"/>
      <c r="K101" s="213"/>
      <c r="L101" s="213"/>
      <c r="M101" s="213"/>
      <c r="N101" s="213"/>
      <c r="O101" s="213"/>
      <c r="P101" s="213"/>
      <c r="Q101" s="213"/>
      <c r="R101" s="136"/>
      <c r="S101" s="136"/>
      <c r="T101" s="136"/>
      <c r="U101" s="136"/>
      <c r="V101" s="136"/>
      <c r="W101" s="136"/>
      <c r="X101" s="136"/>
      <c r="Y101" s="136"/>
      <c r="Z101" s="136"/>
      <c r="AA101" s="133"/>
      <c r="AB101" s="124"/>
    </row>
    <row r="102" spans="1:28" ht="15.75" customHeight="1" x14ac:dyDescent="0.2">
      <c r="A102" s="124"/>
      <c r="B102" s="213"/>
      <c r="C102" s="213"/>
      <c r="D102" s="213"/>
      <c r="E102" s="213"/>
      <c r="F102" s="213"/>
      <c r="G102" s="213"/>
      <c r="H102" s="213"/>
      <c r="I102" s="213"/>
      <c r="J102" s="213"/>
      <c r="K102" s="213"/>
      <c r="L102" s="213"/>
      <c r="M102" s="213"/>
      <c r="N102" s="213"/>
      <c r="O102" s="213"/>
      <c r="P102" s="213"/>
      <c r="Q102" s="213"/>
      <c r="R102" s="136"/>
      <c r="S102" s="136"/>
      <c r="T102" s="136"/>
      <c r="U102" s="136"/>
      <c r="V102" s="136"/>
      <c r="W102" s="136"/>
      <c r="X102" s="136"/>
      <c r="Y102" s="136"/>
      <c r="Z102" s="136"/>
      <c r="AA102" s="133"/>
      <c r="AB102" s="124"/>
    </row>
    <row r="103" spans="1:28" ht="15.75" customHeight="1" x14ac:dyDescent="0.2">
      <c r="A103" s="124"/>
      <c r="B103" s="213"/>
      <c r="C103" s="213"/>
      <c r="D103" s="213"/>
      <c r="E103" s="213"/>
      <c r="F103" s="213"/>
      <c r="G103" s="213"/>
      <c r="H103" s="213"/>
      <c r="I103" s="213"/>
      <c r="J103" s="213"/>
      <c r="K103" s="213"/>
      <c r="L103" s="213"/>
      <c r="M103" s="213"/>
      <c r="N103" s="213"/>
      <c r="O103" s="213"/>
      <c r="P103" s="213"/>
      <c r="Q103" s="213"/>
      <c r="R103" s="136"/>
      <c r="S103" s="136"/>
      <c r="T103" s="136"/>
      <c r="U103" s="136"/>
      <c r="V103" s="136"/>
      <c r="W103" s="136"/>
      <c r="X103" s="136"/>
      <c r="Y103" s="136"/>
      <c r="Z103" s="136"/>
      <c r="AA103" s="133"/>
      <c r="AB103" s="124"/>
    </row>
    <row r="104" spans="1:28" ht="15.75" customHeight="1" x14ac:dyDescent="0.2">
      <c r="A104" s="124"/>
      <c r="B104" s="213"/>
      <c r="C104" s="213"/>
      <c r="D104" s="213"/>
      <c r="E104" s="213"/>
      <c r="F104" s="213"/>
      <c r="G104" s="213"/>
      <c r="H104" s="213"/>
      <c r="I104" s="213"/>
      <c r="J104" s="213"/>
      <c r="K104" s="213"/>
      <c r="L104" s="213"/>
      <c r="M104" s="213"/>
      <c r="N104" s="213"/>
      <c r="O104" s="213"/>
      <c r="P104" s="213"/>
      <c r="Q104" s="213"/>
      <c r="R104" s="136"/>
      <c r="S104" s="136"/>
      <c r="T104" s="136"/>
      <c r="U104" s="136"/>
      <c r="V104" s="136"/>
      <c r="W104" s="136"/>
      <c r="X104" s="136"/>
      <c r="Y104" s="136"/>
      <c r="Z104" s="136"/>
      <c r="AA104" s="133"/>
      <c r="AB104" s="124"/>
    </row>
    <row r="105" spans="1:28" ht="15.75" customHeight="1" x14ac:dyDescent="0.2">
      <c r="A105" s="124"/>
      <c r="B105" s="213"/>
      <c r="C105" s="213"/>
      <c r="D105" s="213"/>
      <c r="E105" s="213"/>
      <c r="F105" s="213"/>
      <c r="G105" s="213"/>
      <c r="H105" s="213"/>
      <c r="I105" s="213"/>
      <c r="J105" s="213"/>
      <c r="K105" s="213"/>
      <c r="L105" s="213"/>
      <c r="M105" s="213"/>
      <c r="N105" s="213"/>
      <c r="O105" s="213"/>
      <c r="P105" s="213"/>
      <c r="Q105" s="213"/>
      <c r="R105" s="136"/>
      <c r="S105" s="136"/>
      <c r="T105" s="136"/>
      <c r="U105" s="136"/>
      <c r="V105" s="136"/>
      <c r="W105" s="136"/>
      <c r="X105" s="136"/>
      <c r="Y105" s="136"/>
      <c r="Z105" s="136"/>
      <c r="AA105" s="133"/>
      <c r="AB105" s="124"/>
    </row>
    <row r="106" spans="1:28" ht="15.75" customHeight="1" x14ac:dyDescent="0.2">
      <c r="A106" s="124"/>
      <c r="B106" s="213"/>
      <c r="C106" s="213"/>
      <c r="D106" s="213"/>
      <c r="E106" s="213"/>
      <c r="F106" s="213"/>
      <c r="G106" s="213"/>
      <c r="H106" s="213"/>
      <c r="I106" s="213"/>
      <c r="J106" s="213"/>
      <c r="K106" s="213"/>
      <c r="L106" s="213"/>
      <c r="M106" s="213"/>
      <c r="N106" s="213"/>
      <c r="O106" s="213"/>
      <c r="P106" s="213"/>
      <c r="Q106" s="213"/>
      <c r="R106" s="136"/>
      <c r="S106" s="136"/>
      <c r="T106" s="136"/>
      <c r="U106" s="136"/>
      <c r="V106" s="136"/>
      <c r="W106" s="136"/>
      <c r="X106" s="136"/>
      <c r="Y106" s="136"/>
      <c r="Z106" s="136"/>
      <c r="AA106" s="133"/>
      <c r="AB106" s="124"/>
    </row>
    <row r="107" spans="1:28" ht="15.75" customHeight="1" x14ac:dyDescent="0.2">
      <c r="A107" s="124"/>
      <c r="B107" s="213"/>
      <c r="C107" s="213"/>
      <c r="D107" s="213"/>
      <c r="E107" s="213"/>
      <c r="F107" s="213"/>
      <c r="G107" s="213"/>
      <c r="H107" s="213"/>
      <c r="I107" s="213"/>
      <c r="J107" s="213"/>
      <c r="K107" s="213"/>
      <c r="L107" s="213"/>
      <c r="M107" s="213"/>
      <c r="N107" s="213"/>
      <c r="O107" s="213"/>
      <c r="P107" s="213"/>
      <c r="Q107" s="213"/>
      <c r="R107" s="136"/>
      <c r="S107" s="136"/>
      <c r="T107" s="136"/>
      <c r="U107" s="136"/>
      <c r="V107" s="136"/>
      <c r="W107" s="136"/>
      <c r="X107" s="136"/>
      <c r="Y107" s="136"/>
      <c r="Z107" s="136"/>
      <c r="AA107" s="133"/>
      <c r="AB107" s="124"/>
    </row>
    <row r="108" spans="1:28" ht="15.75" customHeight="1" x14ac:dyDescent="0.2">
      <c r="A108" s="124"/>
      <c r="B108" s="213"/>
      <c r="C108" s="213"/>
      <c r="D108" s="213"/>
      <c r="E108" s="213"/>
      <c r="F108" s="213"/>
      <c r="G108" s="213"/>
      <c r="H108" s="213"/>
      <c r="I108" s="213"/>
      <c r="J108" s="213"/>
      <c r="K108" s="213"/>
      <c r="L108" s="213"/>
      <c r="M108" s="213"/>
      <c r="N108" s="213"/>
      <c r="O108" s="213"/>
      <c r="P108" s="213"/>
      <c r="Q108" s="213"/>
      <c r="R108" s="136"/>
      <c r="S108" s="136"/>
      <c r="T108" s="136"/>
      <c r="U108" s="136"/>
      <c r="V108" s="136"/>
      <c r="W108" s="136"/>
      <c r="X108" s="136"/>
      <c r="Y108" s="136"/>
      <c r="Z108" s="136"/>
      <c r="AA108" s="133"/>
      <c r="AB108" s="124"/>
    </row>
    <row r="109" spans="1:28" ht="15.75" customHeight="1" x14ac:dyDescent="0.2">
      <c r="A109" s="124"/>
      <c r="B109" s="213"/>
      <c r="C109" s="213"/>
      <c r="D109" s="213"/>
      <c r="E109" s="213"/>
      <c r="F109" s="213"/>
      <c r="G109" s="213"/>
      <c r="H109" s="213"/>
      <c r="I109" s="213"/>
      <c r="J109" s="213"/>
      <c r="K109" s="213"/>
      <c r="L109" s="213"/>
      <c r="M109" s="213"/>
      <c r="N109" s="213"/>
      <c r="O109" s="213"/>
      <c r="P109" s="213"/>
      <c r="Q109" s="213"/>
      <c r="R109" s="136"/>
      <c r="S109" s="136"/>
      <c r="T109" s="136"/>
      <c r="U109" s="136"/>
      <c r="V109" s="136"/>
      <c r="W109" s="136"/>
      <c r="X109" s="136"/>
      <c r="Y109" s="136"/>
      <c r="Z109" s="136"/>
      <c r="AA109" s="133"/>
      <c r="AB109" s="124"/>
    </row>
    <row r="110" spans="1:28" ht="15.75" customHeight="1" x14ac:dyDescent="0.2">
      <c r="A110" s="124"/>
      <c r="B110" s="213"/>
      <c r="C110" s="213"/>
      <c r="D110" s="213"/>
      <c r="E110" s="213"/>
      <c r="F110" s="213"/>
      <c r="G110" s="213"/>
      <c r="H110" s="213"/>
      <c r="I110" s="213"/>
      <c r="J110" s="213"/>
      <c r="K110" s="213"/>
      <c r="L110" s="213"/>
      <c r="M110" s="213"/>
      <c r="N110" s="213"/>
      <c r="O110" s="213"/>
      <c r="P110" s="213"/>
      <c r="Q110" s="213"/>
      <c r="R110" s="136"/>
      <c r="S110" s="136"/>
      <c r="T110" s="136"/>
      <c r="U110" s="136"/>
      <c r="V110" s="136"/>
      <c r="W110" s="136"/>
      <c r="X110" s="136"/>
      <c r="Y110" s="136"/>
      <c r="Z110" s="136"/>
      <c r="AA110" s="133"/>
      <c r="AB110" s="124"/>
    </row>
    <row r="111" spans="1:28" ht="15.75" customHeight="1" x14ac:dyDescent="0.2">
      <c r="A111" s="124"/>
      <c r="B111" s="213"/>
      <c r="C111" s="213"/>
      <c r="D111" s="213"/>
      <c r="E111" s="213"/>
      <c r="F111" s="213"/>
      <c r="G111" s="213"/>
      <c r="H111" s="213"/>
      <c r="I111" s="213"/>
      <c r="J111" s="213"/>
      <c r="K111" s="213"/>
      <c r="L111" s="213"/>
      <c r="M111" s="213"/>
      <c r="N111" s="213"/>
      <c r="O111" s="213"/>
      <c r="P111" s="213"/>
      <c r="Q111" s="213"/>
      <c r="R111" s="136"/>
      <c r="S111" s="136"/>
      <c r="T111" s="136"/>
      <c r="U111" s="136"/>
      <c r="V111" s="136"/>
      <c r="W111" s="136"/>
      <c r="X111" s="136"/>
      <c r="Y111" s="136"/>
      <c r="Z111" s="136"/>
      <c r="AA111" s="133"/>
      <c r="AB111" s="124"/>
    </row>
    <row r="112" spans="1:28" ht="15.75" customHeight="1" x14ac:dyDescent="0.2">
      <c r="A112" s="124"/>
      <c r="B112" s="213"/>
      <c r="C112" s="213"/>
      <c r="D112" s="213"/>
      <c r="E112" s="213"/>
      <c r="F112" s="213"/>
      <c r="G112" s="213"/>
      <c r="H112" s="213"/>
      <c r="I112" s="213"/>
      <c r="J112" s="213"/>
      <c r="K112" s="213"/>
      <c r="L112" s="213"/>
      <c r="M112" s="213"/>
      <c r="N112" s="213"/>
      <c r="O112" s="213"/>
      <c r="P112" s="213"/>
      <c r="Q112" s="213"/>
      <c r="R112" s="136"/>
      <c r="S112" s="136"/>
      <c r="T112" s="136"/>
      <c r="U112" s="136"/>
      <c r="V112" s="136"/>
      <c r="W112" s="136"/>
      <c r="X112" s="136"/>
      <c r="Y112" s="136"/>
      <c r="Z112" s="136"/>
      <c r="AA112" s="133"/>
      <c r="AB112" s="124"/>
    </row>
    <row r="113" spans="1:27" ht="15.75" customHeight="1" x14ac:dyDescent="0.3">
      <c r="A113" s="105" t="s">
        <v>29</v>
      </c>
      <c r="O113" s="271"/>
      <c r="P113" s="271"/>
      <c r="R113" s="184" t="s">
        <v>6</v>
      </c>
      <c r="S113" s="295" t="s">
        <v>344</v>
      </c>
      <c r="T113" s="295"/>
      <c r="U113" s="295"/>
      <c r="V113" s="295"/>
      <c r="W113" s="272">
        <v>170883480</v>
      </c>
      <c r="X113" s="197" t="s">
        <v>6</v>
      </c>
      <c r="Y113" s="139" t="s">
        <v>6</v>
      </c>
      <c r="AA113" s="197" t="s">
        <v>6</v>
      </c>
    </row>
    <row r="114" spans="1:27" x14ac:dyDescent="0.2">
      <c r="A114" s="105" t="s">
        <v>28</v>
      </c>
      <c r="O114" s="271" t="s">
        <v>27</v>
      </c>
      <c r="P114" s="271">
        <v>44707</v>
      </c>
      <c r="V114" s="139" t="s">
        <v>6</v>
      </c>
      <c r="W114" s="184">
        <f>AA66-W113</f>
        <v>86086655</v>
      </c>
      <c r="AA114" s="197" t="s">
        <v>6</v>
      </c>
    </row>
    <row r="115" spans="1:27" x14ac:dyDescent="0.2">
      <c r="A115" s="105" t="s">
        <v>26</v>
      </c>
      <c r="O115" s="271"/>
      <c r="P115" s="271"/>
      <c r="U115" s="139"/>
      <c r="W115" s="184"/>
    </row>
    <row r="116" spans="1:27" x14ac:dyDescent="0.2">
      <c r="A116" s="105" t="s">
        <v>25</v>
      </c>
      <c r="O116" s="271">
        <v>43863</v>
      </c>
      <c r="P116" s="271">
        <v>44595</v>
      </c>
      <c r="W116" s="197" t="s">
        <v>6</v>
      </c>
    </row>
    <row r="117" spans="1:27" x14ac:dyDescent="0.2">
      <c r="A117" s="105" t="s">
        <v>24</v>
      </c>
      <c r="O117" s="271"/>
      <c r="P117" s="271"/>
    </row>
    <row r="118" spans="1:27" x14ac:dyDescent="0.2">
      <c r="A118" s="105" t="s">
        <v>23</v>
      </c>
      <c r="O118" s="271">
        <v>44175</v>
      </c>
      <c r="P118" s="271">
        <v>44845</v>
      </c>
    </row>
    <row r="119" spans="1:27" x14ac:dyDescent="0.2">
      <c r="A119" s="105" t="s">
        <v>22</v>
      </c>
      <c r="O119" s="271"/>
      <c r="P119" s="271"/>
    </row>
    <row r="120" spans="1:27" x14ac:dyDescent="0.2">
      <c r="A120" s="105" t="s">
        <v>21</v>
      </c>
      <c r="O120" s="271"/>
      <c r="P120" s="271"/>
    </row>
    <row r="121" spans="1:27" x14ac:dyDescent="0.2">
      <c r="A121" s="105" t="s">
        <v>20</v>
      </c>
      <c r="O121" s="271" t="s">
        <v>19</v>
      </c>
      <c r="P121" s="271">
        <v>44818</v>
      </c>
    </row>
    <row r="122" spans="1:27" x14ac:dyDescent="0.2">
      <c r="A122" s="105" t="s">
        <v>18</v>
      </c>
      <c r="O122" s="271">
        <v>44111</v>
      </c>
      <c r="P122" s="271">
        <v>44386</v>
      </c>
    </row>
    <row r="123" spans="1:27" x14ac:dyDescent="0.2">
      <c r="A123" s="105" t="s">
        <v>17</v>
      </c>
      <c r="O123" s="271" t="s">
        <v>5</v>
      </c>
      <c r="P123" s="271" t="s">
        <v>4</v>
      </c>
    </row>
    <row r="124" spans="1:27" x14ac:dyDescent="0.2">
      <c r="A124" s="105" t="s">
        <v>16</v>
      </c>
      <c r="O124" s="271" t="s">
        <v>5</v>
      </c>
      <c r="P124" s="271" t="s">
        <v>4</v>
      </c>
    </row>
    <row r="125" spans="1:27" x14ac:dyDescent="0.2">
      <c r="A125" s="105" t="s">
        <v>15</v>
      </c>
      <c r="O125" s="271" t="s">
        <v>5</v>
      </c>
      <c r="P125" s="271" t="s">
        <v>4</v>
      </c>
    </row>
    <row r="126" spans="1:27" x14ac:dyDescent="0.2">
      <c r="A126" s="105" t="s">
        <v>14</v>
      </c>
      <c r="O126" s="271" t="s">
        <v>5</v>
      </c>
      <c r="P126" s="271" t="s">
        <v>4</v>
      </c>
    </row>
    <row r="127" spans="1:27" x14ac:dyDescent="0.2">
      <c r="A127" s="105" t="s">
        <v>13</v>
      </c>
      <c r="O127" s="271" t="s">
        <v>5</v>
      </c>
      <c r="P127" s="271" t="s">
        <v>4</v>
      </c>
    </row>
    <row r="128" spans="1:27" x14ac:dyDescent="0.2">
      <c r="A128" s="105" t="s">
        <v>12</v>
      </c>
      <c r="O128" s="271" t="s">
        <v>5</v>
      </c>
      <c r="P128" s="271" t="s">
        <v>4</v>
      </c>
    </row>
    <row r="129" spans="1:16" x14ac:dyDescent="0.2">
      <c r="A129" s="105" t="s">
        <v>11</v>
      </c>
      <c r="O129" s="271" t="s">
        <v>5</v>
      </c>
      <c r="P129" s="271" t="s">
        <v>4</v>
      </c>
    </row>
    <row r="130" spans="1:16" x14ac:dyDescent="0.2">
      <c r="A130" s="105" t="s">
        <v>10</v>
      </c>
      <c r="O130" s="271" t="s">
        <v>5</v>
      </c>
      <c r="P130" s="271" t="s">
        <v>9</v>
      </c>
    </row>
    <row r="131" spans="1:16" x14ac:dyDescent="0.2">
      <c r="A131" s="105" t="s">
        <v>8</v>
      </c>
      <c r="O131" s="271" t="s">
        <v>5</v>
      </c>
      <c r="P131" s="271" t="s">
        <v>4</v>
      </c>
    </row>
    <row r="132" spans="1:16" x14ac:dyDescent="0.2">
      <c r="A132" s="105" t="s">
        <v>7</v>
      </c>
      <c r="O132" s="271" t="s">
        <v>5</v>
      </c>
      <c r="P132" s="271" t="s">
        <v>4</v>
      </c>
    </row>
    <row r="133" spans="1:16" x14ac:dyDescent="0.2">
      <c r="A133" s="105" t="s">
        <v>6</v>
      </c>
      <c r="O133" s="271" t="s">
        <v>5</v>
      </c>
      <c r="P133" s="271" t="s">
        <v>4</v>
      </c>
    </row>
    <row r="134" spans="1:16" x14ac:dyDescent="0.2">
      <c r="O134" s="271" t="s">
        <v>3</v>
      </c>
      <c r="P134" s="271" t="s">
        <v>2</v>
      </c>
    </row>
    <row r="135" spans="1:16" x14ac:dyDescent="0.2">
      <c r="O135" s="271" t="s">
        <v>1</v>
      </c>
      <c r="P135" s="271" t="s">
        <v>0</v>
      </c>
    </row>
    <row r="136" spans="1:16" x14ac:dyDescent="0.2">
      <c r="O136" s="273"/>
      <c r="P136" s="273"/>
    </row>
  </sheetData>
  <mergeCells count="14">
    <mergeCell ref="B66:Q66"/>
    <mergeCell ref="S113:V113"/>
    <mergeCell ref="O6:Q6"/>
    <mergeCell ref="R6:U6"/>
    <mergeCell ref="V6:V7"/>
    <mergeCell ref="W6:AA6"/>
    <mergeCell ref="AB6:AB7"/>
    <mergeCell ref="D8:E8"/>
    <mergeCell ref="A6:A7"/>
    <mergeCell ref="B6:B7"/>
    <mergeCell ref="C6:G6"/>
    <mergeCell ref="H6:H7"/>
    <mergeCell ref="I6:K6"/>
    <mergeCell ref="L6:N6"/>
  </mergeCells>
  <pageMargins left="0.27559055118110237" right="0" top="0.31496062992125984" bottom="0" header="0" footer="0"/>
  <pageSetup paperSize="9" scale="90" orientation="landscape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Realisasi Smd 2022</vt:lpstr>
      <vt:lpstr>Smd ok</vt:lpstr>
      <vt:lpstr>Laporan Mingguan Smd ok 2023</vt:lpstr>
      <vt:lpstr>Realisasi Smd 2022 (2)</vt:lpstr>
      <vt:lpstr>'Laporan Mingguan Smd ok 2023'!Print_Titles</vt:lpstr>
      <vt:lpstr>'Realisasi Smd 2022 (2)'!Print_Titles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ASUS Vivobook</cp:lastModifiedBy>
  <cp:lastPrinted>2023-03-13T15:14:27Z</cp:lastPrinted>
  <dcterms:created xsi:type="dcterms:W3CDTF">2023-01-20T03:08:52Z</dcterms:created>
  <dcterms:modified xsi:type="dcterms:W3CDTF">2023-05-05T00:11:24Z</dcterms:modified>
</cp:coreProperties>
</file>