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5" yWindow="0" windowWidth="20475" windowHeight="11310"/>
  </bookViews>
  <sheets>
    <sheet name="Rencana Opset Realisasi" sheetId="2" r:id="rId1"/>
    <sheet name="Lokasi Potensial Kerjasama " sheetId="3" r:id="rId2"/>
    <sheet name="Renc Bln Mei Penghasilan Kotor" sheetId="6" r:id="rId3"/>
    <sheet name="KPI" sheetId="7" r:id="rId4"/>
    <sheet name="RO" sheetId="10" r:id="rId5"/>
  </sheets>
  <externalReferences>
    <externalReference r:id="rId6"/>
    <externalReference r:id="rId7"/>
  </externalReferences>
  <calcPr calcId="144525"/>
</workbook>
</file>

<file path=xl/calcChain.xml><?xml version="1.0" encoding="utf-8"?>
<calcChain xmlns="http://schemas.openxmlformats.org/spreadsheetml/2006/main">
  <c r="W42" i="2" l="1"/>
  <c r="W33" i="2"/>
  <c r="X44" i="2" l="1"/>
  <c r="Y44" i="2"/>
  <c r="Z33" i="2"/>
  <c r="AA33" i="2" s="1"/>
  <c r="Z42" i="2" l="1"/>
  <c r="T44" i="2"/>
  <c r="AA43" i="2"/>
  <c r="Z43" i="2"/>
  <c r="R43" i="2"/>
  <c r="S43" i="2" s="1"/>
  <c r="U43" i="2" s="1"/>
  <c r="V43" i="2" s="1"/>
  <c r="S42" i="2"/>
  <c r="R42" i="2"/>
  <c r="AA41" i="2"/>
  <c r="Z41" i="2"/>
  <c r="S41" i="2"/>
  <c r="R41" i="2"/>
  <c r="AA40" i="2"/>
  <c r="Z40" i="2"/>
  <c r="S40" i="2"/>
  <c r="R40" i="2"/>
  <c r="AA39" i="2"/>
  <c r="Z39" i="2"/>
  <c r="S39" i="2"/>
  <c r="R39" i="2"/>
  <c r="Z38" i="2"/>
  <c r="AA38" i="2" s="1"/>
  <c r="R38" i="2"/>
  <c r="S38" i="2" s="1"/>
  <c r="I38" i="2"/>
  <c r="AA37" i="2"/>
  <c r="Z37" i="2"/>
  <c r="R37" i="2"/>
  <c r="I37" i="2"/>
  <c r="I39" i="2" s="1"/>
  <c r="Z36" i="2"/>
  <c r="AA36" i="2" s="1"/>
  <c r="R36" i="2"/>
  <c r="S36" i="2" s="1"/>
  <c r="Z35" i="2"/>
  <c r="AA35" i="2" s="1"/>
  <c r="R35" i="2"/>
  <c r="S35" i="2" s="1"/>
  <c r="R34" i="2"/>
  <c r="W44" i="2"/>
  <c r="S33" i="2"/>
  <c r="R33" i="2"/>
  <c r="Z32" i="2"/>
  <c r="AA32" i="2" s="1"/>
  <c r="R32" i="2"/>
  <c r="S32" i="2" s="1"/>
  <c r="AA31" i="2"/>
  <c r="Z31" i="2"/>
  <c r="S31" i="2"/>
  <c r="R31" i="2"/>
  <c r="Z30" i="2"/>
  <c r="AA30" i="2" s="1"/>
  <c r="R30" i="2"/>
  <c r="S30" i="2" s="1"/>
  <c r="AA29" i="2"/>
  <c r="Z29" i="2"/>
  <c r="S29" i="2"/>
  <c r="R29" i="2"/>
  <c r="Z28" i="2"/>
  <c r="AA28" i="2" s="1"/>
  <c r="R28" i="2"/>
  <c r="S28" i="2" s="1"/>
  <c r="AA27" i="2"/>
  <c r="Z27" i="2"/>
  <c r="S27" i="2"/>
  <c r="R27" i="2"/>
  <c r="Z26" i="2"/>
  <c r="AA26" i="2" s="1"/>
  <c r="R26" i="2"/>
  <c r="S26" i="2" s="1"/>
  <c r="AA25" i="2"/>
  <c r="Z25" i="2"/>
  <c r="S25" i="2"/>
  <c r="R25" i="2"/>
  <c r="Z24" i="2"/>
  <c r="AA24" i="2" s="1"/>
  <c r="R24" i="2"/>
  <c r="S24" i="2" s="1"/>
  <c r="AA23" i="2"/>
  <c r="Z23" i="2"/>
  <c r="S23" i="2"/>
  <c r="R23" i="2"/>
  <c r="Z22" i="2"/>
  <c r="AA22" i="2" s="1"/>
  <c r="R22" i="2"/>
  <c r="S22" i="2" s="1"/>
  <c r="AA21" i="2"/>
  <c r="Z21" i="2"/>
  <c r="S21" i="2"/>
  <c r="R21" i="2"/>
  <c r="Z20" i="2"/>
  <c r="AA20" i="2" s="1"/>
  <c r="R20" i="2"/>
  <c r="S20" i="2" s="1"/>
  <c r="AA19" i="2"/>
  <c r="Z19" i="2"/>
  <c r="S19" i="2"/>
  <c r="R19" i="2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Z18" i="2"/>
  <c r="AA18" i="2" s="1"/>
  <c r="R18" i="2"/>
  <c r="S18" i="2" s="1"/>
  <c r="Z17" i="2"/>
  <c r="AA17" i="2" s="1"/>
  <c r="R17" i="2"/>
  <c r="S17" i="2" s="1"/>
  <c r="Z16" i="2"/>
  <c r="AA16" i="2" s="1"/>
  <c r="R16" i="2"/>
  <c r="S16" i="2" s="1"/>
  <c r="A16" i="2"/>
  <c r="AA15" i="2"/>
  <c r="Z15" i="2"/>
  <c r="S15" i="2"/>
  <c r="R15" i="2"/>
  <c r="AA14" i="2"/>
  <c r="Z14" i="2"/>
  <c r="S14" i="2"/>
  <c r="R14" i="2"/>
  <c r="AA13" i="2"/>
  <c r="Z13" i="2"/>
  <c r="S13" i="2"/>
  <c r="R13" i="2"/>
  <c r="AA12" i="2"/>
  <c r="Z12" i="2"/>
  <c r="S12" i="2"/>
  <c r="R12" i="2"/>
  <c r="Z11" i="2"/>
  <c r="AA11" i="2" s="1"/>
  <c r="R11" i="2"/>
  <c r="S11" i="2" s="1"/>
  <c r="AA10" i="2"/>
  <c r="Z10" i="2"/>
  <c r="S10" i="2"/>
  <c r="R10" i="2"/>
  <c r="A10" i="2"/>
  <c r="A11" i="2" s="1"/>
  <c r="A12" i="2" s="1"/>
  <c r="Z9" i="2"/>
  <c r="AA9" i="2" s="1"/>
  <c r="R9" i="2"/>
  <c r="S9" i="2" s="1"/>
  <c r="U10" i="2" l="1"/>
  <c r="V10" i="2" s="1"/>
  <c r="U12" i="2"/>
  <c r="V12" i="2" s="1"/>
  <c r="U13" i="2"/>
  <c r="V13" i="2" s="1"/>
  <c r="U14" i="2"/>
  <c r="V14" i="2" s="1"/>
  <c r="U15" i="2"/>
  <c r="V15" i="2" s="1"/>
  <c r="U19" i="2"/>
  <c r="V19" i="2" s="1"/>
  <c r="U21" i="2"/>
  <c r="V21" i="2" s="1"/>
  <c r="U23" i="2"/>
  <c r="V23" i="2" s="1"/>
  <c r="U25" i="2"/>
  <c r="V25" i="2" s="1"/>
  <c r="U27" i="2"/>
  <c r="V27" i="2" s="1"/>
  <c r="U29" i="2"/>
  <c r="V29" i="2" s="1"/>
  <c r="U31" i="2"/>
  <c r="V31" i="2" s="1"/>
  <c r="U33" i="2"/>
  <c r="V33" i="2" s="1"/>
  <c r="S37" i="2"/>
  <c r="U37" i="2" s="1"/>
  <c r="V37" i="2" s="1"/>
  <c r="U39" i="2"/>
  <c r="V39" i="2" s="1"/>
  <c r="U40" i="2"/>
  <c r="V40" i="2" s="1"/>
  <c r="U41" i="2"/>
  <c r="V41" i="2" s="1"/>
  <c r="U42" i="2"/>
  <c r="V42" i="2" s="1"/>
  <c r="AA42" i="2"/>
  <c r="AA44" i="2" s="1"/>
  <c r="Z44" i="2"/>
  <c r="S44" i="2"/>
  <c r="U16" i="2"/>
  <c r="V16" i="2" s="1"/>
  <c r="U17" i="2"/>
  <c r="V17" i="2" s="1"/>
  <c r="U18" i="2"/>
  <c r="V18" i="2" s="1"/>
  <c r="U20" i="2"/>
  <c r="V20" i="2" s="1"/>
  <c r="U22" i="2"/>
  <c r="V22" i="2" s="1"/>
  <c r="U24" i="2"/>
  <c r="V24" i="2" s="1"/>
  <c r="U26" i="2"/>
  <c r="V26" i="2" s="1"/>
  <c r="U28" i="2"/>
  <c r="V28" i="2" s="1"/>
  <c r="U30" i="2"/>
  <c r="V30" i="2" s="1"/>
  <c r="U32" i="2"/>
  <c r="V32" i="2" s="1"/>
  <c r="U35" i="2"/>
  <c r="V35" i="2" s="1"/>
  <c r="U36" i="2"/>
  <c r="V36" i="2" s="1"/>
  <c r="U38" i="2"/>
  <c r="V38" i="2" s="1"/>
  <c r="R44" i="2"/>
  <c r="U9" i="2"/>
  <c r="V9" i="2" s="1"/>
  <c r="U11" i="2"/>
  <c r="V11" i="2" s="1"/>
  <c r="U44" i="2" l="1"/>
  <c r="V44" i="2" s="1"/>
  <c r="Y45" i="6" l="1"/>
  <c r="S31" i="6"/>
  <c r="U31" i="6" s="1"/>
  <c r="T45" i="6"/>
  <c r="Z42" i="6"/>
  <c r="AA42" i="6" s="1"/>
  <c r="Z33" i="6"/>
  <c r="AA33" i="6" s="1"/>
  <c r="Z28" i="6"/>
  <c r="AA28" i="6" s="1"/>
  <c r="AA27" i="6"/>
  <c r="AA35" i="6"/>
  <c r="Z9" i="6"/>
  <c r="Z12" i="6"/>
  <c r="AA12" i="6" s="1"/>
  <c r="W45" i="6"/>
  <c r="X45" i="6"/>
  <c r="AA9" i="6" l="1"/>
  <c r="V31" i="6"/>
  <c r="R53" i="7" l="1"/>
  <c r="S53" i="7" s="1"/>
  <c r="R40" i="7"/>
  <c r="S40" i="7" s="1"/>
  <c r="R38" i="7"/>
  <c r="S38" i="7" s="1"/>
  <c r="R13" i="7"/>
  <c r="S13" i="7" s="1"/>
  <c r="R39" i="7"/>
  <c r="R37" i="7"/>
  <c r="R33" i="7"/>
  <c r="S33" i="7" s="1"/>
  <c r="R32" i="7"/>
  <c r="S32" i="7" s="1"/>
  <c r="R31" i="7"/>
  <c r="S31" i="7" s="1"/>
  <c r="R30" i="7"/>
  <c r="S30" i="7" s="1"/>
  <c r="S39" i="7"/>
  <c r="Z20" i="7"/>
  <c r="AA20" i="7" s="1"/>
  <c r="Z21" i="7"/>
  <c r="AA21" i="7" s="1"/>
  <c r="Z22" i="7"/>
  <c r="AA22" i="7" s="1"/>
  <c r="Z23" i="7"/>
  <c r="AA23" i="7" s="1"/>
  <c r="Z50" i="7"/>
  <c r="AA50" i="7" s="1"/>
  <c r="S50" i="7"/>
  <c r="U50" i="7" s="1"/>
  <c r="V50" i="7" s="1"/>
  <c r="R48" i="7"/>
  <c r="S48" i="7" s="1"/>
  <c r="R49" i="7"/>
  <c r="S49" i="7" s="1"/>
  <c r="L22" i="7"/>
  <c r="C22" i="7"/>
  <c r="R21" i="7"/>
  <c r="L21" i="7"/>
  <c r="F21" i="7"/>
  <c r="R20" i="7"/>
  <c r="F20" i="7"/>
  <c r="R19" i="7"/>
  <c r="S19" i="7" s="1"/>
  <c r="Z14" i="7"/>
  <c r="Z15" i="7"/>
  <c r="R18" i="7"/>
  <c r="R17" i="7"/>
  <c r="S17" i="7" s="1"/>
  <c r="R16" i="7"/>
  <c r="S16" i="7" s="1"/>
  <c r="R10" i="7"/>
  <c r="S10" i="7" s="1"/>
  <c r="R12" i="7"/>
  <c r="S12" i="7" s="1"/>
  <c r="R11" i="7"/>
  <c r="S11" i="7" s="1"/>
  <c r="W14" i="7"/>
  <c r="S37" i="7" l="1"/>
  <c r="R55" i="7"/>
  <c r="S55" i="7"/>
  <c r="S18" i="7"/>
  <c r="U18" i="7" s="1"/>
  <c r="S20" i="7"/>
  <c r="U20" i="7" s="1"/>
  <c r="V20" i="7" s="1"/>
  <c r="U19" i="7"/>
  <c r="S21" i="7"/>
  <c r="U21" i="7" s="1"/>
  <c r="V21" i="7" s="1"/>
  <c r="AA14" i="7"/>
  <c r="S43" i="6" l="1"/>
  <c r="U43" i="6" s="1"/>
  <c r="V43" i="6" s="1"/>
  <c r="Z43" i="6"/>
  <c r="AA43" i="6" s="1"/>
  <c r="Z46" i="10" l="1"/>
  <c r="O46" i="10"/>
  <c r="U46" i="10"/>
  <c r="J12" i="10"/>
  <c r="K12" i="10" s="1"/>
  <c r="L12" i="10" s="1"/>
  <c r="J13" i="10"/>
  <c r="K13" i="10" s="1"/>
  <c r="L13" i="10" s="1"/>
  <c r="M13" i="10" s="1"/>
  <c r="J14" i="10"/>
  <c r="J15" i="10"/>
  <c r="K15" i="10" s="1"/>
  <c r="J16" i="10"/>
  <c r="J17" i="10"/>
  <c r="K17" i="10" s="1"/>
  <c r="L17" i="10" s="1"/>
  <c r="M17" i="10" s="1"/>
  <c r="J18" i="10"/>
  <c r="J19" i="10"/>
  <c r="K19" i="10" s="1"/>
  <c r="J20" i="10"/>
  <c r="J21" i="10"/>
  <c r="K21" i="10" s="1"/>
  <c r="L21" i="10" s="1"/>
  <c r="M21" i="10" s="1"/>
  <c r="J22" i="10"/>
  <c r="J23" i="10"/>
  <c r="K23" i="10" s="1"/>
  <c r="J24" i="10"/>
  <c r="J25" i="10"/>
  <c r="K25" i="10" s="1"/>
  <c r="L25" i="10" s="1"/>
  <c r="J26" i="10"/>
  <c r="J27" i="10"/>
  <c r="J29" i="10"/>
  <c r="J30" i="10"/>
  <c r="K30" i="10" s="1"/>
  <c r="L30" i="10" s="1"/>
  <c r="M30" i="10" s="1"/>
  <c r="J31" i="10"/>
  <c r="J32" i="10"/>
  <c r="K32" i="10" s="1"/>
  <c r="J35" i="10"/>
  <c r="J42" i="10"/>
  <c r="K31" i="10"/>
  <c r="R40" i="6"/>
  <c r="R41" i="6"/>
  <c r="R42" i="6"/>
  <c r="U34" i="6"/>
  <c r="K14" i="10"/>
  <c r="L14" i="10" s="1"/>
  <c r="M14" i="10" s="1"/>
  <c r="K16" i="10"/>
  <c r="L16" i="10" s="1"/>
  <c r="M16" i="10" s="1"/>
  <c r="K18" i="10"/>
  <c r="L18" i="10" s="1"/>
  <c r="M18" i="10" s="1"/>
  <c r="K20" i="10"/>
  <c r="L20" i="10" s="1"/>
  <c r="K22" i="10"/>
  <c r="L22" i="10" s="1"/>
  <c r="M22" i="10" s="1"/>
  <c r="K24" i="10"/>
  <c r="L24" i="10" s="1"/>
  <c r="M24" i="10" s="1"/>
  <c r="K26" i="10"/>
  <c r="L26" i="10" s="1"/>
  <c r="M26" i="10" s="1"/>
  <c r="K27" i="10"/>
  <c r="K35" i="10"/>
  <c r="L35" i="10" s="1"/>
  <c r="M35" i="10" s="1"/>
  <c r="J11" i="10"/>
  <c r="J10" i="10"/>
  <c r="K10" i="10" s="1"/>
  <c r="K11" i="10"/>
  <c r="AH46" i="10"/>
  <c r="AF46" i="10"/>
  <c r="AB46" i="10"/>
  <c r="A11" i="10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J46" i="10"/>
  <c r="B9" i="10"/>
  <c r="C9" i="10" s="1"/>
  <c r="D9" i="10" s="1"/>
  <c r="E9" i="10" s="1"/>
  <c r="F9" i="10" s="1"/>
  <c r="G9" i="10" s="1"/>
  <c r="H9" i="10" s="1"/>
  <c r="I9" i="10" s="1"/>
  <c r="J9" i="10" s="1"/>
  <c r="K9" i="10" s="1"/>
  <c r="L9" i="10" s="1"/>
  <c r="M9" i="10" s="1"/>
  <c r="N9" i="10" s="1"/>
  <c r="O9" i="10" s="1"/>
  <c r="P9" i="10" s="1"/>
  <c r="Q9" i="10" s="1"/>
  <c r="R9" i="10" s="1"/>
  <c r="S9" i="10" s="1"/>
  <c r="T9" i="10" s="1"/>
  <c r="U9" i="10" s="1"/>
  <c r="V9" i="10" s="1"/>
  <c r="W9" i="10" s="1"/>
  <c r="X9" i="10" s="1"/>
  <c r="Y9" i="10" s="1"/>
  <c r="Z9" i="10" s="1"/>
  <c r="AA9" i="10" s="1"/>
  <c r="AB9" i="10" s="1"/>
  <c r="AC9" i="10" s="1"/>
  <c r="AD9" i="10" s="1"/>
  <c r="AE9" i="10" s="1"/>
  <c r="AF9" i="10" s="1"/>
  <c r="AG9" i="10" s="1"/>
  <c r="AH9" i="10" s="1"/>
  <c r="AI9" i="10" s="1"/>
  <c r="AJ9" i="10" s="1"/>
  <c r="AK9" i="10" s="1"/>
  <c r="AL9" i="10" s="1"/>
  <c r="B4" i="10"/>
  <c r="R45" i="7" l="1"/>
  <c r="J41" i="10"/>
  <c r="K41" i="10" s="1"/>
  <c r="R43" i="7"/>
  <c r="R44" i="7"/>
  <c r="L27" i="10"/>
  <c r="M27" i="10" s="1"/>
  <c r="V27" i="10" s="1"/>
  <c r="L11" i="10"/>
  <c r="V11" i="10" s="1"/>
  <c r="L15" i="10"/>
  <c r="M15" i="10" s="1"/>
  <c r="L19" i="10"/>
  <c r="M19" i="10" s="1"/>
  <c r="L23" i="10"/>
  <c r="M23" i="10" s="1"/>
  <c r="L10" i="10"/>
  <c r="M10" i="10" s="1"/>
  <c r="J43" i="10"/>
  <c r="K43" i="10" s="1"/>
  <c r="L43" i="10" s="1"/>
  <c r="K29" i="10"/>
  <c r="L29" i="10" s="1"/>
  <c r="M20" i="10"/>
  <c r="P20" i="10"/>
  <c r="M12" i="10"/>
  <c r="Y12" i="10"/>
  <c r="T30" i="10"/>
  <c r="Y26" i="10"/>
  <c r="W21" i="10"/>
  <c r="V19" i="10"/>
  <c r="W17" i="10"/>
  <c r="V13" i="10"/>
  <c r="X24" i="10"/>
  <c r="Q18" i="10"/>
  <c r="P16" i="10"/>
  <c r="X14" i="10"/>
  <c r="M25" i="10"/>
  <c r="V25" i="10"/>
  <c r="L41" i="10"/>
  <c r="K42" i="10"/>
  <c r="L42" i="10" s="1"/>
  <c r="M42" i="10" s="1"/>
  <c r="L31" i="10"/>
  <c r="AD46" i="10"/>
  <c r="L32" i="10"/>
  <c r="S45" i="7" l="1"/>
  <c r="U45" i="7"/>
  <c r="V45" i="7" s="1"/>
  <c r="U44" i="7"/>
  <c r="V44" i="7" s="1"/>
  <c r="S44" i="7"/>
  <c r="S43" i="7"/>
  <c r="U43" i="7" s="1"/>
  <c r="V43" i="7" s="1"/>
  <c r="T15" i="10"/>
  <c r="T46" i="10" s="1"/>
  <c r="M11" i="10"/>
  <c r="V46" i="10"/>
  <c r="X46" i="10"/>
  <c r="N43" i="10"/>
  <c r="N46" i="10" s="1"/>
  <c r="M43" i="10"/>
  <c r="S42" i="10" s="1"/>
  <c r="S29" i="10"/>
  <c r="M29" i="10"/>
  <c r="Y46" i="10"/>
  <c r="P46" i="10"/>
  <c r="M32" i="10"/>
  <c r="W32" i="10"/>
  <c r="W46" i="10" s="1"/>
  <c r="M31" i="10"/>
  <c r="S31" i="10"/>
  <c r="M41" i="10"/>
  <c r="R41" i="10"/>
  <c r="R46" i="10" s="1"/>
  <c r="Y48" i="10" l="1"/>
  <c r="P48" i="10"/>
  <c r="V48" i="10"/>
  <c r="R27" i="6"/>
  <c r="S28" i="6"/>
  <c r="U28" i="6" s="1"/>
  <c r="V28" i="6" s="1"/>
  <c r="R33" i="6"/>
  <c r="R32" i="6"/>
  <c r="S41" i="6"/>
  <c r="U41" i="6" s="1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9" i="6"/>
  <c r="S30" i="6"/>
  <c r="S36" i="6"/>
  <c r="U36" i="6" s="1"/>
  <c r="S40" i="6"/>
  <c r="S9" i="6"/>
  <c r="R38" i="6"/>
  <c r="Z38" i="6"/>
  <c r="AA38" i="6" s="1"/>
  <c r="R39" i="6"/>
  <c r="R37" i="6"/>
  <c r="R36" i="6"/>
  <c r="R35" i="6"/>
  <c r="J36" i="10" l="1"/>
  <c r="K36" i="10" s="1"/>
  <c r="L36" i="10" s="1"/>
  <c r="M36" i="10" s="1"/>
  <c r="R23" i="7"/>
  <c r="S23" i="7" s="1"/>
  <c r="U23" i="7" s="1"/>
  <c r="V23" i="7" s="1"/>
  <c r="R25" i="7"/>
  <c r="S25" i="7" s="1"/>
  <c r="U25" i="7" s="1"/>
  <c r="V25" i="7" s="1"/>
  <c r="U9" i="6"/>
  <c r="R14" i="7"/>
  <c r="R45" i="6"/>
  <c r="R22" i="7"/>
  <c r="J37" i="10"/>
  <c r="R24" i="7"/>
  <c r="S24" i="7" s="1"/>
  <c r="U24" i="7" s="1"/>
  <c r="V24" i="7" s="1"/>
  <c r="R42" i="7"/>
  <c r="J39" i="10"/>
  <c r="R41" i="7"/>
  <c r="S37" i="6"/>
  <c r="U37" i="6" s="1"/>
  <c r="J38" i="10"/>
  <c r="K38" i="10" s="1"/>
  <c r="L38" i="10" s="1"/>
  <c r="M38" i="10" s="1"/>
  <c r="U26" i="6"/>
  <c r="V26" i="6" s="1"/>
  <c r="U22" i="6"/>
  <c r="V22" i="6" s="1"/>
  <c r="U20" i="6"/>
  <c r="V20" i="6" s="1"/>
  <c r="U18" i="6"/>
  <c r="V18" i="6" s="1"/>
  <c r="U16" i="6"/>
  <c r="V16" i="6" s="1"/>
  <c r="U12" i="6"/>
  <c r="V12" i="6" s="1"/>
  <c r="U10" i="6"/>
  <c r="V10" i="6" s="1"/>
  <c r="S32" i="6"/>
  <c r="J33" i="10"/>
  <c r="K37" i="10"/>
  <c r="L37" i="10" s="1"/>
  <c r="M37" i="10" s="1"/>
  <c r="S39" i="6"/>
  <c r="J40" i="10"/>
  <c r="K40" i="10" s="1"/>
  <c r="L40" i="10" s="1"/>
  <c r="K39" i="10"/>
  <c r="L39" i="10" s="1"/>
  <c r="M39" i="10" s="1"/>
  <c r="U29" i="6"/>
  <c r="V29" i="6" s="1"/>
  <c r="U25" i="6"/>
  <c r="V25" i="6" s="1"/>
  <c r="U23" i="6"/>
  <c r="V23" i="6" s="1"/>
  <c r="U19" i="6"/>
  <c r="V19" i="6" s="1"/>
  <c r="U17" i="6"/>
  <c r="V17" i="6" s="1"/>
  <c r="U15" i="6"/>
  <c r="V15" i="6" s="1"/>
  <c r="U11" i="6"/>
  <c r="V11" i="6" s="1"/>
  <c r="S33" i="6"/>
  <c r="J34" i="10"/>
  <c r="S27" i="6"/>
  <c r="S45" i="6" s="1"/>
  <c r="J28" i="10"/>
  <c r="V21" i="6"/>
  <c r="U21" i="6"/>
  <c r="V24" i="6"/>
  <c r="U24" i="6"/>
  <c r="V14" i="6"/>
  <c r="U14" i="6"/>
  <c r="U13" i="6"/>
  <c r="V13" i="6" s="1"/>
  <c r="U30" i="6"/>
  <c r="V30" i="6" s="1"/>
  <c r="U40" i="6"/>
  <c r="V40" i="6" s="1"/>
  <c r="V35" i="6"/>
  <c r="V36" i="6"/>
  <c r="S38" i="6"/>
  <c r="S35" i="6"/>
  <c r="U35" i="6" s="1"/>
  <c r="S42" i="6"/>
  <c r="V37" i="6"/>
  <c r="V41" i="6"/>
  <c r="S22" i="7" l="1"/>
  <c r="U22" i="7" s="1"/>
  <c r="V22" i="7" s="1"/>
  <c r="R28" i="7"/>
  <c r="V9" i="6"/>
  <c r="S41" i="7"/>
  <c r="U41" i="7"/>
  <c r="V41" i="7" s="1"/>
  <c r="R46" i="7"/>
  <c r="U42" i="7"/>
  <c r="V42" i="7" s="1"/>
  <c r="S42" i="7"/>
  <c r="S14" i="7"/>
  <c r="R15" i="7"/>
  <c r="U38" i="6"/>
  <c r="V38" i="6" s="1"/>
  <c r="K28" i="10"/>
  <c r="J46" i="10"/>
  <c r="K34" i="10"/>
  <c r="L34" i="10" s="1"/>
  <c r="M34" i="10" s="1"/>
  <c r="M40" i="10"/>
  <c r="Q40" i="10"/>
  <c r="Q46" i="10" s="1"/>
  <c r="K33" i="10"/>
  <c r="L33" i="10" s="1"/>
  <c r="M33" i="10" s="1"/>
  <c r="U27" i="6"/>
  <c r="V27" i="6" s="1"/>
  <c r="U33" i="6"/>
  <c r="V33" i="6" s="1"/>
  <c r="U39" i="6"/>
  <c r="V39" i="6" s="1"/>
  <c r="U32" i="6"/>
  <c r="V32" i="6" s="1"/>
  <c r="U42" i="6"/>
  <c r="Z41" i="6"/>
  <c r="AA41" i="6" s="1"/>
  <c r="U45" i="6" l="1"/>
  <c r="U14" i="7"/>
  <c r="V14" i="7" s="1"/>
  <c r="S15" i="7"/>
  <c r="L28" i="10"/>
  <c r="K46" i="10"/>
  <c r="V42" i="6"/>
  <c r="V45" i="6" s="1"/>
  <c r="Z40" i="6"/>
  <c r="AA40" i="6" s="1"/>
  <c r="M28" i="10" l="1"/>
  <c r="M46" i="10" s="1"/>
  <c r="S28" i="10"/>
  <c r="S46" i="10" s="1"/>
  <c r="S48" i="10" s="1"/>
  <c r="L46" i="10"/>
  <c r="AK46" i="10" l="1"/>
  <c r="AI46" i="10"/>
  <c r="AA46" i="10"/>
  <c r="AE46" i="10"/>
  <c r="AG46" i="10"/>
  <c r="AC46" i="10"/>
  <c r="Z32" i="6"/>
  <c r="AA32" i="6" s="1"/>
  <c r="Z39" i="6" l="1"/>
  <c r="AA39" i="6" s="1"/>
  <c r="Z15" i="6"/>
  <c r="AA15" i="6" s="1"/>
  <c r="Z16" i="6"/>
  <c r="AA16" i="6" s="1"/>
  <c r="Z31" i="6" l="1"/>
  <c r="AA31" i="6" s="1"/>
  <c r="W16" i="7"/>
  <c r="W28" i="7" s="1"/>
  <c r="W13" i="7"/>
  <c r="Y103" i="7"/>
  <c r="X103" i="7"/>
  <c r="V103" i="7"/>
  <c r="Z102" i="7"/>
  <c r="AA102" i="7" s="1"/>
  <c r="S102" i="7"/>
  <c r="U102" i="7" s="1"/>
  <c r="Z101" i="7"/>
  <c r="AA101" i="7" s="1"/>
  <c r="S101" i="7"/>
  <c r="U101" i="7" s="1"/>
  <c r="Z100" i="7"/>
  <c r="W100" i="7"/>
  <c r="S100" i="7"/>
  <c r="U100" i="7" s="1"/>
  <c r="Z99" i="7"/>
  <c r="S99" i="7"/>
  <c r="U99" i="7" s="1"/>
  <c r="W99" i="7" s="1"/>
  <c r="Z98" i="7"/>
  <c r="AA98" i="7" s="1"/>
  <c r="Z97" i="7"/>
  <c r="AA97" i="7" s="1"/>
  <c r="Z96" i="7"/>
  <c r="AA96" i="7" s="1"/>
  <c r="Z95" i="7"/>
  <c r="AA95" i="7" s="1"/>
  <c r="Z94" i="7"/>
  <c r="AA94" i="7" s="1"/>
  <c r="S94" i="7"/>
  <c r="U94" i="7" s="1"/>
  <c r="Z93" i="7"/>
  <c r="AA93" i="7" s="1"/>
  <c r="S93" i="7"/>
  <c r="U93" i="7" s="1"/>
  <c r="Z92" i="7"/>
  <c r="AA92" i="7" s="1"/>
  <c r="S92" i="7"/>
  <c r="U92" i="7" s="1"/>
  <c r="Z91" i="7"/>
  <c r="AA91" i="7" s="1"/>
  <c r="S91" i="7"/>
  <c r="U91" i="7" s="1"/>
  <c r="Z90" i="7"/>
  <c r="AA90" i="7" s="1"/>
  <c r="S90" i="7"/>
  <c r="U90" i="7" s="1"/>
  <c r="Z89" i="7"/>
  <c r="W89" i="7"/>
  <c r="S89" i="7"/>
  <c r="U89" i="7" s="1"/>
  <c r="Z87" i="7"/>
  <c r="AA87" i="7" s="1"/>
  <c r="Z83" i="7"/>
  <c r="W83" i="7"/>
  <c r="S83" i="7"/>
  <c r="U83" i="7" s="1"/>
  <c r="Z82" i="7"/>
  <c r="AA82" i="7" s="1"/>
  <c r="Z80" i="7"/>
  <c r="W80" i="7"/>
  <c r="S80" i="7"/>
  <c r="U80" i="7" s="1"/>
  <c r="Z79" i="7"/>
  <c r="AA79" i="7" s="1"/>
  <c r="S79" i="7"/>
  <c r="U79" i="7" s="1"/>
  <c r="Z78" i="7"/>
  <c r="AA78" i="7" s="1"/>
  <c r="S78" i="7"/>
  <c r="U78" i="7" s="1"/>
  <c r="Z77" i="7"/>
  <c r="AA77" i="7" s="1"/>
  <c r="S77" i="7"/>
  <c r="U77" i="7" s="1"/>
  <c r="Z76" i="7"/>
  <c r="AA76" i="7" s="1"/>
  <c r="S76" i="7"/>
  <c r="U76" i="7" s="1"/>
  <c r="Z75" i="7"/>
  <c r="S75" i="7"/>
  <c r="U75" i="7" s="1"/>
  <c r="Z74" i="7"/>
  <c r="AA74" i="7" s="1"/>
  <c r="S74" i="7"/>
  <c r="U74" i="7" s="1"/>
  <c r="A74" i="7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Z73" i="7"/>
  <c r="S73" i="7"/>
  <c r="U73" i="7" s="1"/>
  <c r="Y55" i="7"/>
  <c r="X55" i="7"/>
  <c r="W55" i="7"/>
  <c r="T55" i="7"/>
  <c r="Z53" i="7"/>
  <c r="U53" i="7"/>
  <c r="Y51" i="7"/>
  <c r="X51" i="7"/>
  <c r="W51" i="7"/>
  <c r="T51" i="7"/>
  <c r="S51" i="7"/>
  <c r="R51" i="7"/>
  <c r="Z49" i="7"/>
  <c r="AA49" i="7" s="1"/>
  <c r="U49" i="7"/>
  <c r="V49" i="7" s="1"/>
  <c r="Z48" i="7"/>
  <c r="U48" i="7"/>
  <c r="Y46" i="7"/>
  <c r="X46" i="7"/>
  <c r="T46" i="7"/>
  <c r="S46" i="7"/>
  <c r="Z41" i="7"/>
  <c r="AA41" i="7" s="1"/>
  <c r="Z40" i="7"/>
  <c r="AA40" i="7" s="1"/>
  <c r="U40" i="7"/>
  <c r="V40" i="7" s="1"/>
  <c r="Z39" i="7"/>
  <c r="AA39" i="7" s="1"/>
  <c r="U39" i="7"/>
  <c r="V39" i="7" s="1"/>
  <c r="Z38" i="7"/>
  <c r="AA38" i="7" s="1"/>
  <c r="U38" i="7"/>
  <c r="V38" i="7" s="1"/>
  <c r="Z37" i="7"/>
  <c r="U37" i="7"/>
  <c r="V37" i="7" s="1"/>
  <c r="A39" i="7"/>
  <c r="A40" i="7" s="1"/>
  <c r="A41" i="7" s="1"/>
  <c r="A42" i="7" s="1"/>
  <c r="A43" i="7" s="1"/>
  <c r="A44" i="7" s="1"/>
  <c r="A45" i="7" s="1"/>
  <c r="Y35" i="7"/>
  <c r="X35" i="7"/>
  <c r="W35" i="7"/>
  <c r="T35" i="7"/>
  <c r="S35" i="7"/>
  <c r="R35" i="7"/>
  <c r="U33" i="7"/>
  <c r="V33" i="7" s="1"/>
  <c r="Z32" i="7"/>
  <c r="AA32" i="7" s="1"/>
  <c r="U32" i="7"/>
  <c r="V32" i="7" s="1"/>
  <c r="Z31" i="7"/>
  <c r="AA31" i="7" s="1"/>
  <c r="U31" i="7"/>
  <c r="V31" i="7" s="1"/>
  <c r="A31" i="7"/>
  <c r="A32" i="7" s="1"/>
  <c r="A33" i="7" s="1"/>
  <c r="Z30" i="7"/>
  <c r="U30" i="7"/>
  <c r="Y28" i="7"/>
  <c r="X28" i="7"/>
  <c r="T28" i="7"/>
  <c r="Z25" i="7"/>
  <c r="AA25" i="7" s="1"/>
  <c r="Z24" i="7"/>
  <c r="AA24" i="7" s="1"/>
  <c r="Z19" i="7"/>
  <c r="AA19" i="7" s="1"/>
  <c r="Z18" i="7"/>
  <c r="AA18" i="7" s="1"/>
  <c r="V18" i="7"/>
  <c r="Z17" i="7"/>
  <c r="AA17" i="7" s="1"/>
  <c r="U17" i="7"/>
  <c r="V17" i="7" s="1"/>
  <c r="A17" i="7"/>
  <c r="A18" i="7" s="1"/>
  <c r="A19" i="7" s="1"/>
  <c r="Z16" i="7"/>
  <c r="U16" i="7"/>
  <c r="Z13" i="7"/>
  <c r="U13" i="7"/>
  <c r="V13" i="7" s="1"/>
  <c r="Z12" i="7"/>
  <c r="AA12" i="7" s="1"/>
  <c r="U12" i="7"/>
  <c r="V12" i="7" s="1"/>
  <c r="Z11" i="7"/>
  <c r="AA11" i="7" s="1"/>
  <c r="U11" i="7"/>
  <c r="V11" i="7" s="1"/>
  <c r="A11" i="7"/>
  <c r="Z10" i="7"/>
  <c r="U10" i="7"/>
  <c r="T57" i="7" l="1"/>
  <c r="R57" i="7"/>
  <c r="AA83" i="7"/>
  <c r="AA89" i="7"/>
  <c r="AA99" i="7"/>
  <c r="A20" i="7"/>
  <c r="A21" i="7" s="1"/>
  <c r="A22" i="7" s="1"/>
  <c r="A23" i="7" s="1"/>
  <c r="A24" i="7" s="1"/>
  <c r="A25" i="7" s="1"/>
  <c r="AA100" i="7"/>
  <c r="U15" i="7"/>
  <c r="AA13" i="7"/>
  <c r="V10" i="7"/>
  <c r="V15" i="7" s="1"/>
  <c r="V16" i="7"/>
  <c r="Z28" i="7"/>
  <c r="AA16" i="7"/>
  <c r="AA28" i="7" s="1"/>
  <c r="S28" i="7"/>
  <c r="S57" i="7" s="1"/>
  <c r="U35" i="7"/>
  <c r="V30" i="7"/>
  <c r="V35" i="7" s="1"/>
  <c r="Z35" i="7"/>
  <c r="AA30" i="7"/>
  <c r="AA35" i="7" s="1"/>
  <c r="U46" i="7"/>
  <c r="V46" i="7"/>
  <c r="Z46" i="7"/>
  <c r="W46" i="7"/>
  <c r="AA37" i="7"/>
  <c r="U51" i="7"/>
  <c r="V48" i="7"/>
  <c r="V51" i="7" s="1"/>
  <c r="Z51" i="7"/>
  <c r="AA48" i="7"/>
  <c r="AA51" i="7" s="1"/>
  <c r="U55" i="7"/>
  <c r="V53" i="7"/>
  <c r="V55" i="7" s="1"/>
  <c r="Z55" i="7"/>
  <c r="Z57" i="7" s="1"/>
  <c r="AA53" i="7"/>
  <c r="AA55" i="7" s="1"/>
  <c r="X57" i="7"/>
  <c r="Y57" i="7"/>
  <c r="Z103" i="7"/>
  <c r="AA73" i="7"/>
  <c r="W103" i="7"/>
  <c r="AA80" i="7"/>
  <c r="AA103" i="7" l="1"/>
  <c r="AA46" i="7"/>
  <c r="V19" i="7"/>
  <c r="U28" i="7"/>
  <c r="U57" i="7" s="1"/>
  <c r="V28" i="7"/>
  <c r="V57" i="7" s="1"/>
  <c r="Z30" i="6" l="1"/>
  <c r="AA30" i="6" s="1"/>
  <c r="Z29" i="6"/>
  <c r="AA29" i="6" s="1"/>
  <c r="Z18" i="6"/>
  <c r="AA18" i="6" s="1"/>
  <c r="L22" i="3"/>
  <c r="W10" i="7" l="1"/>
  <c r="Z36" i="6"/>
  <c r="AA36" i="6" s="1"/>
  <c r="W15" i="7" l="1"/>
  <c r="AA10" i="7"/>
  <c r="W57" i="7" l="1"/>
  <c r="AA15" i="7"/>
  <c r="AA57" i="7" s="1"/>
  <c r="Y120" i="6" l="1"/>
  <c r="X120" i="6"/>
  <c r="V120" i="6"/>
  <c r="Z119" i="6"/>
  <c r="AA119" i="6" s="1"/>
  <c r="S119" i="6"/>
  <c r="U119" i="6" s="1"/>
  <c r="Z118" i="6"/>
  <c r="AA118" i="6" s="1"/>
  <c r="S118" i="6"/>
  <c r="U118" i="6" s="1"/>
  <c r="Z117" i="6"/>
  <c r="W117" i="6"/>
  <c r="S117" i="6"/>
  <c r="U117" i="6" s="1"/>
  <c r="Z116" i="6"/>
  <c r="S116" i="6"/>
  <c r="U116" i="6" s="1"/>
  <c r="W116" i="6" s="1"/>
  <c r="Z115" i="6"/>
  <c r="AA115" i="6" s="1"/>
  <c r="Z114" i="6"/>
  <c r="AA114" i="6" s="1"/>
  <c r="Z113" i="6"/>
  <c r="AA113" i="6" s="1"/>
  <c r="Z112" i="6"/>
  <c r="AA112" i="6" s="1"/>
  <c r="Z111" i="6"/>
  <c r="AA111" i="6" s="1"/>
  <c r="S111" i="6"/>
  <c r="U111" i="6" s="1"/>
  <c r="Z110" i="6"/>
  <c r="AA110" i="6" s="1"/>
  <c r="S110" i="6"/>
  <c r="U110" i="6" s="1"/>
  <c r="Z109" i="6"/>
  <c r="AA109" i="6" s="1"/>
  <c r="S109" i="6"/>
  <c r="U109" i="6" s="1"/>
  <c r="Z108" i="6"/>
  <c r="AA108" i="6" s="1"/>
  <c r="S108" i="6"/>
  <c r="U108" i="6" s="1"/>
  <c r="Z107" i="6"/>
  <c r="AA107" i="6" s="1"/>
  <c r="S107" i="6"/>
  <c r="U107" i="6" s="1"/>
  <c r="Z106" i="6"/>
  <c r="W106" i="6"/>
  <c r="S106" i="6"/>
  <c r="U106" i="6" s="1"/>
  <c r="Z104" i="6"/>
  <c r="AA104" i="6" s="1"/>
  <c r="Z100" i="6"/>
  <c r="W100" i="6"/>
  <c r="S100" i="6"/>
  <c r="U100" i="6" s="1"/>
  <c r="Z99" i="6"/>
  <c r="AA99" i="6" s="1"/>
  <c r="Z97" i="6"/>
  <c r="W97" i="6"/>
  <c r="S97" i="6"/>
  <c r="U97" i="6" s="1"/>
  <c r="Z96" i="6"/>
  <c r="AA96" i="6" s="1"/>
  <c r="S96" i="6"/>
  <c r="U96" i="6" s="1"/>
  <c r="Z95" i="6"/>
  <c r="AA95" i="6" s="1"/>
  <c r="S95" i="6"/>
  <c r="U95" i="6" s="1"/>
  <c r="Z94" i="6"/>
  <c r="AA94" i="6" s="1"/>
  <c r="S94" i="6"/>
  <c r="U94" i="6" s="1"/>
  <c r="Z93" i="6"/>
  <c r="AA93" i="6" s="1"/>
  <c r="S93" i="6"/>
  <c r="U93" i="6" s="1"/>
  <c r="Z92" i="6"/>
  <c r="S92" i="6"/>
  <c r="U92" i="6" s="1"/>
  <c r="Z91" i="6"/>
  <c r="AA91" i="6" s="1"/>
  <c r="S91" i="6"/>
  <c r="U91" i="6" s="1"/>
  <c r="A91" i="6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Z90" i="6"/>
  <c r="AA90" i="6" s="1"/>
  <c r="S90" i="6"/>
  <c r="U90" i="6" s="1"/>
  <c r="Z26" i="6"/>
  <c r="AA26" i="6" s="1"/>
  <c r="Z25" i="6"/>
  <c r="AA25" i="6" s="1"/>
  <c r="Z24" i="6"/>
  <c r="AA24" i="6" s="1"/>
  <c r="Z23" i="6"/>
  <c r="AA23" i="6" s="1"/>
  <c r="Z22" i="6"/>
  <c r="AA22" i="6" s="1"/>
  <c r="Z21" i="6"/>
  <c r="AA21" i="6" s="1"/>
  <c r="Z20" i="6"/>
  <c r="AA20" i="6" s="1"/>
  <c r="Z19" i="6"/>
  <c r="AA19" i="6" s="1"/>
  <c r="Z17" i="6"/>
  <c r="AA17" i="6" s="1"/>
  <c r="Z14" i="6"/>
  <c r="AA14" i="6" s="1"/>
  <c r="Z13" i="6"/>
  <c r="AA13" i="6" s="1"/>
  <c r="Z11" i="6"/>
  <c r="AA11" i="6" s="1"/>
  <c r="Z10" i="6"/>
  <c r="A10" i="6"/>
  <c r="B10" i="3"/>
  <c r="B11" i="3" s="1"/>
  <c r="B12" i="3" s="1"/>
  <c r="B13" i="3" s="1"/>
  <c r="B14" i="3" s="1"/>
  <c r="B15" i="3" s="1"/>
  <c r="B16" i="3" s="1"/>
  <c r="AA10" i="6" l="1"/>
  <c r="AA45" i="6" s="1"/>
  <c r="Z45" i="6"/>
  <c r="AA100" i="6"/>
  <c r="AA116" i="6"/>
  <c r="A11" i="6"/>
  <c r="Z120" i="6"/>
  <c r="W120" i="6"/>
  <c r="AA97" i="6"/>
  <c r="AA106" i="6"/>
  <c r="AA117" i="6"/>
  <c r="A12" i="6" l="1"/>
  <c r="AA120" i="6"/>
  <c r="A16" i="6" l="1"/>
  <c r="A19" i="6" l="1"/>
  <c r="A20" i="6" l="1"/>
  <c r="A21" i="6" l="1"/>
  <c r="A22" i="6" l="1"/>
  <c r="A23" i="6" l="1"/>
  <c r="A24" i="6" l="1"/>
  <c r="A25" i="6" s="1"/>
  <c r="A26" i="6" s="1"/>
  <c r="A27" i="6" s="1"/>
  <c r="A28" i="6" s="1"/>
  <c r="A29" i="6" s="1"/>
  <c r="A30" i="6" s="1"/>
  <c r="A31" i="6" s="1"/>
  <c r="A32" i="6" s="1"/>
  <c r="A33" i="6" s="1"/>
</calcChain>
</file>

<file path=xl/comments1.xml><?xml version="1.0" encoding="utf-8"?>
<comments xmlns="http://schemas.openxmlformats.org/spreadsheetml/2006/main">
  <authors>
    <author>INTEL NUC</author>
  </authors>
  <commentList>
    <comment ref="P48" authorId="0">
      <text>
        <r>
          <rPr>
            <b/>
            <sz val="9"/>
            <color indexed="81"/>
            <rFont val="Tahoma"/>
            <family val="2"/>
          </rPr>
          <t>INTEL NUC:</t>
        </r>
        <r>
          <rPr>
            <sz val="9"/>
            <color indexed="81"/>
            <rFont val="Tahoma"/>
            <family val="2"/>
          </rPr>
          <t xml:space="preserve">
Triwulan</t>
        </r>
      </text>
    </comment>
    <comment ref="S48" authorId="0">
      <text>
        <r>
          <rPr>
            <b/>
            <sz val="9"/>
            <color indexed="81"/>
            <rFont val="Tahoma"/>
            <family val="2"/>
          </rPr>
          <t>INTEL NUC:</t>
        </r>
        <r>
          <rPr>
            <sz val="9"/>
            <color indexed="81"/>
            <rFont val="Tahoma"/>
            <family val="2"/>
          </rPr>
          <t xml:space="preserve">
Triwulan ii</t>
        </r>
      </text>
    </comment>
    <comment ref="V48" authorId="0">
      <text>
        <r>
          <rPr>
            <b/>
            <sz val="9"/>
            <color indexed="81"/>
            <rFont val="Tahoma"/>
            <family val="2"/>
          </rPr>
          <t>INTEL NUC:</t>
        </r>
        <r>
          <rPr>
            <sz val="9"/>
            <color indexed="81"/>
            <rFont val="Tahoma"/>
            <family val="2"/>
          </rPr>
          <t xml:space="preserve">
Triwulan iii</t>
        </r>
      </text>
    </comment>
    <comment ref="Y48" authorId="0">
      <text>
        <r>
          <rPr>
            <b/>
            <sz val="9"/>
            <color indexed="81"/>
            <rFont val="Tahoma"/>
            <family val="2"/>
          </rPr>
          <t>INTEL NUC:</t>
        </r>
        <r>
          <rPr>
            <sz val="9"/>
            <color indexed="81"/>
            <rFont val="Tahoma"/>
            <family val="2"/>
          </rPr>
          <t xml:space="preserve">
Triwulan IV</t>
        </r>
      </text>
    </comment>
  </commentList>
</comments>
</file>

<file path=xl/sharedStrings.xml><?xml version="1.0" encoding="utf-8"?>
<sst xmlns="http://schemas.openxmlformats.org/spreadsheetml/2006/main" count="2101" uniqueCount="513">
  <si>
    <t>Jumlah</t>
  </si>
  <si>
    <t>Rp.</t>
  </si>
  <si>
    <t>Keterangan</t>
  </si>
  <si>
    <t>NO</t>
  </si>
  <si>
    <t>PERUNTUKAN KERJASAMA</t>
  </si>
  <si>
    <t>PERJANJIAN</t>
  </si>
  <si>
    <t>MASA PERJANJIAN</t>
  </si>
  <si>
    <t>REALISASI S/D BULAN LALU</t>
  </si>
  <si>
    <t>KETERANGAN</t>
  </si>
  <si>
    <t>NOMOR</t>
  </si>
  <si>
    <t>TANGGAL</t>
  </si>
  <si>
    <t>MULAI</t>
  </si>
  <si>
    <t>SELESAI</t>
  </si>
  <si>
    <t>NAMA &amp; IDENTITAS MITRA KERJASAMA</t>
  </si>
  <si>
    <t>NAMA</t>
  </si>
  <si>
    <t>IDENTITAS</t>
  </si>
  <si>
    <t>Satuan Kerja</t>
  </si>
  <si>
    <t>Alamat</t>
  </si>
  <si>
    <t>OBYEK KERJASAMA</t>
  </si>
  <si>
    <t>Sertipikat (Belum/Sudah)</t>
  </si>
  <si>
    <t>Jumlah (17+18+19)</t>
  </si>
  <si>
    <r>
      <t>Tanah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</si>
  <si>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</si>
  <si>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Koordinat (GPS)</t>
  </si>
  <si>
    <t>Foto</t>
  </si>
  <si>
    <t>Fasilitas di sekitar Obyek</t>
  </si>
  <si>
    <t>Obyek</t>
  </si>
  <si>
    <t>LOKASI POTENSIAL YANG AKAN DITAWARKAN UNTUK DIKERJASAMAKAN</t>
  </si>
  <si>
    <t>ALAMAT</t>
  </si>
  <si>
    <t>SATUAN KERJA</t>
  </si>
  <si>
    <t>SERTIPIKAT (Belum/Sudah)</t>
  </si>
  <si>
    <t xml:space="preserve"> </t>
  </si>
  <si>
    <t>Keterangan (Diisi) :</t>
  </si>
  <si>
    <t>SKEMA KERJA SAMA</t>
  </si>
  <si>
    <t>Kolom 13 : Identitas : KTP/KK/SIM/Akte Notaris/dll.</t>
  </si>
  <si>
    <t>Kolom 14 : Tanggal dimulai kerja sama berdasarkan PKS.</t>
  </si>
  <si>
    <t>Kolom 1 : Nomor urut.</t>
  </si>
  <si>
    <t>Kolom 2 : Nama satuan kerja (KPH...../KBM...../DepRenc/kantor Divre).</t>
  </si>
  <si>
    <t>Kolom 3 : Nama aset tetap (Contoh : Halaman RD KTU, Bangunan/Gudang...., dll).</t>
  </si>
  <si>
    <t>Kolom 6 : No. Sertipikat bila sudah bersertipikat.</t>
  </si>
  <si>
    <t>Kolom 7 : Jenis/bentuk usahanya (Contoh : warung makan; kios.....; jalan angkutan...dll).</t>
  </si>
  <si>
    <t>Kolom 8 : Nomor Perjanjian Kerja sama/PKS.</t>
  </si>
  <si>
    <t>Kolom 9 : Tanggal PKS.</t>
  </si>
  <si>
    <t>Kolom 10 : Skema : Sewa/BGS/BSG/KSO/KSU/Sharing lainnya.</t>
  </si>
  <si>
    <t>Kolom 11 : Nama Mitra (nama perorangan/nama perusahaan).</t>
  </si>
  <si>
    <t>Kolom 12 : Alamat domisili Mitra.</t>
  </si>
  <si>
    <t>Kolom 15 : Tanggal berakhirnya kerja sama berdasarkan PKS.</t>
  </si>
  <si>
    <t>Kolom 16 : PKS baru atau perpanjangan.</t>
  </si>
  <si>
    <t>TOTAL NILAI KERJA SAMA (Rp.)</t>
  </si>
  <si>
    <t>Kolom 19 : Besaran nilai Pajak Bumi Bangunan (PBB) yang ditanggung Mitra (Rp).</t>
  </si>
  <si>
    <t>Kolom 17 : Besaran nilai sewa/sharing yang diterima Perhutani (Rp.).</t>
  </si>
  <si>
    <t>Kolom 18 : Besaran nilai Pajak Pertambahan Nilai (PPN) yang ditanggung Mitra (Rp.).</t>
  </si>
  <si>
    <t>REALISASI PENDAPATAN (Rp.)</t>
  </si>
  <si>
    <t>S/D MINGGU LALU</t>
  </si>
  <si>
    <t>DALAM MINGGU INI</t>
  </si>
  <si>
    <t>S/D MINGGU INI</t>
  </si>
  <si>
    <t>REALISASI S/D BULAN INI</t>
  </si>
  <si>
    <t>Kolom 20 : Jumlah = kolom 17 + kolom 18 + kolom 19 (Rp.).</t>
  </si>
  <si>
    <t>NAMA OBYEK</t>
  </si>
  <si>
    <r>
      <t>BANGUNAN (M</t>
    </r>
    <r>
      <rPr>
        <sz val="9"/>
        <rFont val="Calibri"/>
        <family val="2"/>
      </rPr>
      <t>²</t>
    </r>
    <r>
      <rPr>
        <sz val="9"/>
        <rFont val="Tahoma"/>
        <family val="2"/>
      </rPr>
      <t>)</t>
    </r>
  </si>
  <si>
    <t>TANAH (M²)</t>
  </si>
  <si>
    <t>Kolom 4 : Luas kerja sama (Tanah atau/dan bangunan).</t>
  </si>
  <si>
    <t>Calon Mitra Yang ingin Bekerjasama</t>
  </si>
  <si>
    <t>Kolom 4 : Luas lahan kerja sama.</t>
  </si>
  <si>
    <t>Kolom 5 : Luas bangunan/gedung kerja sama.</t>
  </si>
  <si>
    <t>Kolom 6 : Alamat obyek kerja sama (Jl..............; desa, kecamatan, kota/kabupaten).</t>
  </si>
  <si>
    <t>Kolom 7 : No. Sertipikat bila sudah bersertipikat.</t>
  </si>
  <si>
    <t>Kolom 8 : Angka koodinat lokasi pada GPS/google map.</t>
  </si>
  <si>
    <t>Kolom 9 : Foto terupdate lokasi (depan/samping/dalam).</t>
  </si>
  <si>
    <t>Kolom 10 : Fasilitas pada lokasi (jalan, listrik, air, dll).</t>
  </si>
  <si>
    <t>TARGET PENDAPATAN (Rp.)</t>
  </si>
  <si>
    <t>25 (23+24)</t>
  </si>
  <si>
    <t>26 (22+25)</t>
  </si>
  <si>
    <t>Kolom 21 : Target pendapatan tahun berjalan (Rp.).</t>
  </si>
  <si>
    <t>Kolom 22 : Jumlah pendapatan Opset sd bulan sebelumnya (Rp.).</t>
  </si>
  <si>
    <t>Kolom 23 : Jumlah pendapatan Opset minggu sebelumnya dalam bulan berjalan (Rp.).</t>
  </si>
  <si>
    <t>Kolom 24 : Jumlah pendapatan Opset pada minggu ini dalam bulan berjalan (Rp.).</t>
  </si>
  <si>
    <t>Kolom 27 : Penjelasan yang perlu disampaikan.</t>
  </si>
  <si>
    <t>Kolom 26 : Jumlah = kolom 22 + kolom 25 (Rp.).</t>
  </si>
  <si>
    <t>Kolom 25 : Jumlah = kolom 23 + kolom 24 (Rp.).</t>
  </si>
  <si>
    <t>STATUS (Baru/ Perpanjangan)</t>
  </si>
  <si>
    <t>NILAI</t>
  </si>
  <si>
    <t>PPN</t>
  </si>
  <si>
    <t>PBB</t>
  </si>
  <si>
    <t>Perkiraan</t>
  </si>
  <si>
    <t>Kolom 11 : Penawaran/Perkiraan nilai kerja sama/sewa (Rp./tahun)</t>
  </si>
  <si>
    <t>Nilai Kerja sama/sewa (Rp./thn)</t>
  </si>
  <si>
    <t>Kolom 12 : Penawaran/rencana calon mitra kerja sama (perorangan/perusahaan).</t>
  </si>
  <si>
    <t>Kolom 13 : Penjelasan yang perlu disampaikan.</t>
  </si>
  <si>
    <t>REALISASI PENDAPATAN DAN PERJANJIAN KERJA SAMA OPTIMALISASI ASET TAHUN 2021</t>
  </si>
  <si>
    <t>Tempat tinggal</t>
  </si>
  <si>
    <t>KTP</t>
  </si>
  <si>
    <t>01-02-2021</t>
  </si>
  <si>
    <t>27-02-2021</t>
  </si>
  <si>
    <t>02-01-2021</t>
  </si>
  <si>
    <t>01-01-2022</t>
  </si>
  <si>
    <t>31-01-2022</t>
  </si>
  <si>
    <t>28-02-2022</t>
  </si>
  <si>
    <t>Perpanjangan</t>
  </si>
  <si>
    <t>Baru</t>
  </si>
  <si>
    <t>B 4883008</t>
  </si>
  <si>
    <t>AC 316758</t>
  </si>
  <si>
    <t>-</t>
  </si>
  <si>
    <t>DIVISI REGIONAL : JAWA BARAT DN BANTEN</t>
  </si>
  <si>
    <t>KPH : KUNINGAN</t>
  </si>
  <si>
    <t>Kolom 2 : Nama satuan kerja (KPH.Kuningan)</t>
  </si>
  <si>
    <t>Kolom 5 : Alamat obyek kerja sama (Jl, desa, kecamatan, kota/kabupaten).</t>
  </si>
  <si>
    <t>KPH KUNINGAN</t>
  </si>
  <si>
    <t xml:space="preserve"> Tanah Pek. Asper Linggarjati</t>
  </si>
  <si>
    <t xml:space="preserve"> Tanah Pek Eks RPH Pasawahan</t>
  </si>
  <si>
    <t xml:space="preserve"> Tanah DK Tanjunganom</t>
  </si>
  <si>
    <t xml:space="preserve"> Tanah Pek TPK Ciledug</t>
  </si>
  <si>
    <t xml:space="preserve"> Tanah Ambit</t>
  </si>
  <si>
    <t xml:space="preserve"> Tanah Pek Ktr Asper Waled</t>
  </si>
  <si>
    <t xml:space="preserve"> Tanah pek Ambit  </t>
  </si>
  <si>
    <t xml:space="preserve"> Tanah Pek Ambit</t>
  </si>
  <si>
    <t xml:space="preserve"> Kopel Polhutan</t>
  </si>
  <si>
    <t xml:space="preserve"> RD Danru</t>
  </si>
  <si>
    <t xml:space="preserve"> Tanah pek Kantor Asper</t>
  </si>
  <si>
    <t xml:space="preserve"> Tanah pek cibingbin</t>
  </si>
  <si>
    <t xml:space="preserve"> Tanah pek Kantor KPH</t>
  </si>
  <si>
    <t xml:space="preserve"> Pek RD Cibeureum</t>
  </si>
  <si>
    <t xml:space="preserve"> Menara</t>
  </si>
  <si>
    <t xml:space="preserve"> Tanah pekarangan Luragung</t>
  </si>
  <si>
    <t>Tanah pekarangan Luragung</t>
  </si>
  <si>
    <t>Tanah eks lori tonjong</t>
  </si>
  <si>
    <t xml:space="preserve">Tanah TPK Ciledug </t>
  </si>
  <si>
    <t>Ds Luragung landeh-Luragung-Kuningan</t>
  </si>
  <si>
    <t>B2768252</t>
  </si>
  <si>
    <t>Kopel Asrama Polhutan</t>
  </si>
  <si>
    <t>B2768257</t>
  </si>
  <si>
    <t>Sdr Mardi</t>
  </si>
  <si>
    <t>Ds greged-Cirebon</t>
  </si>
  <si>
    <t>01-04-2021</t>
  </si>
  <si>
    <t>31-03-2021</t>
  </si>
  <si>
    <t>Sewa bulanan menjadi 1 th, Tidak ada listrik dan PAM</t>
  </si>
  <si>
    <t>Tidak di perpanjang</t>
  </si>
  <si>
    <t>DIVISI REGIONAL :  JAWA BARAT DAN BANTEN</t>
  </si>
  <si>
    <t>Jln Bantarpanjang</t>
  </si>
  <si>
    <t>Tanah pek eks RD RPH Darma</t>
  </si>
  <si>
    <t>Tanah Eks Refeater darma</t>
  </si>
  <si>
    <t>Tanah pek. RPH Tonjong</t>
  </si>
  <si>
    <t>Tanah pek RPH Sumurkondang</t>
  </si>
  <si>
    <t>Tanah pekarangan asper waled</t>
  </si>
  <si>
    <t>Tanah pek RPH Ciangir</t>
  </si>
  <si>
    <t>Sewa sementara selama 2 bln</t>
  </si>
  <si>
    <t xml:space="preserve"> Lain-lain (kopel polhutan)</t>
  </si>
  <si>
    <t>Tanah pek RPH Cipakem</t>
  </si>
  <si>
    <t>Jumlah :</t>
  </si>
  <si>
    <t>sewa sementara/bulanan tidakdi lanjutkan</t>
  </si>
  <si>
    <t>13/pks/sarpra/kng/2020</t>
  </si>
  <si>
    <t>03/pks/sarpra/kng/2020</t>
  </si>
  <si>
    <t>12/Pks/Sarpra/Kng/2020</t>
  </si>
  <si>
    <t>11/Pks/Sarpra/Kng/2020</t>
  </si>
  <si>
    <t>02/Pks/Sarpra/Kng/2020</t>
  </si>
  <si>
    <t>05/Pks/Sarpra/Kng/2020</t>
  </si>
  <si>
    <t>01/Pks/Sarpra/Kng/2020</t>
  </si>
  <si>
    <t>06/Pks/Sarpra/Kng/2020</t>
  </si>
  <si>
    <t>01/pks/sarpra/kng/2021</t>
  </si>
  <si>
    <t>08/Pks/Sarpra/Kng/2020</t>
  </si>
  <si>
    <t>09/pks/sarpra/kng/2020</t>
  </si>
  <si>
    <t>14/Pks/Sarpra/Kng/2020</t>
  </si>
  <si>
    <t>10/Pks/Sarpra/Kng/2020</t>
  </si>
  <si>
    <t>Sewa</t>
  </si>
  <si>
    <t>Kedai makan</t>
  </si>
  <si>
    <t>Sdr. Ita Suprapti</t>
  </si>
  <si>
    <t>Sdr Drs Kasdi</t>
  </si>
  <si>
    <t>PT.AYAM UNGGUL</t>
  </si>
  <si>
    <t>Sdr Yayat Ruhiyat</t>
  </si>
  <si>
    <t>Sdr Ibu een</t>
  </si>
  <si>
    <t>Sdr Sutotok</t>
  </si>
  <si>
    <t>Sdr Moch Toha</t>
  </si>
  <si>
    <t>Sdr Solihin Sh</t>
  </si>
  <si>
    <t xml:space="preserve">Primkokar </t>
  </si>
  <si>
    <t>PT.Solusindo</t>
  </si>
  <si>
    <t>Sdr Nuraeni</t>
  </si>
  <si>
    <t>Sunyaragi Cirebon</t>
  </si>
  <si>
    <t>Waled Ciledug Cirebon</t>
  </si>
  <si>
    <t>Ambit-waled Cirebon</t>
  </si>
  <si>
    <t>Jatiseeng-Ciledug-Cirbon</t>
  </si>
  <si>
    <t>Kuningan</t>
  </si>
  <si>
    <t>Cirebon</t>
  </si>
  <si>
    <t>Jl siliwangi No. 222 Kng</t>
  </si>
  <si>
    <t>Bandung</t>
  </si>
  <si>
    <t>Sodong-Tasik</t>
  </si>
  <si>
    <t>perpanjangan</t>
  </si>
  <si>
    <t>Ds Ci beureum-Cibingbin-Kuningan</t>
  </si>
  <si>
    <t>Penyimpanan Matrial</t>
  </si>
  <si>
    <t>Cibeureum -Kuningan</t>
  </si>
  <si>
    <t>Sdr Irfan</t>
  </si>
  <si>
    <t>14-12-2019</t>
  </si>
  <si>
    <t>13-12-2021</t>
  </si>
  <si>
    <t>18-09-2021</t>
  </si>
  <si>
    <t>27-09-2023</t>
  </si>
  <si>
    <t>Sdr Sawa</t>
  </si>
  <si>
    <t>Cibingbin</t>
  </si>
  <si>
    <t>Bantarpanjang Ciledug Cirebon</t>
  </si>
  <si>
    <t>Iin Numpang lewat</t>
  </si>
  <si>
    <t>sewa</t>
  </si>
  <si>
    <t>Sdr Anjas</t>
  </si>
  <si>
    <t>Plered Cirebon</t>
  </si>
  <si>
    <t>18-04-2021</t>
  </si>
  <si>
    <t>19-06-2021</t>
  </si>
  <si>
    <t>Selama 2 th</t>
  </si>
  <si>
    <t>B2786254</t>
  </si>
  <si>
    <t>BL309401</t>
  </si>
  <si>
    <t>B2786251</t>
  </si>
  <si>
    <t>Desa Haurkuning-cageur-Kuningan</t>
  </si>
  <si>
    <t>Desa Tonjong-Ciledug-Cirebon</t>
  </si>
  <si>
    <t>Jln. Siliwangi No. 222 Kuningan</t>
  </si>
  <si>
    <t>Ds Sukamaju-Cibingbin-Kuningan</t>
  </si>
  <si>
    <t>Desa Sukasari-Mandirancan-Kuningan</t>
  </si>
  <si>
    <t>Desa Caracas No. 04 Cilimus Kuningan</t>
  </si>
  <si>
    <t>Desa Tanjung anom-Ciledug-Cirebon</t>
  </si>
  <si>
    <t>Desa jatiseeng _Ciledug-Cirebon</t>
  </si>
  <si>
    <t>Desa Ambit-Waled-Cirebon</t>
  </si>
  <si>
    <t>Lalu lintas kendaraan</t>
  </si>
  <si>
    <t>Bri Link</t>
  </si>
  <si>
    <t>Warung makan</t>
  </si>
  <si>
    <t>Palawija</t>
  </si>
  <si>
    <t>Kicau burung</t>
  </si>
  <si>
    <t>Pemancingan</t>
  </si>
  <si>
    <t>Desa Ciangir-Cibingbin-Kuningan</t>
  </si>
  <si>
    <t>Desa Cipakem-Garawangi- Kuningan</t>
  </si>
  <si>
    <t>Desa jatseeng - Ciledug-Cirebon</t>
  </si>
  <si>
    <t>Desa sumurkondang-Sindanglaut-Cirebon</t>
  </si>
  <si>
    <t>Ds. Tonjong-Ciledug-Cirebon</t>
  </si>
  <si>
    <t>Desa Karangsari-Darma Kuningan</t>
  </si>
  <si>
    <t>Desa jagara-Darma-Kuningan</t>
  </si>
  <si>
    <t>Obyek wisata darma</t>
  </si>
  <si>
    <t>Pegunungan</t>
  </si>
  <si>
    <t>Perkampungan</t>
  </si>
  <si>
    <t>AB887740</t>
  </si>
  <si>
    <t>AF358798</t>
  </si>
  <si>
    <t>BA740335</t>
  </si>
  <si>
    <t>AB887739</t>
  </si>
  <si>
    <t>AB473405</t>
  </si>
  <si>
    <t>Telekomunikasi</t>
  </si>
  <si>
    <t>kedai makan</t>
  </si>
  <si>
    <t>warung kelntong</t>
  </si>
  <si>
    <t>06/Pks/Sarpra/Kng/2021</t>
  </si>
  <si>
    <t>AF322209</t>
  </si>
  <si>
    <t>AA524917</t>
  </si>
  <si>
    <t>AB473407</t>
  </si>
  <si>
    <t>AB473406</t>
  </si>
  <si>
    <t>AA524919</t>
  </si>
  <si>
    <t>AA344536</t>
  </si>
  <si>
    <t>tempat tinggal</t>
  </si>
  <si>
    <t>10/pks/Sarpra/Kng/2021</t>
  </si>
  <si>
    <t>Sdr Dewi R</t>
  </si>
  <si>
    <t>Ds Cipeeh Bandung</t>
  </si>
  <si>
    <t>baru</t>
  </si>
  <si>
    <t>selama 2 th</t>
  </si>
  <si>
    <t>Sdr Wawan H</t>
  </si>
  <si>
    <t>Sdr Ade C</t>
  </si>
  <si>
    <t>Jl DK Cihirup</t>
  </si>
  <si>
    <t>Jln Dk Cihirup</t>
  </si>
  <si>
    <t>Angkutan tenak ayam</t>
  </si>
  <si>
    <t>Sdr BaniNurhamah</t>
  </si>
  <si>
    <t>20-08-2021</t>
  </si>
  <si>
    <t>20-08-2022</t>
  </si>
  <si>
    <t>Kedai kopi</t>
  </si>
  <si>
    <t>Tanah pekarangan RPH Cihirup</t>
  </si>
  <si>
    <t>Desa Ciangir Kec Cibingbin Kab Kuningan</t>
  </si>
  <si>
    <t>Warung kopi</t>
  </si>
  <si>
    <t>..../Pks/Sarpra/Kng/2021</t>
  </si>
  <si>
    <t>Sdr Rustandi</t>
  </si>
  <si>
    <t>BULAN : oktober</t>
  </si>
  <si>
    <t>Sdr Drs Kasid</t>
  </si>
  <si>
    <t>Sdr Yati nuriyati</t>
  </si>
  <si>
    <t>Ds Lebakwangi</t>
  </si>
  <si>
    <t xml:space="preserve"> Tanah pek Ambit</t>
  </si>
  <si>
    <t>Bumdes</t>
  </si>
  <si>
    <t>19/Pks/Sarpra/Kng/2021</t>
  </si>
  <si>
    <t>Bumbdes Waled</t>
  </si>
  <si>
    <t>Tanah pekarangan RPH Ciangir</t>
  </si>
  <si>
    <t xml:space="preserve"> Lain-lain </t>
  </si>
  <si>
    <t>21/pks/sarpra/kng/2021</t>
  </si>
  <si>
    <t>08/pks/sarpra/kng/2021</t>
  </si>
  <si>
    <t>17/Pks/Sarpra/Kng/2021</t>
  </si>
  <si>
    <t>11/Pks/Sarpra/Kng/2021</t>
  </si>
  <si>
    <t>26/09/2021</t>
  </si>
  <si>
    <t>13/pks/sarpra/kng/2021</t>
  </si>
  <si>
    <t>15/09/2021</t>
  </si>
  <si>
    <t>09/Pks/Sarpra/Kng/2021</t>
  </si>
  <si>
    <t>29/07/2021</t>
  </si>
  <si>
    <t>15/Pks/Sarpra/Kng/2021</t>
  </si>
  <si>
    <t>20/pks/sarpra/kng/2021</t>
  </si>
  <si>
    <t>04/pks/sarpra/Kng/2021</t>
  </si>
  <si>
    <t>14/Pks/Sarpra/Kng/2021</t>
  </si>
  <si>
    <t>31/07/2021</t>
  </si>
  <si>
    <t>07/Pks/Sarpra/Kng/2021</t>
  </si>
  <si>
    <t>18/Pks/Sarpra/Kng/2021</t>
  </si>
  <si>
    <t>14/12/2021</t>
  </si>
  <si>
    <t>26/12/2022</t>
  </si>
  <si>
    <t>14/09/2022</t>
  </si>
  <si>
    <t>30/03/2022</t>
  </si>
  <si>
    <t>28/09/2022</t>
  </si>
  <si>
    <t>13/12/2022</t>
  </si>
  <si>
    <t>Kedai bunga</t>
  </si>
  <si>
    <t>warunk kopi</t>
  </si>
  <si>
    <t>warunk kelontong</t>
  </si>
  <si>
    <t>warunk</t>
  </si>
  <si>
    <t>Ds Ciangir</t>
  </si>
  <si>
    <t>Desa Ciangir -Cibingbin-Kuningan</t>
  </si>
  <si>
    <t>01/Pks/Sarpra/Kng/2022</t>
  </si>
  <si>
    <t>- Kesanggupan sewa kaw Bpk Idris</t>
  </si>
  <si>
    <t>12 m2</t>
  </si>
  <si>
    <t>Desa singkup tonjong ciledug</t>
  </si>
  <si>
    <t>Warunk</t>
  </si>
  <si>
    <t>sdr Idris</t>
  </si>
  <si>
    <t>Ds singkup</t>
  </si>
  <si>
    <t>Ds jati seeng-Ciledug</t>
  </si>
  <si>
    <t>- Kesanggupan kerjasama  kaw Bpk Idris</t>
  </si>
  <si>
    <t>- Kesanggupan kerjasama  kaw Bpk Wahid</t>
  </si>
  <si>
    <t>60 m2</t>
  </si>
  <si>
    <t>Desa gunungsari cibingbin</t>
  </si>
  <si>
    <t>Sdr Whid</t>
  </si>
  <si>
    <t>Ds Gunungsari</t>
  </si>
  <si>
    <t>18/2/2022</t>
  </si>
  <si>
    <t>17/2/2023</t>
  </si>
  <si>
    <t>- Kesanggupan ks  kaw Bpk Wahid</t>
  </si>
  <si>
    <t>Desa Gunungsari Cibingbin</t>
  </si>
  <si>
    <t>sdr Wahid</t>
  </si>
  <si>
    <t>Ds gunungsari</t>
  </si>
  <si>
    <t>- Kesanggupan kerjasama  kaw Bpk Durya</t>
  </si>
  <si>
    <t>Desa Tonjong Ciledug</t>
  </si>
  <si>
    <t>Sdr Durya</t>
  </si>
  <si>
    <t>RD Karangkancana</t>
  </si>
  <si>
    <t>Ds Sukasari</t>
  </si>
  <si>
    <t>02-09-2021</t>
  </si>
  <si>
    <t>Lebakwangi Kuningan</t>
  </si>
  <si>
    <t>01/09/2022</t>
  </si>
  <si>
    <t>Tanah pekarangan karangkencana</t>
  </si>
  <si>
    <t>Tanah Pek Karangkencana</t>
  </si>
  <si>
    <t>AP459181</t>
  </si>
  <si>
    <t xml:space="preserve"> - Tanah Eks jalan lori</t>
  </si>
  <si>
    <t>156 m2</t>
  </si>
  <si>
    <t>Angkutan paka ternak</t>
  </si>
  <si>
    <t>Sdr bayu</t>
  </si>
  <si>
    <t xml:space="preserve"> Bekasi</t>
  </si>
  <si>
    <t>27 Mei 2022</t>
  </si>
  <si>
    <t>26 Mei 2023</t>
  </si>
  <si>
    <t>AB887741</t>
  </si>
  <si>
    <t>Sdr Icih S</t>
  </si>
  <si>
    <t>AB887743</t>
  </si>
  <si>
    <t>Sdr Nani</t>
  </si>
  <si>
    <t>Warunk makan</t>
  </si>
  <si>
    <t>AB887744</t>
  </si>
  <si>
    <t>Matrial</t>
  </si>
  <si>
    <t xml:space="preserve">Sdr Yayat  </t>
  </si>
  <si>
    <t>15 Juni 2022</t>
  </si>
  <si>
    <t>20 Juli 2022</t>
  </si>
  <si>
    <t>19 Juli 2023</t>
  </si>
  <si>
    <t>10 Agustus 2022</t>
  </si>
  <si>
    <t>11/Pks/Sarpra/Kng/2022</t>
  </si>
  <si>
    <t>13/pks/sarpra/kng/2022</t>
  </si>
  <si>
    <t>09/Pks/Sarpra/Kng/2022</t>
  </si>
  <si>
    <t>15 Juni 2023</t>
  </si>
  <si>
    <t>BKPH CILEDUG</t>
  </si>
  <si>
    <t>BKPH WALED</t>
  </si>
  <si>
    <t>BKPH LURAGUNG</t>
  </si>
  <si>
    <t>BKPH CIBINGBIN</t>
  </si>
  <si>
    <t>BKPH GARAWANGI</t>
  </si>
  <si>
    <t>palawija</t>
  </si>
  <si>
    <t>07 Oktober 2021</t>
  </si>
  <si>
    <t>06 Oktober 2022</t>
  </si>
  <si>
    <t>19 Agustus 2022</t>
  </si>
  <si>
    <t>16/Pks/Sarpra/Kng/2022</t>
  </si>
  <si>
    <t>14/Pks/Sarpra/Kng/2022</t>
  </si>
  <si>
    <t>Sdr  Femmy</t>
  </si>
  <si>
    <t>Cijoho-Kuningan</t>
  </si>
  <si>
    <t>AP459182</t>
  </si>
  <si>
    <t>Tanah pekarangan RD Cipancur</t>
  </si>
  <si>
    <t>- Sewa RD Polhut Non Pks</t>
  </si>
  <si>
    <t>32m2</t>
  </si>
  <si>
    <t>Sdr Fathoni</t>
  </si>
  <si>
    <t>Ds Kersana</t>
  </si>
  <si>
    <t>01 Agustus 2022</t>
  </si>
  <si>
    <t>30 September 2022</t>
  </si>
  <si>
    <t>18 Agustus 2023</t>
  </si>
  <si>
    <t>JUMLAH</t>
  </si>
  <si>
    <t>Tanah Pek Cihirup</t>
  </si>
  <si>
    <t>Tanah Pek Cipancur</t>
  </si>
  <si>
    <t>Tanah pekarangan RD Cihirup</t>
  </si>
  <si>
    <t xml:space="preserve"> Tanah Pek RPH Sukasari</t>
  </si>
  <si>
    <t>Iwan Febri S</t>
  </si>
  <si>
    <t>No</t>
  </si>
  <si>
    <t>Vol (m2)</t>
  </si>
  <si>
    <t xml:space="preserve">Nama Mitra </t>
  </si>
  <si>
    <t>No PKS</t>
  </si>
  <si>
    <t>Jangka Waktu</t>
  </si>
  <si>
    <t xml:space="preserve"> PKS </t>
  </si>
  <si>
    <t>TARGET PENDAPATAN</t>
  </si>
  <si>
    <t>Mulai Tgl. Bln. Thn</t>
  </si>
  <si>
    <t>S/d Tgl. Bln. Thn</t>
  </si>
  <si>
    <t>Nilai Pokok Rp.</t>
  </si>
  <si>
    <t>JUMLAH Rp.</t>
  </si>
  <si>
    <t>Pokok Rp.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</si>
  <si>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</si>
  <si>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</si>
  <si>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</si>
  <si>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</si>
  <si>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</si>
  <si>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</si>
  <si>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</si>
  <si>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</si>
  <si>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</si>
  <si>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</si>
  <si>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</si>
  <si>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</si>
  <si>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KPH Kuningan</t>
  </si>
  <si>
    <t>Angkringan</t>
  </si>
  <si>
    <t>Asep Sobari</t>
  </si>
  <si>
    <t>10 Oktober 2022</t>
  </si>
  <si>
    <t>09 Oktober 2023</t>
  </si>
  <si>
    <t>10  Oktober 2022</t>
  </si>
  <si>
    <t>PPn 11% Rp.</t>
  </si>
  <si>
    <t>Tanah pek Ktr KPH Kuningan</t>
  </si>
  <si>
    <t>Ds Tanjungkerta Luragung Kuningan</t>
  </si>
  <si>
    <t>Jln Siliwangi No 222 Kuningan</t>
  </si>
  <si>
    <t>Fasilitas umum</t>
  </si>
  <si>
    <t>Sdr Riyana</t>
  </si>
  <si>
    <t>Sdr Hendra</t>
  </si>
  <si>
    <t>Kota bogor</t>
  </si>
  <si>
    <t>Sdr Mulyadi</t>
  </si>
  <si>
    <t>07 Desember 2022</t>
  </si>
  <si>
    <t>07 Januari 2023</t>
  </si>
  <si>
    <t>- Kesanggupan kerjasama  kaw Bpk Ahri</t>
  </si>
  <si>
    <t>Sdr Ahri</t>
  </si>
  <si>
    <t>REALISASI PENDAPATAN DAN PERJANJIAN KERJA SAMA OPTIMALISASI ASET TAHUN 2023</t>
  </si>
  <si>
    <t>2 Th sd 2024</t>
  </si>
  <si>
    <t>Desa lebakwangi</t>
  </si>
  <si>
    <t>Ds lebakwangi</t>
  </si>
  <si>
    <t>26/12/2022`</t>
  </si>
  <si>
    <t>Jalaksana-Kuningan</t>
  </si>
  <si>
    <t>Kerjasama</t>
  </si>
  <si>
    <t>BULAN : Januari 2023</t>
  </si>
  <si>
    <t>SATUAN KERJA : KPH KUNINGAN</t>
  </si>
  <si>
    <t>KANTOR              : DIVISI REGIONAL JAWA BARAT DAN BANTEN  KPH BANTEN</t>
  </si>
  <si>
    <t>Jenis Usaha/Peruntukan</t>
  </si>
  <si>
    <t>RENCANA PER BULAN</t>
  </si>
  <si>
    <t>NPS</t>
  </si>
  <si>
    <t>REALISASI PENDAPATAN</t>
  </si>
  <si>
    <t>TRIWULAN I</t>
  </si>
  <si>
    <t>S/D BULAN LALU</t>
  </si>
  <si>
    <t>DALAM BULAN INI</t>
  </si>
  <si>
    <t>S/D BULAN INI</t>
  </si>
  <si>
    <t>PRES</t>
  </si>
  <si>
    <t>%</t>
  </si>
  <si>
    <t>Mengetahui,</t>
  </si>
  <si>
    <t>`</t>
  </si>
  <si>
    <t>Dibuat Oleh,</t>
  </si>
  <si>
    <t>Adm Perhutani KPH  Kuningan</t>
  </si>
  <si>
    <t>KTU KPH  Kuningan</t>
  </si>
  <si>
    <t>KSS Keuangan KPH Kuningan</t>
  </si>
  <si>
    <t>KSS Sarpra, Opset &amp; IT KPH Kuningan</t>
  </si>
  <si>
    <t>URI SYAMHARI</t>
  </si>
  <si>
    <t>SRI NENG AISAH</t>
  </si>
  <si>
    <t>BENNY S. TRIATMOKO S.Hut</t>
  </si>
  <si>
    <t>W SARWIN</t>
  </si>
  <si>
    <t xml:space="preserve"> Kuningan,           Januari    2023</t>
  </si>
  <si>
    <t>DAFTAR LOKASI POTENSI ASET TETAP UNTUK DIKERJASAMAKAN/OPTIMALISASIKAN TAHUN 2023</t>
  </si>
  <si>
    <t>DAFTAR               : LAPORAN RO &amp; KEMAJUAN PENDAPATAN OPTIMALISASI ASET 2023</t>
  </si>
  <si>
    <t xml:space="preserve">  </t>
  </si>
  <si>
    <t xml:space="preserve"> - Aula kantor KPh Kuningan</t>
  </si>
  <si>
    <t>1 unt</t>
  </si>
  <si>
    <t>Acara Khusus</t>
  </si>
  <si>
    <t>Sdr  Entis Sutisna</t>
  </si>
  <si>
    <t>20 Januari 2023</t>
  </si>
  <si>
    <t>Asep</t>
  </si>
  <si>
    <t>Sdr Femmy  PP</t>
  </si>
  <si>
    <t>Cijoho Kuningan</t>
  </si>
  <si>
    <t>Sdr nani</t>
  </si>
  <si>
    <t>Sdr Icih</t>
  </si>
  <si>
    <t>Tonjong - ciledug</t>
  </si>
  <si>
    <t>Angkutan pakan ternak</t>
  </si>
  <si>
    <t>Bekasi</t>
  </si>
  <si>
    <t xml:space="preserve"> Tanah pek Sukasari</t>
  </si>
  <si>
    <t>tanah Pek RPH Ciangir</t>
  </si>
  <si>
    <t>Ds Ciangir - Cibingbin</t>
  </si>
  <si>
    <t>Ciangir - Cibingbin</t>
  </si>
  <si>
    <t>Sewa 2 Tahun</t>
  </si>
  <si>
    <t>Sdr Febri</t>
  </si>
  <si>
    <t>Ds tanjungkerta</t>
  </si>
  <si>
    <t>Ds Tanjungkerta</t>
  </si>
  <si>
    <t>SKK No</t>
  </si>
  <si>
    <t>06 Maret 2023</t>
  </si>
  <si>
    <t>05 Maret 2024</t>
  </si>
  <si>
    <t>tidak di perpanjang</t>
  </si>
  <si>
    <t>14 Juni 2024</t>
  </si>
  <si>
    <t>27 Juli 2023</t>
  </si>
  <si>
    <t>16 Juli 2024</t>
  </si>
  <si>
    <t>Sdr bayu Maulana</t>
  </si>
  <si>
    <t>BANGUNAN (M²)</t>
  </si>
  <si>
    <t>BULAN : Maret 2023</t>
  </si>
  <si>
    <t>Ds Tonjong</t>
  </si>
  <si>
    <t xml:space="preserve"> Sdr Rustandi</t>
  </si>
  <si>
    <t>Tanah Pek TPK Ciledug</t>
  </si>
  <si>
    <t>Arini lisnawati</t>
  </si>
  <si>
    <t>Desa Jatiseeng</t>
  </si>
  <si>
    <t>45./Pks/Sarpra/Kng/2023</t>
  </si>
  <si>
    <t>04-04-2023</t>
  </si>
  <si>
    <t>43/pks/sarpra/kng/2023</t>
  </si>
  <si>
    <t>14-04-2023</t>
  </si>
  <si>
    <t>13 Juni 2025</t>
  </si>
  <si>
    <t>44/Pks/Sarpra/Kng/2023</t>
  </si>
  <si>
    <t>12-04-2023</t>
  </si>
  <si>
    <t>15-06-2023</t>
  </si>
  <si>
    <t>13-06-2025</t>
  </si>
  <si>
    <t>46/Pks/Sarpra/Kng/2023</t>
  </si>
  <si>
    <t>31-03-2023</t>
  </si>
  <si>
    <t>BULAN : Mei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</si>
</sst>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_(* #,##0_);_(* \(#,##0\);_(* \-_);_(@_)"/>
    <numFmt numFmtId="168" formatCode="_(* #,##0_);_(* \(#,##0\);_(* &quot;-&quot;??_);_(@_)"/>
    <numFmt numFmtId="169" formatCode="dd/mm/yyyy;@"/>
  </numFmts>
  <fonts count="4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sz val="8"/>
      <name val="Tahoma"/>
      <family val="2"/>
    </font>
    <font>
      <b/>
      <i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Tahoma"/>
      <family val="2"/>
    </font>
    <font>
      <sz val="11"/>
      <color theme="1"/>
      <name val="Arial"/>
      <family val="2"/>
    </font>
    <font>
      <sz val="10"/>
      <name val="Calibri"/>
      <family val="2"/>
    </font>
    <font>
      <sz val="12"/>
      <name val="Calibri"/>
      <family val="2"/>
    </font>
    <font>
      <sz val="10"/>
      <color theme="1"/>
      <name val="Calibri"/>
      <family val="2"/>
    </font>
    <font>
      <sz val="10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Book Antiqua"/>
      <family val="1"/>
    </font>
    <font>
      <sz val="9"/>
      <color rgb="FF000000"/>
      <name val="Book Antiqua"/>
      <family val="1"/>
    </font>
    <font>
      <sz val="9"/>
      <name val="Book Antiqua"/>
      <family val="1"/>
    </font>
    <font>
      <sz val="11"/>
      <color rgb="FFFF0000"/>
      <name val="Calibri"/>
      <family val="2"/>
      <scheme val="minor"/>
    </font>
    <font>
      <sz val="11"/>
      <name val="Calibri"/>
      <family val="2"/>
      <charset val="1"/>
      <scheme val="minor"/>
    </font>
    <font>
      <sz val="9"/>
      <name val="Arial"/>
      <family val="2"/>
    </font>
    <font>
      <sz val="8"/>
      <name val="Arial"/>
      <family val="2"/>
    </font>
    <font>
      <sz val="11"/>
      <name val="Calibri"/>
      <family val="2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  <charset val="1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Book Antiqua"/>
      <family val="1"/>
    </font>
    <font>
      <sz val="11"/>
      <color theme="1"/>
      <name val="Book Antiqua"/>
      <family val="1"/>
    </font>
    <font>
      <sz val="11"/>
      <color rgb="FF000000"/>
      <name val="Book Antiqua"/>
      <family val="1"/>
    </font>
    <font>
      <b/>
      <sz val="11"/>
      <color theme="1"/>
      <name val="Book Antiqua"/>
      <family val="1"/>
    </font>
    <font>
      <sz val="11"/>
      <name val="Book Antiqua"/>
      <family val="1"/>
    </font>
    <font>
      <sz val="11"/>
      <color indexed="8"/>
      <name val="Book Antiqua"/>
      <family val="1"/>
    </font>
    <font>
      <sz val="11"/>
      <color rgb="FFFF0000"/>
      <name val="Book Antiqua"/>
      <family val="1"/>
    </font>
    <font>
      <sz val="11"/>
      <color theme="0" tint="-0.249977111117893"/>
      <name val="Book Antiqua"/>
      <family val="1"/>
    </font>
    <font>
      <b/>
      <i/>
      <u/>
      <sz val="11"/>
      <color theme="1"/>
      <name val="Book Antiqua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32" fillId="0" borderId="0" applyFont="0" applyFill="0" applyBorder="0" applyAlignment="0" applyProtection="0"/>
    <xf numFmtId="0" fontId="33" fillId="0" borderId="0"/>
    <xf numFmtId="164" fontId="33" fillId="0" borderId="0" applyFont="0" applyFill="0" applyBorder="0" applyAlignment="0" applyProtection="0"/>
  </cellStyleXfs>
  <cellXfs count="640">
    <xf numFmtId="0" fontId="0" fillId="0" borderId="0" xfId="0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16" xfId="0" applyBorder="1"/>
    <xf numFmtId="0" fontId="4" fillId="2" borderId="1" xfId="0" applyFont="1" applyFill="1" applyBorder="1" applyAlignment="1">
      <alignment horizontal="center" vertical="center"/>
    </xf>
    <xf numFmtId="0" fontId="5" fillId="0" borderId="0" xfId="0" applyFont="1"/>
    <xf numFmtId="0" fontId="2" fillId="0" borderId="2" xfId="0" applyFont="1" applyBorder="1" applyAlignment="1">
      <alignment horizontal="center" vertical="center" wrapText="1"/>
    </xf>
    <xf numFmtId="0" fontId="7" fillId="0" borderId="0" xfId="0" applyFont="1"/>
    <xf numFmtId="0" fontId="10" fillId="0" borderId="0" xfId="0" applyFont="1"/>
    <xf numFmtId="0" fontId="0" fillId="0" borderId="16" xfId="0" applyBorder="1" applyAlignment="1">
      <alignment horizontal="center"/>
    </xf>
    <xf numFmtId="164" fontId="15" fillId="3" borderId="3" xfId="2" applyFont="1" applyFill="1" applyBorder="1" applyAlignment="1">
      <alignment horizontal="left"/>
    </xf>
    <xf numFmtId="164" fontId="0" fillId="0" borderId="16" xfId="2" applyFont="1" applyBorder="1" applyAlignment="1">
      <alignment horizontal="center"/>
    </xf>
    <xf numFmtId="164" fontId="0" fillId="0" borderId="16" xfId="2" applyFont="1" applyBorder="1"/>
    <xf numFmtId="164" fontId="0" fillId="0" borderId="3" xfId="2" applyFont="1" applyBorder="1"/>
    <xf numFmtId="164" fontId="15" fillId="3" borderId="21" xfId="2" applyFont="1" applyFill="1" applyBorder="1" applyAlignment="1">
      <alignment horizontal="left" vertical="center"/>
    </xf>
    <xf numFmtId="164" fontId="16" fillId="3" borderId="24" xfId="2" applyFont="1" applyFill="1" applyBorder="1" applyAlignment="1">
      <alignment horizontal="left" vertical="center"/>
    </xf>
    <xf numFmtId="164" fontId="15" fillId="3" borderId="16" xfId="2" applyFont="1" applyFill="1" applyBorder="1" applyAlignment="1">
      <alignment horizontal="left" vertical="center"/>
    </xf>
    <xf numFmtId="164" fontId="16" fillId="3" borderId="16" xfId="2" applyFont="1" applyFill="1" applyBorder="1" applyAlignment="1">
      <alignment horizontal="left" vertical="center"/>
    </xf>
    <xf numFmtId="164" fontId="15" fillId="3" borderId="3" xfId="2" applyFont="1" applyFill="1" applyBorder="1" applyAlignment="1">
      <alignment horizontal="left" vertical="center"/>
    </xf>
    <xf numFmtId="164" fontId="0" fillId="0" borderId="16" xfId="2" applyFont="1" applyBorder="1" applyAlignment="1">
      <alignment horizontal="left"/>
    </xf>
    <xf numFmtId="0" fontId="0" fillId="0" borderId="3" xfId="0" applyBorder="1" applyAlignment="1">
      <alignment horizontal="left"/>
    </xf>
    <xf numFmtId="164" fontId="1" fillId="3" borderId="16" xfId="2" applyFont="1" applyFill="1" applyBorder="1" applyAlignment="1">
      <alignment horizontal="left" vertical="center"/>
    </xf>
    <xf numFmtId="14" fontId="1" fillId="3" borderId="16" xfId="2" applyNumberFormat="1" applyFont="1" applyFill="1" applyBorder="1" applyAlignment="1">
      <alignment horizontal="right" vertical="center"/>
    </xf>
    <xf numFmtId="164" fontId="1" fillId="3" borderId="16" xfId="2" applyFont="1" applyFill="1" applyBorder="1" applyAlignment="1">
      <alignment horizontal="center" vertical="center"/>
    </xf>
    <xf numFmtId="164" fontId="1" fillId="3" borderId="16" xfId="2" applyFont="1" applyFill="1" applyBorder="1" applyAlignment="1">
      <alignment vertical="center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vertical="center"/>
    </xf>
    <xf numFmtId="164" fontId="12" fillId="3" borderId="16" xfId="2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13" fillId="3" borderId="16" xfId="0" applyFont="1" applyFill="1" applyBorder="1" applyAlignment="1">
      <alignment vertical="center"/>
    </xf>
    <xf numFmtId="167" fontId="11" fillId="3" borderId="16" xfId="2" applyNumberFormat="1" applyFont="1" applyFill="1" applyBorder="1" applyAlignment="1">
      <alignment vertical="center"/>
    </xf>
    <xf numFmtId="0" fontId="13" fillId="3" borderId="22" xfId="0" applyFont="1" applyFill="1" applyBorder="1" applyAlignment="1">
      <alignment vertical="center"/>
    </xf>
    <xf numFmtId="49" fontId="11" fillId="3" borderId="16" xfId="0" applyNumberFormat="1" applyFont="1" applyFill="1" applyBorder="1" applyAlignment="1">
      <alignment horizontal="left" vertical="center"/>
    </xf>
    <xf numFmtId="167" fontId="11" fillId="3" borderId="16" xfId="0" applyNumberFormat="1" applyFont="1" applyFill="1" applyBorder="1" applyAlignment="1">
      <alignment vertical="center"/>
    </xf>
    <xf numFmtId="166" fontId="8" fillId="3" borderId="16" xfId="1" applyNumberFormat="1" applyFont="1" applyFill="1" applyBorder="1" applyAlignment="1">
      <alignment vertical="center"/>
    </xf>
    <xf numFmtId="164" fontId="0" fillId="3" borderId="16" xfId="2" applyFont="1" applyFill="1" applyBorder="1" applyAlignment="1">
      <alignment vertical="center"/>
    </xf>
    <xf numFmtId="164" fontId="0" fillId="3" borderId="16" xfId="2" applyFont="1" applyFill="1" applyBorder="1" applyAlignment="1">
      <alignment horizontal="center" vertical="center"/>
    </xf>
    <xf numFmtId="166" fontId="8" fillId="3" borderId="29" xfId="0" applyNumberFormat="1" applyFont="1" applyFill="1" applyBorder="1" applyAlignment="1">
      <alignment vertical="center"/>
    </xf>
    <xf numFmtId="166" fontId="8" fillId="3" borderId="29" xfId="1" applyNumberFormat="1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3" borderId="14" xfId="0" applyFill="1" applyBorder="1" applyAlignment="1">
      <alignment vertical="center"/>
    </xf>
    <xf numFmtId="0" fontId="0" fillId="3" borderId="17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167" fontId="11" fillId="3" borderId="2" xfId="2" applyNumberFormat="1" applyFont="1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164" fontId="17" fillId="3" borderId="23" xfId="2" applyFont="1" applyFill="1" applyBorder="1" applyAlignment="1" applyProtection="1">
      <alignment horizontal="center" vertical="center"/>
    </xf>
    <xf numFmtId="0" fontId="16" fillId="3" borderId="21" xfId="0" applyFont="1" applyFill="1" applyBorder="1" applyAlignment="1">
      <alignment vertical="center"/>
    </xf>
    <xf numFmtId="14" fontId="1" fillId="3" borderId="21" xfId="0" applyNumberFormat="1" applyFont="1" applyFill="1" applyBorder="1" applyAlignment="1">
      <alignment horizontal="right" vertical="center"/>
    </xf>
    <xf numFmtId="14" fontId="1" fillId="3" borderId="21" xfId="0" applyNumberFormat="1" applyFont="1" applyFill="1" applyBorder="1" applyAlignment="1">
      <alignment horizontal="center" vertical="center"/>
    </xf>
    <xf numFmtId="166" fontId="8" fillId="3" borderId="16" xfId="0" applyNumberFormat="1" applyFont="1" applyFill="1" applyBorder="1" applyAlignment="1">
      <alignment vertical="center"/>
    </xf>
    <xf numFmtId="3" fontId="0" fillId="3" borderId="16" xfId="0" applyNumberFormat="1" applyFill="1" applyBorder="1" applyAlignment="1">
      <alignment horizontal="center" vertical="center"/>
    </xf>
    <xf numFmtId="0" fontId="16" fillId="3" borderId="16" xfId="0" applyFont="1" applyFill="1" applyBorder="1" applyAlignment="1">
      <alignment vertical="center"/>
    </xf>
    <xf numFmtId="169" fontId="1" fillId="3" borderId="16" xfId="0" applyNumberFormat="1" applyFont="1" applyFill="1" applyBorder="1" applyAlignment="1">
      <alignment horizontal="right" vertical="center"/>
    </xf>
    <xf numFmtId="14" fontId="1" fillId="3" borderId="16" xfId="0" applyNumberFormat="1" applyFont="1" applyFill="1" applyBorder="1" applyAlignment="1">
      <alignment horizontal="center" vertical="center"/>
    </xf>
    <xf numFmtId="168" fontId="11" fillId="3" borderId="16" xfId="1" applyNumberFormat="1" applyFont="1" applyFill="1" applyBorder="1" applyAlignment="1">
      <alignment vertical="center"/>
    </xf>
    <xf numFmtId="0" fontId="12" fillId="3" borderId="16" xfId="0" applyFont="1" applyFill="1" applyBorder="1" applyAlignment="1">
      <alignment horizontal="center" vertical="center"/>
    </xf>
    <xf numFmtId="166" fontId="8" fillId="3" borderId="29" xfId="0" applyNumberFormat="1" applyFont="1" applyFill="1" applyBorder="1" applyAlignment="1">
      <alignment horizontal="left" vertical="center"/>
    </xf>
    <xf numFmtId="167" fontId="14" fillId="3" borderId="16" xfId="0" applyNumberFormat="1" applyFont="1" applyFill="1" applyBorder="1" applyAlignment="1">
      <alignment vertical="center"/>
    </xf>
    <xf numFmtId="166" fontId="8" fillId="3" borderId="16" xfId="0" applyNumberFormat="1" applyFont="1" applyFill="1" applyBorder="1" applyAlignment="1">
      <alignment horizontal="left" vertical="center"/>
    </xf>
    <xf numFmtId="3" fontId="12" fillId="3" borderId="16" xfId="0" applyNumberFormat="1" applyFont="1" applyFill="1" applyBorder="1" applyAlignment="1">
      <alignment horizontal="center" vertical="center"/>
    </xf>
    <xf numFmtId="164" fontId="0" fillId="3" borderId="16" xfId="2" applyFont="1" applyFill="1" applyBorder="1" applyAlignment="1">
      <alignment horizontal="left" vertical="center"/>
    </xf>
    <xf numFmtId="49" fontId="0" fillId="3" borderId="23" xfId="2" applyNumberFormat="1" applyFont="1" applyFill="1" applyBorder="1" applyAlignment="1" applyProtection="1">
      <alignment horizontal="center" vertical="center"/>
    </xf>
    <xf numFmtId="0" fontId="1" fillId="3" borderId="16" xfId="0" applyFont="1" applyFill="1" applyBorder="1" applyAlignment="1">
      <alignment vertical="center"/>
    </xf>
    <xf numFmtId="167" fontId="11" fillId="3" borderId="3" xfId="0" applyNumberFormat="1" applyFont="1" applyFill="1" applyBorder="1" applyAlignment="1">
      <alignment vertical="center"/>
    </xf>
    <xf numFmtId="164" fontId="0" fillId="3" borderId="16" xfId="0" applyNumberFormat="1" applyFill="1" applyBorder="1" applyAlignment="1">
      <alignment vertical="center"/>
    </xf>
    <xf numFmtId="169" fontId="1" fillId="3" borderId="16" xfId="0" applyNumberFormat="1" applyFont="1" applyFill="1" applyBorder="1" applyAlignment="1">
      <alignment vertical="center"/>
    </xf>
    <xf numFmtId="0" fontId="12" fillId="3" borderId="21" xfId="0" applyFont="1" applyFill="1" applyBorder="1" applyAlignment="1">
      <alignment horizontal="center" vertical="center"/>
    </xf>
    <xf numFmtId="164" fontId="11" fillId="3" borderId="16" xfId="2" applyFont="1" applyFill="1" applyBorder="1" applyAlignment="1">
      <alignment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13" fillId="3" borderId="29" xfId="0" applyFont="1" applyFill="1" applyBorder="1" applyAlignment="1">
      <alignment vertical="center"/>
    </xf>
    <xf numFmtId="167" fontId="11" fillId="3" borderId="29" xfId="2" applyNumberFormat="1" applyFont="1" applyFill="1" applyBorder="1" applyAlignment="1">
      <alignment vertical="center"/>
    </xf>
    <xf numFmtId="0" fontId="13" fillId="3" borderId="30" xfId="0" applyFont="1" applyFill="1" applyBorder="1" applyAlignment="1">
      <alignment vertical="center"/>
    </xf>
    <xf numFmtId="14" fontId="13" fillId="3" borderId="30" xfId="0" applyNumberFormat="1" applyFont="1" applyFill="1" applyBorder="1" applyAlignment="1">
      <alignment vertical="center"/>
    </xf>
    <xf numFmtId="49" fontId="11" fillId="3" borderId="29" xfId="0" applyNumberFormat="1" applyFont="1" applyFill="1" applyBorder="1" applyAlignment="1">
      <alignment horizontal="left" vertical="center"/>
    </xf>
    <xf numFmtId="164" fontId="0" fillId="3" borderId="29" xfId="2" applyFont="1" applyFill="1" applyBorder="1" applyAlignment="1">
      <alignment horizontal="center" vertical="center"/>
    </xf>
    <xf numFmtId="0" fontId="0" fillId="3" borderId="29" xfId="0" applyFill="1" applyBorder="1" applyAlignment="1">
      <alignment vertical="center"/>
    </xf>
    <xf numFmtId="0" fontId="0" fillId="3" borderId="26" xfId="0" applyFill="1" applyBorder="1" applyAlignment="1">
      <alignment vertical="center"/>
    </xf>
    <xf numFmtId="0" fontId="0" fillId="3" borderId="31" xfId="0" applyFill="1" applyBorder="1" applyAlignment="1">
      <alignment vertical="center"/>
    </xf>
    <xf numFmtId="0" fontId="0" fillId="3" borderId="32" xfId="0" applyFill="1" applyBorder="1" applyAlignment="1">
      <alignment horizontal="right" vertical="center"/>
    </xf>
    <xf numFmtId="0" fontId="0" fillId="3" borderId="32" xfId="0" applyFill="1" applyBorder="1" applyAlignment="1">
      <alignment vertical="center"/>
    </xf>
    <xf numFmtId="0" fontId="0" fillId="3" borderId="32" xfId="0" applyFill="1" applyBorder="1" applyAlignment="1">
      <alignment horizontal="center" vertical="center"/>
    </xf>
    <xf numFmtId="167" fontId="0" fillId="3" borderId="32" xfId="0" applyNumberFormat="1" applyFill="1" applyBorder="1" applyAlignment="1">
      <alignment vertical="center"/>
    </xf>
    <xf numFmtId="164" fontId="0" fillId="3" borderId="32" xfId="0" applyNumberFormat="1" applyFill="1" applyBorder="1" applyAlignment="1">
      <alignment vertical="center"/>
    </xf>
    <xf numFmtId="164" fontId="0" fillId="3" borderId="0" xfId="0" applyNumberFormat="1" applyFill="1" applyAlignment="1">
      <alignment vertical="center"/>
    </xf>
    <xf numFmtId="167" fontId="0" fillId="3" borderId="0" xfId="0" applyNumberFormat="1" applyFill="1" applyAlignment="1">
      <alignment vertical="center"/>
    </xf>
    <xf numFmtId="164" fontId="17" fillId="3" borderId="16" xfId="2" applyFont="1" applyFill="1" applyBorder="1" applyAlignment="1">
      <alignment horizontal="center" vertical="center"/>
    </xf>
    <xf numFmtId="166" fontId="14" fillId="3" borderId="29" xfId="0" applyNumberFormat="1" applyFont="1" applyFill="1" applyBorder="1" applyAlignment="1">
      <alignment vertical="center"/>
    </xf>
    <xf numFmtId="166" fontId="14" fillId="3" borderId="29" xfId="1" applyNumberFormat="1" applyFont="1" applyFill="1" applyBorder="1" applyAlignment="1">
      <alignment vertical="center"/>
    </xf>
    <xf numFmtId="14" fontId="1" fillId="3" borderId="21" xfId="0" applyNumberFormat="1" applyFont="1" applyFill="1" applyBorder="1" applyAlignment="1">
      <alignment horizontal="left" vertical="center"/>
    </xf>
    <xf numFmtId="169" fontId="1" fillId="3" borderId="16" xfId="0" applyNumberFormat="1" applyFont="1" applyFill="1" applyBorder="1" applyAlignment="1">
      <alignment horizontal="left" vertical="center"/>
    </xf>
    <xf numFmtId="14" fontId="1" fillId="3" borderId="16" xfId="2" applyNumberFormat="1" applyFont="1" applyFill="1" applyBorder="1" applyAlignment="1">
      <alignment horizontal="left" vertical="center"/>
    </xf>
    <xf numFmtId="164" fontId="8" fillId="0" borderId="3" xfId="2" applyFont="1" applyFill="1" applyBorder="1" applyAlignment="1">
      <alignment horizontal="left"/>
    </xf>
    <xf numFmtId="164" fontId="8" fillId="0" borderId="33" xfId="2" applyFont="1" applyFill="1" applyBorder="1" applyAlignment="1">
      <alignment horizontal="left"/>
    </xf>
    <xf numFmtId="164" fontId="0" fillId="0" borderId="24" xfId="2" applyFont="1" applyFill="1" applyBorder="1" applyAlignment="1">
      <alignment horizontal="left"/>
    </xf>
    <xf numFmtId="164" fontId="0" fillId="0" borderId="16" xfId="2" applyFont="1" applyFill="1" applyBorder="1" applyAlignment="1">
      <alignment horizontal="left"/>
    </xf>
    <xf numFmtId="164" fontId="0" fillId="0" borderId="3" xfId="2" applyFont="1" applyFill="1" applyBorder="1" applyAlignment="1">
      <alignment horizontal="left"/>
    </xf>
    <xf numFmtId="168" fontId="20" fillId="0" borderId="3" xfId="3" applyNumberFormat="1" applyFont="1" applyFill="1" applyBorder="1"/>
    <xf numFmtId="43" fontId="13" fillId="3" borderId="16" xfId="1" applyFont="1" applyFill="1" applyBorder="1" applyAlignment="1">
      <alignment vertical="center"/>
    </xf>
    <xf numFmtId="43" fontId="0" fillId="3" borderId="16" xfId="1" applyFont="1" applyFill="1" applyBorder="1" applyAlignment="1">
      <alignment horizontal="center" vertical="center"/>
    </xf>
    <xf numFmtId="43" fontId="11" fillId="3" borderId="16" xfId="1" applyFont="1" applyFill="1" applyBorder="1" applyAlignment="1">
      <alignment vertical="center"/>
    </xf>
    <xf numFmtId="43" fontId="13" fillId="3" borderId="22" xfId="1" applyFont="1" applyFill="1" applyBorder="1" applyAlignment="1">
      <alignment vertical="center"/>
    </xf>
    <xf numFmtId="43" fontId="13" fillId="3" borderId="22" xfId="1" applyFont="1" applyFill="1" applyBorder="1" applyAlignment="1">
      <alignment horizontal="left" vertical="center"/>
    </xf>
    <xf numFmtId="43" fontId="1" fillId="3" borderId="16" xfId="1" applyFont="1" applyFill="1" applyBorder="1" applyAlignment="1">
      <alignment horizontal="center" vertical="center"/>
    </xf>
    <xf numFmtId="167" fontId="21" fillId="3" borderId="0" xfId="0" applyNumberFormat="1" applyFont="1" applyFill="1" applyAlignment="1">
      <alignment vertical="center"/>
    </xf>
    <xf numFmtId="164" fontId="15" fillId="3" borderId="3" xfId="2" quotePrefix="1" applyFont="1" applyFill="1" applyBorder="1" applyAlignment="1">
      <alignment horizontal="left" vertical="center"/>
    </xf>
    <xf numFmtId="166" fontId="0" fillId="0" borderId="4" xfId="1" applyNumberFormat="1" applyFont="1" applyBorder="1"/>
    <xf numFmtId="164" fontId="0" fillId="0" borderId="3" xfId="2" applyFont="1" applyBorder="1" applyAlignment="1">
      <alignment horizontal="center"/>
    </xf>
    <xf numFmtId="0" fontId="0" fillId="0" borderId="29" xfId="0" applyBorder="1"/>
    <xf numFmtId="169" fontId="23" fillId="3" borderId="16" xfId="0" applyNumberFormat="1" applyFont="1" applyFill="1" applyBorder="1" applyAlignment="1">
      <alignment horizontal="left" vertical="center"/>
    </xf>
    <xf numFmtId="14" fontId="24" fillId="4" borderId="22" xfId="0" applyNumberFormat="1" applyFont="1" applyFill="1" applyBorder="1" applyAlignment="1">
      <alignment horizontal="left"/>
    </xf>
    <xf numFmtId="0" fontId="24" fillId="4" borderId="22" xfId="0" applyFont="1" applyFill="1" applyBorder="1" applyAlignment="1">
      <alignment horizontal="left"/>
    </xf>
    <xf numFmtId="164" fontId="23" fillId="3" borderId="16" xfId="2" applyFont="1" applyFill="1" applyBorder="1" applyAlignment="1">
      <alignment horizontal="left" vertical="center"/>
    </xf>
    <xf numFmtId="0" fontId="24" fillId="3" borderId="22" xfId="0" applyFont="1" applyFill="1" applyBorder="1" applyAlignment="1">
      <alignment horizontal="left"/>
    </xf>
    <xf numFmtId="14" fontId="23" fillId="3" borderId="16" xfId="2" quotePrefix="1" applyNumberFormat="1" applyFont="1" applyFill="1" applyBorder="1" applyAlignment="1">
      <alignment horizontal="left" vertical="center"/>
    </xf>
    <xf numFmtId="14" fontId="23" fillId="0" borderId="16" xfId="2" quotePrefix="1" applyNumberFormat="1" applyFont="1" applyFill="1" applyBorder="1" applyAlignment="1">
      <alignment horizontal="left"/>
    </xf>
    <xf numFmtId="14" fontId="23" fillId="0" borderId="16" xfId="2" applyNumberFormat="1" applyFont="1" applyFill="1" applyBorder="1" applyAlignment="1">
      <alignment horizontal="left"/>
    </xf>
    <xf numFmtId="164" fontId="23" fillId="0" borderId="16" xfId="2" applyFont="1" applyFill="1" applyBorder="1" applyAlignment="1">
      <alignment horizontal="left"/>
    </xf>
    <xf numFmtId="43" fontId="23" fillId="3" borderId="22" xfId="1" applyFont="1" applyFill="1" applyBorder="1" applyAlignment="1">
      <alignment horizontal="left" vertical="center"/>
    </xf>
    <xf numFmtId="43" fontId="23" fillId="0" borderId="33" xfId="1" applyFont="1" applyFill="1" applyBorder="1" applyAlignment="1">
      <alignment horizontal="left"/>
    </xf>
    <xf numFmtId="164" fontId="23" fillId="0" borderId="3" xfId="2" applyFont="1" applyFill="1" applyBorder="1" applyAlignment="1">
      <alignment horizontal="left"/>
    </xf>
    <xf numFmtId="164" fontId="23" fillId="0" borderId="33" xfId="2" applyFont="1" applyFill="1" applyBorder="1" applyAlignment="1">
      <alignment horizontal="left"/>
    </xf>
    <xf numFmtId="0" fontId="0" fillId="3" borderId="16" xfId="0" applyFill="1" applyBorder="1" applyAlignment="1">
      <alignment horizontal="right" vertical="center"/>
    </xf>
    <xf numFmtId="3" fontId="0" fillId="3" borderId="16" xfId="0" applyNumberFormat="1" applyFill="1" applyBorder="1" applyAlignment="1">
      <alignment horizontal="right" vertical="center"/>
    </xf>
    <xf numFmtId="0" fontId="12" fillId="3" borderId="16" xfId="0" applyFont="1" applyFill="1" applyBorder="1" applyAlignment="1">
      <alignment horizontal="right" vertical="center"/>
    </xf>
    <xf numFmtId="3" fontId="12" fillId="3" borderId="16" xfId="0" applyNumberFormat="1" applyFont="1" applyFill="1" applyBorder="1" applyAlignment="1">
      <alignment horizontal="right" vertical="center"/>
    </xf>
    <xf numFmtId="164" fontId="12" fillId="3" borderId="16" xfId="2" applyFont="1" applyFill="1" applyBorder="1" applyAlignment="1">
      <alignment horizontal="right" vertical="center"/>
    </xf>
    <xf numFmtId="0" fontId="12" fillId="3" borderId="21" xfId="0" applyFont="1" applyFill="1" applyBorder="1" applyAlignment="1">
      <alignment horizontal="right" vertical="center"/>
    </xf>
    <xf numFmtId="0" fontId="12" fillId="3" borderId="3" xfId="0" applyFont="1" applyFill="1" applyBorder="1" applyAlignment="1">
      <alignment horizontal="right" vertical="center"/>
    </xf>
    <xf numFmtId="164" fontId="11" fillId="3" borderId="16" xfId="2" applyFont="1" applyFill="1" applyBorder="1" applyAlignment="1">
      <alignment horizontal="center" vertical="center"/>
    </xf>
    <xf numFmtId="164" fontId="1" fillId="3" borderId="16" xfId="2" quotePrefix="1" applyFont="1" applyFill="1" applyBorder="1" applyAlignment="1">
      <alignment horizontal="left" vertical="center"/>
    </xf>
    <xf numFmtId="0" fontId="24" fillId="3" borderId="22" xfId="0" quotePrefix="1" applyFont="1" applyFill="1" applyBorder="1" applyAlignment="1">
      <alignment horizontal="left"/>
    </xf>
    <xf numFmtId="164" fontId="26" fillId="3" borderId="16" xfId="2" applyFont="1" applyFill="1" applyBorder="1" applyAlignment="1">
      <alignment horizontal="center" vertical="center"/>
    </xf>
    <xf numFmtId="164" fontId="12" fillId="3" borderId="3" xfId="2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3" fillId="3" borderId="3" xfId="0" applyFont="1" applyFill="1" applyBorder="1" applyAlignment="1">
      <alignment vertical="center"/>
    </xf>
    <xf numFmtId="49" fontId="0" fillId="3" borderId="0" xfId="2" applyNumberFormat="1" applyFont="1" applyFill="1" applyBorder="1" applyAlignment="1" applyProtection="1">
      <alignment horizontal="center" vertical="center"/>
    </xf>
    <xf numFmtId="167" fontId="11" fillId="3" borderId="3" xfId="2" applyNumberFormat="1" applyFont="1" applyFill="1" applyBorder="1" applyAlignment="1">
      <alignment vertical="center"/>
    </xf>
    <xf numFmtId="164" fontId="11" fillId="3" borderId="3" xfId="2" applyFont="1" applyFill="1" applyBorder="1" applyAlignment="1">
      <alignment vertical="center"/>
    </xf>
    <xf numFmtId="164" fontId="11" fillId="3" borderId="3" xfId="2" applyFont="1" applyFill="1" applyBorder="1" applyAlignment="1">
      <alignment horizontal="center" vertical="center"/>
    </xf>
    <xf numFmtId="164" fontId="0" fillId="3" borderId="3" xfId="2" applyFont="1" applyFill="1" applyBorder="1" applyAlignment="1">
      <alignment horizontal="center" vertical="center"/>
    </xf>
    <xf numFmtId="164" fontId="26" fillId="3" borderId="3" xfId="2" applyFont="1" applyFill="1" applyBorder="1" applyAlignment="1">
      <alignment horizontal="center" vertical="center"/>
    </xf>
    <xf numFmtId="166" fontId="8" fillId="3" borderId="3" xfId="0" applyNumberFormat="1" applyFont="1" applyFill="1" applyBorder="1" applyAlignment="1">
      <alignment vertical="center"/>
    </xf>
    <xf numFmtId="166" fontId="8" fillId="3" borderId="3" xfId="1" applyNumberFormat="1" applyFont="1" applyFill="1" applyBorder="1" applyAlignment="1">
      <alignment vertical="center"/>
    </xf>
    <xf numFmtId="0" fontId="27" fillId="3" borderId="0" xfId="0" applyFont="1" applyFill="1" applyAlignment="1">
      <alignment vertical="center"/>
    </xf>
    <xf numFmtId="0" fontId="27" fillId="3" borderId="3" xfId="0" applyFont="1" applyFill="1" applyBorder="1" applyAlignment="1">
      <alignment vertical="center"/>
    </xf>
    <xf numFmtId="168" fontId="17" fillId="0" borderId="24" xfId="3" applyNumberFormat="1" applyFont="1" applyFill="1" applyBorder="1"/>
    <xf numFmtId="164" fontId="27" fillId="0" borderId="2" xfId="2" applyFont="1" applyFill="1" applyBorder="1" applyAlignment="1">
      <alignment horizontal="left"/>
    </xf>
    <xf numFmtId="168" fontId="17" fillId="0" borderId="16" xfId="3" applyNumberFormat="1" applyFont="1" applyFill="1" applyBorder="1"/>
    <xf numFmtId="164" fontId="27" fillId="0" borderId="16" xfId="2" applyFont="1" applyFill="1" applyBorder="1" applyAlignment="1">
      <alignment horizontal="left"/>
    </xf>
    <xf numFmtId="164" fontId="27" fillId="0" borderId="3" xfId="2" applyFont="1" applyFill="1" applyBorder="1" applyAlignment="1">
      <alignment horizontal="left"/>
    </xf>
    <xf numFmtId="0" fontId="0" fillId="5" borderId="15" xfId="0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164" fontId="15" fillId="5" borderId="16" xfId="2" applyFont="1" applyFill="1" applyBorder="1" applyAlignment="1">
      <alignment horizontal="left" vertical="center"/>
    </xf>
    <xf numFmtId="3" fontId="0" fillId="5" borderId="16" xfId="0" applyNumberFormat="1" applyFill="1" applyBorder="1" applyAlignment="1">
      <alignment horizontal="right" vertical="center"/>
    </xf>
    <xf numFmtId="164" fontId="0" fillId="5" borderId="16" xfId="2" applyFont="1" applyFill="1" applyBorder="1" applyAlignment="1">
      <alignment horizontal="center" vertical="center"/>
    </xf>
    <xf numFmtId="0" fontId="13" fillId="5" borderId="16" xfId="0" applyFont="1" applyFill="1" applyBorder="1" applyAlignment="1">
      <alignment vertical="center"/>
    </xf>
    <xf numFmtId="164" fontId="17" fillId="5" borderId="0" xfId="2" applyFont="1" applyFill="1" applyBorder="1" applyAlignment="1" applyProtection="1">
      <alignment horizontal="center" vertical="center"/>
    </xf>
    <xf numFmtId="167" fontId="11" fillId="5" borderId="16" xfId="2" applyNumberFormat="1" applyFont="1" applyFill="1" applyBorder="1" applyAlignment="1">
      <alignment vertical="center"/>
    </xf>
    <xf numFmtId="0" fontId="16" fillId="5" borderId="16" xfId="0" applyFont="1" applyFill="1" applyBorder="1" applyAlignment="1">
      <alignment vertical="center"/>
    </xf>
    <xf numFmtId="169" fontId="1" fillId="5" borderId="16" xfId="0" applyNumberFormat="1" applyFont="1" applyFill="1" applyBorder="1" applyAlignment="1">
      <alignment horizontal="left" vertical="center"/>
    </xf>
    <xf numFmtId="14" fontId="1" fillId="5" borderId="16" xfId="0" applyNumberFormat="1" applyFont="1" applyFill="1" applyBorder="1" applyAlignment="1">
      <alignment horizontal="center" vertical="center"/>
    </xf>
    <xf numFmtId="164" fontId="16" fillId="5" borderId="16" xfId="2" applyFont="1" applyFill="1" applyBorder="1" applyAlignment="1">
      <alignment horizontal="left" vertical="center"/>
    </xf>
    <xf numFmtId="0" fontId="0" fillId="5" borderId="16" xfId="0" applyFill="1" applyBorder="1" applyAlignment="1">
      <alignment horizontal="center" vertical="center"/>
    </xf>
    <xf numFmtId="169" fontId="23" fillId="5" borderId="16" xfId="0" applyNumberFormat="1" applyFont="1" applyFill="1" applyBorder="1" applyAlignment="1">
      <alignment horizontal="left" vertical="center"/>
    </xf>
    <xf numFmtId="14" fontId="24" fillId="5" borderId="22" xfId="0" applyNumberFormat="1" applyFont="1" applyFill="1" applyBorder="1" applyAlignment="1">
      <alignment horizontal="left"/>
    </xf>
    <xf numFmtId="168" fontId="17" fillId="5" borderId="16" xfId="3" applyNumberFormat="1" applyFont="1" applyFill="1" applyBorder="1"/>
    <xf numFmtId="168" fontId="20" fillId="5" borderId="16" xfId="3" applyNumberFormat="1" applyFont="1" applyFill="1" applyBorder="1"/>
    <xf numFmtId="0" fontId="0" fillId="5" borderId="16" xfId="0" applyFill="1" applyBorder="1" applyAlignment="1">
      <alignment vertical="center"/>
    </xf>
    <xf numFmtId="0" fontId="0" fillId="5" borderId="0" xfId="0" applyFill="1" applyAlignment="1">
      <alignment vertical="center"/>
    </xf>
    <xf numFmtId="168" fontId="17" fillId="0" borderId="3" xfId="3" applyNumberFormat="1" applyFont="1" applyFill="1" applyBorder="1"/>
    <xf numFmtId="164" fontId="27" fillId="0" borderId="21" xfId="2" applyFont="1" applyFill="1" applyBorder="1" applyAlignment="1">
      <alignment horizontal="left"/>
    </xf>
    <xf numFmtId="164" fontId="27" fillId="3" borderId="16" xfId="2" applyFont="1" applyFill="1" applyBorder="1" applyAlignment="1">
      <alignment vertical="center"/>
    </xf>
    <xf numFmtId="0" fontId="12" fillId="5" borderId="16" xfId="0" applyFont="1" applyFill="1" applyBorder="1" applyAlignment="1">
      <alignment horizontal="right" vertical="center"/>
    </xf>
    <xf numFmtId="0" fontId="0" fillId="3" borderId="0" xfId="0" applyFill="1" applyAlignment="1">
      <alignment horizontal="center" vertical="center"/>
    </xf>
    <xf numFmtId="164" fontId="0" fillId="3" borderId="29" xfId="2" applyFont="1" applyFill="1" applyBorder="1" applyAlignment="1">
      <alignment horizontal="left" vertical="center"/>
    </xf>
    <xf numFmtId="3" fontId="12" fillId="5" borderId="16" xfId="0" applyNumberFormat="1" applyFont="1" applyFill="1" applyBorder="1" applyAlignment="1">
      <alignment horizontal="right" vertical="center"/>
    </xf>
    <xf numFmtId="0" fontId="0" fillId="5" borderId="0" xfId="0" applyFill="1" applyAlignment="1">
      <alignment horizontal="center" vertical="center"/>
    </xf>
    <xf numFmtId="164" fontId="1" fillId="5" borderId="16" xfId="2" applyFont="1" applyFill="1" applyBorder="1" applyAlignment="1">
      <alignment horizontal="left" vertical="center"/>
    </xf>
    <xf numFmtId="164" fontId="1" fillId="5" borderId="16" xfId="2" applyFont="1" applyFill="1" applyBorder="1" applyAlignment="1">
      <alignment horizontal="center" vertical="center"/>
    </xf>
    <xf numFmtId="164" fontId="23" fillId="5" borderId="16" xfId="2" applyFont="1" applyFill="1" applyBorder="1" applyAlignment="1">
      <alignment horizontal="left" vertical="center"/>
    </xf>
    <xf numFmtId="0" fontId="24" fillId="5" borderId="22" xfId="0" applyFont="1" applyFill="1" applyBorder="1" applyAlignment="1">
      <alignment horizontal="left"/>
    </xf>
    <xf numFmtId="164" fontId="27" fillId="3" borderId="3" xfId="2" applyFont="1" applyFill="1" applyBorder="1" applyAlignment="1">
      <alignment vertical="center"/>
    </xf>
    <xf numFmtId="167" fontId="14" fillId="3" borderId="3" xfId="0" applyNumberFormat="1" applyFont="1" applyFill="1" applyBorder="1" applyAlignment="1">
      <alignment vertical="center"/>
    </xf>
    <xf numFmtId="164" fontId="12" fillId="3" borderId="22" xfId="2" applyFont="1" applyFill="1" applyBorder="1" applyAlignment="1">
      <alignment horizontal="center" vertical="center"/>
    </xf>
    <xf numFmtId="164" fontId="12" fillId="5" borderId="16" xfId="2" applyFont="1" applyFill="1" applyBorder="1" applyAlignment="1">
      <alignment horizontal="right" vertical="center"/>
    </xf>
    <xf numFmtId="49" fontId="0" fillId="5" borderId="0" xfId="2" applyNumberFormat="1" applyFont="1" applyFill="1" applyBorder="1" applyAlignment="1" applyProtection="1">
      <alignment horizontal="center" vertical="center"/>
    </xf>
    <xf numFmtId="164" fontId="1" fillId="5" borderId="16" xfId="2" quotePrefix="1" applyFont="1" applyFill="1" applyBorder="1" applyAlignment="1">
      <alignment horizontal="left" vertical="center"/>
    </xf>
    <xf numFmtId="164" fontId="12" fillId="5" borderId="22" xfId="2" applyFont="1" applyFill="1" applyBorder="1" applyAlignment="1">
      <alignment horizontal="center" vertical="center"/>
    </xf>
    <xf numFmtId="164" fontId="12" fillId="5" borderId="16" xfId="2" applyFont="1" applyFill="1" applyBorder="1" applyAlignment="1">
      <alignment horizontal="center" vertical="center"/>
    </xf>
    <xf numFmtId="168" fontId="17" fillId="3" borderId="16" xfId="3" applyNumberFormat="1" applyFont="1" applyFill="1" applyBorder="1"/>
    <xf numFmtId="168" fontId="17" fillId="3" borderId="3" xfId="3" applyNumberFormat="1" applyFont="1" applyFill="1" applyBorder="1"/>
    <xf numFmtId="168" fontId="20" fillId="3" borderId="16" xfId="3" applyNumberFormat="1" applyFont="1" applyFill="1" applyBorder="1"/>
    <xf numFmtId="168" fontId="20" fillId="3" borderId="29" xfId="3" applyNumberFormat="1" applyFont="1" applyFill="1" applyBorder="1"/>
    <xf numFmtId="0" fontId="27" fillId="5" borderId="15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vertical="center"/>
    </xf>
    <xf numFmtId="164" fontId="28" fillId="5" borderId="16" xfId="2" applyFont="1" applyFill="1" applyBorder="1" applyAlignment="1">
      <alignment horizontal="left" vertical="center"/>
    </xf>
    <xf numFmtId="0" fontId="11" fillId="5" borderId="16" xfId="0" applyFont="1" applyFill="1" applyBorder="1" applyAlignment="1">
      <alignment vertical="center"/>
    </xf>
    <xf numFmtId="0" fontId="27" fillId="5" borderId="16" xfId="0" applyFont="1" applyFill="1" applyBorder="1" applyAlignment="1">
      <alignment horizontal="center" vertical="center"/>
    </xf>
    <xf numFmtId="0" fontId="29" fillId="5" borderId="16" xfId="0" applyFont="1" applyFill="1" applyBorder="1" applyAlignment="1">
      <alignment vertical="center"/>
    </xf>
    <xf numFmtId="169" fontId="22" fillId="5" borderId="16" xfId="0" applyNumberFormat="1" applyFont="1" applyFill="1" applyBorder="1" applyAlignment="1">
      <alignment horizontal="left" vertical="center"/>
    </xf>
    <xf numFmtId="14" fontId="22" fillId="5" borderId="16" xfId="0" applyNumberFormat="1" applyFont="1" applyFill="1" applyBorder="1" applyAlignment="1">
      <alignment horizontal="center" vertical="center"/>
    </xf>
    <xf numFmtId="164" fontId="29" fillId="5" borderId="16" xfId="2" applyFont="1" applyFill="1" applyBorder="1" applyAlignment="1">
      <alignment horizontal="left" vertical="center"/>
    </xf>
    <xf numFmtId="0" fontId="11" fillId="5" borderId="22" xfId="0" applyFont="1" applyFill="1" applyBorder="1" applyAlignment="1">
      <alignment vertical="center"/>
    </xf>
    <xf numFmtId="169" fontId="25" fillId="5" borderId="16" xfId="0" applyNumberFormat="1" applyFont="1" applyFill="1" applyBorder="1" applyAlignment="1">
      <alignment horizontal="left" vertical="center"/>
    </xf>
    <xf numFmtId="14" fontId="25" fillId="5" borderId="22" xfId="0" applyNumberFormat="1" applyFont="1" applyFill="1" applyBorder="1" applyAlignment="1">
      <alignment horizontal="left"/>
    </xf>
    <xf numFmtId="0" fontId="27" fillId="5" borderId="16" xfId="0" applyFont="1" applyFill="1" applyBorder="1" applyAlignment="1">
      <alignment vertical="center"/>
    </xf>
    <xf numFmtId="0" fontId="27" fillId="5" borderId="0" xfId="0" applyFont="1" applyFill="1" applyAlignment="1">
      <alignment vertical="center"/>
    </xf>
    <xf numFmtId="0" fontId="12" fillId="5" borderId="3" xfId="0" applyFont="1" applyFill="1" applyBorder="1" applyAlignment="1">
      <alignment horizontal="right" vertical="center"/>
    </xf>
    <xf numFmtId="0" fontId="16" fillId="5" borderId="22" xfId="0" applyFont="1" applyFill="1" applyBorder="1" applyAlignment="1">
      <alignment vertical="center"/>
    </xf>
    <xf numFmtId="164" fontId="8" fillId="5" borderId="33" xfId="2" applyFont="1" applyFill="1" applyBorder="1" applyAlignment="1">
      <alignment horizontal="left"/>
    </xf>
    <xf numFmtId="164" fontId="1" fillId="5" borderId="22" xfId="2" applyFont="1" applyFill="1" applyBorder="1" applyAlignment="1">
      <alignment horizontal="center" vertical="center"/>
    </xf>
    <xf numFmtId="0" fontId="13" fillId="5" borderId="30" xfId="0" applyFont="1" applyFill="1" applyBorder="1" applyAlignment="1">
      <alignment vertical="center"/>
    </xf>
    <xf numFmtId="0" fontId="13" fillId="5" borderId="22" xfId="0" applyFont="1" applyFill="1" applyBorder="1" applyAlignment="1">
      <alignment vertical="center"/>
    </xf>
    <xf numFmtId="164" fontId="23" fillId="5" borderId="3" xfId="2" applyFont="1" applyFill="1" applyBorder="1" applyAlignment="1">
      <alignment horizontal="left"/>
    </xf>
    <xf numFmtId="164" fontId="23" fillId="5" borderId="33" xfId="2" applyFont="1" applyFill="1" applyBorder="1" applyAlignment="1">
      <alignment horizontal="left"/>
    </xf>
    <xf numFmtId="168" fontId="17" fillId="5" borderId="3" xfId="3" applyNumberFormat="1" applyFont="1" applyFill="1" applyBorder="1"/>
    <xf numFmtId="168" fontId="20" fillId="5" borderId="3" xfId="3" applyNumberFormat="1" applyFont="1" applyFill="1" applyBorder="1"/>
    <xf numFmtId="167" fontId="27" fillId="3" borderId="32" xfId="0" applyNumberFormat="1" applyFont="1" applyFill="1" applyBorder="1" applyAlignment="1">
      <alignment vertical="center"/>
    </xf>
    <xf numFmtId="164" fontId="27" fillId="3" borderId="0" xfId="2" applyFont="1" applyFill="1" applyAlignment="1">
      <alignment vertical="center"/>
    </xf>
    <xf numFmtId="164" fontId="27" fillId="3" borderId="0" xfId="0" applyNumberFormat="1" applyFont="1" applyFill="1" applyAlignment="1">
      <alignment vertical="center"/>
    </xf>
    <xf numFmtId="166" fontId="14" fillId="3" borderId="16" xfId="1" applyNumberFormat="1" applyFont="1" applyFill="1" applyBorder="1" applyAlignment="1">
      <alignment vertical="center"/>
    </xf>
    <xf numFmtId="164" fontId="27" fillId="3" borderId="16" xfId="2" applyFont="1" applyFill="1" applyBorder="1" applyAlignment="1">
      <alignment horizontal="center" vertical="center"/>
    </xf>
    <xf numFmtId="164" fontId="28" fillId="3" borderId="16" xfId="2" applyFont="1" applyFill="1" applyBorder="1" applyAlignment="1">
      <alignment horizontal="left" vertical="center"/>
    </xf>
    <xf numFmtId="164" fontId="15" fillId="3" borderId="29" xfId="2" applyFont="1" applyFill="1" applyBorder="1" applyAlignment="1">
      <alignment horizontal="left" vertical="center"/>
    </xf>
    <xf numFmtId="166" fontId="8" fillId="3" borderId="25" xfId="0" applyNumberFormat="1" applyFont="1" applyFill="1" applyBorder="1" applyAlignment="1">
      <alignment vertical="center"/>
    </xf>
    <xf numFmtId="166" fontId="8" fillId="3" borderId="25" xfId="1" applyNumberFormat="1" applyFont="1" applyFill="1" applyBorder="1" applyAlignment="1">
      <alignment vertical="center"/>
    </xf>
    <xf numFmtId="164" fontId="27" fillId="3" borderId="29" xfId="2" applyFont="1" applyFill="1" applyBorder="1" applyAlignment="1">
      <alignment vertical="center"/>
    </xf>
    <xf numFmtId="167" fontId="14" fillId="3" borderId="29" xfId="0" applyNumberFormat="1" applyFont="1" applyFill="1" applyBorder="1" applyAlignment="1">
      <alignment vertical="center"/>
    </xf>
    <xf numFmtId="166" fontId="14" fillId="3" borderId="32" xfId="0" applyNumberFormat="1" applyFont="1" applyFill="1" applyBorder="1" applyAlignment="1">
      <alignment vertical="center"/>
    </xf>
    <xf numFmtId="0" fontId="27" fillId="3" borderId="32" xfId="0" applyFont="1" applyFill="1" applyBorder="1" applyAlignment="1">
      <alignment vertical="center"/>
    </xf>
    <xf numFmtId="164" fontId="16" fillId="3" borderId="3" xfId="2" applyFont="1" applyFill="1" applyBorder="1" applyAlignment="1">
      <alignment horizontal="left" vertical="center"/>
    </xf>
    <xf numFmtId="164" fontId="29" fillId="3" borderId="3" xfId="2" applyFont="1" applyFill="1" applyBorder="1" applyAlignment="1">
      <alignment horizontal="left" vertical="center"/>
    </xf>
    <xf numFmtId="169" fontId="22" fillId="3" borderId="3" xfId="0" applyNumberFormat="1" applyFont="1" applyFill="1" applyBorder="1" applyAlignment="1">
      <alignment horizontal="left" vertical="center"/>
    </xf>
    <xf numFmtId="14" fontId="30" fillId="4" borderId="33" xfId="0" applyNumberFormat="1" applyFont="1" applyFill="1" applyBorder="1" applyAlignment="1">
      <alignment horizontal="left"/>
    </xf>
    <xf numFmtId="14" fontId="1" fillId="3" borderId="3" xfId="0" applyNumberFormat="1" applyFont="1" applyFill="1" applyBorder="1" applyAlignment="1">
      <alignment horizontal="left" vertical="center"/>
    </xf>
    <xf numFmtId="14" fontId="18" fillId="4" borderId="3" xfId="0" applyNumberFormat="1" applyFont="1" applyFill="1" applyBorder="1" applyAlignment="1">
      <alignment horizontal="left"/>
    </xf>
    <xf numFmtId="169" fontId="1" fillId="3" borderId="3" xfId="0" applyNumberFormat="1" applyFont="1" applyFill="1" applyBorder="1" applyAlignment="1">
      <alignment horizontal="left" vertical="center"/>
    </xf>
    <xf numFmtId="14" fontId="18" fillId="4" borderId="33" xfId="0" applyNumberFormat="1" applyFont="1" applyFill="1" applyBorder="1" applyAlignment="1">
      <alignment horizontal="left"/>
    </xf>
    <xf numFmtId="0" fontId="18" fillId="4" borderId="33" xfId="0" applyFont="1" applyFill="1" applyBorder="1" applyAlignment="1">
      <alignment horizontal="left"/>
    </xf>
    <xf numFmtId="164" fontId="1" fillId="3" borderId="3" xfId="2" applyFont="1" applyFill="1" applyBorder="1" applyAlignment="1">
      <alignment horizontal="left" vertical="center"/>
    </xf>
    <xf numFmtId="14" fontId="1" fillId="3" borderId="3" xfId="2" applyNumberFormat="1" applyFont="1" applyFill="1" applyBorder="1" applyAlignment="1">
      <alignment horizontal="left" vertical="center"/>
    </xf>
    <xf numFmtId="0" fontId="18" fillId="3" borderId="33" xfId="0" applyFont="1" applyFill="1" applyBorder="1" applyAlignment="1">
      <alignment horizontal="left"/>
    </xf>
    <xf numFmtId="0" fontId="13" fillId="3" borderId="33" xfId="0" applyFont="1" applyFill="1" applyBorder="1" applyAlignment="1">
      <alignment vertical="center"/>
    </xf>
    <xf numFmtId="14" fontId="18" fillId="3" borderId="33" xfId="0" applyNumberFormat="1" applyFont="1" applyFill="1" applyBorder="1" applyAlignment="1">
      <alignment horizontal="left"/>
    </xf>
    <xf numFmtId="169" fontId="8" fillId="3" borderId="3" xfId="0" applyNumberFormat="1" applyFont="1" applyFill="1" applyBorder="1" applyAlignment="1">
      <alignment horizontal="left" vertical="center"/>
    </xf>
    <xf numFmtId="14" fontId="1" fillId="3" borderId="3" xfId="2" quotePrefix="1" applyNumberFormat="1" applyFont="1" applyFill="1" applyBorder="1" applyAlignment="1">
      <alignment horizontal="left" vertical="center"/>
    </xf>
    <xf numFmtId="14" fontId="8" fillId="0" borderId="3" xfId="2" quotePrefix="1" applyNumberFormat="1" applyFont="1" applyFill="1" applyBorder="1" applyAlignment="1">
      <alignment horizontal="left"/>
    </xf>
    <xf numFmtId="14" fontId="8" fillId="0" borderId="3" xfId="2" applyNumberFormat="1" applyFont="1" applyFill="1" applyBorder="1" applyAlignment="1">
      <alignment horizontal="left"/>
    </xf>
    <xf numFmtId="164" fontId="8" fillId="3" borderId="3" xfId="2" applyFont="1" applyFill="1" applyBorder="1" applyAlignment="1">
      <alignment horizontal="left"/>
    </xf>
    <xf numFmtId="169" fontId="23" fillId="3" borderId="3" xfId="0" applyNumberFormat="1" applyFont="1" applyFill="1" applyBorder="1" applyAlignment="1">
      <alignment horizontal="left" vertical="center"/>
    </xf>
    <xf numFmtId="14" fontId="24" fillId="4" borderId="33" xfId="0" applyNumberFormat="1" applyFont="1" applyFill="1" applyBorder="1" applyAlignment="1">
      <alignment horizontal="left"/>
    </xf>
    <xf numFmtId="49" fontId="11" fillId="3" borderId="3" xfId="0" applyNumberFormat="1" applyFont="1" applyFill="1" applyBorder="1" applyAlignment="1">
      <alignment horizontal="left" vertical="center"/>
    </xf>
    <xf numFmtId="14" fontId="11" fillId="3" borderId="3" xfId="2" applyNumberFormat="1" applyFont="1" applyFill="1" applyBorder="1" applyAlignment="1">
      <alignment horizontal="left" vertical="center"/>
    </xf>
    <xf numFmtId="14" fontId="25" fillId="3" borderId="3" xfId="2" applyNumberFormat="1" applyFont="1" applyFill="1" applyBorder="1" applyAlignment="1">
      <alignment horizontal="left" vertical="center"/>
    </xf>
    <xf numFmtId="14" fontId="11" fillId="3" borderId="3" xfId="2" quotePrefix="1" applyNumberFormat="1" applyFont="1" applyFill="1" applyBorder="1" applyAlignment="1">
      <alignment horizontal="left" vertical="center"/>
    </xf>
    <xf numFmtId="167" fontId="11" fillId="3" borderId="36" xfId="2" applyNumberFormat="1" applyFont="1" applyFill="1" applyBorder="1" applyAlignment="1">
      <alignment vertical="center"/>
    </xf>
    <xf numFmtId="164" fontId="11" fillId="3" borderId="36" xfId="2" applyFont="1" applyFill="1" applyBorder="1" applyAlignment="1">
      <alignment vertical="center"/>
    </xf>
    <xf numFmtId="164" fontId="11" fillId="3" borderId="36" xfId="2" applyFont="1" applyFill="1" applyBorder="1" applyAlignment="1">
      <alignment horizontal="center" vertical="center"/>
    </xf>
    <xf numFmtId="14" fontId="11" fillId="3" borderId="36" xfId="2" applyNumberFormat="1" applyFont="1" applyFill="1" applyBorder="1" applyAlignment="1">
      <alignment horizontal="left" vertical="center"/>
    </xf>
    <xf numFmtId="14" fontId="11" fillId="3" borderId="36" xfId="2" quotePrefix="1" applyNumberFormat="1" applyFont="1" applyFill="1" applyBorder="1" applyAlignment="1">
      <alignment horizontal="left" vertical="center"/>
    </xf>
    <xf numFmtId="164" fontId="0" fillId="0" borderId="36" xfId="2" applyFont="1" applyFill="1" applyBorder="1" applyAlignment="1">
      <alignment horizontal="left"/>
    </xf>
    <xf numFmtId="164" fontId="0" fillId="3" borderId="36" xfId="2" applyFont="1" applyFill="1" applyBorder="1" applyAlignment="1">
      <alignment horizontal="center" vertical="center"/>
    </xf>
    <xf numFmtId="0" fontId="0" fillId="3" borderId="36" xfId="0" applyFill="1" applyBorder="1" applyAlignment="1">
      <alignment vertical="center"/>
    </xf>
    <xf numFmtId="0" fontId="0" fillId="3" borderId="36" xfId="0" applyFill="1" applyBorder="1" applyAlignment="1">
      <alignment horizontal="center" vertical="center"/>
    </xf>
    <xf numFmtId="0" fontId="13" fillId="3" borderId="36" xfId="0" applyFont="1" applyFill="1" applyBorder="1" applyAlignment="1">
      <alignment vertical="center"/>
    </xf>
    <xf numFmtId="0" fontId="16" fillId="3" borderId="36" xfId="0" applyFont="1" applyFill="1" applyBorder="1" applyAlignment="1">
      <alignment vertical="center"/>
    </xf>
    <xf numFmtId="0" fontId="29" fillId="3" borderId="36" xfId="0" applyFont="1" applyFill="1" applyBorder="1" applyAlignment="1">
      <alignment vertical="center"/>
    </xf>
    <xf numFmtId="164" fontId="16" fillId="3" borderId="36" xfId="2" applyFont="1" applyFill="1" applyBorder="1" applyAlignment="1">
      <alignment horizontal="left" vertical="center"/>
    </xf>
    <xf numFmtId="164" fontId="12" fillId="3" borderId="36" xfId="2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vertical="center"/>
    </xf>
    <xf numFmtId="0" fontId="13" fillId="3" borderId="37" xfId="0" applyFont="1" applyFill="1" applyBorder="1" applyAlignment="1">
      <alignment vertical="center"/>
    </xf>
    <xf numFmtId="164" fontId="15" fillId="3" borderId="36" xfId="2" quotePrefix="1" applyFont="1" applyFill="1" applyBorder="1" applyAlignment="1">
      <alignment horizontal="left" vertical="center"/>
    </xf>
    <xf numFmtId="0" fontId="18" fillId="4" borderId="3" xfId="0" applyFont="1" applyFill="1" applyBorder="1"/>
    <xf numFmtId="15" fontId="0" fillId="0" borderId="3" xfId="0" quotePrefix="1" applyNumberFormat="1" applyBorder="1" applyAlignment="1">
      <alignment horizontal="center"/>
    </xf>
    <xf numFmtId="0" fontId="18" fillId="4" borderId="33" xfId="0" applyFont="1" applyFill="1" applyBorder="1"/>
    <xf numFmtId="164" fontId="7" fillId="0" borderId="1" xfId="2" applyFont="1" applyFill="1" applyBorder="1" applyAlignment="1">
      <alignment horizontal="left"/>
    </xf>
    <xf numFmtId="164" fontId="7" fillId="0" borderId="1" xfId="0" applyNumberFormat="1" applyFont="1" applyBorder="1"/>
    <xf numFmtId="164" fontId="0" fillId="0" borderId="0" xfId="2" applyFont="1" applyBorder="1" applyAlignment="1">
      <alignment horizontal="left"/>
    </xf>
    <xf numFmtId="164" fontId="6" fillId="0" borderId="0" xfId="2" applyFont="1" applyBorder="1" applyAlignment="1">
      <alignment horizontal="left"/>
    </xf>
    <xf numFmtId="0" fontId="0" fillId="0" borderId="0" xfId="0" applyBorder="1"/>
    <xf numFmtId="0" fontId="7" fillId="0" borderId="0" xfId="0" applyFont="1" applyBorder="1"/>
    <xf numFmtId="0" fontId="0" fillId="3" borderId="0" xfId="0" applyFill="1" applyBorder="1"/>
    <xf numFmtId="3" fontId="0" fillId="3" borderId="3" xfId="0" applyNumberFormat="1" applyFill="1" applyBorder="1" applyAlignment="1">
      <alignment horizontal="center" vertical="center"/>
    </xf>
    <xf numFmtId="3" fontId="12" fillId="3" borderId="3" xfId="0" applyNumberFormat="1" applyFont="1" applyFill="1" applyBorder="1" applyAlignment="1">
      <alignment horizontal="center" vertical="center"/>
    </xf>
    <xf numFmtId="164" fontId="6" fillId="0" borderId="3" xfId="2" applyFont="1" applyFill="1" applyBorder="1" applyAlignment="1">
      <alignment horizontal="left"/>
    </xf>
    <xf numFmtId="168" fontId="7" fillId="0" borderId="0" xfId="0" applyNumberFormat="1" applyFont="1" applyBorder="1"/>
    <xf numFmtId="164" fontId="7" fillId="0" borderId="0" xfId="0" applyNumberFormat="1" applyFont="1" applyBorder="1"/>
    <xf numFmtId="0" fontId="7" fillId="3" borderId="0" xfId="0" applyFont="1" applyFill="1" applyBorder="1"/>
    <xf numFmtId="0" fontId="34" fillId="0" borderId="0" xfId="0" applyFont="1" applyBorder="1" applyAlignment="1">
      <alignment horizontal="left"/>
    </xf>
    <xf numFmtId="0" fontId="34" fillId="0" borderId="0" xfId="0" applyFont="1" applyBorder="1"/>
    <xf numFmtId="164" fontId="34" fillId="0" borderId="0" xfId="0" applyNumberFormat="1" applyFont="1" applyBorder="1"/>
    <xf numFmtId="168" fontId="34" fillId="0" borderId="0" xfId="1" applyNumberFormat="1" applyFont="1" applyBorder="1"/>
    <xf numFmtId="0" fontId="17" fillId="0" borderId="0" xfId="0" applyFont="1" applyBorder="1"/>
    <xf numFmtId="0" fontId="35" fillId="3" borderId="0" xfId="0" applyFont="1" applyFill="1" applyBorder="1"/>
    <xf numFmtId="0" fontId="35" fillId="0" borderId="0" xfId="0" applyFont="1" applyBorder="1"/>
    <xf numFmtId="168" fontId="35" fillId="0" borderId="0" xfId="1" applyNumberFormat="1" applyFont="1" applyBorder="1"/>
    <xf numFmtId="0" fontId="34" fillId="3" borderId="0" xfId="0" applyFont="1" applyFill="1" applyBorder="1"/>
    <xf numFmtId="168" fontId="31" fillId="0" borderId="1" xfId="1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/>
    </xf>
    <xf numFmtId="164" fontId="0" fillId="12" borderId="3" xfId="2" applyFont="1" applyFill="1" applyBorder="1" applyAlignment="1">
      <alignment horizontal="left"/>
    </xf>
    <xf numFmtId="164" fontId="7" fillId="12" borderId="1" xfId="2" applyFont="1" applyFill="1" applyBorder="1" applyAlignment="1">
      <alignment horizontal="left"/>
    </xf>
    <xf numFmtId="164" fontId="27" fillId="0" borderId="36" xfId="2" applyFont="1" applyFill="1" applyBorder="1" applyAlignment="1">
      <alignment horizontal="left"/>
    </xf>
    <xf numFmtId="0" fontId="38" fillId="3" borderId="21" xfId="0" applyFont="1" applyFill="1" applyBorder="1" applyAlignment="1">
      <alignment vertical="center"/>
    </xf>
    <xf numFmtId="0" fontId="38" fillId="3" borderId="16" xfId="0" applyFont="1" applyFill="1" applyBorder="1" applyAlignment="1">
      <alignment vertical="center"/>
    </xf>
    <xf numFmtId="0" fontId="39" fillId="3" borderId="16" xfId="0" applyFont="1" applyFill="1" applyBorder="1" applyAlignment="1">
      <alignment vertical="center"/>
    </xf>
    <xf numFmtId="0" fontId="38" fillId="5" borderId="16" xfId="0" applyFont="1" applyFill="1" applyBorder="1" applyAlignment="1">
      <alignment vertical="center"/>
    </xf>
    <xf numFmtId="14" fontId="40" fillId="3" borderId="21" xfId="0" applyNumberFormat="1" applyFont="1" applyFill="1" applyBorder="1" applyAlignment="1">
      <alignment horizontal="left" vertical="center"/>
    </xf>
    <xf numFmtId="14" fontId="40" fillId="4" borderId="21" xfId="0" applyNumberFormat="1" applyFont="1" applyFill="1" applyBorder="1" applyAlignment="1">
      <alignment horizontal="left"/>
    </xf>
    <xf numFmtId="169" fontId="40" fillId="3" borderId="16" xfId="0" applyNumberFormat="1" applyFont="1" applyFill="1" applyBorder="1" applyAlignment="1">
      <alignment horizontal="left" vertical="center"/>
    </xf>
    <xf numFmtId="14" fontId="40" fillId="4" borderId="16" xfId="0" applyNumberFormat="1" applyFont="1" applyFill="1" applyBorder="1" applyAlignment="1">
      <alignment horizontal="left"/>
    </xf>
    <xf numFmtId="14" fontId="40" fillId="4" borderId="22" xfId="0" applyNumberFormat="1" applyFont="1" applyFill="1" applyBorder="1" applyAlignment="1">
      <alignment horizontal="left"/>
    </xf>
    <xf numFmtId="169" fontId="40" fillId="5" borderId="16" xfId="0" applyNumberFormat="1" applyFont="1" applyFill="1" applyBorder="1" applyAlignment="1">
      <alignment horizontal="left" vertical="center"/>
    </xf>
    <xf numFmtId="14" fontId="40" fillId="5" borderId="22" xfId="0" applyNumberFormat="1" applyFont="1" applyFill="1" applyBorder="1" applyAlignment="1">
      <alignment horizontal="left"/>
    </xf>
    <xf numFmtId="43" fontId="40" fillId="3" borderId="22" xfId="1" applyFont="1" applyFill="1" applyBorder="1" applyAlignment="1">
      <alignment horizontal="left" vertical="center"/>
    </xf>
    <xf numFmtId="43" fontId="40" fillId="0" borderId="33" xfId="1" applyFont="1" applyFill="1" applyBorder="1" applyAlignment="1">
      <alignment horizontal="left"/>
    </xf>
    <xf numFmtId="14" fontId="40" fillId="3" borderId="16" xfId="2" applyNumberFormat="1" applyFont="1" applyFill="1" applyBorder="1" applyAlignment="1">
      <alignment vertical="center"/>
    </xf>
    <xf numFmtId="14" fontId="40" fillId="3" borderId="16" xfId="2" applyNumberFormat="1" applyFont="1" applyFill="1" applyBorder="1" applyAlignment="1">
      <alignment horizontal="left" vertical="center"/>
    </xf>
    <xf numFmtId="167" fontId="27" fillId="3" borderId="0" xfId="0" applyNumberFormat="1" applyFont="1" applyFill="1" applyAlignment="1">
      <alignment vertical="center"/>
    </xf>
    <xf numFmtId="164" fontId="11" fillId="3" borderId="33" xfId="2" applyFont="1" applyFill="1" applyBorder="1" applyAlignment="1">
      <alignment vertical="center"/>
    </xf>
    <xf numFmtId="164" fontId="26" fillId="3" borderId="36" xfId="2" applyFont="1" applyFill="1" applyBorder="1" applyAlignment="1">
      <alignment horizontal="center" vertical="center"/>
    </xf>
    <xf numFmtId="164" fontId="0" fillId="14" borderId="3" xfId="2" applyFont="1" applyFill="1" applyBorder="1" applyAlignment="1">
      <alignment horizontal="left"/>
    </xf>
    <xf numFmtId="164" fontId="7" fillId="14" borderId="1" xfId="2" applyFont="1" applyFill="1" applyBorder="1" applyAlignment="1">
      <alignment horizontal="left"/>
    </xf>
    <xf numFmtId="164" fontId="0" fillId="15" borderId="3" xfId="2" applyFont="1" applyFill="1" applyBorder="1" applyAlignment="1">
      <alignment horizontal="left"/>
    </xf>
    <xf numFmtId="0" fontId="0" fillId="0" borderId="3" xfId="0" applyFont="1" applyBorder="1"/>
    <xf numFmtId="0" fontId="41" fillId="3" borderId="0" xfId="0" applyFont="1" applyFill="1" applyAlignment="1">
      <alignment vertical="center"/>
    </xf>
    <xf numFmtId="0" fontId="41" fillId="3" borderId="32" xfId="0" applyFont="1" applyFill="1" applyBorder="1" applyAlignment="1">
      <alignment vertical="center"/>
    </xf>
    <xf numFmtId="0" fontId="41" fillId="3" borderId="36" xfId="0" applyFont="1" applyFill="1" applyBorder="1" applyAlignment="1">
      <alignment horizontal="center" vertical="center"/>
    </xf>
    <xf numFmtId="14" fontId="42" fillId="4" borderId="33" xfId="0" quotePrefix="1" applyNumberFormat="1" applyFont="1" applyFill="1" applyBorder="1" applyAlignment="1">
      <alignment horizontal="left"/>
    </xf>
    <xf numFmtId="0" fontId="43" fillId="3" borderId="0" xfId="0" applyFont="1" applyFill="1" applyAlignment="1">
      <alignment vertical="center"/>
    </xf>
    <xf numFmtId="0" fontId="44" fillId="3" borderId="3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/>
    </xf>
    <xf numFmtId="0" fontId="44" fillId="3" borderId="2" xfId="0" applyFont="1" applyFill="1" applyBorder="1" applyAlignment="1">
      <alignment horizontal="center" vertical="center" wrapText="1"/>
    </xf>
    <xf numFmtId="0" fontId="44" fillId="3" borderId="1" xfId="0" applyFont="1" applyFill="1" applyBorder="1" applyAlignment="1">
      <alignment horizontal="center" vertical="center"/>
    </xf>
    <xf numFmtId="0" fontId="41" fillId="3" borderId="14" xfId="0" applyFont="1" applyFill="1" applyBorder="1" applyAlignment="1">
      <alignment horizontal="center" vertical="center"/>
    </xf>
    <xf numFmtId="0" fontId="41" fillId="3" borderId="17" xfId="0" applyFont="1" applyFill="1" applyBorder="1" applyAlignment="1">
      <alignment vertical="center"/>
    </xf>
    <xf numFmtId="164" fontId="41" fillId="3" borderId="36" xfId="2" applyFont="1" applyFill="1" applyBorder="1" applyAlignment="1">
      <alignment horizontal="left" vertical="center"/>
    </xf>
    <xf numFmtId="164" fontId="41" fillId="3" borderId="36" xfId="2" applyFont="1" applyFill="1" applyBorder="1" applyAlignment="1">
      <alignment horizontal="center" vertical="center"/>
    </xf>
    <xf numFmtId="0" fontId="41" fillId="3" borderId="36" xfId="0" applyFont="1" applyFill="1" applyBorder="1" applyAlignment="1">
      <alignment vertical="center"/>
    </xf>
    <xf numFmtId="164" fontId="44" fillId="3" borderId="35" xfId="2" applyFont="1" applyFill="1" applyBorder="1" applyAlignment="1" applyProtection="1">
      <alignment horizontal="center" vertical="center"/>
    </xf>
    <xf numFmtId="167" fontId="44" fillId="3" borderId="36" xfId="2" applyNumberFormat="1" applyFont="1" applyFill="1" applyBorder="1" applyAlignment="1">
      <alignment vertical="center"/>
    </xf>
    <xf numFmtId="14" fontId="41" fillId="3" borderId="36" xfId="0" applyNumberFormat="1" applyFont="1" applyFill="1" applyBorder="1" applyAlignment="1">
      <alignment horizontal="left" vertical="center"/>
    </xf>
    <xf numFmtId="14" fontId="41" fillId="3" borderId="3" xfId="0" applyNumberFormat="1" applyFont="1" applyFill="1" applyBorder="1" applyAlignment="1">
      <alignment horizontal="center" vertical="center"/>
    </xf>
    <xf numFmtId="164" fontId="41" fillId="3" borderId="3" xfId="2" applyFont="1" applyFill="1" applyBorder="1" applyAlignment="1">
      <alignment horizontal="left" vertical="center"/>
    </xf>
    <xf numFmtId="0" fontId="41" fillId="3" borderId="3" xfId="0" applyFont="1" applyFill="1" applyBorder="1" applyAlignment="1">
      <alignment vertical="center"/>
    </xf>
    <xf numFmtId="0" fontId="41" fillId="3" borderId="3" xfId="0" applyFont="1" applyFill="1" applyBorder="1" applyAlignment="1">
      <alignment horizontal="center" vertical="center"/>
    </xf>
    <xf numFmtId="14" fontId="41" fillId="3" borderId="3" xfId="0" applyNumberFormat="1" applyFont="1" applyFill="1" applyBorder="1" applyAlignment="1">
      <alignment horizontal="left" vertical="center"/>
    </xf>
    <xf numFmtId="14" fontId="42" fillId="4" borderId="3" xfId="0" applyNumberFormat="1" applyFont="1" applyFill="1" applyBorder="1" applyAlignment="1">
      <alignment horizontal="left"/>
    </xf>
    <xf numFmtId="168" fontId="45" fillId="0" borderId="3" xfId="3" applyNumberFormat="1" applyFont="1" applyFill="1" applyBorder="1"/>
    <xf numFmtId="164" fontId="41" fillId="0" borderId="3" xfId="2" applyFont="1" applyFill="1" applyBorder="1" applyAlignment="1">
      <alignment horizontal="left"/>
    </xf>
    <xf numFmtId="168" fontId="45" fillId="0" borderId="36" xfId="3" applyNumberFormat="1" applyFont="1" applyFill="1" applyBorder="1"/>
    <xf numFmtId="164" fontId="41" fillId="3" borderId="3" xfId="2" applyFont="1" applyFill="1" applyBorder="1" applyAlignment="1">
      <alignment horizontal="center" vertical="center"/>
    </xf>
    <xf numFmtId="164" fontId="46" fillId="3" borderId="3" xfId="2" applyFont="1" applyFill="1" applyBorder="1" applyAlignment="1">
      <alignment horizontal="center" vertical="center"/>
    </xf>
    <xf numFmtId="166" fontId="41" fillId="3" borderId="3" xfId="0" applyNumberFormat="1" applyFont="1" applyFill="1" applyBorder="1" applyAlignment="1">
      <alignment vertical="center"/>
    </xf>
    <xf numFmtId="166" fontId="41" fillId="3" borderId="3" xfId="1" applyNumberFormat="1" applyFont="1" applyFill="1" applyBorder="1" applyAlignment="1">
      <alignment vertical="center"/>
    </xf>
    <xf numFmtId="3" fontId="41" fillId="3" borderId="36" xfId="0" applyNumberFormat="1" applyFont="1" applyFill="1" applyBorder="1" applyAlignment="1">
      <alignment horizontal="center" vertical="center"/>
    </xf>
    <xf numFmtId="169" fontId="41" fillId="3" borderId="36" xfId="0" applyNumberFormat="1" applyFont="1" applyFill="1" applyBorder="1" applyAlignment="1">
      <alignment horizontal="left" vertical="center"/>
    </xf>
    <xf numFmtId="169" fontId="41" fillId="3" borderId="3" xfId="0" applyNumberFormat="1" applyFont="1" applyFill="1" applyBorder="1" applyAlignment="1">
      <alignment horizontal="left" vertical="center"/>
    </xf>
    <xf numFmtId="0" fontId="44" fillId="3" borderId="36" xfId="0" applyFont="1" applyFill="1" applyBorder="1" applyAlignment="1">
      <alignment horizontal="center" vertical="center"/>
    </xf>
    <xf numFmtId="14" fontId="42" fillId="4" borderId="33" xfId="0" applyNumberFormat="1" applyFont="1" applyFill="1" applyBorder="1" applyAlignment="1">
      <alignment horizontal="left"/>
    </xf>
    <xf numFmtId="169" fontId="41" fillId="3" borderId="36" xfId="0" quotePrefix="1" applyNumberFormat="1" applyFont="1" applyFill="1" applyBorder="1" applyAlignment="1">
      <alignment horizontal="left" vertical="center"/>
    </xf>
    <xf numFmtId="14" fontId="41" fillId="3" borderId="36" xfId="0" applyNumberFormat="1" applyFont="1" applyFill="1" applyBorder="1" applyAlignment="1">
      <alignment horizontal="center" vertical="center"/>
    </xf>
    <xf numFmtId="168" fontId="46" fillId="0" borderId="36" xfId="3" applyNumberFormat="1" applyFont="1" applyFill="1" applyBorder="1"/>
    <xf numFmtId="0" fontId="42" fillId="4" borderId="33" xfId="0" applyFont="1" applyFill="1" applyBorder="1" applyAlignment="1">
      <alignment horizontal="left"/>
    </xf>
    <xf numFmtId="164" fontId="44" fillId="3" borderId="3" xfId="2" applyFont="1" applyFill="1" applyBorder="1" applyAlignment="1">
      <alignment horizontal="center" vertical="center"/>
    </xf>
    <xf numFmtId="166" fontId="41" fillId="3" borderId="3" xfId="0" applyNumberFormat="1" applyFont="1" applyFill="1" applyBorder="1" applyAlignment="1">
      <alignment horizontal="left" vertical="center"/>
    </xf>
    <xf numFmtId="0" fontId="44" fillId="3" borderId="0" xfId="0" applyFont="1" applyFill="1" applyAlignment="1">
      <alignment vertical="center"/>
    </xf>
    <xf numFmtId="0" fontId="44" fillId="3" borderId="36" xfId="0" applyFont="1" applyFill="1" applyBorder="1" applyAlignment="1">
      <alignment vertical="center"/>
    </xf>
    <xf numFmtId="0" fontId="41" fillId="13" borderId="14" xfId="0" applyFont="1" applyFill="1" applyBorder="1" applyAlignment="1">
      <alignment horizontal="center" vertical="center"/>
    </xf>
    <xf numFmtId="0" fontId="41" fillId="13" borderId="17" xfId="0" applyFont="1" applyFill="1" applyBorder="1" applyAlignment="1">
      <alignment vertical="center"/>
    </xf>
    <xf numFmtId="164" fontId="41" fillId="13" borderId="36" xfId="2" applyFont="1" applyFill="1" applyBorder="1" applyAlignment="1">
      <alignment horizontal="left" vertical="center"/>
    </xf>
    <xf numFmtId="0" fontId="44" fillId="13" borderId="36" xfId="0" applyFont="1" applyFill="1" applyBorder="1" applyAlignment="1">
      <alignment horizontal="center" vertical="center"/>
    </xf>
    <xf numFmtId="164" fontId="41" fillId="13" borderId="36" xfId="2" applyFont="1" applyFill="1" applyBorder="1" applyAlignment="1">
      <alignment horizontal="center" vertical="center"/>
    </xf>
    <xf numFmtId="0" fontId="41" fillId="13" borderId="36" xfId="0" applyFont="1" applyFill="1" applyBorder="1" applyAlignment="1">
      <alignment vertical="center"/>
    </xf>
    <xf numFmtId="0" fontId="41" fillId="13" borderId="36" xfId="0" applyFont="1" applyFill="1" applyBorder="1" applyAlignment="1">
      <alignment horizontal="center" vertical="center"/>
    </xf>
    <xf numFmtId="167" fontId="44" fillId="13" borderId="36" xfId="2" applyNumberFormat="1" applyFont="1" applyFill="1" applyBorder="1" applyAlignment="1">
      <alignment vertical="center"/>
    </xf>
    <xf numFmtId="169" fontId="41" fillId="13" borderId="36" xfId="0" applyNumberFormat="1" applyFont="1" applyFill="1" applyBorder="1" applyAlignment="1">
      <alignment horizontal="left" vertical="center"/>
    </xf>
    <xf numFmtId="14" fontId="41" fillId="13" borderId="3" xfId="0" applyNumberFormat="1" applyFont="1" applyFill="1" applyBorder="1" applyAlignment="1">
      <alignment horizontal="center" vertical="center"/>
    </xf>
    <xf numFmtId="164" fontId="41" fillId="13" borderId="3" xfId="2" applyFont="1" applyFill="1" applyBorder="1" applyAlignment="1">
      <alignment horizontal="left" vertical="center"/>
    </xf>
    <xf numFmtId="0" fontId="41" fillId="13" borderId="3" xfId="0" applyFont="1" applyFill="1" applyBorder="1" applyAlignment="1">
      <alignment vertical="center"/>
    </xf>
    <xf numFmtId="0" fontId="41" fillId="13" borderId="3" xfId="0" applyFont="1" applyFill="1" applyBorder="1" applyAlignment="1">
      <alignment horizontal="center" vertical="center"/>
    </xf>
    <xf numFmtId="169" fontId="41" fillId="13" borderId="3" xfId="0" applyNumberFormat="1" applyFont="1" applyFill="1" applyBorder="1" applyAlignment="1">
      <alignment horizontal="left" vertical="center"/>
    </xf>
    <xf numFmtId="14" fontId="42" fillId="13" borderId="33" xfId="0" applyNumberFormat="1" applyFont="1" applyFill="1" applyBorder="1" applyAlignment="1">
      <alignment horizontal="left"/>
    </xf>
    <xf numFmtId="168" fontId="45" fillId="13" borderId="3" xfId="3" applyNumberFormat="1" applyFont="1" applyFill="1" applyBorder="1"/>
    <xf numFmtId="164" fontId="41" fillId="13" borderId="3" xfId="2" applyFont="1" applyFill="1" applyBorder="1" applyAlignment="1">
      <alignment horizontal="left"/>
    </xf>
    <xf numFmtId="168" fontId="45" fillId="13" borderId="36" xfId="3" applyNumberFormat="1" applyFont="1" applyFill="1" applyBorder="1"/>
    <xf numFmtId="164" fontId="41" fillId="13" borderId="3" xfId="2" applyFont="1" applyFill="1" applyBorder="1" applyAlignment="1">
      <alignment horizontal="center" vertical="center"/>
    </xf>
    <xf numFmtId="164" fontId="46" fillId="13" borderId="3" xfId="2" applyFont="1" applyFill="1" applyBorder="1" applyAlignment="1">
      <alignment horizontal="center" vertical="center"/>
    </xf>
    <xf numFmtId="166" fontId="41" fillId="13" borderId="3" xfId="0" applyNumberFormat="1" applyFont="1" applyFill="1" applyBorder="1" applyAlignment="1">
      <alignment horizontal="left" vertical="center"/>
    </xf>
    <xf numFmtId="166" fontId="41" fillId="13" borderId="3" xfId="1" applyNumberFormat="1" applyFont="1" applyFill="1" applyBorder="1" applyAlignment="1">
      <alignment vertical="center"/>
    </xf>
    <xf numFmtId="0" fontId="41" fillId="13" borderId="0" xfId="0" applyFont="1" applyFill="1" applyAlignment="1">
      <alignment vertical="center"/>
    </xf>
    <xf numFmtId="3" fontId="44" fillId="3" borderId="36" xfId="0" applyNumberFormat="1" applyFont="1" applyFill="1" applyBorder="1" applyAlignment="1">
      <alignment horizontal="center" vertical="center"/>
    </xf>
    <xf numFmtId="164" fontId="44" fillId="3" borderId="36" xfId="2" applyFont="1" applyFill="1" applyBorder="1" applyAlignment="1">
      <alignment horizontal="center" vertical="center"/>
    </xf>
    <xf numFmtId="49" fontId="41" fillId="3" borderId="35" xfId="2" applyNumberFormat="1" applyFont="1" applyFill="1" applyBorder="1" applyAlignment="1" applyProtection="1">
      <alignment horizontal="center" vertical="center"/>
    </xf>
    <xf numFmtId="14" fontId="41" fillId="3" borderId="36" xfId="2" applyNumberFormat="1" applyFont="1" applyFill="1" applyBorder="1" applyAlignment="1">
      <alignment horizontal="left" vertical="center"/>
    </xf>
    <xf numFmtId="14" fontId="41" fillId="3" borderId="3" xfId="2" applyNumberFormat="1" applyFont="1" applyFill="1" applyBorder="1" applyAlignment="1">
      <alignment horizontal="left" vertical="center"/>
    </xf>
    <xf numFmtId="0" fontId="42" fillId="3" borderId="33" xfId="0" applyFont="1" applyFill="1" applyBorder="1" applyAlignment="1">
      <alignment horizontal="left"/>
    </xf>
    <xf numFmtId="164" fontId="41" fillId="3" borderId="3" xfId="2" applyFont="1" applyFill="1" applyBorder="1" applyAlignment="1">
      <alignment vertical="center"/>
    </xf>
    <xf numFmtId="164" fontId="44" fillId="3" borderId="3" xfId="2" applyFont="1" applyFill="1" applyBorder="1" applyAlignment="1">
      <alignment vertical="center"/>
    </xf>
    <xf numFmtId="164" fontId="44" fillId="3" borderId="3" xfId="2" applyFont="1" applyFill="1" applyBorder="1" applyAlignment="1">
      <alignment horizontal="left" vertical="center"/>
    </xf>
    <xf numFmtId="164" fontId="44" fillId="13" borderId="36" xfId="2" applyFont="1" applyFill="1" applyBorder="1" applyAlignment="1">
      <alignment horizontal="center" vertical="center"/>
    </xf>
    <xf numFmtId="0" fontId="41" fillId="13" borderId="33" xfId="0" applyFont="1" applyFill="1" applyBorder="1" applyAlignment="1">
      <alignment vertical="center"/>
    </xf>
    <xf numFmtId="168" fontId="46" fillId="13" borderId="36" xfId="3" applyNumberFormat="1" applyFont="1" applyFill="1" applyBorder="1"/>
    <xf numFmtId="0" fontId="41" fillId="3" borderId="33" xfId="0" applyFont="1" applyFill="1" applyBorder="1" applyAlignment="1">
      <alignment vertical="center"/>
    </xf>
    <xf numFmtId="14" fontId="42" fillId="3" borderId="33" xfId="0" applyNumberFormat="1" applyFont="1" applyFill="1" applyBorder="1" applyAlignment="1">
      <alignment horizontal="left"/>
    </xf>
    <xf numFmtId="168" fontId="45" fillId="3" borderId="3" xfId="3" applyNumberFormat="1" applyFont="1" applyFill="1" applyBorder="1"/>
    <xf numFmtId="43" fontId="41" fillId="3" borderId="36" xfId="1" applyFont="1" applyFill="1" applyBorder="1" applyAlignment="1">
      <alignment horizontal="center" vertical="center"/>
    </xf>
    <xf numFmtId="14" fontId="41" fillId="3" borderId="3" xfId="2" quotePrefix="1" applyNumberFormat="1" applyFont="1" applyFill="1" applyBorder="1" applyAlignment="1">
      <alignment horizontal="left" vertical="center"/>
    </xf>
    <xf numFmtId="14" fontId="41" fillId="0" borderId="3" xfId="2" quotePrefix="1" applyNumberFormat="1" applyFont="1" applyFill="1" applyBorder="1" applyAlignment="1">
      <alignment horizontal="left"/>
    </xf>
    <xf numFmtId="14" fontId="41" fillId="0" borderId="3" xfId="2" applyNumberFormat="1" applyFont="1" applyFill="1" applyBorder="1" applyAlignment="1">
      <alignment horizontal="left"/>
    </xf>
    <xf numFmtId="164" fontId="41" fillId="3" borderId="3" xfId="0" applyNumberFormat="1" applyFont="1" applyFill="1" applyBorder="1" applyAlignment="1">
      <alignment vertical="center"/>
    </xf>
    <xf numFmtId="164" fontId="41" fillId="3" borderId="3" xfId="2" applyFont="1" applyFill="1" applyBorder="1" applyAlignment="1">
      <alignment horizontal="left"/>
    </xf>
    <xf numFmtId="164" fontId="41" fillId="0" borderId="36" xfId="2" applyFont="1" applyFill="1" applyBorder="1" applyAlignment="1">
      <alignment horizontal="left"/>
    </xf>
    <xf numFmtId="164" fontId="41" fillId="0" borderId="33" xfId="2" applyFont="1" applyFill="1" applyBorder="1" applyAlignment="1">
      <alignment horizontal="left"/>
    </xf>
    <xf numFmtId="164" fontId="44" fillId="3" borderId="36" xfId="2" quotePrefix="1" applyFont="1" applyFill="1" applyBorder="1" applyAlignment="1">
      <alignment vertical="center"/>
    </xf>
    <xf numFmtId="0" fontId="44" fillId="3" borderId="36" xfId="0" applyFont="1" applyFill="1" applyBorder="1" applyAlignment="1">
      <alignment horizontal="right" vertical="center"/>
    </xf>
    <xf numFmtId="169" fontId="44" fillId="3" borderId="36" xfId="0" applyNumberFormat="1" applyFont="1" applyFill="1" applyBorder="1" applyAlignment="1">
      <alignment horizontal="left" vertical="center"/>
    </xf>
    <xf numFmtId="14" fontId="44" fillId="3" borderId="3" xfId="0" applyNumberFormat="1" applyFont="1" applyFill="1" applyBorder="1" applyAlignment="1">
      <alignment horizontal="center" vertical="center"/>
    </xf>
    <xf numFmtId="0" fontId="44" fillId="3" borderId="3" xfId="0" applyFont="1" applyFill="1" applyBorder="1" applyAlignment="1">
      <alignment vertical="center"/>
    </xf>
    <xf numFmtId="0" fontId="44" fillId="3" borderId="3" xfId="0" applyFont="1" applyFill="1" applyBorder="1" applyAlignment="1">
      <alignment horizontal="center" vertical="center"/>
    </xf>
    <xf numFmtId="169" fontId="44" fillId="3" borderId="3" xfId="0" applyNumberFormat="1" applyFont="1" applyFill="1" applyBorder="1" applyAlignment="1">
      <alignment horizontal="left" vertical="center"/>
    </xf>
    <xf numFmtId="14" fontId="44" fillId="4" borderId="33" xfId="0" applyNumberFormat="1" applyFont="1" applyFill="1" applyBorder="1" applyAlignment="1">
      <alignment horizontal="left"/>
    </xf>
    <xf numFmtId="166" fontId="44" fillId="3" borderId="3" xfId="0" applyNumberFormat="1" applyFont="1" applyFill="1" applyBorder="1" applyAlignment="1">
      <alignment vertical="center"/>
    </xf>
    <xf numFmtId="166" fontId="44" fillId="3" borderId="3" xfId="1" applyNumberFormat="1" applyFont="1" applyFill="1" applyBorder="1" applyAlignment="1">
      <alignment vertical="center"/>
    </xf>
    <xf numFmtId="0" fontId="41" fillId="3" borderId="0" xfId="0" applyFont="1" applyFill="1" applyBorder="1" applyAlignment="1">
      <alignment horizontal="center" vertical="center"/>
    </xf>
    <xf numFmtId="0" fontId="41" fillId="3" borderId="37" xfId="0" applyFont="1" applyFill="1" applyBorder="1" applyAlignment="1">
      <alignment vertical="center"/>
    </xf>
    <xf numFmtId="49" fontId="44" fillId="3" borderId="3" xfId="0" applyNumberFormat="1" applyFont="1" applyFill="1" applyBorder="1" applyAlignment="1">
      <alignment horizontal="left" vertical="center"/>
    </xf>
    <xf numFmtId="164" fontId="41" fillId="3" borderId="36" xfId="2" quotePrefix="1" applyFont="1" applyFill="1" applyBorder="1" applyAlignment="1">
      <alignment horizontal="left" vertical="center"/>
    </xf>
    <xf numFmtId="164" fontId="44" fillId="3" borderId="36" xfId="2" applyFont="1" applyFill="1" applyBorder="1" applyAlignment="1">
      <alignment vertical="center"/>
    </xf>
    <xf numFmtId="14" fontId="44" fillId="3" borderId="3" xfId="2" applyNumberFormat="1" applyFont="1" applyFill="1" applyBorder="1" applyAlignment="1">
      <alignment horizontal="left" vertical="center"/>
    </xf>
    <xf numFmtId="164" fontId="41" fillId="3" borderId="3" xfId="2" quotePrefix="1" applyFont="1" applyFill="1" applyBorder="1" applyAlignment="1">
      <alignment horizontal="left" vertical="center"/>
    </xf>
    <xf numFmtId="43" fontId="41" fillId="3" borderId="3" xfId="1" applyFont="1" applyFill="1" applyBorder="1" applyAlignment="1">
      <alignment horizontal="center" vertical="center"/>
    </xf>
    <xf numFmtId="14" fontId="44" fillId="3" borderId="3" xfId="2" quotePrefix="1" applyNumberFormat="1" applyFont="1" applyFill="1" applyBorder="1" applyAlignment="1">
      <alignment horizontal="left" vertical="center"/>
    </xf>
    <xf numFmtId="14" fontId="44" fillId="3" borderId="36" xfId="2" applyNumberFormat="1" applyFont="1" applyFill="1" applyBorder="1" applyAlignment="1">
      <alignment horizontal="left" vertical="center"/>
    </xf>
    <xf numFmtId="14" fontId="44" fillId="3" borderId="36" xfId="2" quotePrefix="1" applyNumberFormat="1" applyFont="1" applyFill="1" applyBorder="1" applyAlignment="1">
      <alignment horizontal="left" vertical="center"/>
    </xf>
    <xf numFmtId="0" fontId="41" fillId="3" borderId="0" xfId="0" applyFont="1" applyFill="1" applyBorder="1" applyAlignment="1">
      <alignment vertical="center"/>
    </xf>
    <xf numFmtId="168" fontId="44" fillId="0" borderId="3" xfId="3" applyNumberFormat="1" applyFont="1" applyFill="1" applyBorder="1"/>
    <xf numFmtId="164" fontId="46" fillId="3" borderId="36" xfId="2" applyFont="1" applyFill="1" applyBorder="1" applyAlignment="1">
      <alignment horizontal="center" vertical="center"/>
    </xf>
    <xf numFmtId="166" fontId="41" fillId="3" borderId="36" xfId="0" applyNumberFormat="1" applyFont="1" applyFill="1" applyBorder="1" applyAlignment="1">
      <alignment vertical="center"/>
    </xf>
    <xf numFmtId="166" fontId="41" fillId="3" borderId="36" xfId="1" applyNumberFormat="1" applyFont="1" applyFill="1" applyBorder="1" applyAlignment="1">
      <alignment vertical="center"/>
    </xf>
    <xf numFmtId="0" fontId="41" fillId="3" borderId="26" xfId="0" applyFont="1" applyFill="1" applyBorder="1" applyAlignment="1">
      <alignment vertical="center"/>
    </xf>
    <xf numFmtId="0" fontId="41" fillId="3" borderId="31" xfId="0" applyFont="1" applyFill="1" applyBorder="1" applyAlignment="1">
      <alignment vertical="center"/>
    </xf>
    <xf numFmtId="0" fontId="41" fillId="3" borderId="32" xfId="0" applyFont="1" applyFill="1" applyBorder="1" applyAlignment="1">
      <alignment horizontal="right" vertical="center"/>
    </xf>
    <xf numFmtId="0" fontId="41" fillId="3" borderId="32" xfId="0" applyFont="1" applyFill="1" applyBorder="1" applyAlignment="1">
      <alignment horizontal="center" vertical="center"/>
    </xf>
    <xf numFmtId="167" fontId="41" fillId="3" borderId="32" xfId="0" applyNumberFormat="1" applyFont="1" applyFill="1" applyBorder="1" applyAlignment="1">
      <alignment vertical="center"/>
    </xf>
    <xf numFmtId="164" fontId="41" fillId="3" borderId="32" xfId="0" applyNumberFormat="1" applyFont="1" applyFill="1" applyBorder="1" applyAlignment="1">
      <alignment vertical="center"/>
    </xf>
    <xf numFmtId="167" fontId="47" fillId="3" borderId="0" xfId="0" applyNumberFormat="1" applyFont="1" applyFill="1" applyAlignment="1">
      <alignment vertical="center"/>
    </xf>
    <xf numFmtId="167" fontId="41" fillId="3" borderId="0" xfId="0" applyNumberFormat="1" applyFont="1" applyFill="1" applyAlignment="1">
      <alignment vertical="center"/>
    </xf>
    <xf numFmtId="164" fontId="41" fillId="3" borderId="0" xfId="2" applyFont="1" applyFill="1" applyAlignment="1">
      <alignment vertical="center"/>
    </xf>
    <xf numFmtId="164" fontId="41" fillId="3" borderId="0" xfId="0" applyNumberFormat="1" applyFont="1" applyFill="1" applyAlignment="1">
      <alignment vertical="center"/>
    </xf>
    <xf numFmtId="0" fontId="48" fillId="3" borderId="0" xfId="0" applyFont="1" applyFill="1" applyAlignment="1">
      <alignment vertical="center"/>
    </xf>
    <xf numFmtId="1" fontId="41" fillId="3" borderId="0" xfId="0" applyNumberFormat="1" applyFont="1" applyFill="1" applyAlignment="1">
      <alignment vertical="center"/>
    </xf>
    <xf numFmtId="0" fontId="41" fillId="3" borderId="14" xfId="0" applyFont="1" applyFill="1" applyBorder="1" applyAlignment="1">
      <alignment vertical="center"/>
    </xf>
    <xf numFmtId="167" fontId="44" fillId="3" borderId="2" xfId="2" applyNumberFormat="1" applyFont="1" applyFill="1" applyBorder="1" applyAlignment="1">
      <alignment vertical="center"/>
    </xf>
    <xf numFmtId="0" fontId="41" fillId="3" borderId="25" xfId="0" applyFont="1" applyFill="1" applyBorder="1" applyAlignment="1">
      <alignment vertical="center"/>
    </xf>
    <xf numFmtId="0" fontId="41" fillId="3" borderId="15" xfId="0" applyFont="1" applyFill="1" applyBorder="1" applyAlignment="1">
      <alignment horizontal="center" vertical="center"/>
    </xf>
    <xf numFmtId="0" fontId="41" fillId="3" borderId="18" xfId="0" applyFont="1" applyFill="1" applyBorder="1" applyAlignment="1">
      <alignment vertical="center"/>
    </xf>
    <xf numFmtId="164" fontId="41" fillId="3" borderId="21" xfId="2" applyFont="1" applyFill="1" applyBorder="1" applyAlignment="1">
      <alignment horizontal="left" vertical="center"/>
    </xf>
    <xf numFmtId="0" fontId="41" fillId="3" borderId="16" xfId="0" applyFont="1" applyFill="1" applyBorder="1" applyAlignment="1">
      <alignment horizontal="center" vertical="center"/>
    </xf>
    <xf numFmtId="164" fontId="41" fillId="3" borderId="16" xfId="2" applyFont="1" applyFill="1" applyBorder="1" applyAlignment="1">
      <alignment horizontal="center" vertical="center"/>
    </xf>
    <xf numFmtId="0" fontId="41" fillId="3" borderId="16" xfId="0" applyFont="1" applyFill="1" applyBorder="1" applyAlignment="1">
      <alignment vertical="center"/>
    </xf>
    <xf numFmtId="164" fontId="44" fillId="3" borderId="23" xfId="2" applyFont="1" applyFill="1" applyBorder="1" applyAlignment="1" applyProtection="1">
      <alignment horizontal="center" vertical="center"/>
    </xf>
    <xf numFmtId="167" fontId="44" fillId="3" borderId="16" xfId="2" applyNumberFormat="1" applyFont="1" applyFill="1" applyBorder="1" applyAlignment="1">
      <alignment vertical="center"/>
    </xf>
    <xf numFmtId="0" fontId="41" fillId="3" borderId="21" xfId="0" applyFont="1" applyFill="1" applyBorder="1" applyAlignment="1">
      <alignment vertical="center"/>
    </xf>
    <xf numFmtId="14" fontId="41" fillId="3" borderId="21" xfId="0" applyNumberFormat="1" applyFont="1" applyFill="1" applyBorder="1" applyAlignment="1">
      <alignment horizontal="right" vertical="center"/>
    </xf>
    <xf numFmtId="14" fontId="41" fillId="3" borderId="21" xfId="0" applyNumberFormat="1" applyFont="1" applyFill="1" applyBorder="1" applyAlignment="1">
      <alignment horizontal="center" vertical="center"/>
    </xf>
    <xf numFmtId="164" fontId="41" fillId="3" borderId="24" xfId="2" applyFont="1" applyFill="1" applyBorder="1" applyAlignment="1">
      <alignment horizontal="left" vertical="center"/>
    </xf>
    <xf numFmtId="49" fontId="44" fillId="3" borderId="16" xfId="0" applyNumberFormat="1" applyFont="1" applyFill="1" applyBorder="1" applyAlignment="1">
      <alignment horizontal="left" vertical="center"/>
    </xf>
    <xf numFmtId="167" fontId="44" fillId="3" borderId="16" xfId="0" applyNumberFormat="1" applyFont="1" applyFill="1" applyBorder="1" applyAlignment="1">
      <alignment vertical="center"/>
    </xf>
    <xf numFmtId="166" fontId="41" fillId="3" borderId="16" xfId="1" applyNumberFormat="1" applyFont="1" applyFill="1" applyBorder="1" applyAlignment="1">
      <alignment vertical="center"/>
    </xf>
    <xf numFmtId="164" fontId="41" fillId="3" borderId="16" xfId="2" applyFont="1" applyFill="1" applyBorder="1" applyAlignment="1">
      <alignment vertical="center"/>
    </xf>
    <xf numFmtId="167" fontId="41" fillId="3" borderId="16" xfId="0" applyNumberFormat="1" applyFont="1" applyFill="1" applyBorder="1" applyAlignment="1">
      <alignment vertical="center"/>
    </xf>
    <xf numFmtId="166" fontId="41" fillId="3" borderId="16" xfId="0" applyNumberFormat="1" applyFont="1" applyFill="1" applyBorder="1" applyAlignment="1">
      <alignment vertical="center"/>
    </xf>
    <xf numFmtId="164" fontId="41" fillId="3" borderId="16" xfId="2" applyFont="1" applyFill="1" applyBorder="1" applyAlignment="1">
      <alignment horizontal="left" vertical="center"/>
    </xf>
    <xf numFmtId="3" fontId="41" fillId="3" borderId="16" xfId="0" applyNumberFormat="1" applyFont="1" applyFill="1" applyBorder="1" applyAlignment="1">
      <alignment horizontal="center" vertical="center"/>
    </xf>
    <xf numFmtId="169" fontId="41" fillId="3" borderId="16" xfId="0" applyNumberFormat="1" applyFont="1" applyFill="1" applyBorder="1" applyAlignment="1">
      <alignment horizontal="right" vertical="center"/>
    </xf>
    <xf numFmtId="14" fontId="41" fillId="3" borderId="16" xfId="0" applyNumberFormat="1" applyFont="1" applyFill="1" applyBorder="1" applyAlignment="1">
      <alignment horizontal="center" vertical="center"/>
    </xf>
    <xf numFmtId="168" fontId="44" fillId="3" borderId="16" xfId="1" applyNumberFormat="1" applyFont="1" applyFill="1" applyBorder="1" applyAlignment="1">
      <alignment vertical="center"/>
    </xf>
    <xf numFmtId="0" fontId="44" fillId="3" borderId="16" xfId="0" applyFont="1" applyFill="1" applyBorder="1" applyAlignment="1">
      <alignment horizontal="center" vertical="center"/>
    </xf>
    <xf numFmtId="166" fontId="41" fillId="3" borderId="29" xfId="0" applyNumberFormat="1" applyFont="1" applyFill="1" applyBorder="1" applyAlignment="1">
      <alignment horizontal="left" vertical="center"/>
    </xf>
    <xf numFmtId="166" fontId="41" fillId="3" borderId="29" xfId="1" applyNumberFormat="1" applyFont="1" applyFill="1" applyBorder="1" applyAlignment="1">
      <alignment vertical="center"/>
    </xf>
    <xf numFmtId="166" fontId="41" fillId="3" borderId="16" xfId="0" applyNumberFormat="1" applyFont="1" applyFill="1" applyBorder="1" applyAlignment="1">
      <alignment horizontal="left" vertical="center"/>
    </xf>
    <xf numFmtId="3" fontId="44" fillId="3" borderId="16" xfId="0" applyNumberFormat="1" applyFont="1" applyFill="1" applyBorder="1" applyAlignment="1">
      <alignment horizontal="center" vertical="center"/>
    </xf>
    <xf numFmtId="164" fontId="44" fillId="3" borderId="16" xfId="2" applyFont="1" applyFill="1" applyBorder="1" applyAlignment="1">
      <alignment horizontal="center" vertical="center"/>
    </xf>
    <xf numFmtId="49" fontId="41" fillId="3" borderId="23" xfId="2" applyNumberFormat="1" applyFont="1" applyFill="1" applyBorder="1" applyAlignment="1" applyProtection="1">
      <alignment horizontal="center" vertical="center"/>
    </xf>
    <xf numFmtId="14" fontId="41" fillId="3" borderId="16" xfId="2" applyNumberFormat="1" applyFont="1" applyFill="1" applyBorder="1" applyAlignment="1">
      <alignment horizontal="right" vertical="center"/>
    </xf>
    <xf numFmtId="0" fontId="41" fillId="3" borderId="22" xfId="0" applyFont="1" applyFill="1" applyBorder="1" applyAlignment="1">
      <alignment vertical="center"/>
    </xf>
    <xf numFmtId="167" fontId="44" fillId="3" borderId="3" xfId="0" applyNumberFormat="1" applyFont="1" applyFill="1" applyBorder="1" applyAlignment="1">
      <alignment vertical="center"/>
    </xf>
    <xf numFmtId="166" fontId="41" fillId="3" borderId="29" xfId="0" applyNumberFormat="1" applyFont="1" applyFill="1" applyBorder="1" applyAlignment="1">
      <alignment vertical="center"/>
    </xf>
    <xf numFmtId="169" fontId="41" fillId="3" borderId="16" xfId="0" applyNumberFormat="1" applyFont="1" applyFill="1" applyBorder="1" applyAlignment="1">
      <alignment vertical="center"/>
    </xf>
    <xf numFmtId="0" fontId="44" fillId="3" borderId="21" xfId="0" applyFont="1" applyFill="1" applyBorder="1" applyAlignment="1">
      <alignment horizontal="center" vertical="center"/>
    </xf>
    <xf numFmtId="164" fontId="41" fillId="3" borderId="25" xfId="2" applyFont="1" applyFill="1" applyBorder="1" applyAlignment="1">
      <alignment horizontal="left" vertical="center"/>
    </xf>
    <xf numFmtId="164" fontId="44" fillId="3" borderId="16" xfId="2" applyFont="1" applyFill="1" applyBorder="1" applyAlignment="1">
      <alignment vertical="center"/>
    </xf>
    <xf numFmtId="0" fontId="41" fillId="3" borderId="27" xfId="0" applyFont="1" applyFill="1" applyBorder="1" applyAlignment="1">
      <alignment horizontal="center" vertical="center"/>
    </xf>
    <xf numFmtId="0" fontId="41" fillId="3" borderId="28" xfId="0" applyFont="1" applyFill="1" applyBorder="1" applyAlignment="1">
      <alignment vertical="center"/>
    </xf>
    <xf numFmtId="0" fontId="41" fillId="3" borderId="29" xfId="0" applyFont="1" applyFill="1" applyBorder="1" applyAlignment="1">
      <alignment horizontal="center" vertical="center"/>
    </xf>
    <xf numFmtId="0" fontId="41" fillId="3" borderId="29" xfId="0" applyFont="1" applyFill="1" applyBorder="1" applyAlignment="1">
      <alignment vertical="center"/>
    </xf>
    <xf numFmtId="167" fontId="44" fillId="3" borderId="29" xfId="2" applyNumberFormat="1" applyFont="1" applyFill="1" applyBorder="1" applyAlignment="1">
      <alignment vertical="center"/>
    </xf>
    <xf numFmtId="0" fontId="41" fillId="3" borderId="30" xfId="0" applyFont="1" applyFill="1" applyBorder="1" applyAlignment="1">
      <alignment vertical="center"/>
    </xf>
    <xf numFmtId="14" fontId="41" fillId="3" borderId="30" xfId="0" applyNumberFormat="1" applyFont="1" applyFill="1" applyBorder="1" applyAlignment="1">
      <alignment vertical="center"/>
    </xf>
    <xf numFmtId="49" fontId="44" fillId="3" borderId="29" xfId="0" applyNumberFormat="1" applyFont="1" applyFill="1" applyBorder="1" applyAlignment="1">
      <alignment horizontal="left" vertical="center"/>
    </xf>
    <xf numFmtId="164" fontId="41" fillId="3" borderId="29" xfId="2" applyFont="1" applyFill="1" applyBorder="1" applyAlignment="1">
      <alignment vertical="center"/>
    </xf>
    <xf numFmtId="167" fontId="41" fillId="3" borderId="29" xfId="0" applyNumberFormat="1" applyFont="1" applyFill="1" applyBorder="1" applyAlignment="1">
      <alignment vertical="center"/>
    </xf>
    <xf numFmtId="164" fontId="41" fillId="3" borderId="29" xfId="2" applyFont="1" applyFill="1" applyBorder="1" applyAlignment="1">
      <alignment horizontal="center" vertical="center"/>
    </xf>
    <xf numFmtId="166" fontId="41" fillId="3" borderId="32" xfId="0" applyNumberFormat="1" applyFont="1" applyFill="1" applyBorder="1" applyAlignment="1">
      <alignment vertical="center"/>
    </xf>
    <xf numFmtId="14" fontId="42" fillId="4" borderId="36" xfId="0" applyNumberFormat="1" applyFont="1" applyFill="1" applyBorder="1" applyAlignment="1">
      <alignment horizontal="left"/>
    </xf>
    <xf numFmtId="164" fontId="41" fillId="3" borderId="36" xfId="2" applyFont="1" applyFill="1" applyBorder="1" applyAlignment="1">
      <alignment horizontal="left"/>
    </xf>
    <xf numFmtId="0" fontId="41" fillId="16" borderId="14" xfId="0" applyFont="1" applyFill="1" applyBorder="1" applyAlignment="1">
      <alignment horizontal="center" vertical="center"/>
    </xf>
    <xf numFmtId="0" fontId="41" fillId="16" borderId="17" xfId="0" applyFont="1" applyFill="1" applyBorder="1" applyAlignment="1">
      <alignment vertical="center"/>
    </xf>
    <xf numFmtId="0" fontId="41" fillId="16" borderId="36" xfId="0" applyFont="1" applyFill="1" applyBorder="1" applyAlignment="1">
      <alignment horizontal="center" vertical="center"/>
    </xf>
    <xf numFmtId="49" fontId="41" fillId="16" borderId="35" xfId="2" applyNumberFormat="1" applyFont="1" applyFill="1" applyBorder="1" applyAlignment="1" applyProtection="1">
      <alignment horizontal="center" vertical="center"/>
    </xf>
    <xf numFmtId="0" fontId="42" fillId="16" borderId="33" xfId="0" applyFont="1" applyFill="1" applyBorder="1" applyAlignment="1">
      <alignment horizontal="left"/>
    </xf>
    <xf numFmtId="0" fontId="41" fillId="16" borderId="3" xfId="0" applyFont="1" applyFill="1" applyBorder="1" applyAlignment="1">
      <alignment horizontal="center" vertical="center"/>
    </xf>
    <xf numFmtId="164" fontId="41" fillId="16" borderId="3" xfId="2" applyFont="1" applyFill="1" applyBorder="1" applyAlignment="1">
      <alignment horizontal="left"/>
    </xf>
    <xf numFmtId="164" fontId="41" fillId="14" borderId="3" xfId="2" applyFont="1" applyFill="1" applyBorder="1" applyAlignment="1">
      <alignment horizontal="left"/>
    </xf>
    <xf numFmtId="164" fontId="41" fillId="16" borderId="3" xfId="2" applyFont="1" applyFill="1" applyBorder="1" applyAlignment="1">
      <alignment horizontal="center" vertical="center"/>
    </xf>
    <xf numFmtId="164" fontId="41" fillId="16" borderId="3" xfId="2" applyFont="1" applyFill="1" applyBorder="1" applyAlignment="1">
      <alignment vertical="center"/>
    </xf>
    <xf numFmtId="164" fontId="46" fillId="16" borderId="3" xfId="2" applyFont="1" applyFill="1" applyBorder="1" applyAlignment="1">
      <alignment vertical="center"/>
    </xf>
    <xf numFmtId="0" fontId="41" fillId="16" borderId="3" xfId="0" applyFont="1" applyFill="1" applyBorder="1" applyAlignment="1">
      <alignment vertical="center"/>
    </xf>
    <xf numFmtId="0" fontId="41" fillId="16" borderId="0" xfId="0" applyFont="1" applyFill="1" applyAlignment="1">
      <alignment vertical="center"/>
    </xf>
    <xf numFmtId="164" fontId="41" fillId="3" borderId="36" xfId="0" applyNumberFormat="1" applyFont="1" applyFill="1" applyBorder="1" applyAlignment="1">
      <alignment vertical="center"/>
    </xf>
    <xf numFmtId="164" fontId="41" fillId="16" borderId="36" xfId="2" applyFont="1" applyFill="1" applyBorder="1" applyAlignment="1">
      <alignment horizontal="center" vertical="center"/>
    </xf>
    <xf numFmtId="164" fontId="41" fillId="16" borderId="36" xfId="2" applyFont="1" applyFill="1" applyBorder="1" applyAlignment="1">
      <alignment horizontal="left"/>
    </xf>
    <xf numFmtId="164" fontId="44" fillId="16" borderId="36" xfId="2" applyFont="1" applyFill="1" applyBorder="1" applyAlignment="1">
      <alignment horizontal="center" vertical="center"/>
    </xf>
    <xf numFmtId="0" fontId="41" fillId="16" borderId="36" xfId="0" applyFont="1" applyFill="1" applyBorder="1" applyAlignment="1">
      <alignment vertical="center"/>
    </xf>
    <xf numFmtId="164" fontId="44" fillId="3" borderId="32" xfId="0" applyNumberFormat="1" applyFont="1" applyFill="1" applyBorder="1" applyAlignment="1">
      <alignment vertical="center"/>
    </xf>
    <xf numFmtId="164" fontId="44" fillId="3" borderId="0" xfId="2" applyFont="1" applyFill="1" applyAlignment="1">
      <alignment vertical="center"/>
    </xf>
    <xf numFmtId="164" fontId="44" fillId="3" borderId="0" xfId="0" applyNumberFormat="1" applyFont="1" applyFill="1" applyAlignment="1">
      <alignment vertical="center"/>
    </xf>
    <xf numFmtId="0" fontId="44" fillId="3" borderId="36" xfId="0" applyFont="1" applyFill="1" applyBorder="1" applyAlignment="1">
      <alignment horizontal="center" vertical="center" wrapText="1"/>
    </xf>
    <xf numFmtId="166" fontId="41" fillId="3" borderId="36" xfId="0" applyNumberFormat="1" applyFont="1" applyFill="1" applyBorder="1" applyAlignment="1">
      <alignment horizontal="left" vertical="center"/>
    </xf>
    <xf numFmtId="164" fontId="41" fillId="16" borderId="36" xfId="2" applyFont="1" applyFill="1" applyBorder="1" applyAlignment="1">
      <alignment horizontal="left" vertical="center"/>
    </xf>
    <xf numFmtId="167" fontId="44" fillId="16" borderId="36" xfId="2" applyNumberFormat="1" applyFont="1" applyFill="1" applyBorder="1" applyAlignment="1">
      <alignment vertical="center"/>
    </xf>
    <xf numFmtId="14" fontId="41" fillId="16" borderId="36" xfId="2" applyNumberFormat="1" applyFont="1" applyFill="1" applyBorder="1" applyAlignment="1">
      <alignment horizontal="left" vertical="center"/>
    </xf>
    <xf numFmtId="166" fontId="41" fillId="16" borderId="3" xfId="0" applyNumberFormat="1" applyFont="1" applyFill="1" applyBorder="1" applyAlignment="1">
      <alignment horizontal="left" vertical="center"/>
    </xf>
    <xf numFmtId="166" fontId="41" fillId="16" borderId="3" xfId="1" applyNumberFormat="1" applyFont="1" applyFill="1" applyBorder="1" applyAlignment="1">
      <alignment vertical="center"/>
    </xf>
    <xf numFmtId="14" fontId="41" fillId="3" borderId="36" xfId="2" quotePrefix="1" applyNumberFormat="1" applyFont="1" applyFill="1" applyBorder="1" applyAlignment="1">
      <alignment horizontal="left" vertical="center"/>
    </xf>
    <xf numFmtId="14" fontId="41" fillId="0" borderId="36" xfId="2" quotePrefix="1" applyNumberFormat="1" applyFont="1" applyFill="1" applyBorder="1" applyAlignment="1">
      <alignment horizontal="left"/>
    </xf>
    <xf numFmtId="14" fontId="41" fillId="0" borderId="36" xfId="2" applyNumberFormat="1" applyFont="1" applyFill="1" applyBorder="1" applyAlignment="1">
      <alignment horizontal="left"/>
    </xf>
    <xf numFmtId="0" fontId="44" fillId="16" borderId="36" xfId="0" applyFont="1" applyFill="1" applyBorder="1" applyAlignment="1">
      <alignment horizontal="right" vertical="center"/>
    </xf>
    <xf numFmtId="169" fontId="41" fillId="16" borderId="36" xfId="0" applyNumberFormat="1" applyFont="1" applyFill="1" applyBorder="1" applyAlignment="1">
      <alignment horizontal="left" vertical="center"/>
    </xf>
    <xf numFmtId="14" fontId="42" fillId="16" borderId="33" xfId="0" applyNumberFormat="1" applyFont="1" applyFill="1" applyBorder="1" applyAlignment="1">
      <alignment horizontal="left"/>
    </xf>
    <xf numFmtId="166" fontId="41" fillId="16" borderId="36" xfId="0" applyNumberFormat="1" applyFont="1" applyFill="1" applyBorder="1" applyAlignment="1">
      <alignment vertical="center"/>
    </xf>
    <xf numFmtId="166" fontId="41" fillId="16" borderId="36" xfId="1" applyNumberFormat="1" applyFont="1" applyFill="1" applyBorder="1" applyAlignment="1">
      <alignment vertical="center"/>
    </xf>
    <xf numFmtId="14" fontId="44" fillId="3" borderId="36" xfId="0" applyNumberFormat="1" applyFont="1" applyFill="1" applyBorder="1" applyAlignment="1">
      <alignment horizontal="center" vertical="center"/>
    </xf>
    <xf numFmtId="164" fontId="44" fillId="3" borderId="36" xfId="2" applyFont="1" applyFill="1" applyBorder="1" applyAlignment="1">
      <alignment horizontal="left" vertical="center"/>
    </xf>
    <xf numFmtId="166" fontId="44" fillId="3" borderId="36" xfId="0" applyNumberFormat="1" applyFont="1" applyFill="1" applyBorder="1" applyAlignment="1">
      <alignment vertical="center"/>
    </xf>
    <xf numFmtId="166" fontId="44" fillId="3" borderId="36" xfId="1" applyNumberFormat="1" applyFont="1" applyFill="1" applyBorder="1" applyAlignment="1">
      <alignment vertical="center"/>
    </xf>
    <xf numFmtId="49" fontId="44" fillId="3" borderId="36" xfId="0" applyNumberFormat="1" applyFont="1" applyFill="1" applyBorder="1" applyAlignment="1">
      <alignment horizontal="left" vertical="center"/>
    </xf>
    <xf numFmtId="0" fontId="44" fillId="3" borderId="5" xfId="0" applyFont="1" applyFill="1" applyBorder="1" applyAlignment="1">
      <alignment horizontal="center" vertical="center" wrapText="1"/>
    </xf>
    <xf numFmtId="0" fontId="44" fillId="3" borderId="11" xfId="0" applyFont="1" applyFill="1" applyBorder="1" applyAlignment="1">
      <alignment horizontal="center" vertical="center" wrapText="1"/>
    </xf>
    <xf numFmtId="0" fontId="44" fillId="3" borderId="6" xfId="0" applyFont="1" applyFill="1" applyBorder="1" applyAlignment="1">
      <alignment horizontal="center" vertical="center" wrapText="1"/>
    </xf>
    <xf numFmtId="0" fontId="44" fillId="3" borderId="2" xfId="0" applyFont="1" applyFill="1" applyBorder="1" applyAlignment="1">
      <alignment horizontal="center" vertical="center" wrapText="1"/>
    </xf>
    <xf numFmtId="0" fontId="44" fillId="3" borderId="7" xfId="0" applyFont="1" applyFill="1" applyBorder="1" applyAlignment="1">
      <alignment horizontal="center" vertical="center" wrapText="1"/>
    </xf>
    <xf numFmtId="0" fontId="44" fillId="3" borderId="4" xfId="0" applyFont="1" applyFill="1" applyBorder="1" applyAlignment="1">
      <alignment horizontal="center" vertical="center" wrapText="1"/>
    </xf>
    <xf numFmtId="0" fontId="44" fillId="3" borderId="8" xfId="0" applyFont="1" applyFill="1" applyBorder="1" applyAlignment="1">
      <alignment horizontal="center" vertical="center" wrapText="1"/>
    </xf>
    <xf numFmtId="0" fontId="44" fillId="3" borderId="9" xfId="0" applyFont="1" applyFill="1" applyBorder="1" applyAlignment="1">
      <alignment horizontal="center" vertical="center" wrapText="1"/>
    </xf>
    <xf numFmtId="0" fontId="44" fillId="3" borderId="10" xfId="0" applyFont="1" applyFill="1" applyBorder="1" applyAlignment="1">
      <alignment horizontal="center" vertical="center" wrapText="1"/>
    </xf>
    <xf numFmtId="0" fontId="44" fillId="3" borderId="19" xfId="0" applyFont="1" applyFill="1" applyBorder="1" applyAlignment="1">
      <alignment horizontal="center" vertical="center"/>
    </xf>
    <xf numFmtId="0" fontId="44" fillId="3" borderId="20" xfId="0" applyFont="1" applyFill="1" applyBorder="1" applyAlignment="1">
      <alignment horizontal="center" vertical="center"/>
    </xf>
    <xf numFmtId="0" fontId="44" fillId="3" borderId="8" xfId="0" applyFont="1" applyFill="1" applyBorder="1" applyAlignment="1">
      <alignment horizontal="center" vertical="center"/>
    </xf>
    <xf numFmtId="0" fontId="44" fillId="3" borderId="9" xfId="0" applyFont="1" applyFill="1" applyBorder="1" applyAlignment="1">
      <alignment horizontal="center" vertical="center"/>
    </xf>
    <xf numFmtId="0" fontId="44" fillId="3" borderId="10" xfId="0" applyFont="1" applyFill="1" applyBorder="1" applyAlignment="1">
      <alignment horizontal="center" vertical="center"/>
    </xf>
    <xf numFmtId="0" fontId="41" fillId="3" borderId="12" xfId="0" applyFont="1" applyFill="1" applyBorder="1" applyAlignment="1">
      <alignment horizontal="center" vertical="center"/>
    </xf>
    <xf numFmtId="0" fontId="41" fillId="3" borderId="13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center" vertical="center"/>
    </xf>
    <xf numFmtId="0" fontId="4" fillId="3" borderId="2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43" fontId="31" fillId="0" borderId="19" xfId="1" applyFont="1" applyFill="1" applyBorder="1" applyAlignment="1">
      <alignment horizontal="center"/>
    </xf>
    <xf numFmtId="43" fontId="31" fillId="0" borderId="34" xfId="1" applyFont="1" applyFill="1" applyBorder="1" applyAlignment="1">
      <alignment horizontal="center"/>
    </xf>
    <xf numFmtId="43" fontId="31" fillId="0" borderId="20" xfId="1" applyFont="1" applyFill="1" applyBorder="1" applyAlignment="1">
      <alignment horizontal="center"/>
    </xf>
    <xf numFmtId="43" fontId="31" fillId="0" borderId="1" xfId="1" applyFont="1" applyFill="1" applyBorder="1" applyAlignment="1">
      <alignment horizontal="center" vertical="center" wrapText="1"/>
    </xf>
    <xf numFmtId="168" fontId="31" fillId="0" borderId="19" xfId="1" applyNumberFormat="1" applyFont="1" applyFill="1" applyBorder="1" applyAlignment="1">
      <alignment horizontal="center" vertical="center"/>
    </xf>
    <xf numFmtId="168" fontId="31" fillId="0" borderId="20" xfId="1" applyNumberFormat="1" applyFont="1" applyFill="1" applyBorder="1" applyAlignment="1">
      <alignment horizontal="center" vertical="center"/>
    </xf>
    <xf numFmtId="168" fontId="31" fillId="7" borderId="1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168" fontId="31" fillId="0" borderId="1" xfId="1" applyNumberFormat="1" applyFont="1" applyFill="1" applyBorder="1" applyAlignment="1">
      <alignment horizontal="center" vertical="center" wrapText="1"/>
    </xf>
    <xf numFmtId="168" fontId="31" fillId="8" borderId="19" xfId="1" applyNumberFormat="1" applyFont="1" applyFill="1" applyBorder="1" applyAlignment="1">
      <alignment horizontal="center" vertical="center" wrapText="1"/>
    </xf>
    <xf numFmtId="168" fontId="31" fillId="8" borderId="34" xfId="1" applyNumberFormat="1" applyFont="1" applyFill="1" applyBorder="1" applyAlignment="1">
      <alignment horizontal="center" vertical="center" wrapText="1"/>
    </xf>
    <xf numFmtId="168" fontId="31" fillId="8" borderId="20" xfId="1" applyNumberFormat="1" applyFont="1" applyFill="1" applyBorder="1" applyAlignment="1">
      <alignment horizontal="center" vertical="center" wrapText="1"/>
    </xf>
    <xf numFmtId="168" fontId="31" fillId="6" borderId="19" xfId="1" applyNumberFormat="1" applyFont="1" applyFill="1" applyBorder="1" applyAlignment="1">
      <alignment horizontal="center" vertical="center" wrapText="1"/>
    </xf>
    <xf numFmtId="168" fontId="31" fillId="6" borderId="34" xfId="1" applyNumberFormat="1" applyFont="1" applyFill="1" applyBorder="1" applyAlignment="1">
      <alignment horizontal="center" vertical="center" wrapText="1"/>
    </xf>
    <xf numFmtId="168" fontId="31" fillId="6" borderId="20" xfId="1" applyNumberFormat="1" applyFont="1" applyFill="1" applyBorder="1" applyAlignment="1">
      <alignment horizontal="center" vertical="center" wrapText="1"/>
    </xf>
    <xf numFmtId="168" fontId="31" fillId="8" borderId="1" xfId="1" applyNumberFormat="1" applyFont="1" applyFill="1" applyBorder="1" applyAlignment="1">
      <alignment horizontal="center" vertical="center" wrapText="1"/>
    </xf>
    <xf numFmtId="168" fontId="31" fillId="9" borderId="1" xfId="1" applyNumberFormat="1" applyFont="1" applyFill="1" applyBorder="1" applyAlignment="1">
      <alignment horizontal="center" vertical="center" wrapText="1"/>
    </xf>
    <xf numFmtId="168" fontId="31" fillId="9" borderId="19" xfId="1" applyNumberFormat="1" applyFont="1" applyFill="1" applyBorder="1" applyAlignment="1">
      <alignment horizontal="center" vertical="center" wrapText="1"/>
    </xf>
    <xf numFmtId="168" fontId="31" fillId="9" borderId="34" xfId="1" applyNumberFormat="1" applyFont="1" applyFill="1" applyBorder="1" applyAlignment="1">
      <alignment horizontal="center" vertical="center" wrapText="1"/>
    </xf>
    <xf numFmtId="168" fontId="31" fillId="9" borderId="20" xfId="1" applyNumberFormat="1" applyFont="1" applyFill="1" applyBorder="1" applyAlignment="1">
      <alignment horizontal="center" vertical="center" wrapText="1"/>
    </xf>
    <xf numFmtId="168" fontId="31" fillId="7" borderId="19" xfId="1" applyNumberFormat="1" applyFont="1" applyFill="1" applyBorder="1" applyAlignment="1">
      <alignment horizontal="center" vertical="center" wrapText="1"/>
    </xf>
    <xf numFmtId="168" fontId="31" fillId="7" borderId="34" xfId="1" applyNumberFormat="1" applyFont="1" applyFill="1" applyBorder="1" applyAlignment="1">
      <alignment horizontal="center" vertical="center" wrapText="1"/>
    </xf>
    <xf numFmtId="168" fontId="31" fillId="7" borderId="20" xfId="1" applyNumberFormat="1" applyFont="1" applyFill="1" applyBorder="1" applyAlignment="1">
      <alignment horizontal="center" vertical="center" wrapText="1"/>
    </xf>
    <xf numFmtId="168" fontId="31" fillId="10" borderId="1" xfId="1" applyNumberFormat="1" applyFont="1" applyFill="1" applyBorder="1" applyAlignment="1">
      <alignment horizontal="center" vertical="center" wrapText="1"/>
    </xf>
    <xf numFmtId="168" fontId="31" fillId="10" borderId="19" xfId="1" applyNumberFormat="1" applyFont="1" applyFill="1" applyBorder="1" applyAlignment="1">
      <alignment horizontal="center" vertical="center" wrapText="1"/>
    </xf>
    <xf numFmtId="168" fontId="31" fillId="10" borderId="34" xfId="1" applyNumberFormat="1" applyFont="1" applyFill="1" applyBorder="1" applyAlignment="1">
      <alignment horizontal="center" vertical="center" wrapText="1"/>
    </xf>
    <xf numFmtId="168" fontId="31" fillId="10" borderId="20" xfId="1" applyNumberFormat="1" applyFont="1" applyFill="1" applyBorder="1" applyAlignment="1">
      <alignment horizontal="center" vertical="center" wrapText="1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168" fontId="31" fillId="0" borderId="19" xfId="1" applyNumberFormat="1" applyFont="1" applyFill="1" applyBorder="1" applyAlignment="1">
      <alignment horizontal="center" vertical="center" wrapText="1"/>
    </xf>
    <xf numFmtId="168" fontId="31" fillId="0" borderId="34" xfId="1" applyNumberFormat="1" applyFont="1" applyFill="1" applyBorder="1" applyAlignment="1">
      <alignment horizontal="center" vertical="center" wrapText="1"/>
    </xf>
    <xf numFmtId="168" fontId="31" fillId="0" borderId="20" xfId="1" applyNumberFormat="1" applyFont="1" applyFill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/>
    </xf>
    <xf numFmtId="168" fontId="44" fillId="0" borderId="36" xfId="3" applyNumberFormat="1" applyFont="1" applyFill="1" applyBorder="1"/>
  </cellXfs>
  <cellStyles count="7">
    <cellStyle name="Comma" xfId="1" builtinId="3"/>
    <cellStyle name="Comma [0]" xfId="2" builtinId="6"/>
    <cellStyle name="Comma [0] 123 3" xfId="6"/>
    <cellStyle name="Comma 2" xfId="4"/>
    <cellStyle name="Comma 2 4 2 2 2 2 2" xfId="3"/>
    <cellStyle name="Normal" xfId="0" builtinId="0"/>
    <cellStyle name="Normal 199 3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lanko%20Laporan%20pendapatan%20opset%20Maret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ek.%20Divre\2021\Opset%202021\Data%20Opset%20Sesuai%20RKAP\RO%20Rapat\bt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cana Opset Realisasi"/>
      <sheetName val="Lokasi Potensial Kerjasama "/>
      <sheetName val="Opset sesuai RO"/>
      <sheetName val="KPI"/>
      <sheetName val="RO"/>
    </sheetNames>
    <sheetDataSet>
      <sheetData sheetId="0"/>
      <sheetData sheetId="1"/>
      <sheetData sheetId="2">
        <row r="9">
          <cell r="R9">
            <v>40000000</v>
          </cell>
        </row>
        <row r="10">
          <cell r="R10">
            <v>3000000</v>
          </cell>
        </row>
        <row r="11">
          <cell r="R11">
            <v>3000000</v>
          </cell>
        </row>
        <row r="12">
          <cell r="R12">
            <v>3000000</v>
          </cell>
        </row>
        <row r="13">
          <cell r="R13">
            <v>3500000</v>
          </cell>
        </row>
        <row r="14">
          <cell r="R14">
            <v>3500000</v>
          </cell>
        </row>
        <row r="15">
          <cell r="R15">
            <v>3000000</v>
          </cell>
        </row>
        <row r="16">
          <cell r="R16">
            <v>1090000</v>
          </cell>
        </row>
        <row r="17">
          <cell r="R17">
            <v>2500000</v>
          </cell>
        </row>
        <row r="18">
          <cell r="R18">
            <v>2500000</v>
          </cell>
        </row>
        <row r="19">
          <cell r="R19">
            <v>3500000</v>
          </cell>
        </row>
        <row r="20">
          <cell r="R20">
            <v>1500000</v>
          </cell>
        </row>
        <row r="21">
          <cell r="R21">
            <v>7500000</v>
          </cell>
        </row>
        <row r="22">
          <cell r="R22">
            <v>0</v>
          </cell>
        </row>
        <row r="23">
          <cell r="R23">
            <v>38363188</v>
          </cell>
        </row>
        <row r="24">
          <cell r="R24">
            <v>3000000</v>
          </cell>
        </row>
        <row r="25">
          <cell r="R25">
            <v>1800000</v>
          </cell>
        </row>
        <row r="26">
          <cell r="R26">
            <v>680000</v>
          </cell>
        </row>
        <row r="27">
          <cell r="R27">
            <v>2252252.2522522523</v>
          </cell>
        </row>
        <row r="28">
          <cell r="R28">
            <v>3000000</v>
          </cell>
        </row>
        <row r="29">
          <cell r="R29">
            <v>3000000</v>
          </cell>
        </row>
        <row r="30">
          <cell r="R30">
            <v>3000000</v>
          </cell>
        </row>
        <row r="31">
          <cell r="R31">
            <v>3000000</v>
          </cell>
        </row>
        <row r="32">
          <cell r="R32">
            <v>1801801.8018018019</v>
          </cell>
        </row>
        <row r="33">
          <cell r="R33">
            <v>2702702.7027027025</v>
          </cell>
        </row>
        <row r="34">
          <cell r="R34"/>
        </row>
        <row r="35">
          <cell r="R35">
            <v>360360.36036036036</v>
          </cell>
        </row>
        <row r="36">
          <cell r="R36">
            <v>360360.36036036036</v>
          </cell>
        </row>
        <row r="37">
          <cell r="R37">
            <v>360360.36036036036</v>
          </cell>
        </row>
        <row r="38">
          <cell r="R38">
            <v>360360.36036036036</v>
          </cell>
        </row>
        <row r="39">
          <cell r="R39">
            <v>360360.36036036036</v>
          </cell>
        </row>
        <row r="40">
          <cell r="R40">
            <v>450450.45045045047</v>
          </cell>
        </row>
        <row r="41">
          <cell r="R41">
            <v>450450.45045045047</v>
          </cell>
        </row>
        <row r="42">
          <cell r="R42">
            <v>450450.45045045047</v>
          </cell>
        </row>
        <row r="43">
          <cell r="R43">
            <v>0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NGEMBANGAN ASET"/>
      <sheetName val="REKAP"/>
      <sheetName val="Data Opset 2018"/>
      <sheetName val="REKAP "/>
      <sheetName val="GAB RO PER KPH"/>
      <sheetName val="RO TRIWULAN"/>
      <sheetName val="Realisasi Gab ERP"/>
      <sheetName val="Realisasi Gab Lap. KPH"/>
      <sheetName val="Perb.Realisasi Lap. KPH &amp; IRP"/>
      <sheetName val="GRAF1 ERP"/>
      <sheetName val="GRAF2 ERP"/>
      <sheetName val="Divre"/>
      <sheetName val="Btn"/>
      <sheetName val="Skb"/>
      <sheetName val="Bgr"/>
      <sheetName val="Pwk"/>
      <sheetName val="Cjr"/>
      <sheetName val="BDU"/>
      <sheetName val="BDS"/>
      <sheetName val="Garut"/>
      <sheetName val="Smd"/>
      <sheetName val="Tsm"/>
      <sheetName val="Cms"/>
      <sheetName val="Mjlk"/>
      <sheetName val="Kng"/>
      <sheetName val="IDRR"/>
      <sheetName val="KBM Penjualan"/>
      <sheetName val="Sheet1"/>
      <sheetName val="GRAF1 KPH"/>
      <sheetName val="GRAF2 KPH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">
          <cell r="B4" t="str">
            <v xml:space="preserve">BULAN                 : 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showGridLines="0" tabSelected="1" topLeftCell="S25" zoomScale="95" zoomScaleNormal="95" workbookViewId="0">
      <selection activeCell="Y47" sqref="Y47"/>
    </sheetView>
  </sheetViews>
  <sheetFormatPr defaultRowHeight="16.5" x14ac:dyDescent="0.25"/>
  <cols>
    <col min="1" max="1" width="5" style="340" customWidth="1"/>
    <col min="2" max="2" width="20.85546875" style="340" customWidth="1"/>
    <col min="3" max="3" width="36.42578125" style="340" bestFit="1" customWidth="1"/>
    <col min="4" max="4" width="7.85546875" style="340" customWidth="1"/>
    <col min="5" max="5" width="10.28515625" style="340" customWidth="1"/>
    <col min="6" max="6" width="44.5703125" style="340" bestFit="1" customWidth="1"/>
    <col min="7" max="7" width="12.85546875" style="340" customWidth="1"/>
    <col min="8" max="8" width="25" style="340" customWidth="1"/>
    <col min="9" max="9" width="18.140625" style="340" bestFit="1" customWidth="1"/>
    <col min="10" max="10" width="15.5703125" style="340" bestFit="1" customWidth="1"/>
    <col min="11" max="11" width="17.28515625" style="340" customWidth="1"/>
    <col min="12" max="12" width="20.5703125" style="340" bestFit="1" customWidth="1"/>
    <col min="13" max="13" width="20.85546875" style="340" customWidth="1"/>
    <col min="14" max="14" width="12" style="340" customWidth="1"/>
    <col min="15" max="15" width="15.28515625" style="340" bestFit="1" customWidth="1"/>
    <col min="16" max="16" width="16.28515625" style="340" customWidth="1"/>
    <col min="17" max="17" width="15.28515625" style="340" bestFit="1" customWidth="1"/>
    <col min="18" max="18" width="14.85546875" style="340" bestFit="1" customWidth="1"/>
    <col min="19" max="19" width="13.5703125" style="340" bestFit="1" customWidth="1"/>
    <col min="20" max="20" width="12.7109375" style="340" bestFit="1" customWidth="1"/>
    <col min="21" max="21" width="13.85546875" style="340" customWidth="1"/>
    <col min="22" max="22" width="13.5703125" style="340" customWidth="1"/>
    <col min="23" max="23" width="14" style="340" bestFit="1" customWidth="1"/>
    <col min="24" max="24" width="13.5703125" style="340" customWidth="1"/>
    <col min="25" max="25" width="18" style="382" bestFit="1" customWidth="1"/>
    <col min="26" max="26" width="14.42578125" style="340" bestFit="1" customWidth="1"/>
    <col min="27" max="27" width="14" style="340" bestFit="1" customWidth="1"/>
    <col min="28" max="28" width="50.28515625" style="340" customWidth="1"/>
    <col min="29" max="29" width="16" style="340" customWidth="1"/>
    <col min="30" max="16384" width="9.140625" style="340"/>
  </cols>
  <sheetData>
    <row r="1" spans="1:29" x14ac:dyDescent="0.25">
      <c r="B1" s="344" t="s">
        <v>430</v>
      </c>
    </row>
    <row r="2" spans="1:29" x14ac:dyDescent="0.25">
      <c r="B2" s="344" t="s">
        <v>103</v>
      </c>
    </row>
    <row r="3" spans="1:29" x14ac:dyDescent="0.25">
      <c r="B3" s="344" t="s">
        <v>104</v>
      </c>
    </row>
    <row r="4" spans="1:29" x14ac:dyDescent="0.25">
      <c r="B4" s="344" t="s">
        <v>512</v>
      </c>
    </row>
    <row r="5" spans="1:29" ht="17.25" thickBot="1" x14ac:dyDescent="0.3"/>
    <row r="6" spans="1:29" ht="23.1" customHeight="1" x14ac:dyDescent="0.25">
      <c r="A6" s="564" t="s">
        <v>3</v>
      </c>
      <c r="B6" s="568" t="s">
        <v>29</v>
      </c>
      <c r="C6" s="570" t="s">
        <v>18</v>
      </c>
      <c r="D6" s="571"/>
      <c r="E6" s="571"/>
      <c r="F6" s="571"/>
      <c r="G6" s="572"/>
      <c r="H6" s="566" t="s">
        <v>4</v>
      </c>
      <c r="I6" s="575" t="s">
        <v>5</v>
      </c>
      <c r="J6" s="576"/>
      <c r="K6" s="577"/>
      <c r="L6" s="570" t="s">
        <v>13</v>
      </c>
      <c r="M6" s="571"/>
      <c r="N6" s="572"/>
      <c r="O6" s="575" t="s">
        <v>6</v>
      </c>
      <c r="P6" s="576"/>
      <c r="Q6" s="577"/>
      <c r="R6" s="566" t="s">
        <v>48</v>
      </c>
      <c r="S6" s="566"/>
      <c r="T6" s="566"/>
      <c r="U6" s="566"/>
      <c r="V6" s="568" t="s">
        <v>70</v>
      </c>
      <c r="W6" s="570" t="s">
        <v>52</v>
      </c>
      <c r="X6" s="571"/>
      <c r="Y6" s="571"/>
      <c r="Z6" s="571"/>
      <c r="AA6" s="572"/>
      <c r="AB6" s="578" t="s">
        <v>8</v>
      </c>
    </row>
    <row r="7" spans="1:29" ht="66" x14ac:dyDescent="0.25">
      <c r="A7" s="565"/>
      <c r="B7" s="569"/>
      <c r="C7" s="544" t="s">
        <v>58</v>
      </c>
      <c r="D7" s="544" t="s">
        <v>60</v>
      </c>
      <c r="E7" s="346" t="s">
        <v>494</v>
      </c>
      <c r="F7" s="346" t="s">
        <v>28</v>
      </c>
      <c r="G7" s="346" t="s">
        <v>30</v>
      </c>
      <c r="H7" s="567"/>
      <c r="I7" s="347" t="s">
        <v>9</v>
      </c>
      <c r="J7" s="347" t="s">
        <v>10</v>
      </c>
      <c r="K7" s="348" t="s">
        <v>33</v>
      </c>
      <c r="L7" s="348" t="s">
        <v>14</v>
      </c>
      <c r="M7" s="348" t="s">
        <v>28</v>
      </c>
      <c r="N7" s="348" t="s">
        <v>15</v>
      </c>
      <c r="O7" s="347" t="s">
        <v>11</v>
      </c>
      <c r="P7" s="347" t="s">
        <v>12</v>
      </c>
      <c r="Q7" s="544" t="s">
        <v>80</v>
      </c>
      <c r="R7" s="544" t="s">
        <v>81</v>
      </c>
      <c r="S7" s="544" t="s">
        <v>82</v>
      </c>
      <c r="T7" s="544" t="s">
        <v>83</v>
      </c>
      <c r="U7" s="544" t="s">
        <v>20</v>
      </c>
      <c r="V7" s="569"/>
      <c r="W7" s="544" t="s">
        <v>7</v>
      </c>
      <c r="X7" s="544" t="s">
        <v>53</v>
      </c>
      <c r="Y7" s="544" t="s">
        <v>54</v>
      </c>
      <c r="Z7" s="544" t="s">
        <v>55</v>
      </c>
      <c r="AA7" s="544" t="s">
        <v>56</v>
      </c>
      <c r="AB7" s="579"/>
    </row>
    <row r="8" spans="1:29" x14ac:dyDescent="0.25">
      <c r="A8" s="349">
        <v>1</v>
      </c>
      <c r="B8" s="349">
        <v>2</v>
      </c>
      <c r="C8" s="349">
        <v>3</v>
      </c>
      <c r="D8" s="573">
        <v>4</v>
      </c>
      <c r="E8" s="574"/>
      <c r="F8" s="349">
        <v>5</v>
      </c>
      <c r="G8" s="349">
        <v>6</v>
      </c>
      <c r="H8" s="349">
        <v>7</v>
      </c>
      <c r="I8" s="347">
        <v>8</v>
      </c>
      <c r="J8" s="349">
        <v>9</v>
      </c>
      <c r="K8" s="349">
        <v>10</v>
      </c>
      <c r="L8" s="349">
        <v>11</v>
      </c>
      <c r="M8" s="349">
        <v>12</v>
      </c>
      <c r="N8" s="349">
        <v>13</v>
      </c>
      <c r="O8" s="349">
        <v>14</v>
      </c>
      <c r="P8" s="349">
        <v>15</v>
      </c>
      <c r="Q8" s="349">
        <v>16</v>
      </c>
      <c r="R8" s="349">
        <v>17</v>
      </c>
      <c r="S8" s="349">
        <v>18</v>
      </c>
      <c r="T8" s="349">
        <v>19</v>
      </c>
      <c r="U8" s="349">
        <v>20</v>
      </c>
      <c r="V8" s="349">
        <v>21</v>
      </c>
      <c r="W8" s="349">
        <v>22</v>
      </c>
      <c r="X8" s="349">
        <v>23</v>
      </c>
      <c r="Y8" s="349">
        <v>24</v>
      </c>
      <c r="Z8" s="349" t="s">
        <v>71</v>
      </c>
      <c r="AA8" s="349" t="s">
        <v>72</v>
      </c>
      <c r="AB8" s="349">
        <v>27</v>
      </c>
    </row>
    <row r="9" spans="1:29" x14ac:dyDescent="0.3">
      <c r="A9" s="350">
        <v>1</v>
      </c>
      <c r="B9" s="351" t="s">
        <v>107</v>
      </c>
      <c r="C9" s="352" t="s">
        <v>108</v>
      </c>
      <c r="D9" s="342">
        <v>4550</v>
      </c>
      <c r="E9" s="353">
        <v>0</v>
      </c>
      <c r="F9" s="354" t="s">
        <v>212</v>
      </c>
      <c r="G9" s="355" t="s">
        <v>100</v>
      </c>
      <c r="H9" s="356" t="s">
        <v>164</v>
      </c>
      <c r="I9" s="354" t="s">
        <v>277</v>
      </c>
      <c r="J9" s="357">
        <v>44557</v>
      </c>
      <c r="K9" s="377" t="s">
        <v>163</v>
      </c>
      <c r="L9" s="352" t="s">
        <v>165</v>
      </c>
      <c r="M9" s="354" t="s">
        <v>176</v>
      </c>
      <c r="N9" s="342" t="s">
        <v>91</v>
      </c>
      <c r="O9" s="357">
        <v>44557</v>
      </c>
      <c r="P9" s="521">
        <v>44921</v>
      </c>
      <c r="Q9" s="342" t="s">
        <v>98</v>
      </c>
      <c r="R9" s="366">
        <f>'[1]Opset sesuai RO'!R9</f>
        <v>40000000</v>
      </c>
      <c r="S9" s="428">
        <f>R9*11%</f>
        <v>4400000</v>
      </c>
      <c r="T9" s="428">
        <v>0</v>
      </c>
      <c r="U9" s="428">
        <f>R9+S9+T9</f>
        <v>44400000</v>
      </c>
      <c r="V9" s="428">
        <f>U9</f>
        <v>44400000</v>
      </c>
      <c r="W9" s="353">
        <v>0</v>
      </c>
      <c r="X9" s="353">
        <v>0</v>
      </c>
      <c r="Y9" s="453">
        <v>0</v>
      </c>
      <c r="Z9" s="454">
        <f>X9+Y9</f>
        <v>0</v>
      </c>
      <c r="AA9" s="455">
        <f t="shared" ref="AA9:AA16" si="0">W9+Z9</f>
        <v>0</v>
      </c>
      <c r="AB9" s="354"/>
    </row>
    <row r="10" spans="1:29" x14ac:dyDescent="0.3">
      <c r="A10" s="350">
        <f>A9+1</f>
        <v>2</v>
      </c>
      <c r="B10" s="351"/>
      <c r="C10" s="352" t="s">
        <v>109</v>
      </c>
      <c r="D10" s="371">
        <v>500</v>
      </c>
      <c r="E10" s="353">
        <v>0</v>
      </c>
      <c r="F10" s="354" t="s">
        <v>211</v>
      </c>
      <c r="G10" s="355" t="s">
        <v>101</v>
      </c>
      <c r="H10" s="356" t="s">
        <v>164</v>
      </c>
      <c r="I10" s="354" t="s">
        <v>278</v>
      </c>
      <c r="J10" s="372">
        <v>44447</v>
      </c>
      <c r="K10" s="377" t="s">
        <v>163</v>
      </c>
      <c r="L10" s="352" t="s">
        <v>268</v>
      </c>
      <c r="M10" s="354" t="s">
        <v>180</v>
      </c>
      <c r="N10" s="342" t="s">
        <v>91</v>
      </c>
      <c r="O10" s="372">
        <v>44447</v>
      </c>
      <c r="P10" s="521">
        <v>45146</v>
      </c>
      <c r="Q10" s="342" t="s">
        <v>98</v>
      </c>
      <c r="R10" s="366">
        <f>'[1]Opset sesuai RO'!R10</f>
        <v>3000000</v>
      </c>
      <c r="S10" s="428">
        <f t="shared" ref="S10:S43" si="1">R10*11%</f>
        <v>330000</v>
      </c>
      <c r="T10" s="428">
        <v>0</v>
      </c>
      <c r="U10" s="428">
        <f t="shared" ref="U10:U42" si="2">R10+S10+T10</f>
        <v>3330000</v>
      </c>
      <c r="V10" s="428">
        <f t="shared" ref="V10:V43" si="3">U10</f>
        <v>3330000</v>
      </c>
      <c r="W10" s="353">
        <v>0</v>
      </c>
      <c r="X10" s="353">
        <v>0</v>
      </c>
      <c r="Y10" s="453">
        <v>0</v>
      </c>
      <c r="Z10" s="454">
        <f t="shared" ref="Z10:Z16" si="4">X10+Y10</f>
        <v>0</v>
      </c>
      <c r="AA10" s="455">
        <f t="shared" si="0"/>
        <v>0</v>
      </c>
      <c r="AB10" s="354"/>
    </row>
    <row r="11" spans="1:29" x14ac:dyDescent="0.3">
      <c r="A11" s="350">
        <f t="shared" ref="A11:A34" si="5">A10+1</f>
        <v>3</v>
      </c>
      <c r="B11" s="351"/>
      <c r="C11" s="352" t="s">
        <v>110</v>
      </c>
      <c r="D11" s="374">
        <v>8800</v>
      </c>
      <c r="E11" s="353">
        <v>0</v>
      </c>
      <c r="F11" s="354" t="s">
        <v>213</v>
      </c>
      <c r="G11" s="342" t="s">
        <v>233</v>
      </c>
      <c r="H11" s="356" t="s">
        <v>216</v>
      </c>
      <c r="I11" s="354" t="s">
        <v>279</v>
      </c>
      <c r="J11" s="372">
        <v>44543</v>
      </c>
      <c r="K11" s="377" t="s">
        <v>163</v>
      </c>
      <c r="L11" s="352" t="s">
        <v>167</v>
      </c>
      <c r="M11" s="354" t="s">
        <v>181</v>
      </c>
      <c r="N11" s="342" t="s">
        <v>91</v>
      </c>
      <c r="O11" s="372">
        <v>44543</v>
      </c>
      <c r="P11" s="375">
        <v>45272</v>
      </c>
      <c r="Q11" s="342" t="s">
        <v>98</v>
      </c>
      <c r="R11" s="366">
        <f>'[1]Opset sesuai RO'!R11</f>
        <v>3000000</v>
      </c>
      <c r="S11" s="428">
        <f t="shared" si="1"/>
        <v>330000</v>
      </c>
      <c r="T11" s="428">
        <v>0</v>
      </c>
      <c r="U11" s="428">
        <f t="shared" si="2"/>
        <v>3330000</v>
      </c>
      <c r="V11" s="428">
        <f t="shared" si="3"/>
        <v>3330000</v>
      </c>
      <c r="W11" s="353">
        <v>0</v>
      </c>
      <c r="X11" s="353">
        <v>0</v>
      </c>
      <c r="Y11" s="453">
        <v>0</v>
      </c>
      <c r="Z11" s="454">
        <f t="shared" si="4"/>
        <v>0</v>
      </c>
      <c r="AA11" s="455">
        <f t="shared" si="0"/>
        <v>0</v>
      </c>
      <c r="AB11" s="354"/>
    </row>
    <row r="12" spans="1:29" x14ac:dyDescent="0.3">
      <c r="A12" s="350">
        <f t="shared" si="5"/>
        <v>4</v>
      </c>
      <c r="B12" s="351"/>
      <c r="C12" s="352" t="s">
        <v>111</v>
      </c>
      <c r="D12" s="374">
        <v>48</v>
      </c>
      <c r="E12" s="353">
        <v>0</v>
      </c>
      <c r="F12" s="354" t="s">
        <v>214</v>
      </c>
      <c r="G12" s="342" t="s">
        <v>232</v>
      </c>
      <c r="H12" s="356" t="s">
        <v>217</v>
      </c>
      <c r="I12" s="354" t="s">
        <v>506</v>
      </c>
      <c r="J12" s="376" t="s">
        <v>507</v>
      </c>
      <c r="K12" s="377" t="s">
        <v>163</v>
      </c>
      <c r="L12" s="352" t="s">
        <v>168</v>
      </c>
      <c r="M12" s="354" t="s">
        <v>179</v>
      </c>
      <c r="N12" s="342" t="s">
        <v>91</v>
      </c>
      <c r="O12" s="376" t="s">
        <v>508</v>
      </c>
      <c r="P12" s="343" t="s">
        <v>509</v>
      </c>
      <c r="Q12" s="342" t="s">
        <v>98</v>
      </c>
      <c r="R12" s="366">
        <f>'[1]Opset sesuai RO'!R12</f>
        <v>3000000</v>
      </c>
      <c r="S12" s="428">
        <f t="shared" si="1"/>
        <v>330000</v>
      </c>
      <c r="T12" s="428">
        <v>0</v>
      </c>
      <c r="U12" s="428">
        <f t="shared" si="2"/>
        <v>3330000</v>
      </c>
      <c r="V12" s="428">
        <f t="shared" si="3"/>
        <v>3330000</v>
      </c>
      <c r="W12" s="353">
        <v>0</v>
      </c>
      <c r="X12" s="353">
        <v>0</v>
      </c>
      <c r="Y12" s="453">
        <v>0</v>
      </c>
      <c r="Z12" s="454">
        <f t="shared" si="4"/>
        <v>0</v>
      </c>
      <c r="AA12" s="455">
        <f t="shared" si="0"/>
        <v>0</v>
      </c>
      <c r="AB12" s="354"/>
    </row>
    <row r="13" spans="1:29" x14ac:dyDescent="0.3">
      <c r="A13" s="350">
        <v>5</v>
      </c>
      <c r="B13" s="351"/>
      <c r="C13" s="352" t="s">
        <v>271</v>
      </c>
      <c r="D13" s="374">
        <v>870</v>
      </c>
      <c r="E13" s="353">
        <v>0</v>
      </c>
      <c r="F13" s="354" t="s">
        <v>215</v>
      </c>
      <c r="G13" s="342" t="s">
        <v>234</v>
      </c>
      <c r="H13" s="356" t="s">
        <v>272</v>
      </c>
      <c r="I13" s="354" t="s">
        <v>273</v>
      </c>
      <c r="J13" s="372">
        <v>44557</v>
      </c>
      <c r="K13" s="377" t="s">
        <v>163</v>
      </c>
      <c r="L13" s="352" t="s">
        <v>274</v>
      </c>
      <c r="M13" s="354" t="s">
        <v>178</v>
      </c>
      <c r="N13" s="342" t="s">
        <v>91</v>
      </c>
      <c r="O13" s="372">
        <v>44557</v>
      </c>
      <c r="P13" s="379" t="s">
        <v>294</v>
      </c>
      <c r="Q13" s="342" t="s">
        <v>98</v>
      </c>
      <c r="R13" s="366">
        <f>'[1]Opset sesuai RO'!R13</f>
        <v>3500000</v>
      </c>
      <c r="S13" s="428">
        <f t="shared" si="1"/>
        <v>385000</v>
      </c>
      <c r="T13" s="428">
        <v>0</v>
      </c>
      <c r="U13" s="428">
        <f t="shared" si="2"/>
        <v>3885000</v>
      </c>
      <c r="V13" s="428">
        <f t="shared" si="3"/>
        <v>3885000</v>
      </c>
      <c r="W13" s="353">
        <v>0</v>
      </c>
      <c r="X13" s="353">
        <v>0</v>
      </c>
      <c r="Y13" s="453">
        <v>0</v>
      </c>
      <c r="Z13" s="545">
        <f t="shared" si="4"/>
        <v>0</v>
      </c>
      <c r="AA13" s="455">
        <f t="shared" si="0"/>
        <v>0</v>
      </c>
      <c r="AB13" s="354"/>
      <c r="AC13" s="382"/>
    </row>
    <row r="14" spans="1:29" ht="15" customHeight="1" x14ac:dyDescent="0.3">
      <c r="A14" s="350">
        <v>6</v>
      </c>
      <c r="B14" s="351"/>
      <c r="C14" s="352" t="s">
        <v>113</v>
      </c>
      <c r="D14" s="374">
        <v>500</v>
      </c>
      <c r="E14" s="353">
        <v>0</v>
      </c>
      <c r="F14" s="354" t="s">
        <v>214</v>
      </c>
      <c r="G14" s="342" t="s">
        <v>235</v>
      </c>
      <c r="H14" s="356" t="s">
        <v>220</v>
      </c>
      <c r="I14" s="383" t="s">
        <v>280</v>
      </c>
      <c r="J14" s="372" t="s">
        <v>352</v>
      </c>
      <c r="K14" s="377" t="s">
        <v>163</v>
      </c>
      <c r="L14" s="352" t="s">
        <v>253</v>
      </c>
      <c r="M14" s="354" t="s">
        <v>179</v>
      </c>
      <c r="N14" s="342" t="s">
        <v>91</v>
      </c>
      <c r="O14" s="372" t="s">
        <v>352</v>
      </c>
      <c r="P14" s="379" t="s">
        <v>353</v>
      </c>
      <c r="Q14" s="342" t="s">
        <v>98</v>
      </c>
      <c r="R14" s="366">
        <f>'[1]Opset sesuai RO'!R14</f>
        <v>3500000</v>
      </c>
      <c r="S14" s="428">
        <f t="shared" si="1"/>
        <v>385000</v>
      </c>
      <c r="T14" s="428">
        <v>0</v>
      </c>
      <c r="U14" s="428">
        <f t="shared" si="2"/>
        <v>3885000</v>
      </c>
      <c r="V14" s="428">
        <f t="shared" si="3"/>
        <v>3885000</v>
      </c>
      <c r="W14" s="353">
        <v>0</v>
      </c>
      <c r="X14" s="353">
        <v>0</v>
      </c>
      <c r="Y14" s="453">
        <v>0</v>
      </c>
      <c r="Z14" s="545">
        <f t="shared" si="4"/>
        <v>0</v>
      </c>
      <c r="AA14" s="455">
        <f t="shared" si="0"/>
        <v>0</v>
      </c>
      <c r="AB14" s="354"/>
      <c r="AC14" s="382"/>
    </row>
    <row r="15" spans="1:29" x14ac:dyDescent="0.3">
      <c r="A15" s="350">
        <v>7</v>
      </c>
      <c r="B15" s="351"/>
      <c r="C15" s="352" t="s">
        <v>114</v>
      </c>
      <c r="D15" s="374">
        <v>600</v>
      </c>
      <c r="E15" s="353">
        <v>0</v>
      </c>
      <c r="F15" s="354" t="s">
        <v>215</v>
      </c>
      <c r="G15" s="342" t="s">
        <v>236</v>
      </c>
      <c r="H15" s="356" t="s">
        <v>221</v>
      </c>
      <c r="I15" s="354" t="s">
        <v>305</v>
      </c>
      <c r="J15" s="372">
        <v>44966</v>
      </c>
      <c r="K15" s="377" t="s">
        <v>163</v>
      </c>
      <c r="L15" s="352" t="s">
        <v>171</v>
      </c>
      <c r="M15" s="354" t="s">
        <v>177</v>
      </c>
      <c r="N15" s="342" t="s">
        <v>91</v>
      </c>
      <c r="O15" s="372">
        <v>44966</v>
      </c>
      <c r="P15" s="420">
        <v>44965</v>
      </c>
      <c r="Q15" s="342" t="s">
        <v>98</v>
      </c>
      <c r="R15" s="366">
        <f>'[1]Opset sesuai RO'!R15</f>
        <v>3000000</v>
      </c>
      <c r="S15" s="522">
        <f t="shared" si="1"/>
        <v>330000</v>
      </c>
      <c r="T15" s="428">
        <v>100000</v>
      </c>
      <c r="U15" s="522">
        <f t="shared" si="2"/>
        <v>3430000</v>
      </c>
      <c r="V15" s="522">
        <f t="shared" si="3"/>
        <v>3430000</v>
      </c>
      <c r="W15" s="353">
        <v>3150000</v>
      </c>
      <c r="X15" s="353">
        <v>0</v>
      </c>
      <c r="Y15" s="453">
        <v>0</v>
      </c>
      <c r="Z15" s="545">
        <f t="shared" si="4"/>
        <v>0</v>
      </c>
      <c r="AA15" s="455">
        <f t="shared" si="0"/>
        <v>3150000</v>
      </c>
      <c r="AB15" s="354"/>
    </row>
    <row r="16" spans="1:29" x14ac:dyDescent="0.3">
      <c r="A16" s="350">
        <f t="shared" si="5"/>
        <v>8</v>
      </c>
      <c r="B16" s="351"/>
      <c r="C16" s="352" t="s">
        <v>115</v>
      </c>
      <c r="D16" s="407">
        <v>107</v>
      </c>
      <c r="E16" s="353">
        <v>0</v>
      </c>
      <c r="F16" s="354" t="s">
        <v>215</v>
      </c>
      <c r="G16" s="342" t="s">
        <v>234</v>
      </c>
      <c r="H16" s="356" t="s">
        <v>272</v>
      </c>
      <c r="I16" s="352" t="s">
        <v>282</v>
      </c>
      <c r="J16" s="352" t="s">
        <v>283</v>
      </c>
      <c r="K16" s="353" t="s">
        <v>198</v>
      </c>
      <c r="L16" s="352" t="s">
        <v>170</v>
      </c>
      <c r="M16" s="354" t="s">
        <v>177</v>
      </c>
      <c r="N16" s="342" t="s">
        <v>91</v>
      </c>
      <c r="O16" s="352" t="s">
        <v>283</v>
      </c>
      <c r="P16" s="379" t="s">
        <v>295</v>
      </c>
      <c r="Q16" s="342" t="s">
        <v>98</v>
      </c>
      <c r="R16" s="366">
        <f>'[1]Opset sesuai RO'!R16</f>
        <v>1090000</v>
      </c>
      <c r="S16" s="428">
        <f t="shared" si="1"/>
        <v>119900</v>
      </c>
      <c r="T16" s="428">
        <v>0</v>
      </c>
      <c r="U16" s="428">
        <f t="shared" si="2"/>
        <v>1209900</v>
      </c>
      <c r="V16" s="428">
        <f t="shared" si="3"/>
        <v>1209900</v>
      </c>
      <c r="W16" s="353">
        <v>0</v>
      </c>
      <c r="X16" s="353">
        <v>0</v>
      </c>
      <c r="Y16" s="453">
        <v>0</v>
      </c>
      <c r="Z16" s="545">
        <f t="shared" si="4"/>
        <v>0</v>
      </c>
      <c r="AA16" s="455">
        <f t="shared" si="0"/>
        <v>0</v>
      </c>
      <c r="AB16" s="354"/>
    </row>
    <row r="17" spans="1:31" s="535" customFormat="1" x14ac:dyDescent="0.3">
      <c r="A17" s="523">
        <v>9</v>
      </c>
      <c r="B17" s="524"/>
      <c r="C17" s="546" t="s">
        <v>116</v>
      </c>
      <c r="D17" s="539">
        <v>0</v>
      </c>
      <c r="E17" s="525">
        <v>32</v>
      </c>
      <c r="F17" s="540" t="s">
        <v>127</v>
      </c>
      <c r="G17" s="526" t="s">
        <v>128</v>
      </c>
      <c r="H17" s="547" t="s">
        <v>90</v>
      </c>
      <c r="I17" s="540" t="s">
        <v>240</v>
      </c>
      <c r="J17" s="548">
        <v>44200</v>
      </c>
      <c r="K17" s="537" t="s">
        <v>198</v>
      </c>
      <c r="L17" s="546" t="s">
        <v>131</v>
      </c>
      <c r="M17" s="540" t="s">
        <v>132</v>
      </c>
      <c r="N17" s="525" t="s">
        <v>91</v>
      </c>
      <c r="O17" s="548">
        <v>44200</v>
      </c>
      <c r="P17" s="527" t="s">
        <v>296</v>
      </c>
      <c r="Q17" s="528" t="s">
        <v>98</v>
      </c>
      <c r="R17" s="364">
        <f>'[1]Opset sesuai RO'!R17</f>
        <v>2500000</v>
      </c>
      <c r="S17" s="529">
        <f t="shared" si="1"/>
        <v>275000</v>
      </c>
      <c r="T17" s="530">
        <v>0</v>
      </c>
      <c r="U17" s="529">
        <f t="shared" si="2"/>
        <v>2775000</v>
      </c>
      <c r="V17" s="529">
        <f t="shared" si="3"/>
        <v>2775000</v>
      </c>
      <c r="W17" s="531">
        <v>0</v>
      </c>
      <c r="X17" s="532">
        <v>0</v>
      </c>
      <c r="Y17" s="533">
        <v>0</v>
      </c>
      <c r="Z17" s="549">
        <f>X17+Y17</f>
        <v>0</v>
      </c>
      <c r="AA17" s="550">
        <f>W17+Z17</f>
        <v>0</v>
      </c>
      <c r="AB17" s="534" t="s">
        <v>136</v>
      </c>
    </row>
    <row r="18" spans="1:31" x14ac:dyDescent="0.3">
      <c r="A18" s="350">
        <v>10</v>
      </c>
      <c r="B18" s="351"/>
      <c r="C18" s="352" t="s">
        <v>117</v>
      </c>
      <c r="D18" s="408">
        <v>0</v>
      </c>
      <c r="E18" s="342">
        <v>32</v>
      </c>
      <c r="F18" s="354" t="s">
        <v>127</v>
      </c>
      <c r="G18" s="409" t="s">
        <v>130</v>
      </c>
      <c r="H18" s="356" t="s">
        <v>90</v>
      </c>
      <c r="I18" s="354" t="s">
        <v>510</v>
      </c>
      <c r="J18" s="443" t="s">
        <v>511</v>
      </c>
      <c r="K18" s="367" t="s">
        <v>198</v>
      </c>
      <c r="L18" s="359" t="s">
        <v>254</v>
      </c>
      <c r="M18" s="415" t="s">
        <v>331</v>
      </c>
      <c r="N18" s="361" t="s">
        <v>91</v>
      </c>
      <c r="O18" s="359" t="s">
        <v>491</v>
      </c>
      <c r="P18" s="412" t="s">
        <v>492</v>
      </c>
      <c r="Q18" s="342" t="s">
        <v>98</v>
      </c>
      <c r="R18" s="366">
        <f>'[1]Opset sesuai RO'!R18</f>
        <v>2500000</v>
      </c>
      <c r="S18" s="428">
        <f t="shared" si="1"/>
        <v>275000</v>
      </c>
      <c r="T18" s="428">
        <v>0</v>
      </c>
      <c r="U18" s="428">
        <f t="shared" si="2"/>
        <v>2775000</v>
      </c>
      <c r="V18" s="428">
        <f t="shared" si="3"/>
        <v>2775000</v>
      </c>
      <c r="W18" s="353">
        <v>0</v>
      </c>
      <c r="X18" s="353">
        <v>0</v>
      </c>
      <c r="Y18" s="453">
        <v>0</v>
      </c>
      <c r="Z18" s="352">
        <f>X18+Y18</f>
        <v>0</v>
      </c>
      <c r="AA18" s="353">
        <f>W18+Z18</f>
        <v>0</v>
      </c>
      <c r="AB18" s="354"/>
    </row>
    <row r="19" spans="1:31" x14ac:dyDescent="0.3">
      <c r="A19" s="350">
        <f t="shared" si="5"/>
        <v>11</v>
      </c>
      <c r="B19" s="351"/>
      <c r="C19" s="352" t="s">
        <v>109</v>
      </c>
      <c r="D19" s="408">
        <v>0</v>
      </c>
      <c r="E19" s="408">
        <v>0</v>
      </c>
      <c r="F19" s="354" t="s">
        <v>211</v>
      </c>
      <c r="G19" s="342" t="s">
        <v>204</v>
      </c>
      <c r="H19" s="356" t="s">
        <v>299</v>
      </c>
      <c r="I19" s="354" t="s">
        <v>158</v>
      </c>
      <c r="J19" s="372">
        <v>44231</v>
      </c>
      <c r="K19" s="377" t="s">
        <v>163</v>
      </c>
      <c r="L19" s="352" t="s">
        <v>172</v>
      </c>
      <c r="M19" s="419" t="s">
        <v>181</v>
      </c>
      <c r="N19" s="342" t="s">
        <v>91</v>
      </c>
      <c r="O19" s="372">
        <v>44960</v>
      </c>
      <c r="P19" s="420">
        <v>45324</v>
      </c>
      <c r="Q19" s="342" t="s">
        <v>98</v>
      </c>
      <c r="R19" s="366">
        <f>'[1]Opset sesuai RO'!R19</f>
        <v>3500000</v>
      </c>
      <c r="S19" s="522">
        <f t="shared" si="1"/>
        <v>385000</v>
      </c>
      <c r="T19" s="428">
        <v>0</v>
      </c>
      <c r="U19" s="522">
        <f t="shared" si="2"/>
        <v>3885000</v>
      </c>
      <c r="V19" s="522">
        <f t="shared" si="3"/>
        <v>3885000</v>
      </c>
      <c r="W19" s="353">
        <v>0</v>
      </c>
      <c r="X19" s="353">
        <v>0</v>
      </c>
      <c r="Y19" s="453">
        <v>0</v>
      </c>
      <c r="Z19" s="545">
        <f t="shared" ref="Z19:Z32" si="6">X19+Y19</f>
        <v>0</v>
      </c>
      <c r="AA19" s="455">
        <f t="shared" ref="AA19:AA32" si="7">W19+Z19</f>
        <v>0</v>
      </c>
      <c r="AB19" s="354"/>
    </row>
    <row r="20" spans="1:31" x14ac:dyDescent="0.3">
      <c r="A20" s="350">
        <f t="shared" si="5"/>
        <v>12</v>
      </c>
      <c r="B20" s="351"/>
      <c r="C20" s="352" t="s">
        <v>119</v>
      </c>
      <c r="D20" s="408">
        <v>0</v>
      </c>
      <c r="E20" s="408">
        <v>0</v>
      </c>
      <c r="F20" s="354" t="s">
        <v>210</v>
      </c>
      <c r="G20" s="342" t="s">
        <v>205</v>
      </c>
      <c r="H20" s="356" t="s">
        <v>300</v>
      </c>
      <c r="I20" s="354" t="s">
        <v>286</v>
      </c>
      <c r="J20" s="372">
        <v>44387</v>
      </c>
      <c r="K20" s="377" t="s">
        <v>163</v>
      </c>
      <c r="L20" s="352" t="s">
        <v>194</v>
      </c>
      <c r="M20" s="419" t="s">
        <v>195</v>
      </c>
      <c r="N20" s="342"/>
      <c r="O20" s="372" t="s">
        <v>365</v>
      </c>
      <c r="P20" s="420" t="s">
        <v>366</v>
      </c>
      <c r="Q20" s="342" t="s">
        <v>98</v>
      </c>
      <c r="R20" s="366">
        <f>'[1]Opset sesuai RO'!R20</f>
        <v>1500000</v>
      </c>
      <c r="S20" s="428">
        <f t="shared" si="1"/>
        <v>165000</v>
      </c>
      <c r="T20" s="428">
        <v>0</v>
      </c>
      <c r="U20" s="428">
        <f t="shared" si="2"/>
        <v>1665000</v>
      </c>
      <c r="V20" s="428">
        <f t="shared" si="3"/>
        <v>1665000</v>
      </c>
      <c r="W20" s="353">
        <v>0</v>
      </c>
      <c r="X20" s="353">
        <v>0</v>
      </c>
      <c r="Y20" s="453">
        <v>0</v>
      </c>
      <c r="Z20" s="454">
        <f t="shared" si="6"/>
        <v>0</v>
      </c>
      <c r="AA20" s="455">
        <f t="shared" si="7"/>
        <v>0</v>
      </c>
      <c r="AB20" s="354"/>
    </row>
    <row r="21" spans="1:31" x14ac:dyDescent="0.3">
      <c r="A21" s="350">
        <f t="shared" si="5"/>
        <v>13</v>
      </c>
      <c r="B21" s="351"/>
      <c r="C21" s="352" t="s">
        <v>120</v>
      </c>
      <c r="D21" s="408">
        <v>170</v>
      </c>
      <c r="E21" s="408">
        <v>0</v>
      </c>
      <c r="F21" s="354" t="s">
        <v>209</v>
      </c>
      <c r="G21" s="342" t="s">
        <v>206</v>
      </c>
      <c r="H21" s="356" t="s">
        <v>261</v>
      </c>
      <c r="I21" s="354" t="s">
        <v>287</v>
      </c>
      <c r="J21" s="372">
        <v>44554</v>
      </c>
      <c r="K21" s="377" t="s">
        <v>163</v>
      </c>
      <c r="L21" s="352" t="s">
        <v>173</v>
      </c>
      <c r="M21" s="419" t="s">
        <v>182</v>
      </c>
      <c r="N21" s="342"/>
      <c r="O21" s="372">
        <v>44554</v>
      </c>
      <c r="P21" s="372">
        <v>44918</v>
      </c>
      <c r="Q21" s="342" t="s">
        <v>98</v>
      </c>
      <c r="R21" s="366">
        <f>'[1]Opset sesuai RO'!R21</f>
        <v>7500000</v>
      </c>
      <c r="S21" s="428">
        <f t="shared" si="1"/>
        <v>825000</v>
      </c>
      <c r="T21" s="428">
        <v>0</v>
      </c>
      <c r="U21" s="428">
        <f t="shared" si="2"/>
        <v>8325000</v>
      </c>
      <c r="V21" s="428">
        <f t="shared" si="3"/>
        <v>8325000</v>
      </c>
      <c r="W21" s="353">
        <v>0</v>
      </c>
      <c r="X21" s="353">
        <v>0</v>
      </c>
      <c r="Y21" s="408">
        <v>0</v>
      </c>
      <c r="Z21" s="454">
        <f t="shared" si="6"/>
        <v>0</v>
      </c>
      <c r="AA21" s="455">
        <f t="shared" si="7"/>
        <v>0</v>
      </c>
      <c r="AB21" s="354"/>
    </row>
    <row r="22" spans="1:31" x14ac:dyDescent="0.3">
      <c r="A22" s="350">
        <f t="shared" si="5"/>
        <v>14</v>
      </c>
      <c r="B22" s="351"/>
      <c r="C22" s="352" t="s">
        <v>121</v>
      </c>
      <c r="D22" s="408">
        <v>250</v>
      </c>
      <c r="E22" s="422">
        <v>0</v>
      </c>
      <c r="F22" s="354" t="s">
        <v>186</v>
      </c>
      <c r="G22" s="342" t="s">
        <v>102</v>
      </c>
      <c r="H22" s="356" t="s">
        <v>187</v>
      </c>
      <c r="I22" s="352" t="s">
        <v>288</v>
      </c>
      <c r="J22" s="410">
        <v>44236</v>
      </c>
      <c r="K22" s="353" t="s">
        <v>198</v>
      </c>
      <c r="L22" s="352" t="s">
        <v>189</v>
      </c>
      <c r="M22" s="419" t="s">
        <v>188</v>
      </c>
      <c r="N22" s="342" t="s">
        <v>91</v>
      </c>
      <c r="O22" s="551" t="s">
        <v>330</v>
      </c>
      <c r="P22" s="552" t="s">
        <v>332</v>
      </c>
      <c r="Q22" s="342" t="s">
        <v>98</v>
      </c>
      <c r="R22" s="366">
        <f>'[1]Opset sesuai RO'!R22</f>
        <v>0</v>
      </c>
      <c r="S22" s="428">
        <f t="shared" si="1"/>
        <v>0</v>
      </c>
      <c r="T22" s="428">
        <v>0</v>
      </c>
      <c r="U22" s="428">
        <f t="shared" si="2"/>
        <v>0</v>
      </c>
      <c r="V22" s="428">
        <f t="shared" si="3"/>
        <v>0</v>
      </c>
      <c r="W22" s="353">
        <v>0</v>
      </c>
      <c r="X22" s="353">
        <v>0</v>
      </c>
      <c r="Y22" s="408">
        <v>0</v>
      </c>
      <c r="Z22" s="454">
        <f t="shared" si="6"/>
        <v>0</v>
      </c>
      <c r="AA22" s="455">
        <f t="shared" si="7"/>
        <v>0</v>
      </c>
      <c r="AB22" s="354" t="s">
        <v>431</v>
      </c>
    </row>
    <row r="23" spans="1:31" x14ac:dyDescent="0.3">
      <c r="A23" s="350">
        <f t="shared" si="5"/>
        <v>15</v>
      </c>
      <c r="B23" s="351"/>
      <c r="C23" s="352" t="s">
        <v>122</v>
      </c>
      <c r="D23" s="408">
        <v>500</v>
      </c>
      <c r="E23" s="408">
        <v>0</v>
      </c>
      <c r="F23" s="354" t="s">
        <v>207</v>
      </c>
      <c r="G23" s="342" t="s">
        <v>102</v>
      </c>
      <c r="H23" s="356" t="s">
        <v>237</v>
      </c>
      <c r="I23" s="354" t="s">
        <v>289</v>
      </c>
      <c r="J23" s="372" t="s">
        <v>290</v>
      </c>
      <c r="K23" s="377" t="s">
        <v>163</v>
      </c>
      <c r="L23" s="352" t="s">
        <v>174</v>
      </c>
      <c r="M23" s="419" t="s">
        <v>183</v>
      </c>
      <c r="N23" s="342" t="s">
        <v>91</v>
      </c>
      <c r="O23" s="372" t="s">
        <v>290</v>
      </c>
      <c r="P23" s="553">
        <v>44772</v>
      </c>
      <c r="Q23" s="342" t="s">
        <v>98</v>
      </c>
      <c r="R23" s="366">
        <f>'[1]Opset sesuai RO'!R23</f>
        <v>38363188</v>
      </c>
      <c r="S23" s="428">
        <f t="shared" si="1"/>
        <v>4219950.68</v>
      </c>
      <c r="T23" s="428">
        <v>0</v>
      </c>
      <c r="U23" s="428">
        <f t="shared" si="2"/>
        <v>42583138.68</v>
      </c>
      <c r="V23" s="428">
        <f t="shared" si="3"/>
        <v>42583138.68</v>
      </c>
      <c r="W23" s="353">
        <v>0</v>
      </c>
      <c r="X23" s="353">
        <v>0</v>
      </c>
      <c r="Y23" s="408">
        <v>0</v>
      </c>
      <c r="Z23" s="454">
        <f t="shared" si="6"/>
        <v>0</v>
      </c>
      <c r="AA23" s="455">
        <f t="shared" si="7"/>
        <v>0</v>
      </c>
      <c r="AB23" s="354"/>
    </row>
    <row r="24" spans="1:31" x14ac:dyDescent="0.3">
      <c r="A24" s="350">
        <f t="shared" si="5"/>
        <v>16</v>
      </c>
      <c r="B24" s="351"/>
      <c r="C24" s="352" t="s">
        <v>123</v>
      </c>
      <c r="D24" s="408">
        <v>72</v>
      </c>
      <c r="E24" s="408">
        <v>0</v>
      </c>
      <c r="F24" s="354" t="s">
        <v>127</v>
      </c>
      <c r="G24" s="342" t="s">
        <v>128</v>
      </c>
      <c r="H24" s="356" t="s">
        <v>238</v>
      </c>
      <c r="I24" s="354" t="s">
        <v>291</v>
      </c>
      <c r="J24" s="372">
        <v>44356</v>
      </c>
      <c r="K24" s="377" t="s">
        <v>163</v>
      </c>
      <c r="L24" s="352" t="s">
        <v>175</v>
      </c>
      <c r="M24" s="419" t="s">
        <v>184</v>
      </c>
      <c r="N24" s="342" t="s">
        <v>91</v>
      </c>
      <c r="O24" s="372">
        <v>44356</v>
      </c>
      <c r="P24" s="553">
        <v>44782</v>
      </c>
      <c r="Q24" s="342" t="s">
        <v>98</v>
      </c>
      <c r="R24" s="366">
        <f>'[1]Opset sesuai RO'!R24</f>
        <v>3000000</v>
      </c>
      <c r="S24" s="428">
        <f t="shared" si="1"/>
        <v>330000</v>
      </c>
      <c r="T24" s="428">
        <v>0</v>
      </c>
      <c r="U24" s="428">
        <f t="shared" si="2"/>
        <v>3330000</v>
      </c>
      <c r="V24" s="428">
        <f t="shared" si="3"/>
        <v>3330000</v>
      </c>
      <c r="W24" s="353">
        <v>0</v>
      </c>
      <c r="X24" s="353">
        <v>0</v>
      </c>
      <c r="Y24" s="408">
        <v>0</v>
      </c>
      <c r="Z24" s="454">
        <f t="shared" si="6"/>
        <v>0</v>
      </c>
      <c r="AA24" s="455">
        <f t="shared" si="7"/>
        <v>0</v>
      </c>
      <c r="AB24" s="536"/>
    </row>
    <row r="25" spans="1:31" x14ac:dyDescent="0.3">
      <c r="A25" s="350">
        <f t="shared" si="5"/>
        <v>17</v>
      </c>
      <c r="B25" s="351"/>
      <c r="C25" s="352" t="s">
        <v>124</v>
      </c>
      <c r="D25" s="408">
        <v>12</v>
      </c>
      <c r="E25" s="408">
        <v>0</v>
      </c>
      <c r="F25" s="354" t="s">
        <v>127</v>
      </c>
      <c r="G25" s="342" t="s">
        <v>128</v>
      </c>
      <c r="H25" s="356" t="s">
        <v>301</v>
      </c>
      <c r="I25" s="354" t="s">
        <v>292</v>
      </c>
      <c r="J25" s="372" t="s">
        <v>293</v>
      </c>
      <c r="K25" s="377" t="s">
        <v>163</v>
      </c>
      <c r="L25" s="352" t="s">
        <v>269</v>
      </c>
      <c r="M25" s="419" t="s">
        <v>270</v>
      </c>
      <c r="N25" s="342" t="s">
        <v>91</v>
      </c>
      <c r="O25" s="372" t="s">
        <v>293</v>
      </c>
      <c r="P25" s="522" t="s">
        <v>298</v>
      </c>
      <c r="Q25" s="342" t="s">
        <v>98</v>
      </c>
      <c r="R25" s="366">
        <f>'[1]Opset sesuai RO'!R25</f>
        <v>1800000</v>
      </c>
      <c r="S25" s="428">
        <f t="shared" si="1"/>
        <v>198000</v>
      </c>
      <c r="T25" s="428">
        <v>0</v>
      </c>
      <c r="U25" s="428">
        <f t="shared" si="2"/>
        <v>1998000</v>
      </c>
      <c r="V25" s="428">
        <f t="shared" si="3"/>
        <v>1998000</v>
      </c>
      <c r="W25" s="353">
        <v>0</v>
      </c>
      <c r="X25" s="353">
        <v>0</v>
      </c>
      <c r="Y25" s="408">
        <v>0</v>
      </c>
      <c r="Z25" s="454">
        <f t="shared" si="6"/>
        <v>0</v>
      </c>
      <c r="AA25" s="455">
        <f t="shared" si="7"/>
        <v>0</v>
      </c>
      <c r="AB25" s="536"/>
    </row>
    <row r="26" spans="1:31" ht="17.25" customHeight="1" x14ac:dyDescent="0.3">
      <c r="A26" s="350">
        <f t="shared" si="5"/>
        <v>18</v>
      </c>
      <c r="B26" s="351"/>
      <c r="C26" s="352" t="s">
        <v>275</v>
      </c>
      <c r="D26" s="374">
        <v>12</v>
      </c>
      <c r="E26" s="408">
        <v>0</v>
      </c>
      <c r="F26" s="354" t="s">
        <v>304</v>
      </c>
      <c r="G26" s="342"/>
      <c r="H26" s="356" t="s">
        <v>302</v>
      </c>
      <c r="I26" s="383" t="s">
        <v>368</v>
      </c>
      <c r="J26" s="428" t="s">
        <v>354</v>
      </c>
      <c r="K26" s="353" t="s">
        <v>198</v>
      </c>
      <c r="L26" s="419" t="s">
        <v>266</v>
      </c>
      <c r="M26" s="419" t="s">
        <v>303</v>
      </c>
      <c r="N26" s="342" t="s">
        <v>91</v>
      </c>
      <c r="O26" s="428" t="s">
        <v>367</v>
      </c>
      <c r="P26" s="429" t="s">
        <v>380</v>
      </c>
      <c r="Q26" s="342" t="s">
        <v>98</v>
      </c>
      <c r="R26" s="366">
        <f>'[1]Opset sesuai RO'!R26</f>
        <v>680000</v>
      </c>
      <c r="S26" s="428">
        <f t="shared" si="1"/>
        <v>74800</v>
      </c>
      <c r="T26" s="428">
        <v>0</v>
      </c>
      <c r="U26" s="428">
        <f t="shared" si="2"/>
        <v>754800</v>
      </c>
      <c r="V26" s="428">
        <f t="shared" si="3"/>
        <v>754800</v>
      </c>
      <c r="W26" s="353">
        <v>0</v>
      </c>
      <c r="X26" s="353">
        <v>0</v>
      </c>
      <c r="Y26" s="408">
        <v>0</v>
      </c>
      <c r="Z26" s="454">
        <f t="shared" si="6"/>
        <v>0</v>
      </c>
      <c r="AA26" s="455">
        <f t="shared" si="7"/>
        <v>0</v>
      </c>
      <c r="AB26" s="354"/>
      <c r="AC26" s="382"/>
    </row>
    <row r="27" spans="1:31" ht="15" customHeight="1" x14ac:dyDescent="0.3">
      <c r="A27" s="350">
        <f t="shared" si="5"/>
        <v>19</v>
      </c>
      <c r="B27" s="351"/>
      <c r="C27" s="352" t="s">
        <v>336</v>
      </c>
      <c r="D27" s="408" t="s">
        <v>337</v>
      </c>
      <c r="E27" s="342" t="s">
        <v>102</v>
      </c>
      <c r="F27" s="354" t="s">
        <v>326</v>
      </c>
      <c r="G27" s="409"/>
      <c r="H27" s="356" t="s">
        <v>338</v>
      </c>
      <c r="I27" s="383" t="s">
        <v>501</v>
      </c>
      <c r="J27" s="430" t="s">
        <v>502</v>
      </c>
      <c r="K27" s="408" t="s">
        <v>198</v>
      </c>
      <c r="L27" s="444" t="s">
        <v>339</v>
      </c>
      <c r="M27" s="444" t="s">
        <v>340</v>
      </c>
      <c r="N27" s="342" t="s">
        <v>91</v>
      </c>
      <c r="O27" s="444" t="s">
        <v>487</v>
      </c>
      <c r="P27" s="444" t="s">
        <v>488</v>
      </c>
      <c r="Q27" s="342" t="s">
        <v>98</v>
      </c>
      <c r="R27" s="366">
        <f>'[1]Opset sesuai RO'!R27</f>
        <v>2252252.2522522523</v>
      </c>
      <c r="S27" s="428">
        <f t="shared" si="1"/>
        <v>247747.74774774775</v>
      </c>
      <c r="T27" s="428">
        <v>0</v>
      </c>
      <c r="U27" s="428">
        <f t="shared" si="2"/>
        <v>2500000</v>
      </c>
      <c r="V27" s="428">
        <f t="shared" si="3"/>
        <v>2500000</v>
      </c>
      <c r="W27" s="353">
        <v>2027027</v>
      </c>
      <c r="X27" s="353">
        <v>0</v>
      </c>
      <c r="Y27" s="408">
        <v>0</v>
      </c>
      <c r="Z27" s="454">
        <f t="shared" si="6"/>
        <v>0</v>
      </c>
      <c r="AA27" s="455">
        <f t="shared" si="7"/>
        <v>2027027</v>
      </c>
      <c r="AB27" s="354"/>
    </row>
    <row r="28" spans="1:31" ht="15" customHeight="1" x14ac:dyDescent="0.3">
      <c r="A28" s="350">
        <f t="shared" si="5"/>
        <v>20</v>
      </c>
      <c r="B28" s="351"/>
      <c r="C28" s="352" t="s">
        <v>111</v>
      </c>
      <c r="D28" s="431">
        <v>48</v>
      </c>
      <c r="E28" s="353">
        <v>0</v>
      </c>
      <c r="F28" s="354" t="s">
        <v>214</v>
      </c>
      <c r="G28" s="342" t="s">
        <v>343</v>
      </c>
      <c r="H28" s="356" t="s">
        <v>349</v>
      </c>
      <c r="I28" s="354" t="s">
        <v>503</v>
      </c>
      <c r="J28" s="376" t="s">
        <v>504</v>
      </c>
      <c r="K28" s="380" t="s">
        <v>198</v>
      </c>
      <c r="L28" s="359" t="s">
        <v>344</v>
      </c>
      <c r="M28" s="360" t="s">
        <v>179</v>
      </c>
      <c r="N28" s="361" t="s">
        <v>91</v>
      </c>
      <c r="O28" s="373" t="s">
        <v>358</v>
      </c>
      <c r="P28" s="375" t="s">
        <v>505</v>
      </c>
      <c r="Q28" s="342" t="s">
        <v>98</v>
      </c>
      <c r="R28" s="366">
        <f>'[1]Opset sesuai RO'!R28</f>
        <v>3000000</v>
      </c>
      <c r="S28" s="428">
        <f t="shared" si="1"/>
        <v>330000</v>
      </c>
      <c r="T28" s="428">
        <v>0</v>
      </c>
      <c r="U28" s="428">
        <f t="shared" si="2"/>
        <v>3330000</v>
      </c>
      <c r="V28" s="428">
        <f t="shared" si="3"/>
        <v>3330000</v>
      </c>
      <c r="W28" s="353">
        <v>0</v>
      </c>
      <c r="X28" s="353">
        <v>6369369</v>
      </c>
      <c r="Y28" s="408">
        <v>0</v>
      </c>
      <c r="Z28" s="454">
        <f t="shared" si="6"/>
        <v>6369369</v>
      </c>
      <c r="AA28" s="455">
        <f t="shared" si="7"/>
        <v>6369369</v>
      </c>
      <c r="AB28" s="354"/>
    </row>
    <row r="29" spans="1:31" s="535" customFormat="1" ht="15" customHeight="1" x14ac:dyDescent="0.3">
      <c r="A29" s="350">
        <f t="shared" si="5"/>
        <v>21</v>
      </c>
      <c r="B29" s="524"/>
      <c r="C29" s="546" t="s">
        <v>111</v>
      </c>
      <c r="D29" s="554">
        <v>48</v>
      </c>
      <c r="E29" s="537">
        <v>0</v>
      </c>
      <c r="F29" s="540" t="s">
        <v>214</v>
      </c>
      <c r="G29" s="525" t="s">
        <v>345</v>
      </c>
      <c r="H29" s="547" t="s">
        <v>347</v>
      </c>
      <c r="I29" s="540" t="s">
        <v>357</v>
      </c>
      <c r="J29" s="555" t="s">
        <v>351</v>
      </c>
      <c r="K29" s="539" t="s">
        <v>198</v>
      </c>
      <c r="L29" s="546" t="s">
        <v>346</v>
      </c>
      <c r="M29" s="540" t="s">
        <v>179</v>
      </c>
      <c r="N29" s="525" t="s">
        <v>91</v>
      </c>
      <c r="O29" s="555" t="s">
        <v>351</v>
      </c>
      <c r="P29" s="556" t="s">
        <v>358</v>
      </c>
      <c r="Q29" s="525" t="s">
        <v>98</v>
      </c>
      <c r="R29" s="366">
        <f>'[1]Opset sesuai RO'!R29</f>
        <v>3000000</v>
      </c>
      <c r="S29" s="538">
        <f t="shared" si="1"/>
        <v>330000</v>
      </c>
      <c r="T29" s="428">
        <v>0</v>
      </c>
      <c r="U29" s="538">
        <f t="shared" si="2"/>
        <v>3330000</v>
      </c>
      <c r="V29" s="538">
        <f t="shared" si="3"/>
        <v>3330000</v>
      </c>
      <c r="W29" s="537">
        <v>0</v>
      </c>
      <c r="X29" s="537">
        <v>0</v>
      </c>
      <c r="Y29" s="539">
        <v>0</v>
      </c>
      <c r="Z29" s="557">
        <f t="shared" si="6"/>
        <v>0</v>
      </c>
      <c r="AA29" s="558">
        <f t="shared" si="7"/>
        <v>0</v>
      </c>
      <c r="AB29" s="540" t="s">
        <v>136</v>
      </c>
    </row>
    <row r="30" spans="1:31" ht="15" customHeight="1" x14ac:dyDescent="0.3">
      <c r="A30" s="350">
        <f t="shared" si="5"/>
        <v>22</v>
      </c>
      <c r="B30" s="351"/>
      <c r="C30" s="352" t="s">
        <v>111</v>
      </c>
      <c r="D30" s="431">
        <v>96</v>
      </c>
      <c r="E30" s="353">
        <v>0</v>
      </c>
      <c r="F30" s="354" t="s">
        <v>214</v>
      </c>
      <c r="G30" s="342" t="s">
        <v>348</v>
      </c>
      <c r="H30" s="356" t="s">
        <v>309</v>
      </c>
      <c r="I30" s="383" t="s">
        <v>369</v>
      </c>
      <c r="J30" s="432" t="s">
        <v>414</v>
      </c>
      <c r="K30" s="408" t="s">
        <v>198</v>
      </c>
      <c r="L30" s="352" t="s">
        <v>350</v>
      </c>
      <c r="M30" s="354" t="s">
        <v>179</v>
      </c>
      <c r="N30" s="342" t="s">
        <v>91</v>
      </c>
      <c r="O30" s="432" t="s">
        <v>416</v>
      </c>
      <c r="P30" s="437" t="s">
        <v>415</v>
      </c>
      <c r="Q30" s="342" t="s">
        <v>98</v>
      </c>
      <c r="R30" s="366">
        <f>'[1]Opset sesuai RO'!R30</f>
        <v>3000000</v>
      </c>
      <c r="S30" s="428">
        <f t="shared" si="1"/>
        <v>330000</v>
      </c>
      <c r="T30" s="428">
        <v>0</v>
      </c>
      <c r="U30" s="428">
        <f t="shared" si="2"/>
        <v>3330000</v>
      </c>
      <c r="V30" s="428">
        <f t="shared" si="3"/>
        <v>3330000</v>
      </c>
      <c r="W30" s="353">
        <v>0</v>
      </c>
      <c r="X30" s="353">
        <v>0</v>
      </c>
      <c r="Y30" s="408">
        <v>0</v>
      </c>
      <c r="Z30" s="454">
        <f t="shared" si="6"/>
        <v>0</v>
      </c>
      <c r="AA30" s="455">
        <f t="shared" si="7"/>
        <v>0</v>
      </c>
      <c r="AB30" s="354"/>
    </row>
    <row r="31" spans="1:31" ht="15" customHeight="1" x14ac:dyDescent="0.3">
      <c r="A31" s="350">
        <f t="shared" si="5"/>
        <v>23</v>
      </c>
      <c r="B31" s="351"/>
      <c r="C31" s="352" t="s">
        <v>111</v>
      </c>
      <c r="D31" s="431">
        <v>48</v>
      </c>
      <c r="E31" s="353">
        <v>0</v>
      </c>
      <c r="F31" s="354" t="s">
        <v>214</v>
      </c>
      <c r="G31" s="342" t="s">
        <v>348</v>
      </c>
      <c r="H31" s="356" t="s">
        <v>309</v>
      </c>
      <c r="I31" s="383"/>
      <c r="J31" s="432"/>
      <c r="K31" s="559" t="s">
        <v>163</v>
      </c>
      <c r="L31" s="560" t="s">
        <v>370</v>
      </c>
      <c r="M31" s="383" t="s">
        <v>371</v>
      </c>
      <c r="N31" s="374" t="s">
        <v>91</v>
      </c>
      <c r="O31" s="432"/>
      <c r="P31" s="437"/>
      <c r="Q31" s="342" t="s">
        <v>98</v>
      </c>
      <c r="R31" s="366">
        <f>'[1]Opset sesuai RO'!R31</f>
        <v>3000000</v>
      </c>
      <c r="S31" s="428">
        <f t="shared" si="1"/>
        <v>330000</v>
      </c>
      <c r="T31" s="428">
        <v>0</v>
      </c>
      <c r="U31" s="428">
        <f t="shared" si="2"/>
        <v>3330000</v>
      </c>
      <c r="V31" s="428">
        <f t="shared" si="3"/>
        <v>3330000</v>
      </c>
      <c r="W31" s="408">
        <v>0</v>
      </c>
      <c r="X31" s="408">
        <v>0</v>
      </c>
      <c r="Y31" s="408">
        <v>0</v>
      </c>
      <c r="Z31" s="561">
        <f t="shared" si="6"/>
        <v>0</v>
      </c>
      <c r="AA31" s="562">
        <f t="shared" si="7"/>
        <v>0</v>
      </c>
      <c r="AB31" s="383"/>
      <c r="AC31" s="382"/>
      <c r="AD31" s="382"/>
      <c r="AE31" s="382"/>
    </row>
    <row r="32" spans="1:31" ht="15" customHeight="1" x14ac:dyDescent="0.3">
      <c r="A32" s="350">
        <f t="shared" si="5"/>
        <v>24</v>
      </c>
      <c r="B32" s="351"/>
      <c r="C32" s="352" t="s">
        <v>385</v>
      </c>
      <c r="D32" s="431">
        <v>1400</v>
      </c>
      <c r="E32" s="353">
        <v>0</v>
      </c>
      <c r="F32" s="352" t="s">
        <v>419</v>
      </c>
      <c r="G32" s="342"/>
      <c r="H32" s="356" t="s">
        <v>421</v>
      </c>
      <c r="I32" s="383"/>
      <c r="J32" s="432"/>
      <c r="K32" s="559" t="s">
        <v>163</v>
      </c>
      <c r="L32" s="560" t="s">
        <v>386</v>
      </c>
      <c r="M32" s="383" t="s">
        <v>371</v>
      </c>
      <c r="N32" s="374" t="s">
        <v>91</v>
      </c>
      <c r="O32" s="432"/>
      <c r="P32" s="437"/>
      <c r="Q32" s="342" t="s">
        <v>98</v>
      </c>
      <c r="R32" s="366">
        <f>'[1]Opset sesuai RO'!R32</f>
        <v>1801801.8018018019</v>
      </c>
      <c r="S32" s="428">
        <f t="shared" si="1"/>
        <v>198198.1981981982</v>
      </c>
      <c r="T32" s="428">
        <v>0</v>
      </c>
      <c r="U32" s="428">
        <f t="shared" si="2"/>
        <v>2000000</v>
      </c>
      <c r="V32" s="428">
        <f t="shared" si="3"/>
        <v>2000000</v>
      </c>
      <c r="W32" s="408">
        <v>0</v>
      </c>
      <c r="X32" s="408">
        <v>0</v>
      </c>
      <c r="Y32" s="408">
        <v>0</v>
      </c>
      <c r="Z32" s="561">
        <f t="shared" si="6"/>
        <v>0</v>
      </c>
      <c r="AA32" s="562">
        <f t="shared" si="7"/>
        <v>0</v>
      </c>
      <c r="AB32" s="383"/>
      <c r="AC32" s="382"/>
      <c r="AD32" s="382"/>
      <c r="AE32" s="382"/>
    </row>
    <row r="33" spans="1:31" ht="15" customHeight="1" x14ac:dyDescent="0.3">
      <c r="A33" s="350">
        <f t="shared" si="5"/>
        <v>25</v>
      </c>
      <c r="B33" s="351"/>
      <c r="C33" s="352" t="s">
        <v>418</v>
      </c>
      <c r="D33" s="431">
        <v>30</v>
      </c>
      <c r="E33" s="353"/>
      <c r="F33" s="352" t="s">
        <v>420</v>
      </c>
      <c r="G33" s="440"/>
      <c r="H33" s="356" t="s">
        <v>412</v>
      </c>
      <c r="I33" s="419"/>
      <c r="J33" s="354"/>
      <c r="K33" s="559" t="s">
        <v>163</v>
      </c>
      <c r="L33" s="560" t="s">
        <v>413</v>
      </c>
      <c r="M33" s="383" t="s">
        <v>435</v>
      </c>
      <c r="N33" s="374" t="s">
        <v>91</v>
      </c>
      <c r="O33" s="563"/>
      <c r="P33" s="563"/>
      <c r="Q33" s="342" t="s">
        <v>98</v>
      </c>
      <c r="R33" s="366">
        <f>'[1]Opset sesuai RO'!R33</f>
        <v>2702702.7027027025</v>
      </c>
      <c r="S33" s="428">
        <f t="shared" si="1"/>
        <v>297297.29729729728</v>
      </c>
      <c r="T33" s="428">
        <v>0</v>
      </c>
      <c r="U33" s="428">
        <f t="shared" si="2"/>
        <v>3000000</v>
      </c>
      <c r="V33" s="428">
        <f t="shared" si="3"/>
        <v>3000000</v>
      </c>
      <c r="W33" s="408">
        <f>202702+202702+202702+202702</f>
        <v>810808</v>
      </c>
      <c r="X33" s="408">
        <v>202702</v>
      </c>
      <c r="Y33" s="408">
        <v>0</v>
      </c>
      <c r="Z33" s="454">
        <f>X33+Y33</f>
        <v>202702</v>
      </c>
      <c r="AA33" s="455">
        <f>W33+Z33</f>
        <v>1013510</v>
      </c>
      <c r="AB33" s="383"/>
      <c r="AC33" s="382"/>
      <c r="AD33" s="382"/>
      <c r="AE33" s="382"/>
    </row>
    <row r="34" spans="1:31" x14ac:dyDescent="0.3">
      <c r="A34" s="350">
        <f t="shared" si="5"/>
        <v>26</v>
      </c>
      <c r="B34" s="351"/>
      <c r="C34" s="352" t="s">
        <v>276</v>
      </c>
      <c r="D34" s="408">
        <v>0</v>
      </c>
      <c r="E34" s="342"/>
      <c r="F34" s="354"/>
      <c r="G34" s="342"/>
      <c r="H34" s="356"/>
      <c r="I34" s="444"/>
      <c r="J34" s="444"/>
      <c r="K34" s="419"/>
      <c r="L34" s="444"/>
      <c r="M34" s="419"/>
      <c r="N34" s="342"/>
      <c r="O34" s="449">
        <v>44622</v>
      </c>
      <c r="P34" s="449">
        <v>44987</v>
      </c>
      <c r="Q34" s="342"/>
      <c r="R34" s="366">
        <f>'[1]Opset sesuai RO'!R34</f>
        <v>0</v>
      </c>
      <c r="S34" s="428"/>
      <c r="T34" s="428">
        <v>0</v>
      </c>
      <c r="U34" s="428"/>
      <c r="V34" s="428"/>
      <c r="W34" s="353"/>
      <c r="X34" s="453"/>
      <c r="Y34" s="408"/>
      <c r="Z34" s="454"/>
      <c r="AA34" s="455"/>
      <c r="AB34" s="354"/>
    </row>
    <row r="35" spans="1:31" x14ac:dyDescent="0.3">
      <c r="A35" s="350"/>
      <c r="B35" s="351"/>
      <c r="C35" s="443" t="s">
        <v>306</v>
      </c>
      <c r="D35" s="374" t="s">
        <v>307</v>
      </c>
      <c r="E35" s="422">
        <v>0</v>
      </c>
      <c r="F35" s="354" t="s">
        <v>308</v>
      </c>
      <c r="G35" s="409"/>
      <c r="H35" s="356" t="s">
        <v>309</v>
      </c>
      <c r="I35" s="444"/>
      <c r="J35" s="444"/>
      <c r="K35" s="444" t="s">
        <v>436</v>
      </c>
      <c r="L35" s="444" t="s">
        <v>310</v>
      </c>
      <c r="M35" s="444" t="s">
        <v>311</v>
      </c>
      <c r="N35" s="444"/>
      <c r="O35" s="449" t="s">
        <v>319</v>
      </c>
      <c r="P35" s="449" t="s">
        <v>320</v>
      </c>
      <c r="Q35" s="342" t="s">
        <v>98</v>
      </c>
      <c r="R35" s="366">
        <f>'[1]Opset sesuai RO'!R35</f>
        <v>360360.36036036036</v>
      </c>
      <c r="S35" s="428">
        <f t="shared" si="1"/>
        <v>39639.639639639638</v>
      </c>
      <c r="T35" s="428">
        <v>0</v>
      </c>
      <c r="U35" s="428">
        <f t="shared" si="2"/>
        <v>400000</v>
      </c>
      <c r="V35" s="428">
        <f t="shared" si="3"/>
        <v>400000</v>
      </c>
      <c r="W35" s="408">
        <v>323637</v>
      </c>
      <c r="X35" s="353">
        <v>0</v>
      </c>
      <c r="Y35" s="408">
        <v>0</v>
      </c>
      <c r="Z35" s="454">
        <f t="shared" ref="Z35:Z43" si="8">X35+Y35</f>
        <v>0</v>
      </c>
      <c r="AA35" s="455">
        <f>W35+Z35</f>
        <v>323637</v>
      </c>
      <c r="AB35" s="354"/>
    </row>
    <row r="36" spans="1:31" x14ac:dyDescent="0.3">
      <c r="A36" s="350"/>
      <c r="B36" s="351"/>
      <c r="C36" s="443" t="s">
        <v>321</v>
      </c>
      <c r="D36" s="374" t="s">
        <v>315</v>
      </c>
      <c r="E36" s="422">
        <v>0</v>
      </c>
      <c r="F36" s="354" t="s">
        <v>322</v>
      </c>
      <c r="G36" s="409"/>
      <c r="H36" s="356" t="s">
        <v>309</v>
      </c>
      <c r="I36" s="444"/>
      <c r="J36" s="444"/>
      <c r="K36" s="444" t="s">
        <v>436</v>
      </c>
      <c r="L36" s="444" t="s">
        <v>323</v>
      </c>
      <c r="M36" s="444" t="s">
        <v>324</v>
      </c>
      <c r="N36" s="444"/>
      <c r="O36" s="449">
        <v>44959</v>
      </c>
      <c r="P36" s="449">
        <v>45323</v>
      </c>
      <c r="Q36" s="342" t="s">
        <v>98</v>
      </c>
      <c r="R36" s="366">
        <f>'[1]Opset sesuai RO'!R36</f>
        <v>360360.36036036036</v>
      </c>
      <c r="S36" s="428">
        <f t="shared" si="1"/>
        <v>39639.639639639638</v>
      </c>
      <c r="T36" s="428">
        <v>0</v>
      </c>
      <c r="U36" s="428">
        <f t="shared" si="2"/>
        <v>400000</v>
      </c>
      <c r="V36" s="428">
        <f t="shared" si="3"/>
        <v>400000</v>
      </c>
      <c r="W36" s="353">
        <v>327272</v>
      </c>
      <c r="X36" s="353">
        <v>0</v>
      </c>
      <c r="Y36" s="408">
        <v>0</v>
      </c>
      <c r="Z36" s="454">
        <f t="shared" si="8"/>
        <v>0</v>
      </c>
      <c r="AA36" s="455">
        <f t="shared" ref="AA36:AA43" si="9">W36+Z36</f>
        <v>327272</v>
      </c>
      <c r="AB36" s="354"/>
    </row>
    <row r="37" spans="1:31" x14ac:dyDescent="0.3">
      <c r="A37" s="350"/>
      <c r="B37" s="351"/>
      <c r="C37" s="443" t="s">
        <v>325</v>
      </c>
      <c r="D37" s="374" t="s">
        <v>315</v>
      </c>
      <c r="E37" s="422">
        <v>0</v>
      </c>
      <c r="F37" s="354" t="s">
        <v>326</v>
      </c>
      <c r="G37" s="409"/>
      <c r="H37" s="356" t="s">
        <v>309</v>
      </c>
      <c r="I37" s="444">
        <f>39017169*100/103</f>
        <v>37880746.601941749</v>
      </c>
      <c r="J37" s="444"/>
      <c r="K37" s="444" t="s">
        <v>436</v>
      </c>
      <c r="L37" s="444" t="s">
        <v>327</v>
      </c>
      <c r="M37" s="444" t="s">
        <v>496</v>
      </c>
      <c r="N37" s="444"/>
      <c r="O37" s="449" t="s">
        <v>434</v>
      </c>
      <c r="P37" s="449">
        <v>45286</v>
      </c>
      <c r="Q37" s="342" t="s">
        <v>98</v>
      </c>
      <c r="R37" s="366">
        <f>'[1]Opset sesuai RO'!R37</f>
        <v>360360.36036036036</v>
      </c>
      <c r="S37" s="428">
        <f t="shared" si="1"/>
        <v>39639.639639639638</v>
      </c>
      <c r="T37" s="428">
        <v>0</v>
      </c>
      <c r="U37" s="428">
        <f t="shared" si="2"/>
        <v>400000</v>
      </c>
      <c r="V37" s="428">
        <f t="shared" si="3"/>
        <v>400000</v>
      </c>
      <c r="W37" s="408">
        <v>323637</v>
      </c>
      <c r="X37" s="353">
        <v>0</v>
      </c>
      <c r="Y37" s="408">
        <v>0</v>
      </c>
      <c r="Z37" s="454">
        <f t="shared" si="8"/>
        <v>0</v>
      </c>
      <c r="AA37" s="455">
        <f>W37+Z37</f>
        <v>323637</v>
      </c>
      <c r="AB37" s="354"/>
    </row>
    <row r="38" spans="1:31" x14ac:dyDescent="0.3">
      <c r="A38" s="350"/>
      <c r="B38" s="351"/>
      <c r="C38" s="443" t="s">
        <v>428</v>
      </c>
      <c r="D38" s="431" t="s">
        <v>307</v>
      </c>
      <c r="E38" s="422"/>
      <c r="F38" s="354" t="s">
        <v>432</v>
      </c>
      <c r="G38" s="409"/>
      <c r="H38" s="356" t="s">
        <v>309</v>
      </c>
      <c r="I38" s="444">
        <f>39017169*100/113</f>
        <v>34528468.14159292</v>
      </c>
      <c r="J38" s="444"/>
      <c r="K38" s="444" t="s">
        <v>436</v>
      </c>
      <c r="L38" s="444" t="s">
        <v>429</v>
      </c>
      <c r="M38" s="444" t="s">
        <v>433</v>
      </c>
      <c r="N38" s="444"/>
      <c r="O38" s="449" t="s">
        <v>378</v>
      </c>
      <c r="P38" s="450" t="s">
        <v>379</v>
      </c>
      <c r="Q38" s="342" t="s">
        <v>98</v>
      </c>
      <c r="R38" s="366">
        <f>'[1]Opset sesuai RO'!R38</f>
        <v>360360.36036036036</v>
      </c>
      <c r="S38" s="428">
        <f t="shared" si="1"/>
        <v>39639.639639639638</v>
      </c>
      <c r="T38" s="428">
        <v>0</v>
      </c>
      <c r="U38" s="428">
        <f t="shared" si="2"/>
        <v>400000</v>
      </c>
      <c r="V38" s="428">
        <f t="shared" si="3"/>
        <v>400000</v>
      </c>
      <c r="W38" s="353">
        <v>0</v>
      </c>
      <c r="X38" s="353">
        <v>0</v>
      </c>
      <c r="Y38" s="408">
        <v>0</v>
      </c>
      <c r="Z38" s="454">
        <f t="shared" si="8"/>
        <v>0</v>
      </c>
      <c r="AA38" s="455">
        <f t="shared" si="9"/>
        <v>0</v>
      </c>
      <c r="AB38" s="354"/>
    </row>
    <row r="39" spans="1:31" x14ac:dyDescent="0.3">
      <c r="A39" s="350"/>
      <c r="B39" s="351"/>
      <c r="C39" s="443" t="s">
        <v>374</v>
      </c>
      <c r="D39" s="374">
        <v>0</v>
      </c>
      <c r="E39" s="422" t="s">
        <v>375</v>
      </c>
      <c r="F39" s="354" t="s">
        <v>127</v>
      </c>
      <c r="G39" s="409" t="s">
        <v>130</v>
      </c>
      <c r="H39" s="356" t="s">
        <v>247</v>
      </c>
      <c r="I39" s="444">
        <f>I37-I38</f>
        <v>3352278.4603488296</v>
      </c>
      <c r="J39" s="444"/>
      <c r="K39" s="408" t="s">
        <v>198</v>
      </c>
      <c r="L39" s="444" t="s">
        <v>376</v>
      </c>
      <c r="M39" s="444" t="s">
        <v>377</v>
      </c>
      <c r="N39" s="444"/>
      <c r="O39" s="449"/>
      <c r="P39" s="450"/>
      <c r="Q39" s="342" t="s">
        <v>98</v>
      </c>
      <c r="R39" s="366">
        <f>'[1]Opset sesuai RO'!R39</f>
        <v>360360.36036036036</v>
      </c>
      <c r="S39" s="428">
        <f t="shared" si="1"/>
        <v>39639.639639639638</v>
      </c>
      <c r="T39" s="428">
        <v>0</v>
      </c>
      <c r="U39" s="428">
        <f t="shared" si="2"/>
        <v>400000</v>
      </c>
      <c r="V39" s="428">
        <f t="shared" si="3"/>
        <v>400000</v>
      </c>
      <c r="W39" s="353">
        <v>810811</v>
      </c>
      <c r="X39" s="353">
        <v>0</v>
      </c>
      <c r="Y39" s="408">
        <v>0</v>
      </c>
      <c r="Z39" s="454">
        <f t="shared" si="8"/>
        <v>0</v>
      </c>
      <c r="AA39" s="455">
        <f t="shared" si="9"/>
        <v>810811</v>
      </c>
      <c r="AB39" s="354"/>
    </row>
    <row r="40" spans="1:31" x14ac:dyDescent="0.3">
      <c r="A40" s="350"/>
      <c r="B40" s="351"/>
      <c r="C40" s="443" t="s">
        <v>374</v>
      </c>
      <c r="D40" s="374">
        <v>0</v>
      </c>
      <c r="E40" s="422" t="s">
        <v>375</v>
      </c>
      <c r="F40" s="354" t="s">
        <v>127</v>
      </c>
      <c r="G40" s="409" t="s">
        <v>130</v>
      </c>
      <c r="H40" s="356" t="s">
        <v>247</v>
      </c>
      <c r="I40" s="444"/>
      <c r="J40" s="444"/>
      <c r="K40" s="408" t="s">
        <v>198</v>
      </c>
      <c r="L40" s="444" t="s">
        <v>422</v>
      </c>
      <c r="M40" s="444" t="s">
        <v>318</v>
      </c>
      <c r="N40" s="444"/>
      <c r="O40" s="449"/>
      <c r="P40" s="450"/>
      <c r="Q40" s="342" t="s">
        <v>98</v>
      </c>
      <c r="R40" s="366">
        <f>'[1]Opset sesuai RO'!R40</f>
        <v>450450.45045045047</v>
      </c>
      <c r="S40" s="428">
        <f t="shared" si="1"/>
        <v>49549.549549549549</v>
      </c>
      <c r="T40" s="428">
        <v>0</v>
      </c>
      <c r="U40" s="428">
        <f t="shared" si="2"/>
        <v>500000</v>
      </c>
      <c r="V40" s="428">
        <f t="shared" si="3"/>
        <v>500000</v>
      </c>
      <c r="W40" s="353">
        <v>1621622</v>
      </c>
      <c r="X40" s="353">
        <v>0</v>
      </c>
      <c r="Y40" s="408">
        <v>0</v>
      </c>
      <c r="Z40" s="454">
        <f t="shared" si="8"/>
        <v>0</v>
      </c>
      <c r="AA40" s="455">
        <f t="shared" si="9"/>
        <v>1621622</v>
      </c>
      <c r="AB40" s="354"/>
    </row>
    <row r="41" spans="1:31" x14ac:dyDescent="0.3">
      <c r="A41" s="350"/>
      <c r="B41" s="351"/>
      <c r="C41" s="443" t="s">
        <v>374</v>
      </c>
      <c r="D41" s="374">
        <v>0</v>
      </c>
      <c r="E41" s="422" t="s">
        <v>375</v>
      </c>
      <c r="F41" s="354" t="s">
        <v>127</v>
      </c>
      <c r="G41" s="409" t="s">
        <v>130</v>
      </c>
      <c r="H41" s="356" t="s">
        <v>247</v>
      </c>
      <c r="I41" s="444"/>
      <c r="J41" s="444"/>
      <c r="K41" s="408" t="s">
        <v>198</v>
      </c>
      <c r="L41" s="444" t="s">
        <v>423</v>
      </c>
      <c r="M41" s="444" t="s">
        <v>424</v>
      </c>
      <c r="N41" s="444"/>
      <c r="O41" s="449"/>
      <c r="P41" s="450"/>
      <c r="Q41" s="342" t="s">
        <v>98</v>
      </c>
      <c r="R41" s="366">
        <f>'[1]Opset sesuai RO'!R41</f>
        <v>450450.45045045047</v>
      </c>
      <c r="S41" s="428">
        <f t="shared" si="1"/>
        <v>49549.549549549549</v>
      </c>
      <c r="T41" s="428">
        <v>0</v>
      </c>
      <c r="U41" s="428">
        <f t="shared" si="2"/>
        <v>500000</v>
      </c>
      <c r="V41" s="428">
        <f t="shared" si="3"/>
        <v>500000</v>
      </c>
      <c r="W41" s="353">
        <v>0</v>
      </c>
      <c r="X41" s="353">
        <v>0</v>
      </c>
      <c r="Y41" s="408">
        <v>0</v>
      </c>
      <c r="Z41" s="454">
        <f t="shared" si="8"/>
        <v>0</v>
      </c>
      <c r="AA41" s="455">
        <f t="shared" si="9"/>
        <v>0</v>
      </c>
      <c r="AB41" s="354"/>
    </row>
    <row r="42" spans="1:31" s="451" customFormat="1" x14ac:dyDescent="0.3">
      <c r="A42" s="350"/>
      <c r="B42" s="351"/>
      <c r="C42" s="443" t="s">
        <v>374</v>
      </c>
      <c r="D42" s="408">
        <v>0</v>
      </c>
      <c r="E42" s="422" t="s">
        <v>375</v>
      </c>
      <c r="F42" s="354" t="s">
        <v>127</v>
      </c>
      <c r="G42" s="409" t="s">
        <v>130</v>
      </c>
      <c r="H42" s="356" t="s">
        <v>247</v>
      </c>
      <c r="I42" s="444"/>
      <c r="J42" s="444"/>
      <c r="K42" s="408" t="s">
        <v>198</v>
      </c>
      <c r="L42" s="444" t="s">
        <v>425</v>
      </c>
      <c r="M42" s="444" t="s">
        <v>377</v>
      </c>
      <c r="N42" s="444"/>
      <c r="O42" s="449"/>
      <c r="P42" s="450"/>
      <c r="Q42" s="444"/>
      <c r="R42" s="366">
        <f>'[1]Opset sesuai RO'!R42</f>
        <v>450450.45045045047</v>
      </c>
      <c r="S42" s="428">
        <f t="shared" si="1"/>
        <v>49549.549549549549</v>
      </c>
      <c r="T42" s="428">
        <v>0</v>
      </c>
      <c r="U42" s="428">
        <f t="shared" si="2"/>
        <v>500000</v>
      </c>
      <c r="V42" s="428">
        <f t="shared" si="3"/>
        <v>500000</v>
      </c>
      <c r="W42" s="353">
        <f>405405+405405+405405+405405</f>
        <v>1621620</v>
      </c>
      <c r="X42" s="353">
        <v>405405</v>
      </c>
      <c r="Y42" s="408">
        <v>0</v>
      </c>
      <c r="Z42" s="454">
        <f>X42+Y42</f>
        <v>405405</v>
      </c>
      <c r="AA42" s="455">
        <f>W42+Z42</f>
        <v>2027025</v>
      </c>
      <c r="AB42" s="354"/>
    </row>
    <row r="43" spans="1:31" s="451" customFormat="1" ht="17.25" thickBot="1" x14ac:dyDescent="0.35">
      <c r="A43" s="350"/>
      <c r="B43" s="351"/>
      <c r="C43" s="443" t="s">
        <v>465</v>
      </c>
      <c r="D43" s="408">
        <v>0</v>
      </c>
      <c r="E43" s="422" t="s">
        <v>466</v>
      </c>
      <c r="F43" s="354" t="s">
        <v>420</v>
      </c>
      <c r="G43" s="409"/>
      <c r="H43" s="356" t="s">
        <v>467</v>
      </c>
      <c r="I43" s="444"/>
      <c r="J43" s="444"/>
      <c r="K43" s="408" t="s">
        <v>198</v>
      </c>
      <c r="L43" s="444" t="s">
        <v>468</v>
      </c>
      <c r="M43" s="444" t="s">
        <v>180</v>
      </c>
      <c r="N43" s="444"/>
      <c r="O43" s="449" t="s">
        <v>469</v>
      </c>
      <c r="P43" s="450" t="s">
        <v>469</v>
      </c>
      <c r="Q43" s="444"/>
      <c r="R43" s="366">
        <f>'[1]Opset sesuai RO'!R43</f>
        <v>0</v>
      </c>
      <c r="S43" s="428">
        <f t="shared" si="1"/>
        <v>0</v>
      </c>
      <c r="T43" s="428">
        <v>0</v>
      </c>
      <c r="U43" s="428">
        <f>S43+R43</f>
        <v>0</v>
      </c>
      <c r="V43" s="428">
        <f t="shared" si="3"/>
        <v>0</v>
      </c>
      <c r="W43" s="353">
        <v>1621622</v>
      </c>
      <c r="X43" s="353">
        <v>0</v>
      </c>
      <c r="Y43" s="408">
        <v>0</v>
      </c>
      <c r="Z43" s="454">
        <f t="shared" si="8"/>
        <v>0</v>
      </c>
      <c r="AA43" s="455">
        <f t="shared" si="9"/>
        <v>1621622</v>
      </c>
      <c r="AB43" s="354"/>
    </row>
    <row r="44" spans="1:31" ht="32.25" customHeight="1" thickBot="1" x14ac:dyDescent="0.3">
      <c r="A44" s="456"/>
      <c r="B44" s="457"/>
      <c r="C44" s="458" t="s">
        <v>148</v>
      </c>
      <c r="D44" s="341"/>
      <c r="E44" s="341"/>
      <c r="F44" s="341"/>
      <c r="G44" s="341"/>
      <c r="H44" s="341"/>
      <c r="I44" s="341"/>
      <c r="J44" s="341"/>
      <c r="K44" s="341"/>
      <c r="L44" s="341"/>
      <c r="M44" s="341"/>
      <c r="N44" s="459"/>
      <c r="O44" s="341"/>
      <c r="P44" s="341"/>
      <c r="Q44" s="341"/>
      <c r="R44" s="460">
        <f>SUM(R9:R43)</f>
        <v>143343097.90990987</v>
      </c>
      <c r="S44" s="460">
        <f>SUM(S9:S43)</f>
        <v>15767740.770090092</v>
      </c>
      <c r="T44" s="460">
        <f>SUM(T9:T27)</f>
        <v>100000</v>
      </c>
      <c r="U44" s="460">
        <f>R44+S44</f>
        <v>159110838.67999998</v>
      </c>
      <c r="V44" s="460">
        <f>U44</f>
        <v>159110838.67999998</v>
      </c>
      <c r="W44" s="461">
        <f>SUM(W9:W43)</f>
        <v>12638056</v>
      </c>
      <c r="X44" s="461">
        <f>SUM(X9:X43)</f>
        <v>6977476</v>
      </c>
      <c r="Y44" s="541">
        <f>SUM(Y9:Y43)</f>
        <v>0</v>
      </c>
      <c r="Z44" s="461">
        <f>SUM(Z9:Z43)</f>
        <v>6977476</v>
      </c>
      <c r="AA44" s="461">
        <f>SUM(AA9:AA43)</f>
        <v>19615532</v>
      </c>
      <c r="AB44" s="341"/>
      <c r="AC44" s="462"/>
    </row>
    <row r="45" spans="1:31" x14ac:dyDescent="0.25">
      <c r="Y45" s="542"/>
      <c r="Z45" s="465"/>
      <c r="AA45" s="465"/>
    </row>
    <row r="46" spans="1:31" x14ac:dyDescent="0.25">
      <c r="A46" s="466" t="s">
        <v>32</v>
      </c>
      <c r="U46" s="463"/>
      <c r="X46" s="465"/>
      <c r="Y46" s="543"/>
      <c r="AA46" s="465"/>
    </row>
    <row r="47" spans="1:31" x14ac:dyDescent="0.25">
      <c r="A47" s="340" t="s">
        <v>36</v>
      </c>
      <c r="AA47" s="465"/>
    </row>
    <row r="48" spans="1:31" x14ac:dyDescent="0.25">
      <c r="A48" s="340" t="s">
        <v>105</v>
      </c>
    </row>
    <row r="49" spans="1:1" s="340" customFormat="1" x14ac:dyDescent="0.25">
      <c r="A49" s="340" t="s">
        <v>38</v>
      </c>
    </row>
    <row r="50" spans="1:1" s="340" customFormat="1" x14ac:dyDescent="0.25">
      <c r="A50" s="340" t="s">
        <v>61</v>
      </c>
    </row>
    <row r="51" spans="1:1" s="340" customFormat="1" x14ac:dyDescent="0.25">
      <c r="A51" s="340" t="s">
        <v>106</v>
      </c>
    </row>
    <row r="52" spans="1:1" s="340" customFormat="1" x14ac:dyDescent="0.25">
      <c r="A52" s="340" t="s">
        <v>39</v>
      </c>
    </row>
    <row r="53" spans="1:1" s="340" customFormat="1" x14ac:dyDescent="0.25">
      <c r="A53" s="340" t="s">
        <v>40</v>
      </c>
    </row>
    <row r="54" spans="1:1" s="340" customFormat="1" x14ac:dyDescent="0.25">
      <c r="A54" s="340" t="s">
        <v>41</v>
      </c>
    </row>
    <row r="55" spans="1:1" s="340" customFormat="1" x14ac:dyDescent="0.25">
      <c r="A55" s="340" t="s">
        <v>42</v>
      </c>
    </row>
    <row r="56" spans="1:1" s="340" customFormat="1" x14ac:dyDescent="0.25">
      <c r="A56" s="340" t="s">
        <v>43</v>
      </c>
    </row>
    <row r="57" spans="1:1" s="340" customFormat="1" x14ac:dyDescent="0.25">
      <c r="A57" s="340" t="s">
        <v>44</v>
      </c>
    </row>
    <row r="58" spans="1:1" s="340" customFormat="1" x14ac:dyDescent="0.25">
      <c r="A58" s="340" t="s">
        <v>45</v>
      </c>
    </row>
    <row r="59" spans="1:1" s="340" customFormat="1" x14ac:dyDescent="0.25">
      <c r="A59" s="340" t="s">
        <v>34</v>
      </c>
    </row>
    <row r="60" spans="1:1" s="340" customFormat="1" x14ac:dyDescent="0.25">
      <c r="A60" s="340" t="s">
        <v>35</v>
      </c>
    </row>
    <row r="61" spans="1:1" s="340" customFormat="1" x14ac:dyDescent="0.25">
      <c r="A61" s="340" t="s">
        <v>46</v>
      </c>
    </row>
    <row r="62" spans="1:1" s="340" customFormat="1" x14ac:dyDescent="0.25">
      <c r="A62" s="340" t="s">
        <v>47</v>
      </c>
    </row>
    <row r="63" spans="1:1" s="340" customFormat="1" x14ac:dyDescent="0.25">
      <c r="A63" s="340" t="s">
        <v>50</v>
      </c>
    </row>
    <row r="64" spans="1:1" s="340" customFormat="1" x14ac:dyDescent="0.25">
      <c r="A64" s="340" t="s">
        <v>51</v>
      </c>
    </row>
    <row r="65" spans="1:25" x14ac:dyDescent="0.25">
      <c r="A65" s="340" t="s">
        <v>49</v>
      </c>
      <c r="Y65" s="340"/>
    </row>
    <row r="66" spans="1:25" x14ac:dyDescent="0.25">
      <c r="A66" s="340" t="s">
        <v>57</v>
      </c>
      <c r="Y66" s="340"/>
    </row>
    <row r="67" spans="1:25" x14ac:dyDescent="0.25">
      <c r="A67" s="340" t="s">
        <v>73</v>
      </c>
      <c r="Y67" s="340"/>
    </row>
    <row r="68" spans="1:25" x14ac:dyDescent="0.25">
      <c r="A68" s="340" t="s">
        <v>74</v>
      </c>
      <c r="Y68" s="340"/>
    </row>
    <row r="69" spans="1:25" x14ac:dyDescent="0.25">
      <c r="A69" s="340" t="s">
        <v>75</v>
      </c>
      <c r="Y69" s="340"/>
    </row>
    <row r="70" spans="1:25" x14ac:dyDescent="0.25">
      <c r="A70" s="340" t="s">
        <v>76</v>
      </c>
      <c r="Y70" s="340"/>
    </row>
    <row r="71" spans="1:25" x14ac:dyDescent="0.25">
      <c r="A71" s="340" t="s">
        <v>79</v>
      </c>
      <c r="Y71" s="340"/>
    </row>
    <row r="72" spans="1:25" x14ac:dyDescent="0.25">
      <c r="A72" s="340" t="s">
        <v>78</v>
      </c>
      <c r="Y72" s="340"/>
    </row>
    <row r="73" spans="1:25" x14ac:dyDescent="0.25">
      <c r="A73" s="340" t="s">
        <v>77</v>
      </c>
      <c r="Y73" s="340"/>
    </row>
    <row r="74" spans="1:25" x14ac:dyDescent="0.25">
      <c r="Y74" s="340"/>
    </row>
  </sheetData>
  <mergeCells count="12">
    <mergeCell ref="I6:K6"/>
    <mergeCell ref="V6:V7"/>
    <mergeCell ref="AB6:AB7"/>
    <mergeCell ref="R6:U6"/>
    <mergeCell ref="L6:N6"/>
    <mergeCell ref="O6:Q6"/>
    <mergeCell ref="W6:AA6"/>
    <mergeCell ref="A6:A7"/>
    <mergeCell ref="H6:H7"/>
    <mergeCell ref="B6:B7"/>
    <mergeCell ref="C6:G6"/>
    <mergeCell ref="D8:E8"/>
  </mergeCells>
  <phoneticPr fontId="22" type="noConversion"/>
  <pageMargins left="0.23622047244094491" right="0.23622047244094491" top="0.74803149606299213" bottom="0.74803149606299213" header="0.31496062992125984" footer="0.31496062992125984"/>
  <pageSetup paperSize="9" scale="4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zoomScale="95" zoomScaleNormal="95" workbookViewId="0">
      <selection activeCell="B3" sqref="B3"/>
    </sheetView>
  </sheetViews>
  <sheetFormatPr defaultRowHeight="15" x14ac:dyDescent="0.25"/>
  <cols>
    <col min="1" max="1" width="3.42578125" customWidth="1"/>
    <col min="2" max="2" width="5" customWidth="1"/>
    <col min="3" max="3" width="15" bestFit="1" customWidth="1"/>
    <col min="4" max="4" width="31.5703125" customWidth="1"/>
    <col min="5" max="6" width="11.140625" customWidth="1"/>
    <col min="7" max="7" width="34.85546875" customWidth="1"/>
    <col min="8" max="8" width="20.140625" customWidth="1"/>
    <col min="9" max="9" width="12.85546875" customWidth="1"/>
    <col min="10" max="10" width="11.5703125" customWidth="1"/>
    <col min="11" max="11" width="20.5703125" bestFit="1" customWidth="1"/>
    <col min="12" max="12" width="12.7109375" customWidth="1"/>
    <col min="13" max="13" width="26" customWidth="1"/>
    <col min="14" max="14" width="17.85546875" customWidth="1"/>
  </cols>
  <sheetData>
    <row r="1" spans="2:14" x14ac:dyDescent="0.25">
      <c r="B1" s="10" t="s">
        <v>462</v>
      </c>
    </row>
    <row r="2" spans="2:14" x14ac:dyDescent="0.25">
      <c r="B2" s="10" t="s">
        <v>137</v>
      </c>
    </row>
    <row r="3" spans="2:14" x14ac:dyDescent="0.25">
      <c r="B3" s="10" t="s">
        <v>104</v>
      </c>
    </row>
    <row r="5" spans="2:14" ht="17.25" customHeight="1" x14ac:dyDescent="0.25">
      <c r="B5" s="587" t="s">
        <v>3</v>
      </c>
      <c r="C5" s="588" t="s">
        <v>16</v>
      </c>
      <c r="D5" s="587" t="s">
        <v>27</v>
      </c>
      <c r="E5" s="587"/>
      <c r="F5" s="587"/>
      <c r="G5" s="587"/>
      <c r="H5" s="587"/>
      <c r="I5" s="587"/>
      <c r="J5" s="587"/>
      <c r="K5" s="587"/>
      <c r="L5" s="9" t="s">
        <v>84</v>
      </c>
      <c r="M5" s="583" t="s">
        <v>62</v>
      </c>
      <c r="N5" s="585" t="s">
        <v>2</v>
      </c>
    </row>
    <row r="6" spans="2:14" ht="33.75" x14ac:dyDescent="0.25">
      <c r="B6" s="588"/>
      <c r="C6" s="589"/>
      <c r="D6" s="5" t="s">
        <v>26</v>
      </c>
      <c r="E6" s="4" t="s">
        <v>21</v>
      </c>
      <c r="F6" s="4" t="s">
        <v>22</v>
      </c>
      <c r="G6" s="4" t="s">
        <v>17</v>
      </c>
      <c r="H6" s="4" t="s">
        <v>19</v>
      </c>
      <c r="I6" s="4" t="s">
        <v>23</v>
      </c>
      <c r="J6" s="5" t="s">
        <v>24</v>
      </c>
      <c r="K6" s="5" t="s">
        <v>25</v>
      </c>
      <c r="L6" s="5" t="s">
        <v>86</v>
      </c>
      <c r="M6" s="584"/>
      <c r="N6" s="586"/>
    </row>
    <row r="7" spans="2:14" x14ac:dyDescent="0.25">
      <c r="B7" s="7">
        <v>1</v>
      </c>
      <c r="C7" s="7">
        <v>2</v>
      </c>
      <c r="D7" s="7">
        <v>3</v>
      </c>
      <c r="E7" s="7">
        <v>4</v>
      </c>
      <c r="F7" s="7">
        <v>5</v>
      </c>
      <c r="G7" s="7">
        <v>6</v>
      </c>
      <c r="H7" s="7">
        <v>7</v>
      </c>
      <c r="I7" s="7">
        <v>8</v>
      </c>
      <c r="J7" s="7">
        <v>9</v>
      </c>
      <c r="K7" s="7">
        <v>10</v>
      </c>
      <c r="L7" s="7">
        <v>11</v>
      </c>
      <c r="M7" s="7">
        <v>12</v>
      </c>
      <c r="N7" s="7">
        <v>13</v>
      </c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12">
        <v>1</v>
      </c>
      <c r="C9" s="6" t="s">
        <v>107</v>
      </c>
      <c r="D9" s="13" t="s">
        <v>139</v>
      </c>
      <c r="E9" s="14">
        <v>250</v>
      </c>
      <c r="F9" s="14">
        <v>0</v>
      </c>
      <c r="G9" s="22" t="s">
        <v>228</v>
      </c>
      <c r="H9" s="14" t="s">
        <v>241</v>
      </c>
      <c r="I9" s="14">
        <v>0</v>
      </c>
      <c r="J9" s="14">
        <v>0</v>
      </c>
      <c r="K9" s="22" t="s">
        <v>229</v>
      </c>
      <c r="L9" s="14">
        <v>3300000</v>
      </c>
      <c r="M9" s="14">
        <v>0</v>
      </c>
      <c r="N9" s="14">
        <v>0</v>
      </c>
    </row>
    <row r="10" spans="2:14" x14ac:dyDescent="0.25">
      <c r="B10" s="12">
        <f t="shared" ref="B10:B16" si="0">B9+1</f>
        <v>2</v>
      </c>
      <c r="C10" s="6" t="s">
        <v>107</v>
      </c>
      <c r="D10" s="13" t="s">
        <v>140</v>
      </c>
      <c r="E10" s="15">
        <v>1300</v>
      </c>
      <c r="F10" s="15">
        <v>0</v>
      </c>
      <c r="G10" s="22" t="s">
        <v>227</v>
      </c>
      <c r="H10" s="14" t="s">
        <v>242</v>
      </c>
      <c r="I10" s="15">
        <v>0</v>
      </c>
      <c r="J10" s="15">
        <v>0</v>
      </c>
      <c r="K10" s="22" t="s">
        <v>230</v>
      </c>
      <c r="L10" s="15">
        <v>6600000</v>
      </c>
      <c r="M10" s="15">
        <v>0</v>
      </c>
      <c r="N10" s="15">
        <v>0</v>
      </c>
    </row>
    <row r="11" spans="2:14" x14ac:dyDescent="0.25">
      <c r="B11" s="12">
        <f t="shared" si="0"/>
        <v>3</v>
      </c>
      <c r="C11" s="6" t="s">
        <v>107</v>
      </c>
      <c r="D11" s="13" t="s">
        <v>141</v>
      </c>
      <c r="E11" s="15">
        <v>1000</v>
      </c>
      <c r="F11" s="15">
        <v>0</v>
      </c>
      <c r="G11" s="22" t="s">
        <v>226</v>
      </c>
      <c r="H11" s="14" t="s">
        <v>244</v>
      </c>
      <c r="I11" s="15">
        <v>0</v>
      </c>
      <c r="J11" s="15">
        <v>0</v>
      </c>
      <c r="K11" s="22" t="s">
        <v>231</v>
      </c>
      <c r="L11" s="15">
        <v>5500000</v>
      </c>
      <c r="M11" s="15">
        <v>0</v>
      </c>
      <c r="N11" s="15">
        <v>0</v>
      </c>
    </row>
    <row r="12" spans="2:14" x14ac:dyDescent="0.25">
      <c r="B12" s="12">
        <f t="shared" si="0"/>
        <v>4</v>
      </c>
      <c r="C12" s="6" t="s">
        <v>107</v>
      </c>
      <c r="D12" s="13" t="s">
        <v>142</v>
      </c>
      <c r="E12" s="14">
        <v>1000</v>
      </c>
      <c r="F12" s="14">
        <v>0</v>
      </c>
      <c r="G12" s="22" t="s">
        <v>225</v>
      </c>
      <c r="H12" s="14" t="s">
        <v>243</v>
      </c>
      <c r="I12" s="14">
        <v>0</v>
      </c>
      <c r="J12" s="14">
        <v>0</v>
      </c>
      <c r="K12" s="22" t="s">
        <v>231</v>
      </c>
      <c r="L12" s="14">
        <v>2750000</v>
      </c>
      <c r="M12" s="14">
        <v>0</v>
      </c>
      <c r="N12" s="14">
        <v>0</v>
      </c>
    </row>
    <row r="13" spans="2:14" x14ac:dyDescent="0.25">
      <c r="B13" s="12">
        <f t="shared" si="0"/>
        <v>5</v>
      </c>
      <c r="C13" s="6" t="s">
        <v>107</v>
      </c>
      <c r="D13" s="13" t="s">
        <v>143</v>
      </c>
      <c r="E13" s="15">
        <v>2200</v>
      </c>
      <c r="F13" s="15">
        <v>0</v>
      </c>
      <c r="G13" s="22" t="s">
        <v>224</v>
      </c>
      <c r="H13" s="14" t="s">
        <v>235</v>
      </c>
      <c r="I13" s="15">
        <v>0</v>
      </c>
      <c r="J13" s="15">
        <v>0</v>
      </c>
      <c r="K13" s="22" t="s">
        <v>231</v>
      </c>
      <c r="L13" s="15">
        <v>20000000</v>
      </c>
      <c r="M13" s="15">
        <v>0</v>
      </c>
      <c r="N13" s="15">
        <v>0</v>
      </c>
    </row>
    <row r="14" spans="2:14" x14ac:dyDescent="0.25">
      <c r="B14" s="12">
        <f t="shared" si="0"/>
        <v>6</v>
      </c>
      <c r="C14" s="6" t="s">
        <v>107</v>
      </c>
      <c r="D14" s="2" t="s">
        <v>147</v>
      </c>
      <c r="E14" s="16">
        <v>1000</v>
      </c>
      <c r="F14" s="15">
        <v>0</v>
      </c>
      <c r="G14" s="23" t="s">
        <v>223</v>
      </c>
      <c r="H14" s="14" t="s">
        <v>245</v>
      </c>
      <c r="I14" s="15">
        <v>0</v>
      </c>
      <c r="J14" s="15">
        <v>0</v>
      </c>
      <c r="K14" s="23" t="s">
        <v>231</v>
      </c>
      <c r="L14" s="16">
        <v>3300000</v>
      </c>
      <c r="M14" s="15">
        <v>0</v>
      </c>
      <c r="N14" s="15">
        <v>0</v>
      </c>
    </row>
    <row r="15" spans="2:14" x14ac:dyDescent="0.25">
      <c r="B15" s="12">
        <f t="shared" si="0"/>
        <v>7</v>
      </c>
      <c r="C15" s="6" t="s">
        <v>107</v>
      </c>
      <c r="D15" s="2" t="s">
        <v>144</v>
      </c>
      <c r="E15" s="2">
        <v>650</v>
      </c>
      <c r="F15" s="15">
        <v>0</v>
      </c>
      <c r="G15" s="23" t="s">
        <v>222</v>
      </c>
      <c r="H15" s="14" t="s">
        <v>246</v>
      </c>
      <c r="I15" s="15">
        <v>0</v>
      </c>
      <c r="J15" s="15">
        <v>0</v>
      </c>
      <c r="K15" s="23" t="s">
        <v>231</v>
      </c>
      <c r="L15" s="16">
        <v>3300000</v>
      </c>
      <c r="M15" s="15">
        <v>0</v>
      </c>
      <c r="N15" s="15">
        <v>0</v>
      </c>
    </row>
    <row r="16" spans="2:14" x14ac:dyDescent="0.25">
      <c r="B16" s="12">
        <f t="shared" si="0"/>
        <v>8</v>
      </c>
      <c r="C16" s="6" t="s">
        <v>107</v>
      </c>
      <c r="D16" s="2" t="s">
        <v>328</v>
      </c>
      <c r="E16" s="2">
        <v>32</v>
      </c>
      <c r="F16" s="15">
        <v>0</v>
      </c>
      <c r="G16" s="23" t="s">
        <v>329</v>
      </c>
      <c r="H16" s="14"/>
      <c r="I16" s="15">
        <v>0</v>
      </c>
      <c r="J16" s="15">
        <v>0</v>
      </c>
      <c r="K16" s="23" t="s">
        <v>231</v>
      </c>
      <c r="L16" s="16">
        <v>2000000</v>
      </c>
      <c r="M16" s="15">
        <v>0</v>
      </c>
      <c r="N16" s="15">
        <v>0</v>
      </c>
    </row>
    <row r="17" spans="2:14" x14ac:dyDescent="0.25">
      <c r="B17" s="1">
        <v>9</v>
      </c>
      <c r="C17" s="6" t="s">
        <v>107</v>
      </c>
      <c r="D17" s="2" t="s">
        <v>334</v>
      </c>
      <c r="E17" s="2">
        <v>345</v>
      </c>
      <c r="F17" s="15">
        <v>0</v>
      </c>
      <c r="G17" s="23" t="s">
        <v>333</v>
      </c>
      <c r="H17" s="122" t="s">
        <v>335</v>
      </c>
      <c r="I17" s="15">
        <v>0</v>
      </c>
      <c r="J17" s="15">
        <v>0</v>
      </c>
      <c r="K17" s="23" t="s">
        <v>231</v>
      </c>
      <c r="L17" s="16">
        <v>2500000</v>
      </c>
      <c r="M17" s="16"/>
      <c r="N17" s="16"/>
    </row>
    <row r="18" spans="2:14" x14ac:dyDescent="0.25">
      <c r="B18" s="1">
        <v>10</v>
      </c>
      <c r="C18" s="6" t="s">
        <v>107</v>
      </c>
      <c r="D18" s="2" t="s">
        <v>383</v>
      </c>
      <c r="E18" s="2">
        <v>0</v>
      </c>
      <c r="F18" s="15">
        <v>0</v>
      </c>
      <c r="G18" s="23" t="s">
        <v>373</v>
      </c>
      <c r="H18" s="122" t="s">
        <v>372</v>
      </c>
      <c r="I18" s="15">
        <v>0</v>
      </c>
      <c r="J18" s="15">
        <v>0</v>
      </c>
      <c r="K18" s="23" t="s">
        <v>231</v>
      </c>
      <c r="L18" s="16">
        <v>2500000</v>
      </c>
      <c r="M18" s="16"/>
      <c r="N18" s="16"/>
    </row>
    <row r="19" spans="2:14" x14ac:dyDescent="0.25">
      <c r="B19" s="1">
        <v>11</v>
      </c>
      <c r="C19" s="6" t="s">
        <v>107</v>
      </c>
      <c r="D19" s="2" t="s">
        <v>382</v>
      </c>
      <c r="E19" s="2">
        <v>0</v>
      </c>
      <c r="F19" s="15">
        <v>0</v>
      </c>
      <c r="G19" s="23" t="s">
        <v>384</v>
      </c>
      <c r="H19" s="122"/>
      <c r="I19" s="15"/>
      <c r="J19" s="15"/>
      <c r="K19" s="23" t="s">
        <v>231</v>
      </c>
      <c r="L19" s="16">
        <v>2500000</v>
      </c>
      <c r="M19" s="16"/>
      <c r="N19" s="16"/>
    </row>
    <row r="20" spans="2:14" x14ac:dyDescent="0.25">
      <c r="B20" s="1"/>
      <c r="C20" s="6"/>
      <c r="D20" s="2"/>
      <c r="E20" s="2"/>
      <c r="F20" s="15"/>
      <c r="G20" s="23"/>
      <c r="H20" s="122"/>
      <c r="I20" s="16"/>
      <c r="J20" s="16"/>
      <c r="K20" s="23"/>
      <c r="L20" s="16"/>
      <c r="M20" s="16"/>
      <c r="N20" s="16"/>
    </row>
    <row r="21" spans="2:14" x14ac:dyDescent="0.25">
      <c r="B21" s="1"/>
      <c r="C21" s="123"/>
      <c r="D21" s="2"/>
      <c r="E21" s="2">
        <v>40000</v>
      </c>
      <c r="F21" s="2"/>
      <c r="G21" s="2" t="s">
        <v>312</v>
      </c>
      <c r="H21" s="3"/>
      <c r="I21" s="3"/>
      <c r="J21" s="3"/>
      <c r="K21" s="3"/>
      <c r="L21" s="121">
        <v>50000000</v>
      </c>
      <c r="M21" s="16"/>
      <c r="N21" s="16"/>
    </row>
    <row r="22" spans="2:14" x14ac:dyDescent="0.25">
      <c r="B22" s="580" t="s">
        <v>0</v>
      </c>
      <c r="C22" s="581"/>
      <c r="D22" s="581"/>
      <c r="E22" s="581"/>
      <c r="F22" s="581"/>
      <c r="G22" s="582"/>
      <c r="H22" s="3"/>
      <c r="I22" s="3"/>
      <c r="J22" s="3"/>
      <c r="K22" s="3"/>
      <c r="L22" s="121">
        <f>SUM(L9:L21)</f>
        <v>104250000</v>
      </c>
      <c r="M22" s="3"/>
      <c r="N22" s="3"/>
    </row>
    <row r="24" spans="2:14" x14ac:dyDescent="0.25">
      <c r="B24" s="8" t="s">
        <v>32</v>
      </c>
    </row>
    <row r="25" spans="2:14" x14ac:dyDescent="0.25">
      <c r="B25" t="s">
        <v>36</v>
      </c>
    </row>
    <row r="26" spans="2:14" x14ac:dyDescent="0.25">
      <c r="B26" t="s">
        <v>37</v>
      </c>
    </row>
    <row r="27" spans="2:14" x14ac:dyDescent="0.25">
      <c r="B27" t="s">
        <v>38</v>
      </c>
    </row>
    <row r="28" spans="2:14" x14ac:dyDescent="0.25">
      <c r="B28" t="s">
        <v>63</v>
      </c>
    </row>
    <row r="29" spans="2:14" x14ac:dyDescent="0.25">
      <c r="B29" t="s">
        <v>64</v>
      </c>
    </row>
    <row r="30" spans="2:14" x14ac:dyDescent="0.25">
      <c r="B30" t="s">
        <v>65</v>
      </c>
    </row>
    <row r="31" spans="2:14" x14ac:dyDescent="0.25">
      <c r="B31" t="s">
        <v>66</v>
      </c>
    </row>
    <row r="32" spans="2:14" x14ac:dyDescent="0.25">
      <c r="B32" t="s">
        <v>67</v>
      </c>
    </row>
    <row r="33" spans="2:3" x14ac:dyDescent="0.25">
      <c r="B33" t="s">
        <v>68</v>
      </c>
    </row>
    <row r="34" spans="2:3" x14ac:dyDescent="0.25">
      <c r="B34" t="s">
        <v>69</v>
      </c>
    </row>
    <row r="35" spans="2:3" x14ac:dyDescent="0.25">
      <c r="B35" t="s">
        <v>85</v>
      </c>
    </row>
    <row r="36" spans="2:3" x14ac:dyDescent="0.25">
      <c r="B36" t="s">
        <v>87</v>
      </c>
      <c r="C36" s="11"/>
    </row>
    <row r="37" spans="2:3" x14ac:dyDescent="0.25">
      <c r="B37" t="s">
        <v>88</v>
      </c>
    </row>
  </sheetData>
  <mergeCells count="6">
    <mergeCell ref="B22:G22"/>
    <mergeCell ref="M5:M6"/>
    <mergeCell ref="N5:N6"/>
    <mergeCell ref="B5:B6"/>
    <mergeCell ref="C5:C6"/>
    <mergeCell ref="D5:K5"/>
  </mergeCells>
  <phoneticPr fontId="2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21"/>
  <sheetViews>
    <sheetView topLeftCell="R6" zoomScale="75" zoomScaleNormal="75" workbookViewId="0">
      <selection activeCell="Y7" sqref="Y7"/>
    </sheetView>
  </sheetViews>
  <sheetFormatPr defaultRowHeight="16.5" x14ac:dyDescent="0.25"/>
  <cols>
    <col min="1" max="1" width="5" style="340" customWidth="1"/>
    <col min="2" max="2" width="18.5703125" style="340" customWidth="1"/>
    <col min="3" max="3" width="48.85546875" style="340" bestFit="1" customWidth="1"/>
    <col min="4" max="4" width="7.85546875" style="340" customWidth="1"/>
    <col min="5" max="5" width="10.28515625" style="340" customWidth="1"/>
    <col min="6" max="6" width="44.7109375" style="340" bestFit="1" customWidth="1"/>
    <col min="7" max="7" width="12.85546875" style="340" customWidth="1"/>
    <col min="8" max="8" width="25" style="340" customWidth="1"/>
    <col min="9" max="9" width="18.28515625" style="340" bestFit="1" customWidth="1"/>
    <col min="10" max="10" width="15.7109375" style="340" bestFit="1" customWidth="1"/>
    <col min="11" max="11" width="17.28515625" style="340" customWidth="1"/>
    <col min="12" max="12" width="22.85546875" style="340" bestFit="1" customWidth="1"/>
    <col min="13" max="13" width="28.85546875" style="340" bestFit="1" customWidth="1"/>
    <col min="14" max="14" width="12" style="340" customWidth="1"/>
    <col min="15" max="15" width="20.85546875" style="340" bestFit="1" customWidth="1"/>
    <col min="16" max="16" width="22.42578125" style="340" bestFit="1" customWidth="1"/>
    <col min="17" max="17" width="17.140625" style="340" bestFit="1" customWidth="1"/>
    <col min="18" max="18" width="19.42578125" style="340" bestFit="1" customWidth="1"/>
    <col min="19" max="19" width="14.5703125" style="340" bestFit="1" customWidth="1"/>
    <col min="20" max="20" width="14" style="340" bestFit="1" customWidth="1"/>
    <col min="21" max="21" width="16.140625" style="340" bestFit="1" customWidth="1"/>
    <col min="22" max="22" width="32.5703125" style="340" bestFit="1" customWidth="1"/>
    <col min="23" max="23" width="14.5703125" style="340" bestFit="1" customWidth="1"/>
    <col min="24" max="24" width="13.5703125" style="340" customWidth="1"/>
    <col min="25" max="26" width="14.5703125" style="340" bestFit="1" customWidth="1"/>
    <col min="27" max="27" width="16.140625" style="340" bestFit="1" customWidth="1"/>
    <col min="28" max="28" width="50.28515625" style="340" customWidth="1"/>
    <col min="29" max="29" width="16" style="340" customWidth="1"/>
    <col min="30" max="16384" width="9.140625" style="340"/>
  </cols>
  <sheetData>
    <row r="1" spans="1:29" x14ac:dyDescent="0.25">
      <c r="B1" s="344" t="s">
        <v>430</v>
      </c>
    </row>
    <row r="2" spans="1:29" x14ac:dyDescent="0.25">
      <c r="B2" s="344" t="s">
        <v>103</v>
      </c>
    </row>
    <row r="3" spans="1:29" x14ac:dyDescent="0.25">
      <c r="B3" s="344" t="s">
        <v>104</v>
      </c>
    </row>
    <row r="4" spans="1:29" x14ac:dyDescent="0.25">
      <c r="B4" s="344" t="s">
        <v>495</v>
      </c>
    </row>
    <row r="5" spans="1:29" ht="4.5" customHeight="1" thickBot="1" x14ac:dyDescent="0.3"/>
    <row r="6" spans="1:29" ht="23.1" customHeight="1" x14ac:dyDescent="0.25">
      <c r="A6" s="564" t="s">
        <v>3</v>
      </c>
      <c r="B6" s="568" t="s">
        <v>29</v>
      </c>
      <c r="C6" s="570" t="s">
        <v>18</v>
      </c>
      <c r="D6" s="571"/>
      <c r="E6" s="571"/>
      <c r="F6" s="571"/>
      <c r="G6" s="572"/>
      <c r="H6" s="566" t="s">
        <v>4</v>
      </c>
      <c r="I6" s="575" t="s">
        <v>5</v>
      </c>
      <c r="J6" s="576"/>
      <c r="K6" s="577"/>
      <c r="L6" s="570" t="s">
        <v>13</v>
      </c>
      <c r="M6" s="571"/>
      <c r="N6" s="572"/>
      <c r="O6" s="575" t="s">
        <v>6</v>
      </c>
      <c r="P6" s="576"/>
      <c r="Q6" s="577"/>
      <c r="R6" s="566" t="s">
        <v>48</v>
      </c>
      <c r="S6" s="566"/>
      <c r="T6" s="566"/>
      <c r="U6" s="566"/>
      <c r="V6" s="568" t="s">
        <v>70</v>
      </c>
      <c r="W6" s="570" t="s">
        <v>52</v>
      </c>
      <c r="X6" s="571"/>
      <c r="Y6" s="571"/>
      <c r="Z6" s="571"/>
      <c r="AA6" s="572"/>
      <c r="AB6" s="578" t="s">
        <v>8</v>
      </c>
    </row>
    <row r="7" spans="1:29" ht="66" x14ac:dyDescent="0.25">
      <c r="A7" s="565"/>
      <c r="B7" s="569"/>
      <c r="C7" s="345" t="s">
        <v>58</v>
      </c>
      <c r="D7" s="345" t="s">
        <v>60</v>
      </c>
      <c r="E7" s="346" t="s">
        <v>494</v>
      </c>
      <c r="F7" s="346" t="s">
        <v>28</v>
      </c>
      <c r="G7" s="346" t="s">
        <v>30</v>
      </c>
      <c r="H7" s="567"/>
      <c r="I7" s="347" t="s">
        <v>9</v>
      </c>
      <c r="J7" s="347" t="s">
        <v>10</v>
      </c>
      <c r="K7" s="348" t="s">
        <v>33</v>
      </c>
      <c r="L7" s="348" t="s">
        <v>14</v>
      </c>
      <c r="M7" s="348" t="s">
        <v>28</v>
      </c>
      <c r="N7" s="348" t="s">
        <v>15</v>
      </c>
      <c r="O7" s="347" t="s">
        <v>11</v>
      </c>
      <c r="P7" s="347" t="s">
        <v>12</v>
      </c>
      <c r="Q7" s="345" t="s">
        <v>80</v>
      </c>
      <c r="R7" s="345" t="s">
        <v>81</v>
      </c>
      <c r="S7" s="345" t="s">
        <v>82</v>
      </c>
      <c r="T7" s="345" t="s">
        <v>83</v>
      </c>
      <c r="U7" s="345" t="s">
        <v>20</v>
      </c>
      <c r="V7" s="569"/>
      <c r="W7" s="345" t="s">
        <v>7</v>
      </c>
      <c r="X7" s="345" t="s">
        <v>53</v>
      </c>
      <c r="Y7" s="345" t="s">
        <v>54</v>
      </c>
      <c r="Z7" s="345" t="s">
        <v>55</v>
      </c>
      <c r="AA7" s="345" t="s">
        <v>56</v>
      </c>
      <c r="AB7" s="579"/>
    </row>
    <row r="8" spans="1:29" x14ac:dyDescent="0.25">
      <c r="A8" s="349">
        <v>1</v>
      </c>
      <c r="B8" s="349">
        <v>2</v>
      </c>
      <c r="C8" s="349">
        <v>3</v>
      </c>
      <c r="D8" s="573">
        <v>4</v>
      </c>
      <c r="E8" s="574"/>
      <c r="F8" s="349">
        <v>5</v>
      </c>
      <c r="G8" s="349">
        <v>6</v>
      </c>
      <c r="H8" s="349">
        <v>7</v>
      </c>
      <c r="I8" s="349">
        <v>8</v>
      </c>
      <c r="J8" s="349">
        <v>9</v>
      </c>
      <c r="K8" s="349">
        <v>10</v>
      </c>
      <c r="L8" s="349">
        <v>11</v>
      </c>
      <c r="M8" s="349">
        <v>12</v>
      </c>
      <c r="N8" s="349">
        <v>13</v>
      </c>
      <c r="O8" s="349">
        <v>14</v>
      </c>
      <c r="P8" s="349">
        <v>15</v>
      </c>
      <c r="Q8" s="349">
        <v>16</v>
      </c>
      <c r="R8" s="349">
        <v>17</v>
      </c>
      <c r="S8" s="349">
        <v>18</v>
      </c>
      <c r="T8" s="349">
        <v>19</v>
      </c>
      <c r="U8" s="349">
        <v>20</v>
      </c>
      <c r="V8" s="349">
        <v>21</v>
      </c>
      <c r="W8" s="349">
        <v>22</v>
      </c>
      <c r="X8" s="349">
        <v>23</v>
      </c>
      <c r="Y8" s="349">
        <v>24</v>
      </c>
      <c r="Z8" s="349" t="s">
        <v>71</v>
      </c>
      <c r="AA8" s="349" t="s">
        <v>72</v>
      </c>
      <c r="AB8" s="349">
        <v>27</v>
      </c>
    </row>
    <row r="9" spans="1:29" x14ac:dyDescent="0.3">
      <c r="A9" s="350">
        <v>1</v>
      </c>
      <c r="B9" s="351" t="s">
        <v>107</v>
      </c>
      <c r="C9" s="352" t="s">
        <v>108</v>
      </c>
      <c r="D9" s="342">
        <v>4550</v>
      </c>
      <c r="E9" s="353">
        <v>0</v>
      </c>
      <c r="F9" s="354" t="s">
        <v>212</v>
      </c>
      <c r="G9" s="355" t="s">
        <v>100</v>
      </c>
      <c r="H9" s="356" t="s">
        <v>164</v>
      </c>
      <c r="I9" s="354" t="s">
        <v>277</v>
      </c>
      <c r="J9" s="357">
        <v>44557</v>
      </c>
      <c r="K9" s="358" t="s">
        <v>163</v>
      </c>
      <c r="L9" s="359" t="s">
        <v>165</v>
      </c>
      <c r="M9" s="360" t="s">
        <v>176</v>
      </c>
      <c r="N9" s="361" t="s">
        <v>91</v>
      </c>
      <c r="O9" s="362">
        <v>44557</v>
      </c>
      <c r="P9" s="363">
        <v>44921</v>
      </c>
      <c r="Q9" s="361" t="s">
        <v>98</v>
      </c>
      <c r="R9" s="364">
        <v>40000000</v>
      </c>
      <c r="S9" s="365">
        <f>R9*11%</f>
        <v>4400000</v>
      </c>
      <c r="T9" s="366">
        <v>0</v>
      </c>
      <c r="U9" s="365">
        <f>S9+R9</f>
        <v>44400000</v>
      </c>
      <c r="V9" s="365">
        <f>U9</f>
        <v>44400000</v>
      </c>
      <c r="W9" s="367">
        <v>0</v>
      </c>
      <c r="X9" s="367">
        <v>0</v>
      </c>
      <c r="Y9" s="368">
        <v>5000000</v>
      </c>
      <c r="Z9" s="369">
        <f>X9+Y9</f>
        <v>5000000</v>
      </c>
      <c r="AA9" s="370">
        <f>W9+Z9</f>
        <v>5000000</v>
      </c>
      <c r="AB9" s="360"/>
    </row>
    <row r="10" spans="1:29" x14ac:dyDescent="0.3">
      <c r="A10" s="350">
        <f>A9+1</f>
        <v>2</v>
      </c>
      <c r="B10" s="351"/>
      <c r="C10" s="352" t="s">
        <v>109</v>
      </c>
      <c r="D10" s="371">
        <v>500</v>
      </c>
      <c r="E10" s="353">
        <v>0</v>
      </c>
      <c r="F10" s="354" t="s">
        <v>211</v>
      </c>
      <c r="G10" s="355" t="s">
        <v>101</v>
      </c>
      <c r="H10" s="356" t="s">
        <v>164</v>
      </c>
      <c r="I10" s="354" t="s">
        <v>278</v>
      </c>
      <c r="J10" s="372">
        <v>44447</v>
      </c>
      <c r="K10" s="358" t="s">
        <v>163</v>
      </c>
      <c r="L10" s="359" t="s">
        <v>268</v>
      </c>
      <c r="M10" s="360" t="s">
        <v>180</v>
      </c>
      <c r="N10" s="361" t="s">
        <v>91</v>
      </c>
      <c r="O10" s="373">
        <v>44447</v>
      </c>
      <c r="P10" s="363">
        <v>45146</v>
      </c>
      <c r="Q10" s="361" t="s">
        <v>98</v>
      </c>
      <c r="R10" s="364">
        <v>3000000</v>
      </c>
      <c r="S10" s="365">
        <f t="shared" ref="S10:S42" si="0">R10*11%</f>
        <v>330000</v>
      </c>
      <c r="T10" s="366">
        <v>0</v>
      </c>
      <c r="U10" s="365">
        <f>S10+R10</f>
        <v>3330000</v>
      </c>
      <c r="V10" s="365">
        <f t="shared" ref="V10:V42" si="1">U10</f>
        <v>3330000</v>
      </c>
      <c r="W10" s="367">
        <v>0</v>
      </c>
      <c r="X10" s="367">
        <v>0</v>
      </c>
      <c r="Y10" s="367">
        <v>0</v>
      </c>
      <c r="Z10" s="369">
        <f t="shared" ref="Z10:Z18" si="2">X10+Y10</f>
        <v>0</v>
      </c>
      <c r="AA10" s="370">
        <f t="shared" ref="AA10:AA14" si="3">W10+Z10</f>
        <v>0</v>
      </c>
      <c r="AB10" s="360"/>
    </row>
    <row r="11" spans="1:29" x14ac:dyDescent="0.3">
      <c r="A11" s="350">
        <f t="shared" ref="A11:A33" si="4">A10+1</f>
        <v>3</v>
      </c>
      <c r="B11" s="351"/>
      <c r="C11" s="352" t="s">
        <v>110</v>
      </c>
      <c r="D11" s="374">
        <v>8800</v>
      </c>
      <c r="E11" s="353">
        <v>0</v>
      </c>
      <c r="F11" s="354" t="s">
        <v>213</v>
      </c>
      <c r="G11" s="342" t="s">
        <v>233</v>
      </c>
      <c r="H11" s="356" t="s">
        <v>216</v>
      </c>
      <c r="I11" s="354" t="s">
        <v>279</v>
      </c>
      <c r="J11" s="372">
        <v>44543</v>
      </c>
      <c r="K11" s="358" t="s">
        <v>163</v>
      </c>
      <c r="L11" s="359" t="s">
        <v>167</v>
      </c>
      <c r="M11" s="360" t="s">
        <v>181</v>
      </c>
      <c r="N11" s="361" t="s">
        <v>91</v>
      </c>
      <c r="O11" s="373">
        <v>44543</v>
      </c>
      <c r="P11" s="375">
        <v>45272</v>
      </c>
      <c r="Q11" s="361" t="s">
        <v>98</v>
      </c>
      <c r="R11" s="364">
        <v>3000000</v>
      </c>
      <c r="S11" s="365">
        <f t="shared" si="0"/>
        <v>330000</v>
      </c>
      <c r="T11" s="366">
        <v>0</v>
      </c>
      <c r="U11" s="365">
        <f t="shared" ref="U11:U42" si="5">S11+R11</f>
        <v>3330000</v>
      </c>
      <c r="V11" s="365">
        <f t="shared" si="1"/>
        <v>3330000</v>
      </c>
      <c r="W11" s="367">
        <v>0</v>
      </c>
      <c r="X11" s="367">
        <v>0</v>
      </c>
      <c r="Y11" s="367">
        <v>0</v>
      </c>
      <c r="Z11" s="369">
        <f t="shared" si="2"/>
        <v>0</v>
      </c>
      <c r="AA11" s="370">
        <f t="shared" si="3"/>
        <v>0</v>
      </c>
      <c r="AB11" s="360"/>
    </row>
    <row r="12" spans="1:29" x14ac:dyDescent="0.3">
      <c r="A12" s="350">
        <f t="shared" si="4"/>
        <v>4</v>
      </c>
      <c r="B12" s="351"/>
      <c r="C12" s="352" t="s">
        <v>111</v>
      </c>
      <c r="D12" s="374">
        <v>48</v>
      </c>
      <c r="E12" s="353">
        <v>0</v>
      </c>
      <c r="F12" s="354" t="s">
        <v>214</v>
      </c>
      <c r="G12" s="342" t="s">
        <v>232</v>
      </c>
      <c r="H12" s="356" t="s">
        <v>217</v>
      </c>
      <c r="I12" s="354" t="s">
        <v>506</v>
      </c>
      <c r="J12" s="376" t="s">
        <v>507</v>
      </c>
      <c r="K12" s="377" t="s">
        <v>163</v>
      </c>
      <c r="L12" s="352" t="s">
        <v>168</v>
      </c>
      <c r="M12" s="354" t="s">
        <v>179</v>
      </c>
      <c r="N12" s="342" t="s">
        <v>91</v>
      </c>
      <c r="O12" s="376" t="s">
        <v>508</v>
      </c>
      <c r="P12" s="343" t="s">
        <v>509</v>
      </c>
      <c r="Q12" s="361" t="s">
        <v>98</v>
      </c>
      <c r="R12" s="364">
        <v>3000000</v>
      </c>
      <c r="S12" s="365">
        <f t="shared" si="0"/>
        <v>330000</v>
      </c>
      <c r="T12" s="378">
        <v>100000</v>
      </c>
      <c r="U12" s="365">
        <f t="shared" si="5"/>
        <v>3330000</v>
      </c>
      <c r="V12" s="365">
        <f t="shared" si="1"/>
        <v>3330000</v>
      </c>
      <c r="W12" s="367">
        <v>0</v>
      </c>
      <c r="X12" s="367">
        <v>0</v>
      </c>
      <c r="Y12" s="368">
        <v>3600000</v>
      </c>
      <c r="Z12" s="369">
        <f>X12+Y12</f>
        <v>3600000</v>
      </c>
      <c r="AA12" s="370">
        <f>Z12+W12</f>
        <v>3600000</v>
      </c>
      <c r="AB12" s="360"/>
    </row>
    <row r="13" spans="1:29" x14ac:dyDescent="0.3">
      <c r="A13" s="350">
        <v>5</v>
      </c>
      <c r="B13" s="351"/>
      <c r="C13" s="352" t="s">
        <v>271</v>
      </c>
      <c r="D13" s="374">
        <v>870</v>
      </c>
      <c r="E13" s="353">
        <v>0</v>
      </c>
      <c r="F13" s="354" t="s">
        <v>215</v>
      </c>
      <c r="G13" s="342" t="s">
        <v>234</v>
      </c>
      <c r="H13" s="356" t="s">
        <v>272</v>
      </c>
      <c r="I13" s="354" t="s">
        <v>273</v>
      </c>
      <c r="J13" s="372">
        <v>44557</v>
      </c>
      <c r="K13" s="358" t="s">
        <v>163</v>
      </c>
      <c r="L13" s="359" t="s">
        <v>274</v>
      </c>
      <c r="M13" s="360" t="s">
        <v>178</v>
      </c>
      <c r="N13" s="361" t="s">
        <v>91</v>
      </c>
      <c r="O13" s="373">
        <v>44557</v>
      </c>
      <c r="P13" s="379" t="s">
        <v>294</v>
      </c>
      <c r="Q13" s="361" t="s">
        <v>98</v>
      </c>
      <c r="R13" s="364">
        <v>3500000</v>
      </c>
      <c r="S13" s="365">
        <f t="shared" si="0"/>
        <v>385000</v>
      </c>
      <c r="T13" s="366">
        <v>0</v>
      </c>
      <c r="U13" s="365">
        <f t="shared" si="5"/>
        <v>3885000</v>
      </c>
      <c r="V13" s="365">
        <f t="shared" si="1"/>
        <v>3885000</v>
      </c>
      <c r="W13" s="367">
        <v>0</v>
      </c>
      <c r="X13" s="367">
        <v>0</v>
      </c>
      <c r="Y13" s="380">
        <v>0</v>
      </c>
      <c r="Z13" s="381">
        <f t="shared" si="2"/>
        <v>0</v>
      </c>
      <c r="AA13" s="370">
        <f t="shared" si="3"/>
        <v>0</v>
      </c>
      <c r="AB13" s="360"/>
      <c r="AC13" s="382"/>
    </row>
    <row r="14" spans="1:29" x14ac:dyDescent="0.3">
      <c r="A14" s="350">
        <v>6</v>
      </c>
      <c r="B14" s="351"/>
      <c r="C14" s="352" t="s">
        <v>113</v>
      </c>
      <c r="D14" s="374">
        <v>500</v>
      </c>
      <c r="E14" s="353">
        <v>0</v>
      </c>
      <c r="F14" s="354" t="s">
        <v>214</v>
      </c>
      <c r="G14" s="342" t="s">
        <v>235</v>
      </c>
      <c r="H14" s="356" t="s">
        <v>220</v>
      </c>
      <c r="I14" s="383" t="s">
        <v>280</v>
      </c>
      <c r="J14" s="372" t="s">
        <v>352</v>
      </c>
      <c r="K14" s="358" t="s">
        <v>163</v>
      </c>
      <c r="L14" s="359" t="s">
        <v>253</v>
      </c>
      <c r="M14" s="360" t="s">
        <v>179</v>
      </c>
      <c r="N14" s="361" t="s">
        <v>91</v>
      </c>
      <c r="O14" s="373" t="s">
        <v>352</v>
      </c>
      <c r="P14" s="379" t="s">
        <v>353</v>
      </c>
      <c r="Q14" s="361" t="s">
        <v>98</v>
      </c>
      <c r="R14" s="364">
        <v>3500000</v>
      </c>
      <c r="S14" s="365">
        <f t="shared" si="0"/>
        <v>385000</v>
      </c>
      <c r="T14" s="366">
        <v>0</v>
      </c>
      <c r="U14" s="365">
        <f t="shared" si="5"/>
        <v>3885000</v>
      </c>
      <c r="V14" s="365">
        <f t="shared" si="1"/>
        <v>3885000</v>
      </c>
      <c r="W14" s="367">
        <v>0</v>
      </c>
      <c r="X14" s="367">
        <v>0</v>
      </c>
      <c r="Y14" s="368">
        <v>0</v>
      </c>
      <c r="Z14" s="381">
        <f t="shared" si="2"/>
        <v>0</v>
      </c>
      <c r="AA14" s="370">
        <f t="shared" si="3"/>
        <v>0</v>
      </c>
      <c r="AB14" s="360"/>
      <c r="AC14" s="382"/>
    </row>
    <row r="15" spans="1:29" s="406" customFormat="1" x14ac:dyDescent="0.3">
      <c r="A15" s="384">
        <v>7</v>
      </c>
      <c r="B15" s="385"/>
      <c r="C15" s="386" t="s">
        <v>114</v>
      </c>
      <c r="D15" s="387">
        <v>600</v>
      </c>
      <c r="E15" s="388">
        <v>0</v>
      </c>
      <c r="F15" s="389" t="s">
        <v>215</v>
      </c>
      <c r="G15" s="390" t="s">
        <v>236</v>
      </c>
      <c r="H15" s="391" t="s">
        <v>221</v>
      </c>
      <c r="I15" s="389" t="s">
        <v>305</v>
      </c>
      <c r="J15" s="392">
        <v>44966</v>
      </c>
      <c r="K15" s="393" t="s">
        <v>163</v>
      </c>
      <c r="L15" s="394" t="s">
        <v>171</v>
      </c>
      <c r="M15" s="395" t="s">
        <v>177</v>
      </c>
      <c r="N15" s="396" t="s">
        <v>91</v>
      </c>
      <c r="O15" s="397">
        <v>44966</v>
      </c>
      <c r="P15" s="398">
        <v>44965</v>
      </c>
      <c r="Q15" s="396" t="s">
        <v>98</v>
      </c>
      <c r="R15" s="399">
        <v>3000000</v>
      </c>
      <c r="S15" s="400">
        <f t="shared" si="0"/>
        <v>330000</v>
      </c>
      <c r="T15" s="401">
        <v>100000</v>
      </c>
      <c r="U15" s="400">
        <f t="shared" si="5"/>
        <v>3330000</v>
      </c>
      <c r="V15" s="400">
        <f t="shared" si="1"/>
        <v>3330000</v>
      </c>
      <c r="W15" s="402">
        <v>3985000</v>
      </c>
      <c r="X15" s="402">
        <v>0</v>
      </c>
      <c r="Y15" s="403">
        <v>0</v>
      </c>
      <c r="Z15" s="404">
        <f t="shared" si="2"/>
        <v>0</v>
      </c>
      <c r="AA15" s="405">
        <f>W15+Z15</f>
        <v>3985000</v>
      </c>
      <c r="AB15" s="395"/>
      <c r="AC15" s="406" t="s">
        <v>486</v>
      </c>
    </row>
    <row r="16" spans="1:29" x14ac:dyDescent="0.3">
      <c r="A16" s="350">
        <f t="shared" si="4"/>
        <v>8</v>
      </c>
      <c r="B16" s="351"/>
      <c r="C16" s="352" t="s">
        <v>115</v>
      </c>
      <c r="D16" s="407">
        <v>107</v>
      </c>
      <c r="E16" s="353">
        <v>0</v>
      </c>
      <c r="F16" s="354" t="s">
        <v>215</v>
      </c>
      <c r="G16" s="342" t="s">
        <v>234</v>
      </c>
      <c r="H16" s="356" t="s">
        <v>272</v>
      </c>
      <c r="I16" s="352" t="s">
        <v>282</v>
      </c>
      <c r="J16" s="352" t="s">
        <v>283</v>
      </c>
      <c r="K16" s="367" t="s">
        <v>198</v>
      </c>
      <c r="L16" s="359" t="s">
        <v>170</v>
      </c>
      <c r="M16" s="360" t="s">
        <v>177</v>
      </c>
      <c r="N16" s="361" t="s">
        <v>91</v>
      </c>
      <c r="O16" s="359" t="s">
        <v>283</v>
      </c>
      <c r="P16" s="379" t="s">
        <v>295</v>
      </c>
      <c r="Q16" s="361" t="s">
        <v>98</v>
      </c>
      <c r="R16" s="364">
        <v>1090000</v>
      </c>
      <c r="S16" s="365">
        <f t="shared" si="0"/>
        <v>119900</v>
      </c>
      <c r="T16" s="366">
        <v>0</v>
      </c>
      <c r="U16" s="365">
        <f t="shared" si="5"/>
        <v>1209900</v>
      </c>
      <c r="V16" s="365">
        <f t="shared" si="1"/>
        <v>1209900</v>
      </c>
      <c r="W16" s="367">
        <v>0</v>
      </c>
      <c r="X16" s="367">
        <v>0</v>
      </c>
      <c r="Y16" s="367">
        <v>0</v>
      </c>
      <c r="Z16" s="381">
        <f t="shared" si="2"/>
        <v>0</v>
      </c>
      <c r="AA16" s="370">
        <f>W16+Z16</f>
        <v>0</v>
      </c>
      <c r="AB16" s="360"/>
    </row>
    <row r="17" spans="1:31" x14ac:dyDescent="0.3">
      <c r="A17" s="350">
        <v>9</v>
      </c>
      <c r="B17" s="351"/>
      <c r="C17" s="352" t="s">
        <v>116</v>
      </c>
      <c r="D17" s="408">
        <v>0</v>
      </c>
      <c r="E17" s="342">
        <v>32</v>
      </c>
      <c r="F17" s="354" t="s">
        <v>127</v>
      </c>
      <c r="G17" s="409" t="s">
        <v>128</v>
      </c>
      <c r="H17" s="356" t="s">
        <v>90</v>
      </c>
      <c r="I17" s="354" t="s">
        <v>240</v>
      </c>
      <c r="J17" s="410">
        <v>44200</v>
      </c>
      <c r="K17" s="367" t="s">
        <v>198</v>
      </c>
      <c r="L17" s="359" t="s">
        <v>131</v>
      </c>
      <c r="M17" s="360" t="s">
        <v>132</v>
      </c>
      <c r="N17" s="361" t="s">
        <v>91</v>
      </c>
      <c r="O17" s="411">
        <v>44200</v>
      </c>
      <c r="P17" s="412" t="s">
        <v>296</v>
      </c>
      <c r="Q17" s="361" t="s">
        <v>98</v>
      </c>
      <c r="R17" s="364">
        <v>2500000</v>
      </c>
      <c r="S17" s="365">
        <f t="shared" si="0"/>
        <v>275000</v>
      </c>
      <c r="T17" s="366">
        <v>0</v>
      </c>
      <c r="U17" s="365">
        <f t="shared" si="5"/>
        <v>2775000</v>
      </c>
      <c r="V17" s="365">
        <f t="shared" si="1"/>
        <v>2775000</v>
      </c>
      <c r="W17" s="367">
        <v>0</v>
      </c>
      <c r="X17" s="413">
        <v>0</v>
      </c>
      <c r="Y17" s="414">
        <v>0</v>
      </c>
      <c r="Z17" s="381">
        <f t="shared" si="2"/>
        <v>0</v>
      </c>
      <c r="AA17" s="370">
        <f>W17+Z17</f>
        <v>0</v>
      </c>
      <c r="AB17" s="360"/>
    </row>
    <row r="18" spans="1:31" x14ac:dyDescent="0.3">
      <c r="A18" s="350">
        <v>10</v>
      </c>
      <c r="B18" s="351"/>
      <c r="C18" s="352" t="s">
        <v>117</v>
      </c>
      <c r="D18" s="408">
        <v>0</v>
      </c>
      <c r="E18" s="342">
        <v>32</v>
      </c>
      <c r="F18" s="354" t="s">
        <v>127</v>
      </c>
      <c r="G18" s="409" t="s">
        <v>130</v>
      </c>
      <c r="H18" s="356" t="s">
        <v>90</v>
      </c>
      <c r="I18" s="354" t="s">
        <v>510</v>
      </c>
      <c r="J18" s="443" t="s">
        <v>511</v>
      </c>
      <c r="K18" s="367" t="s">
        <v>198</v>
      </c>
      <c r="L18" s="359" t="s">
        <v>254</v>
      </c>
      <c r="M18" s="415" t="s">
        <v>331</v>
      </c>
      <c r="N18" s="361" t="s">
        <v>91</v>
      </c>
      <c r="O18" s="359" t="s">
        <v>491</v>
      </c>
      <c r="P18" s="412" t="s">
        <v>492</v>
      </c>
      <c r="Q18" s="361" t="s">
        <v>98</v>
      </c>
      <c r="R18" s="364">
        <v>2500000</v>
      </c>
      <c r="S18" s="365">
        <f t="shared" si="0"/>
        <v>275000</v>
      </c>
      <c r="T18" s="366">
        <v>0</v>
      </c>
      <c r="U18" s="365">
        <f t="shared" si="5"/>
        <v>2775000</v>
      </c>
      <c r="V18" s="365">
        <f t="shared" si="1"/>
        <v>2775000</v>
      </c>
      <c r="W18" s="367">
        <v>0</v>
      </c>
      <c r="X18" s="367">
        <v>0</v>
      </c>
      <c r="Y18" s="368">
        <v>0</v>
      </c>
      <c r="Z18" s="359">
        <f t="shared" si="2"/>
        <v>0</v>
      </c>
      <c r="AA18" s="367">
        <f>W18+Z18</f>
        <v>0</v>
      </c>
      <c r="AB18" s="360"/>
    </row>
    <row r="19" spans="1:31" s="406" customFormat="1" x14ac:dyDescent="0.3">
      <c r="A19" s="384">
        <f t="shared" si="4"/>
        <v>11</v>
      </c>
      <c r="B19" s="385"/>
      <c r="C19" s="386" t="s">
        <v>109</v>
      </c>
      <c r="D19" s="416">
        <v>0</v>
      </c>
      <c r="E19" s="416">
        <v>0</v>
      </c>
      <c r="F19" s="389" t="s">
        <v>211</v>
      </c>
      <c r="G19" s="390" t="s">
        <v>204</v>
      </c>
      <c r="H19" s="391" t="s">
        <v>299</v>
      </c>
      <c r="I19" s="389" t="s">
        <v>158</v>
      </c>
      <c r="J19" s="392">
        <v>44231</v>
      </c>
      <c r="K19" s="393" t="s">
        <v>163</v>
      </c>
      <c r="L19" s="394" t="s">
        <v>172</v>
      </c>
      <c r="M19" s="417" t="s">
        <v>181</v>
      </c>
      <c r="N19" s="396" t="s">
        <v>91</v>
      </c>
      <c r="O19" s="397">
        <v>44960</v>
      </c>
      <c r="P19" s="398">
        <v>45324</v>
      </c>
      <c r="Q19" s="396" t="s">
        <v>98</v>
      </c>
      <c r="R19" s="399">
        <v>3500000</v>
      </c>
      <c r="S19" s="400">
        <f t="shared" si="0"/>
        <v>385000</v>
      </c>
      <c r="T19" s="418">
        <v>100000</v>
      </c>
      <c r="U19" s="400">
        <f t="shared" si="5"/>
        <v>3885000</v>
      </c>
      <c r="V19" s="400">
        <f t="shared" si="1"/>
        <v>3885000</v>
      </c>
      <c r="W19" s="402">
        <v>0</v>
      </c>
      <c r="X19" s="402">
        <v>0</v>
      </c>
      <c r="Y19" s="403">
        <v>4329000</v>
      </c>
      <c r="Z19" s="404">
        <f t="shared" ref="Z19:Z26" si="6">X19+Y19</f>
        <v>4329000</v>
      </c>
      <c r="AA19" s="405">
        <f t="shared" ref="AA19:AA26" si="7">W19+Z19</f>
        <v>4329000</v>
      </c>
      <c r="AB19" s="395"/>
      <c r="AC19" s="406" t="s">
        <v>486</v>
      </c>
    </row>
    <row r="20" spans="1:31" x14ac:dyDescent="0.3">
      <c r="A20" s="350">
        <f t="shared" si="4"/>
        <v>12</v>
      </c>
      <c r="B20" s="351"/>
      <c r="C20" s="352" t="s">
        <v>119</v>
      </c>
      <c r="D20" s="408">
        <v>0</v>
      </c>
      <c r="E20" s="408">
        <v>0</v>
      </c>
      <c r="F20" s="354" t="s">
        <v>210</v>
      </c>
      <c r="G20" s="342" t="s">
        <v>205</v>
      </c>
      <c r="H20" s="356" t="s">
        <v>300</v>
      </c>
      <c r="I20" s="354" t="s">
        <v>286</v>
      </c>
      <c r="J20" s="372">
        <v>44387</v>
      </c>
      <c r="K20" s="358" t="s">
        <v>163</v>
      </c>
      <c r="L20" s="359" t="s">
        <v>194</v>
      </c>
      <c r="M20" s="419" t="s">
        <v>195</v>
      </c>
      <c r="N20" s="361"/>
      <c r="O20" s="373" t="s">
        <v>365</v>
      </c>
      <c r="P20" s="420" t="s">
        <v>366</v>
      </c>
      <c r="Q20" s="361" t="s">
        <v>98</v>
      </c>
      <c r="R20" s="421">
        <v>1500000</v>
      </c>
      <c r="S20" s="365">
        <f t="shared" si="0"/>
        <v>165000</v>
      </c>
      <c r="T20" s="366">
        <v>0</v>
      </c>
      <c r="U20" s="365">
        <f t="shared" si="5"/>
        <v>1665000</v>
      </c>
      <c r="V20" s="365">
        <f t="shared" si="1"/>
        <v>1665000</v>
      </c>
      <c r="W20" s="367">
        <v>0</v>
      </c>
      <c r="X20" s="367">
        <v>0</v>
      </c>
      <c r="Y20" s="367">
        <v>0</v>
      </c>
      <c r="Z20" s="369">
        <f t="shared" si="6"/>
        <v>0</v>
      </c>
      <c r="AA20" s="370">
        <f t="shared" si="7"/>
        <v>0</v>
      </c>
      <c r="AB20" s="360"/>
    </row>
    <row r="21" spans="1:31" x14ac:dyDescent="0.3">
      <c r="A21" s="350">
        <f t="shared" si="4"/>
        <v>13</v>
      </c>
      <c r="B21" s="351"/>
      <c r="C21" s="352" t="s">
        <v>120</v>
      </c>
      <c r="D21" s="408">
        <v>170</v>
      </c>
      <c r="E21" s="408">
        <v>0</v>
      </c>
      <c r="F21" s="354" t="s">
        <v>209</v>
      </c>
      <c r="G21" s="342" t="s">
        <v>206</v>
      </c>
      <c r="H21" s="356" t="s">
        <v>261</v>
      </c>
      <c r="I21" s="354" t="s">
        <v>287</v>
      </c>
      <c r="J21" s="372">
        <v>44554</v>
      </c>
      <c r="K21" s="358" t="s">
        <v>163</v>
      </c>
      <c r="L21" s="359" t="s">
        <v>173</v>
      </c>
      <c r="M21" s="419" t="s">
        <v>182</v>
      </c>
      <c r="N21" s="361"/>
      <c r="O21" s="373">
        <v>44554</v>
      </c>
      <c r="P21" s="373">
        <v>44918</v>
      </c>
      <c r="Q21" s="361" t="s">
        <v>98</v>
      </c>
      <c r="R21" s="364">
        <v>7500000</v>
      </c>
      <c r="S21" s="365">
        <f t="shared" si="0"/>
        <v>825000</v>
      </c>
      <c r="T21" s="366">
        <v>0</v>
      </c>
      <c r="U21" s="365">
        <f t="shared" si="5"/>
        <v>8325000</v>
      </c>
      <c r="V21" s="365">
        <f t="shared" si="1"/>
        <v>8325000</v>
      </c>
      <c r="W21" s="367">
        <v>0</v>
      </c>
      <c r="X21" s="367">
        <v>0</v>
      </c>
      <c r="Y21" s="368">
        <v>2500000</v>
      </c>
      <c r="Z21" s="369">
        <f t="shared" si="6"/>
        <v>2500000</v>
      </c>
      <c r="AA21" s="370">
        <f t="shared" si="7"/>
        <v>2500000</v>
      </c>
      <c r="AB21" s="360"/>
    </row>
    <row r="22" spans="1:31" x14ac:dyDescent="0.3">
      <c r="A22" s="350">
        <f t="shared" si="4"/>
        <v>14</v>
      </c>
      <c r="B22" s="351"/>
      <c r="C22" s="352" t="s">
        <v>121</v>
      </c>
      <c r="D22" s="408">
        <v>250</v>
      </c>
      <c r="E22" s="422">
        <v>0</v>
      </c>
      <c r="F22" s="354" t="s">
        <v>186</v>
      </c>
      <c r="G22" s="342" t="s">
        <v>102</v>
      </c>
      <c r="H22" s="356" t="s">
        <v>187</v>
      </c>
      <c r="I22" s="352" t="s">
        <v>288</v>
      </c>
      <c r="J22" s="410">
        <v>44236</v>
      </c>
      <c r="K22" s="367" t="s">
        <v>198</v>
      </c>
      <c r="L22" s="359" t="s">
        <v>189</v>
      </c>
      <c r="M22" s="419" t="s">
        <v>188</v>
      </c>
      <c r="N22" s="361" t="s">
        <v>91</v>
      </c>
      <c r="O22" s="423" t="s">
        <v>330</v>
      </c>
      <c r="P22" s="424" t="s">
        <v>332</v>
      </c>
      <c r="Q22" s="361" t="s">
        <v>98</v>
      </c>
      <c r="R22" s="364">
        <v>0</v>
      </c>
      <c r="S22" s="365">
        <f t="shared" si="0"/>
        <v>0</v>
      </c>
      <c r="T22" s="366">
        <v>0</v>
      </c>
      <c r="U22" s="365">
        <f t="shared" si="5"/>
        <v>0</v>
      </c>
      <c r="V22" s="365">
        <f t="shared" si="1"/>
        <v>0</v>
      </c>
      <c r="W22" s="367">
        <v>0</v>
      </c>
      <c r="X22" s="367">
        <v>0</v>
      </c>
      <c r="Y22" s="368">
        <v>0</v>
      </c>
      <c r="Z22" s="369">
        <f t="shared" si="6"/>
        <v>0</v>
      </c>
      <c r="AA22" s="370">
        <f t="shared" si="7"/>
        <v>0</v>
      </c>
      <c r="AB22" s="360" t="s">
        <v>431</v>
      </c>
    </row>
    <row r="23" spans="1:31" x14ac:dyDescent="0.3">
      <c r="A23" s="350">
        <f t="shared" si="4"/>
        <v>15</v>
      </c>
      <c r="B23" s="351"/>
      <c r="C23" s="352" t="s">
        <v>122</v>
      </c>
      <c r="D23" s="408">
        <v>500</v>
      </c>
      <c r="E23" s="408">
        <v>0</v>
      </c>
      <c r="F23" s="354" t="s">
        <v>207</v>
      </c>
      <c r="G23" s="342" t="s">
        <v>102</v>
      </c>
      <c r="H23" s="356" t="s">
        <v>237</v>
      </c>
      <c r="I23" s="354" t="s">
        <v>289</v>
      </c>
      <c r="J23" s="372" t="s">
        <v>290</v>
      </c>
      <c r="K23" s="358" t="s">
        <v>163</v>
      </c>
      <c r="L23" s="359" t="s">
        <v>174</v>
      </c>
      <c r="M23" s="419" t="s">
        <v>183</v>
      </c>
      <c r="N23" s="361" t="s">
        <v>91</v>
      </c>
      <c r="O23" s="373" t="s">
        <v>290</v>
      </c>
      <c r="P23" s="425">
        <v>44772</v>
      </c>
      <c r="Q23" s="361" t="s">
        <v>98</v>
      </c>
      <c r="R23" s="364">
        <v>38363188</v>
      </c>
      <c r="S23" s="365">
        <f t="shared" si="0"/>
        <v>4219950.68</v>
      </c>
      <c r="T23" s="366">
        <v>0</v>
      </c>
      <c r="U23" s="365">
        <f t="shared" si="5"/>
        <v>42583138.68</v>
      </c>
      <c r="V23" s="365">
        <f t="shared" si="1"/>
        <v>42583138.68</v>
      </c>
      <c r="W23" s="367">
        <v>0</v>
      </c>
      <c r="X23" s="367">
        <v>0</v>
      </c>
      <c r="Y23" s="368">
        <v>0</v>
      </c>
      <c r="Z23" s="369">
        <f t="shared" si="6"/>
        <v>0</v>
      </c>
      <c r="AA23" s="370">
        <f t="shared" si="7"/>
        <v>0</v>
      </c>
      <c r="AB23" s="360"/>
    </row>
    <row r="24" spans="1:31" x14ac:dyDescent="0.3">
      <c r="A24" s="350">
        <f t="shared" si="4"/>
        <v>16</v>
      </c>
      <c r="B24" s="351"/>
      <c r="C24" s="352" t="s">
        <v>123</v>
      </c>
      <c r="D24" s="408">
        <v>72</v>
      </c>
      <c r="E24" s="408">
        <v>0</v>
      </c>
      <c r="F24" s="354" t="s">
        <v>127</v>
      </c>
      <c r="G24" s="342" t="s">
        <v>128</v>
      </c>
      <c r="H24" s="356" t="s">
        <v>238</v>
      </c>
      <c r="I24" s="354" t="s">
        <v>291</v>
      </c>
      <c r="J24" s="372">
        <v>44356</v>
      </c>
      <c r="K24" s="358" t="s">
        <v>163</v>
      </c>
      <c r="L24" s="359" t="s">
        <v>175</v>
      </c>
      <c r="M24" s="419" t="s">
        <v>184</v>
      </c>
      <c r="N24" s="361" t="s">
        <v>91</v>
      </c>
      <c r="O24" s="373">
        <v>44356</v>
      </c>
      <c r="P24" s="425">
        <v>44782</v>
      </c>
      <c r="Q24" s="361" t="s">
        <v>98</v>
      </c>
      <c r="R24" s="364">
        <v>3000000</v>
      </c>
      <c r="S24" s="365">
        <f t="shared" si="0"/>
        <v>330000</v>
      </c>
      <c r="T24" s="366">
        <v>0</v>
      </c>
      <c r="U24" s="365">
        <f t="shared" si="5"/>
        <v>3330000</v>
      </c>
      <c r="V24" s="365">
        <f t="shared" si="1"/>
        <v>3330000</v>
      </c>
      <c r="W24" s="367">
        <v>0</v>
      </c>
      <c r="X24" s="367">
        <v>0</v>
      </c>
      <c r="Y24" s="367">
        <v>0</v>
      </c>
      <c r="Z24" s="369">
        <f t="shared" si="6"/>
        <v>0</v>
      </c>
      <c r="AA24" s="370">
        <f t="shared" si="7"/>
        <v>0</v>
      </c>
      <c r="AB24" s="426"/>
    </row>
    <row r="25" spans="1:31" x14ac:dyDescent="0.3">
      <c r="A25" s="350">
        <f t="shared" si="4"/>
        <v>17</v>
      </c>
      <c r="B25" s="351"/>
      <c r="C25" s="352" t="s">
        <v>124</v>
      </c>
      <c r="D25" s="408">
        <v>12</v>
      </c>
      <c r="E25" s="408">
        <v>0</v>
      </c>
      <c r="F25" s="354" t="s">
        <v>127</v>
      </c>
      <c r="G25" s="342" t="s">
        <v>128</v>
      </c>
      <c r="H25" s="356" t="s">
        <v>301</v>
      </c>
      <c r="I25" s="354" t="s">
        <v>292</v>
      </c>
      <c r="J25" s="372" t="s">
        <v>293</v>
      </c>
      <c r="K25" s="358" t="s">
        <v>163</v>
      </c>
      <c r="L25" s="359" t="s">
        <v>269</v>
      </c>
      <c r="M25" s="419" t="s">
        <v>270</v>
      </c>
      <c r="N25" s="361" t="s">
        <v>91</v>
      </c>
      <c r="O25" s="373" t="s">
        <v>293</v>
      </c>
      <c r="P25" s="427" t="s">
        <v>298</v>
      </c>
      <c r="Q25" s="361" t="s">
        <v>98</v>
      </c>
      <c r="R25" s="421">
        <v>1800000</v>
      </c>
      <c r="S25" s="365">
        <f t="shared" si="0"/>
        <v>198000</v>
      </c>
      <c r="T25" s="366">
        <v>0</v>
      </c>
      <c r="U25" s="365">
        <f t="shared" si="5"/>
        <v>1998000</v>
      </c>
      <c r="V25" s="365">
        <f t="shared" si="1"/>
        <v>1998000</v>
      </c>
      <c r="W25" s="367">
        <v>0</v>
      </c>
      <c r="X25" s="367">
        <v>0</v>
      </c>
      <c r="Y25" s="368">
        <v>0</v>
      </c>
      <c r="Z25" s="369">
        <f t="shared" si="6"/>
        <v>0</v>
      </c>
      <c r="AA25" s="370">
        <f t="shared" si="7"/>
        <v>0</v>
      </c>
      <c r="AB25" s="426"/>
    </row>
    <row r="26" spans="1:31" ht="17.25" customHeight="1" x14ac:dyDescent="0.3">
      <c r="A26" s="350">
        <f t="shared" si="4"/>
        <v>18</v>
      </c>
      <c r="B26" s="351"/>
      <c r="C26" s="352" t="s">
        <v>275</v>
      </c>
      <c r="D26" s="374">
        <v>12</v>
      </c>
      <c r="E26" s="408">
        <v>0</v>
      </c>
      <c r="F26" s="354" t="s">
        <v>304</v>
      </c>
      <c r="G26" s="342"/>
      <c r="H26" s="356" t="s">
        <v>302</v>
      </c>
      <c r="I26" s="383" t="s">
        <v>368</v>
      </c>
      <c r="J26" s="428" t="s">
        <v>354</v>
      </c>
      <c r="K26" s="367" t="s">
        <v>198</v>
      </c>
      <c r="L26" s="419" t="s">
        <v>497</v>
      </c>
      <c r="M26" s="419" t="s">
        <v>303</v>
      </c>
      <c r="N26" s="361" t="s">
        <v>91</v>
      </c>
      <c r="O26" s="365" t="s">
        <v>367</v>
      </c>
      <c r="P26" s="429" t="s">
        <v>380</v>
      </c>
      <c r="Q26" s="361" t="s">
        <v>98</v>
      </c>
      <c r="R26" s="364">
        <v>680000</v>
      </c>
      <c r="S26" s="365">
        <f t="shared" si="0"/>
        <v>74800</v>
      </c>
      <c r="T26" s="366">
        <v>0</v>
      </c>
      <c r="U26" s="365">
        <f t="shared" si="5"/>
        <v>754800</v>
      </c>
      <c r="V26" s="365">
        <f t="shared" si="1"/>
        <v>754800</v>
      </c>
      <c r="W26" s="367">
        <v>0</v>
      </c>
      <c r="X26" s="367">
        <v>0</v>
      </c>
      <c r="Y26" s="367">
        <v>0</v>
      </c>
      <c r="Z26" s="369">
        <f t="shared" si="6"/>
        <v>0</v>
      </c>
      <c r="AA26" s="370">
        <f t="shared" si="7"/>
        <v>0</v>
      </c>
      <c r="AB26" s="360"/>
      <c r="AC26" s="382"/>
    </row>
    <row r="27" spans="1:31" ht="15" customHeight="1" x14ac:dyDescent="0.3">
      <c r="A27" s="350">
        <f t="shared" si="4"/>
        <v>19</v>
      </c>
      <c r="B27" s="351"/>
      <c r="C27" s="352" t="s">
        <v>336</v>
      </c>
      <c r="D27" s="408" t="s">
        <v>337</v>
      </c>
      <c r="E27" s="342" t="s">
        <v>102</v>
      </c>
      <c r="F27" s="354" t="s">
        <v>326</v>
      </c>
      <c r="G27" s="409"/>
      <c r="H27" s="356" t="s">
        <v>338</v>
      </c>
      <c r="I27" s="383" t="s">
        <v>501</v>
      </c>
      <c r="J27" s="430" t="s">
        <v>502</v>
      </c>
      <c r="K27" s="380" t="s">
        <v>198</v>
      </c>
      <c r="L27" s="414" t="s">
        <v>493</v>
      </c>
      <c r="M27" s="414" t="s">
        <v>477</v>
      </c>
      <c r="N27" s="361" t="s">
        <v>91</v>
      </c>
      <c r="O27" s="414" t="s">
        <v>487</v>
      </c>
      <c r="P27" s="414" t="s">
        <v>488</v>
      </c>
      <c r="Q27" s="361" t="s">
        <v>98</v>
      </c>
      <c r="R27" s="414">
        <f>2500000*100/111</f>
        <v>2252252.2522522523</v>
      </c>
      <c r="S27" s="365">
        <f t="shared" si="0"/>
        <v>247747.74774774775</v>
      </c>
      <c r="T27" s="366">
        <v>0</v>
      </c>
      <c r="U27" s="365">
        <f t="shared" si="5"/>
        <v>2500000</v>
      </c>
      <c r="V27" s="365">
        <f t="shared" si="1"/>
        <v>2500000</v>
      </c>
      <c r="W27" s="367">
        <v>2500000</v>
      </c>
      <c r="X27" s="367">
        <v>0</v>
      </c>
      <c r="Y27" s="367">
        <v>0</v>
      </c>
      <c r="Z27" s="369">
        <v>0</v>
      </c>
      <c r="AA27" s="370">
        <f t="shared" ref="AA27:AA32" si="8">W27+Z27</f>
        <v>2500000</v>
      </c>
      <c r="AB27" s="360"/>
    </row>
    <row r="28" spans="1:31" ht="15" customHeight="1" x14ac:dyDescent="0.3">
      <c r="A28" s="350">
        <f t="shared" si="4"/>
        <v>20</v>
      </c>
      <c r="B28" s="351"/>
      <c r="C28" s="352" t="s">
        <v>111</v>
      </c>
      <c r="D28" s="431">
        <v>48</v>
      </c>
      <c r="E28" s="353">
        <v>0</v>
      </c>
      <c r="F28" s="354" t="s">
        <v>214</v>
      </c>
      <c r="G28" s="342" t="s">
        <v>343</v>
      </c>
      <c r="H28" s="356" t="s">
        <v>349</v>
      </c>
      <c r="I28" s="354" t="s">
        <v>503</v>
      </c>
      <c r="J28" s="376" t="s">
        <v>504</v>
      </c>
      <c r="K28" s="380" t="s">
        <v>198</v>
      </c>
      <c r="L28" s="359" t="s">
        <v>344</v>
      </c>
      <c r="M28" s="360" t="s">
        <v>179</v>
      </c>
      <c r="N28" s="361" t="s">
        <v>91</v>
      </c>
      <c r="O28" s="373" t="s">
        <v>358</v>
      </c>
      <c r="P28" s="375" t="s">
        <v>505</v>
      </c>
      <c r="Q28" s="361" t="s">
        <v>98</v>
      </c>
      <c r="R28" s="414">
        <v>3000000</v>
      </c>
      <c r="S28" s="365">
        <f t="shared" si="0"/>
        <v>330000</v>
      </c>
      <c r="T28" s="639">
        <v>100000</v>
      </c>
      <c r="U28" s="365">
        <f t="shared" si="5"/>
        <v>3330000</v>
      </c>
      <c r="V28" s="365">
        <f>U28</f>
        <v>3330000</v>
      </c>
      <c r="W28" s="367">
        <v>0</v>
      </c>
      <c r="X28" s="367">
        <v>7000000</v>
      </c>
      <c r="Y28" s="368">
        <v>0</v>
      </c>
      <c r="Z28" s="369">
        <f>X28+Y28</f>
        <v>7000000</v>
      </c>
      <c r="AA28" s="370">
        <f>Z28+W28</f>
        <v>7000000</v>
      </c>
      <c r="AB28" s="360"/>
    </row>
    <row r="29" spans="1:31" ht="15" customHeight="1" x14ac:dyDescent="0.3">
      <c r="A29" s="350">
        <f t="shared" si="4"/>
        <v>21</v>
      </c>
      <c r="B29" s="351"/>
      <c r="C29" s="352" t="s">
        <v>111</v>
      </c>
      <c r="D29" s="431">
        <v>48</v>
      </c>
      <c r="E29" s="353">
        <v>0</v>
      </c>
      <c r="F29" s="354" t="s">
        <v>214</v>
      </c>
      <c r="G29" s="342" t="s">
        <v>343</v>
      </c>
      <c r="H29" s="356" t="s">
        <v>347</v>
      </c>
      <c r="I29" s="354" t="s">
        <v>355</v>
      </c>
      <c r="J29" s="372" t="s">
        <v>351</v>
      </c>
      <c r="K29" s="380" t="s">
        <v>198</v>
      </c>
      <c r="L29" s="359" t="s">
        <v>346</v>
      </c>
      <c r="M29" s="360" t="s">
        <v>179</v>
      </c>
      <c r="N29" s="361" t="s">
        <v>91</v>
      </c>
      <c r="O29" s="373" t="s">
        <v>351</v>
      </c>
      <c r="P29" s="375" t="s">
        <v>358</v>
      </c>
      <c r="Q29" s="361" t="s">
        <v>98</v>
      </c>
      <c r="R29" s="364">
        <v>3000000</v>
      </c>
      <c r="S29" s="365">
        <f t="shared" si="0"/>
        <v>330000</v>
      </c>
      <c r="T29" s="366">
        <v>0</v>
      </c>
      <c r="U29" s="365">
        <f t="shared" si="5"/>
        <v>3330000</v>
      </c>
      <c r="V29" s="365">
        <f t="shared" si="1"/>
        <v>3330000</v>
      </c>
      <c r="W29" s="367">
        <v>0</v>
      </c>
      <c r="X29" s="367">
        <v>0</v>
      </c>
      <c r="Y29" s="368">
        <v>0</v>
      </c>
      <c r="Z29" s="369">
        <f t="shared" ref="Z29:Z32" si="9">X29+Y29</f>
        <v>0</v>
      </c>
      <c r="AA29" s="370">
        <f t="shared" si="8"/>
        <v>0</v>
      </c>
      <c r="AB29" s="360"/>
    </row>
    <row r="30" spans="1:31" ht="15" customHeight="1" x14ac:dyDescent="0.3">
      <c r="A30" s="350">
        <f t="shared" si="4"/>
        <v>22</v>
      </c>
      <c r="B30" s="351"/>
      <c r="C30" s="352" t="s">
        <v>111</v>
      </c>
      <c r="D30" s="431">
        <v>96</v>
      </c>
      <c r="E30" s="353">
        <v>0</v>
      </c>
      <c r="F30" s="354" t="s">
        <v>214</v>
      </c>
      <c r="G30" s="342" t="s">
        <v>343</v>
      </c>
      <c r="H30" s="356" t="s">
        <v>309</v>
      </c>
      <c r="I30" s="354" t="s">
        <v>357</v>
      </c>
      <c r="J30" s="372" t="s">
        <v>351</v>
      </c>
      <c r="K30" s="380" t="s">
        <v>198</v>
      </c>
      <c r="L30" s="359" t="s">
        <v>350</v>
      </c>
      <c r="M30" s="360" t="s">
        <v>179</v>
      </c>
      <c r="N30" s="361" t="s">
        <v>91</v>
      </c>
      <c r="O30" s="373" t="s">
        <v>351</v>
      </c>
      <c r="P30" s="375" t="s">
        <v>358</v>
      </c>
      <c r="Q30" s="361" t="s">
        <v>98</v>
      </c>
      <c r="R30" s="414">
        <v>3000000</v>
      </c>
      <c r="S30" s="365">
        <f t="shared" si="0"/>
        <v>330000</v>
      </c>
      <c r="T30" s="366">
        <v>0</v>
      </c>
      <c r="U30" s="365">
        <f t="shared" si="5"/>
        <v>3330000</v>
      </c>
      <c r="V30" s="365">
        <f t="shared" si="1"/>
        <v>3330000</v>
      </c>
      <c r="W30" s="367">
        <v>0</v>
      </c>
      <c r="X30" s="367">
        <v>0</v>
      </c>
      <c r="Y30" s="368">
        <v>0</v>
      </c>
      <c r="Z30" s="369">
        <f t="shared" si="9"/>
        <v>0</v>
      </c>
      <c r="AA30" s="370">
        <f t="shared" si="8"/>
        <v>0</v>
      </c>
      <c r="AB30" s="360"/>
    </row>
    <row r="31" spans="1:31" ht="15" customHeight="1" x14ac:dyDescent="0.3">
      <c r="A31" s="350">
        <f t="shared" si="4"/>
        <v>23</v>
      </c>
      <c r="B31" s="351"/>
      <c r="C31" s="352" t="s">
        <v>111</v>
      </c>
      <c r="D31" s="431">
        <v>48</v>
      </c>
      <c r="E31" s="353">
        <v>0</v>
      </c>
      <c r="F31" s="354" t="s">
        <v>214</v>
      </c>
      <c r="G31" s="342" t="s">
        <v>343</v>
      </c>
      <c r="H31" s="356" t="s">
        <v>309</v>
      </c>
      <c r="I31" s="383" t="s">
        <v>369</v>
      </c>
      <c r="J31" s="432" t="s">
        <v>414</v>
      </c>
      <c r="K31" s="433" t="s">
        <v>163</v>
      </c>
      <c r="L31" s="415" t="s">
        <v>370</v>
      </c>
      <c r="M31" s="434" t="s">
        <v>371</v>
      </c>
      <c r="N31" s="435" t="s">
        <v>91</v>
      </c>
      <c r="O31" s="436" t="s">
        <v>416</v>
      </c>
      <c r="P31" s="437" t="s">
        <v>415</v>
      </c>
      <c r="Q31" s="361" t="s">
        <v>98</v>
      </c>
      <c r="R31" s="414">
        <v>3000000</v>
      </c>
      <c r="S31" s="365">
        <f t="shared" ref="S31" si="10">R31*11%</f>
        <v>330000</v>
      </c>
      <c r="T31" s="366">
        <v>0</v>
      </c>
      <c r="U31" s="365">
        <f>S31+R31</f>
        <v>3330000</v>
      </c>
      <c r="V31" s="365">
        <f>R31+S31</f>
        <v>3330000</v>
      </c>
      <c r="W31" s="380">
        <v>0</v>
      </c>
      <c r="X31" s="380">
        <v>0</v>
      </c>
      <c r="Y31" s="368">
        <v>0</v>
      </c>
      <c r="Z31" s="438">
        <f t="shared" si="9"/>
        <v>0</v>
      </c>
      <c r="AA31" s="439">
        <f t="shared" si="8"/>
        <v>0</v>
      </c>
      <c r="AB31" s="434"/>
      <c r="AC31" s="382"/>
      <c r="AD31" s="382"/>
      <c r="AE31" s="382"/>
    </row>
    <row r="32" spans="1:31" ht="15" customHeight="1" x14ac:dyDescent="0.3">
      <c r="A32" s="350">
        <f t="shared" si="4"/>
        <v>24</v>
      </c>
      <c r="B32" s="351"/>
      <c r="C32" s="352" t="s">
        <v>385</v>
      </c>
      <c r="D32" s="431">
        <v>1400</v>
      </c>
      <c r="E32" s="353">
        <v>0</v>
      </c>
      <c r="F32" s="352" t="s">
        <v>419</v>
      </c>
      <c r="G32" s="342"/>
      <c r="H32" s="356" t="s">
        <v>421</v>
      </c>
      <c r="I32" s="383"/>
      <c r="J32" s="432"/>
      <c r="K32" s="433" t="s">
        <v>163</v>
      </c>
      <c r="L32" s="415" t="s">
        <v>386</v>
      </c>
      <c r="M32" s="434" t="s">
        <v>371</v>
      </c>
      <c r="N32" s="435" t="s">
        <v>91</v>
      </c>
      <c r="O32" s="436"/>
      <c r="P32" s="437"/>
      <c r="Q32" s="361" t="s">
        <v>98</v>
      </c>
      <c r="R32" s="414">
        <f>2000000*100/111</f>
        <v>1801801.8018018019</v>
      </c>
      <c r="S32" s="365">
        <f t="shared" si="0"/>
        <v>198198.1981981982</v>
      </c>
      <c r="T32" s="366">
        <v>0</v>
      </c>
      <c r="U32" s="365">
        <f t="shared" si="5"/>
        <v>2000000</v>
      </c>
      <c r="V32" s="365">
        <f t="shared" si="1"/>
        <v>2000000</v>
      </c>
      <c r="W32" s="380">
        <v>0</v>
      </c>
      <c r="X32" s="380">
        <v>0</v>
      </c>
      <c r="Y32" s="380">
        <v>0</v>
      </c>
      <c r="Z32" s="438">
        <f t="shared" si="9"/>
        <v>0</v>
      </c>
      <c r="AA32" s="439">
        <f t="shared" si="8"/>
        <v>0</v>
      </c>
      <c r="AB32" s="434"/>
      <c r="AC32" s="382"/>
      <c r="AD32" s="382"/>
      <c r="AE32" s="382"/>
    </row>
    <row r="33" spans="1:31" ht="15" customHeight="1" x14ac:dyDescent="0.3">
      <c r="A33" s="350">
        <f t="shared" si="4"/>
        <v>25</v>
      </c>
      <c r="B33" s="351"/>
      <c r="C33" s="352" t="s">
        <v>418</v>
      </c>
      <c r="D33" s="431">
        <v>30</v>
      </c>
      <c r="E33" s="353"/>
      <c r="F33" s="352" t="s">
        <v>420</v>
      </c>
      <c r="G33" s="440"/>
      <c r="H33" s="356" t="s">
        <v>412</v>
      </c>
      <c r="I33" s="383"/>
      <c r="J33" s="432"/>
      <c r="K33" s="433" t="s">
        <v>163</v>
      </c>
      <c r="L33" s="415" t="s">
        <v>413</v>
      </c>
      <c r="M33" s="434" t="s">
        <v>435</v>
      </c>
      <c r="N33" s="435" t="s">
        <v>91</v>
      </c>
      <c r="O33" s="436"/>
      <c r="P33" s="437"/>
      <c r="Q33" s="361" t="s">
        <v>98</v>
      </c>
      <c r="R33" s="414">
        <f>3000000*100/111</f>
        <v>2702702.7027027025</v>
      </c>
      <c r="S33" s="365">
        <f t="shared" si="0"/>
        <v>297297.29729729728</v>
      </c>
      <c r="T33" s="366">
        <v>0</v>
      </c>
      <c r="U33" s="365">
        <f t="shared" si="5"/>
        <v>3000000</v>
      </c>
      <c r="V33" s="365">
        <f t="shared" si="1"/>
        <v>3000000</v>
      </c>
      <c r="W33" s="380">
        <v>750000</v>
      </c>
      <c r="X33" s="380">
        <v>250000</v>
      </c>
      <c r="Y33" s="380">
        <v>0</v>
      </c>
      <c r="Z33" s="369">
        <f>X33+Y33</f>
        <v>250000</v>
      </c>
      <c r="AA33" s="439">
        <f>W33+Z33</f>
        <v>1000000</v>
      </c>
      <c r="AB33" s="434"/>
      <c r="AC33" s="382"/>
      <c r="AD33" s="382"/>
      <c r="AE33" s="382"/>
    </row>
    <row r="34" spans="1:31" x14ac:dyDescent="0.3">
      <c r="A34" s="350"/>
      <c r="B34" s="351"/>
      <c r="C34" s="352" t="s">
        <v>276</v>
      </c>
      <c r="D34" s="408">
        <v>0</v>
      </c>
      <c r="E34" s="342"/>
      <c r="F34" s="354"/>
      <c r="G34" s="342"/>
      <c r="H34" s="356"/>
      <c r="I34" s="441"/>
      <c r="J34" s="354"/>
      <c r="K34" s="419"/>
      <c r="L34" s="414"/>
      <c r="M34" s="419"/>
      <c r="N34" s="361"/>
      <c r="O34" s="442"/>
      <c r="P34" s="442"/>
      <c r="Q34" s="361"/>
      <c r="R34" s="364"/>
      <c r="S34" s="365"/>
      <c r="T34" s="366">
        <v>0</v>
      </c>
      <c r="U34" s="365">
        <f t="shared" si="5"/>
        <v>0</v>
      </c>
      <c r="V34" s="365"/>
      <c r="W34" s="367"/>
      <c r="X34" s="368"/>
      <c r="Y34" s="380"/>
      <c r="Z34" s="369"/>
      <c r="AA34" s="370"/>
      <c r="AB34" s="360"/>
    </row>
    <row r="35" spans="1:31" x14ac:dyDescent="0.3">
      <c r="A35" s="350"/>
      <c r="B35" s="351"/>
      <c r="C35" s="443" t="s">
        <v>306</v>
      </c>
      <c r="D35" s="374" t="s">
        <v>307</v>
      </c>
      <c r="E35" s="422">
        <v>0</v>
      </c>
      <c r="F35" s="354" t="s">
        <v>308</v>
      </c>
      <c r="G35" s="409"/>
      <c r="H35" s="356" t="s">
        <v>309</v>
      </c>
      <c r="I35" s="444"/>
      <c r="J35" s="444"/>
      <c r="K35" s="414" t="s">
        <v>436</v>
      </c>
      <c r="L35" s="414" t="s">
        <v>310</v>
      </c>
      <c r="M35" s="414" t="s">
        <v>311</v>
      </c>
      <c r="N35" s="414"/>
      <c r="O35" s="445">
        <v>44622</v>
      </c>
      <c r="P35" s="445">
        <v>44987</v>
      </c>
      <c r="Q35" s="361" t="s">
        <v>98</v>
      </c>
      <c r="R35" s="414">
        <f>400000*100/111</f>
        <v>360360.36036036036</v>
      </c>
      <c r="S35" s="365">
        <f t="shared" si="0"/>
        <v>39639.639639639638</v>
      </c>
      <c r="T35" s="366">
        <v>0</v>
      </c>
      <c r="U35" s="365">
        <f t="shared" si="5"/>
        <v>400000</v>
      </c>
      <c r="V35" s="365">
        <f t="shared" si="1"/>
        <v>400000</v>
      </c>
      <c r="W35" s="367">
        <v>400000</v>
      </c>
      <c r="X35" s="367">
        <v>0</v>
      </c>
      <c r="Y35" s="380">
        <v>0</v>
      </c>
      <c r="Z35" s="369">
        <v>0</v>
      </c>
      <c r="AA35" s="370">
        <f t="shared" ref="AA35:AA43" si="11">W35+Z35</f>
        <v>400000</v>
      </c>
      <c r="AB35" s="360"/>
    </row>
    <row r="36" spans="1:31" x14ac:dyDescent="0.3">
      <c r="A36" s="350"/>
      <c r="B36" s="351"/>
      <c r="C36" s="446" t="s">
        <v>321</v>
      </c>
      <c r="D36" s="435" t="s">
        <v>315</v>
      </c>
      <c r="E36" s="447">
        <v>0</v>
      </c>
      <c r="F36" s="360" t="s">
        <v>322</v>
      </c>
      <c r="G36" s="409"/>
      <c r="H36" s="356" t="s">
        <v>309</v>
      </c>
      <c r="I36" s="444"/>
      <c r="J36" s="444"/>
      <c r="K36" s="414" t="s">
        <v>436</v>
      </c>
      <c r="L36" s="414" t="s">
        <v>323</v>
      </c>
      <c r="M36" s="414" t="s">
        <v>324</v>
      </c>
      <c r="N36" s="414"/>
      <c r="O36" s="445" t="s">
        <v>319</v>
      </c>
      <c r="P36" s="445" t="s">
        <v>320</v>
      </c>
      <c r="Q36" s="361" t="s">
        <v>98</v>
      </c>
      <c r="R36" s="414">
        <f>400000*100/111</f>
        <v>360360.36036036036</v>
      </c>
      <c r="S36" s="365">
        <f t="shared" si="0"/>
        <v>39639.639639639638</v>
      </c>
      <c r="T36" s="366">
        <v>0</v>
      </c>
      <c r="U36" s="365">
        <f t="shared" si="5"/>
        <v>400000</v>
      </c>
      <c r="V36" s="365">
        <f t="shared" si="1"/>
        <v>400000</v>
      </c>
      <c r="W36" s="367">
        <v>400000</v>
      </c>
      <c r="X36" s="367">
        <v>0</v>
      </c>
      <c r="Y36" s="380">
        <v>0</v>
      </c>
      <c r="Z36" s="369">
        <f>X36+Y36</f>
        <v>0</v>
      </c>
      <c r="AA36" s="370">
        <f t="shared" si="11"/>
        <v>400000</v>
      </c>
      <c r="AB36" s="360"/>
    </row>
    <row r="37" spans="1:31" x14ac:dyDescent="0.3">
      <c r="A37" s="350"/>
      <c r="B37" s="351"/>
      <c r="C37" s="446" t="s">
        <v>325</v>
      </c>
      <c r="D37" s="374" t="s">
        <v>315</v>
      </c>
      <c r="E37" s="422">
        <v>0</v>
      </c>
      <c r="F37" s="354" t="s">
        <v>326</v>
      </c>
      <c r="G37" s="409"/>
      <c r="H37" s="356" t="s">
        <v>309</v>
      </c>
      <c r="I37" s="444"/>
      <c r="J37" s="444"/>
      <c r="K37" s="414" t="s">
        <v>436</v>
      </c>
      <c r="L37" s="414" t="s">
        <v>327</v>
      </c>
      <c r="M37" s="414" t="s">
        <v>318</v>
      </c>
      <c r="N37" s="414"/>
      <c r="O37" s="445">
        <v>44622</v>
      </c>
      <c r="P37" s="445">
        <v>44987</v>
      </c>
      <c r="Q37" s="361" t="s">
        <v>98</v>
      </c>
      <c r="R37" s="414">
        <f>400000*100/111</f>
        <v>360360.36036036036</v>
      </c>
      <c r="S37" s="365">
        <f t="shared" si="0"/>
        <v>39639.639639639638</v>
      </c>
      <c r="T37" s="366">
        <v>0</v>
      </c>
      <c r="U37" s="365">
        <f t="shared" si="5"/>
        <v>400000</v>
      </c>
      <c r="V37" s="365">
        <f t="shared" si="1"/>
        <v>400000</v>
      </c>
      <c r="W37" s="367">
        <v>400000</v>
      </c>
      <c r="X37" s="367">
        <v>0</v>
      </c>
      <c r="Y37" s="380">
        <v>0</v>
      </c>
      <c r="Z37" s="369">
        <v>0</v>
      </c>
      <c r="AA37" s="370">
        <v>400000</v>
      </c>
      <c r="AB37" s="360"/>
    </row>
    <row r="38" spans="1:31" x14ac:dyDescent="0.3">
      <c r="A38" s="350"/>
      <c r="B38" s="351"/>
      <c r="C38" s="446" t="s">
        <v>428</v>
      </c>
      <c r="D38" s="431" t="s">
        <v>307</v>
      </c>
      <c r="E38" s="422"/>
      <c r="F38" s="354" t="s">
        <v>432</v>
      </c>
      <c r="G38" s="409"/>
      <c r="H38" s="356" t="s">
        <v>309</v>
      </c>
      <c r="I38" s="444"/>
      <c r="J38" s="444"/>
      <c r="K38" s="414" t="s">
        <v>436</v>
      </c>
      <c r="L38" s="414" t="s">
        <v>429</v>
      </c>
      <c r="M38" s="414" t="s">
        <v>433</v>
      </c>
      <c r="N38" s="414"/>
      <c r="O38" s="445" t="s">
        <v>434</v>
      </c>
      <c r="P38" s="445">
        <v>45286</v>
      </c>
      <c r="Q38" s="361" t="s">
        <v>98</v>
      </c>
      <c r="R38" s="414">
        <f>400000*100/111</f>
        <v>360360.36036036036</v>
      </c>
      <c r="S38" s="365">
        <f t="shared" si="0"/>
        <v>39639.639639639638</v>
      </c>
      <c r="T38" s="366">
        <v>0</v>
      </c>
      <c r="U38" s="365">
        <f t="shared" si="5"/>
        <v>400000</v>
      </c>
      <c r="V38" s="365">
        <f t="shared" si="1"/>
        <v>400000</v>
      </c>
      <c r="W38" s="367">
        <v>0</v>
      </c>
      <c r="X38" s="367">
        <v>0</v>
      </c>
      <c r="Y38" s="380">
        <v>0</v>
      </c>
      <c r="Z38" s="369">
        <f t="shared" ref="Z38:Z43" si="12">X38+Y38</f>
        <v>0</v>
      </c>
      <c r="AA38" s="370">
        <f t="shared" si="11"/>
        <v>0</v>
      </c>
      <c r="AB38" s="360"/>
    </row>
    <row r="39" spans="1:31" x14ac:dyDescent="0.3">
      <c r="A39" s="350"/>
      <c r="B39" s="351"/>
      <c r="C39" s="446" t="s">
        <v>374</v>
      </c>
      <c r="D39" s="374">
        <v>0</v>
      </c>
      <c r="E39" s="422" t="s">
        <v>375</v>
      </c>
      <c r="F39" s="354" t="s">
        <v>127</v>
      </c>
      <c r="G39" s="409" t="s">
        <v>130</v>
      </c>
      <c r="H39" s="356" t="s">
        <v>247</v>
      </c>
      <c r="I39" s="444"/>
      <c r="J39" s="444"/>
      <c r="K39" s="380" t="s">
        <v>198</v>
      </c>
      <c r="L39" s="414" t="s">
        <v>376</v>
      </c>
      <c r="M39" s="414" t="s">
        <v>377</v>
      </c>
      <c r="N39" s="414"/>
      <c r="O39" s="445" t="s">
        <v>378</v>
      </c>
      <c r="P39" s="448" t="s">
        <v>379</v>
      </c>
      <c r="Q39" s="361" t="s">
        <v>98</v>
      </c>
      <c r="R39" s="414">
        <f>400000*100/111</f>
        <v>360360.36036036036</v>
      </c>
      <c r="S39" s="365">
        <f t="shared" si="0"/>
        <v>39639.639639639638</v>
      </c>
      <c r="T39" s="366">
        <v>0</v>
      </c>
      <c r="U39" s="365">
        <f t="shared" si="5"/>
        <v>400000</v>
      </c>
      <c r="V39" s="365">
        <f t="shared" si="1"/>
        <v>400000</v>
      </c>
      <c r="W39" s="367">
        <v>1000000</v>
      </c>
      <c r="X39" s="367">
        <v>0</v>
      </c>
      <c r="Y39" s="380">
        <v>0</v>
      </c>
      <c r="Z39" s="369">
        <f t="shared" si="12"/>
        <v>0</v>
      </c>
      <c r="AA39" s="370">
        <f t="shared" si="11"/>
        <v>1000000</v>
      </c>
      <c r="AB39" s="360"/>
    </row>
    <row r="40" spans="1:31" x14ac:dyDescent="0.3">
      <c r="A40" s="350"/>
      <c r="B40" s="351"/>
      <c r="C40" s="446" t="s">
        <v>374</v>
      </c>
      <c r="D40" s="374">
        <v>0</v>
      </c>
      <c r="E40" s="422" t="s">
        <v>375</v>
      </c>
      <c r="F40" s="354" t="s">
        <v>127</v>
      </c>
      <c r="G40" s="409" t="s">
        <v>130</v>
      </c>
      <c r="H40" s="356" t="s">
        <v>247</v>
      </c>
      <c r="I40" s="444"/>
      <c r="J40" s="444"/>
      <c r="K40" s="380" t="s">
        <v>198</v>
      </c>
      <c r="L40" s="414" t="s">
        <v>422</v>
      </c>
      <c r="M40" s="414" t="s">
        <v>318</v>
      </c>
      <c r="N40" s="414"/>
      <c r="O40" s="445"/>
      <c r="P40" s="448"/>
      <c r="Q40" s="361" t="s">
        <v>98</v>
      </c>
      <c r="R40" s="414">
        <f>500000*100/111</f>
        <v>450450.45045045047</v>
      </c>
      <c r="S40" s="365">
        <f t="shared" si="0"/>
        <v>49549.549549549549</v>
      </c>
      <c r="T40" s="366">
        <v>0</v>
      </c>
      <c r="U40" s="365">
        <f t="shared" si="5"/>
        <v>500000</v>
      </c>
      <c r="V40" s="365">
        <f t="shared" si="1"/>
        <v>500000</v>
      </c>
      <c r="W40" s="367">
        <v>2000000</v>
      </c>
      <c r="X40" s="367">
        <v>0</v>
      </c>
      <c r="Y40" s="380">
        <v>0</v>
      </c>
      <c r="Z40" s="369">
        <f t="shared" si="12"/>
        <v>0</v>
      </c>
      <c r="AA40" s="370">
        <f t="shared" si="11"/>
        <v>2000000</v>
      </c>
      <c r="AB40" s="360"/>
    </row>
    <row r="41" spans="1:31" x14ac:dyDescent="0.3">
      <c r="A41" s="350"/>
      <c r="B41" s="351"/>
      <c r="C41" s="446" t="s">
        <v>374</v>
      </c>
      <c r="D41" s="374">
        <v>0</v>
      </c>
      <c r="E41" s="422" t="s">
        <v>375</v>
      </c>
      <c r="F41" s="354" t="s">
        <v>127</v>
      </c>
      <c r="G41" s="409" t="s">
        <v>130</v>
      </c>
      <c r="H41" s="356" t="s">
        <v>247</v>
      </c>
      <c r="I41" s="444"/>
      <c r="J41" s="444"/>
      <c r="K41" s="380" t="s">
        <v>198</v>
      </c>
      <c r="L41" s="414" t="s">
        <v>423</v>
      </c>
      <c r="M41" s="414" t="s">
        <v>424</v>
      </c>
      <c r="N41" s="414"/>
      <c r="O41" s="445"/>
      <c r="P41" s="448"/>
      <c r="Q41" s="361" t="s">
        <v>98</v>
      </c>
      <c r="R41" s="414">
        <f>500000*100/111</f>
        <v>450450.45045045047</v>
      </c>
      <c r="S41" s="365">
        <f t="shared" si="0"/>
        <v>49549.549549549549</v>
      </c>
      <c r="T41" s="366">
        <v>0</v>
      </c>
      <c r="U41" s="365">
        <f t="shared" si="5"/>
        <v>500000</v>
      </c>
      <c r="V41" s="365">
        <f t="shared" si="1"/>
        <v>500000</v>
      </c>
      <c r="W41" s="367">
        <v>0</v>
      </c>
      <c r="X41" s="367">
        <v>0</v>
      </c>
      <c r="Y41" s="380">
        <v>0</v>
      </c>
      <c r="Z41" s="369">
        <f t="shared" si="12"/>
        <v>0</v>
      </c>
      <c r="AA41" s="370">
        <f t="shared" si="11"/>
        <v>0</v>
      </c>
      <c r="AB41" s="360"/>
    </row>
    <row r="42" spans="1:31" s="451" customFormat="1" x14ac:dyDescent="0.3">
      <c r="A42" s="350"/>
      <c r="B42" s="351"/>
      <c r="C42" s="443" t="s">
        <v>374</v>
      </c>
      <c r="D42" s="408">
        <v>0</v>
      </c>
      <c r="E42" s="422" t="s">
        <v>375</v>
      </c>
      <c r="F42" s="354" t="s">
        <v>127</v>
      </c>
      <c r="G42" s="409" t="s">
        <v>130</v>
      </c>
      <c r="H42" s="356" t="s">
        <v>247</v>
      </c>
      <c r="I42" s="444"/>
      <c r="J42" s="444"/>
      <c r="K42" s="408" t="s">
        <v>198</v>
      </c>
      <c r="L42" s="444" t="s">
        <v>425</v>
      </c>
      <c r="M42" s="444" t="s">
        <v>377</v>
      </c>
      <c r="N42" s="444"/>
      <c r="O42" s="449"/>
      <c r="P42" s="450"/>
      <c r="Q42" s="444"/>
      <c r="R42" s="444">
        <f>500000*100/111</f>
        <v>450450.45045045047</v>
      </c>
      <c r="S42" s="428">
        <f t="shared" si="0"/>
        <v>49549.549549549549</v>
      </c>
      <c r="T42" s="366">
        <v>0</v>
      </c>
      <c r="U42" s="365">
        <f t="shared" si="5"/>
        <v>500000</v>
      </c>
      <c r="V42" s="428">
        <f t="shared" si="1"/>
        <v>500000</v>
      </c>
      <c r="W42" s="367">
        <v>1500000</v>
      </c>
      <c r="X42" s="380">
        <v>500000</v>
      </c>
      <c r="Y42" s="380">
        <v>0</v>
      </c>
      <c r="Z42" s="369">
        <f>X42+Y42</f>
        <v>500000</v>
      </c>
      <c r="AA42" s="439">
        <f>W42+Z42</f>
        <v>2000000</v>
      </c>
      <c r="AB42" s="354"/>
    </row>
    <row r="43" spans="1:31" s="451" customFormat="1" x14ac:dyDescent="0.3">
      <c r="A43" s="350"/>
      <c r="B43" s="351"/>
      <c r="C43" s="443" t="s">
        <v>465</v>
      </c>
      <c r="D43" s="408">
        <v>0</v>
      </c>
      <c r="E43" s="422" t="s">
        <v>466</v>
      </c>
      <c r="F43" s="354" t="s">
        <v>420</v>
      </c>
      <c r="G43" s="409"/>
      <c r="H43" s="356" t="s">
        <v>467</v>
      </c>
      <c r="I43" s="444"/>
      <c r="J43" s="444"/>
      <c r="K43" s="408" t="s">
        <v>198</v>
      </c>
      <c r="L43" s="444" t="s">
        <v>468</v>
      </c>
      <c r="M43" s="444" t="s">
        <v>180</v>
      </c>
      <c r="N43" s="444"/>
      <c r="O43" s="449" t="s">
        <v>469</v>
      </c>
      <c r="P43" s="450" t="s">
        <v>469</v>
      </c>
      <c r="Q43" s="444"/>
      <c r="R43" s="444">
        <v>0</v>
      </c>
      <c r="S43" s="428">
        <f>R43*11%</f>
        <v>0</v>
      </c>
      <c r="T43" s="365">
        <v>0</v>
      </c>
      <c r="U43" s="365">
        <f>S43+R43</f>
        <v>0</v>
      </c>
      <c r="V43" s="428">
        <f>U43</f>
        <v>0</v>
      </c>
      <c r="W43" s="367">
        <v>2000000</v>
      </c>
      <c r="X43" s="367">
        <v>0</v>
      </c>
      <c r="Y43" s="380">
        <v>0</v>
      </c>
      <c r="Z43" s="369">
        <f t="shared" si="12"/>
        <v>0</v>
      </c>
      <c r="AA43" s="370">
        <f t="shared" si="11"/>
        <v>2000000</v>
      </c>
      <c r="AB43" s="354"/>
    </row>
    <row r="44" spans="1:31" s="451" customFormat="1" ht="17.25" thickBot="1" x14ac:dyDescent="0.35">
      <c r="A44" s="350">
        <v>26</v>
      </c>
      <c r="B44" s="351"/>
      <c r="C44" s="443" t="s">
        <v>498</v>
      </c>
      <c r="D44" s="408">
        <v>48</v>
      </c>
      <c r="E44" s="422">
        <v>0</v>
      </c>
      <c r="F44" s="354" t="s">
        <v>214</v>
      </c>
      <c r="G44" s="342" t="s">
        <v>343</v>
      </c>
      <c r="H44" s="356" t="s">
        <v>309</v>
      </c>
      <c r="I44" s="444"/>
      <c r="J44" s="444"/>
      <c r="K44" s="408" t="s">
        <v>198</v>
      </c>
      <c r="L44" s="444" t="s">
        <v>499</v>
      </c>
      <c r="M44" s="444" t="s">
        <v>500</v>
      </c>
      <c r="N44" s="444" t="s">
        <v>91</v>
      </c>
      <c r="O44" s="449" t="s">
        <v>358</v>
      </c>
      <c r="P44" s="450" t="s">
        <v>490</v>
      </c>
      <c r="Q44" s="444" t="s">
        <v>99</v>
      </c>
      <c r="R44" s="452">
        <v>0</v>
      </c>
      <c r="S44" s="365">
        <v>0</v>
      </c>
      <c r="T44" s="366">
        <v>0</v>
      </c>
      <c r="U44" s="365">
        <v>0</v>
      </c>
      <c r="V44" s="428">
        <v>0</v>
      </c>
      <c r="W44" s="353"/>
      <c r="X44" s="353"/>
      <c r="Y44" s="453"/>
      <c r="Z44" s="454"/>
      <c r="AA44" s="455"/>
      <c r="AB44" s="354"/>
    </row>
    <row r="45" spans="1:31" ht="32.25" customHeight="1" thickBot="1" x14ac:dyDescent="0.3">
      <c r="A45" s="456"/>
      <c r="B45" s="457"/>
      <c r="C45" s="458" t="s">
        <v>148</v>
      </c>
      <c r="D45" s="341"/>
      <c r="E45" s="341"/>
      <c r="F45" s="341"/>
      <c r="G45" s="341"/>
      <c r="H45" s="341"/>
      <c r="I45" s="341"/>
      <c r="J45" s="341"/>
      <c r="K45" s="341"/>
      <c r="L45" s="341"/>
      <c r="M45" s="341"/>
      <c r="N45" s="459"/>
      <c r="O45" s="341"/>
      <c r="P45" s="341"/>
      <c r="Q45" s="341"/>
      <c r="R45" s="460">
        <f t="shared" ref="R45:AA45" si="13">SUM(R9:R43)</f>
        <v>143343097.90990987</v>
      </c>
      <c r="S45" s="460">
        <f t="shared" si="13"/>
        <v>15767740.770090092</v>
      </c>
      <c r="T45" s="460">
        <f t="shared" si="13"/>
        <v>400000</v>
      </c>
      <c r="U45" s="460">
        <f t="shared" si="13"/>
        <v>159110838.68000001</v>
      </c>
      <c r="V45" s="460">
        <f t="shared" si="13"/>
        <v>159110838.68000001</v>
      </c>
      <c r="W45" s="461">
        <f t="shared" si="13"/>
        <v>14935000</v>
      </c>
      <c r="X45" s="461">
        <f t="shared" si="13"/>
        <v>7750000</v>
      </c>
      <c r="Y45" s="461">
        <f t="shared" si="13"/>
        <v>15429000</v>
      </c>
      <c r="Z45" s="461">
        <f t="shared" si="13"/>
        <v>23179000</v>
      </c>
      <c r="AA45" s="461">
        <f t="shared" si="13"/>
        <v>38114000</v>
      </c>
      <c r="AB45" s="341"/>
      <c r="AC45" s="462"/>
    </row>
    <row r="46" spans="1:31" x14ac:dyDescent="0.25">
      <c r="U46" s="463"/>
      <c r="Y46" s="464"/>
      <c r="Z46" s="465"/>
      <c r="AA46" s="465"/>
    </row>
    <row r="47" spans="1:31" x14ac:dyDescent="0.25">
      <c r="A47" s="466" t="s">
        <v>32</v>
      </c>
      <c r="R47" s="467"/>
      <c r="U47" s="463"/>
      <c r="AA47" s="465"/>
    </row>
    <row r="48" spans="1:31" x14ac:dyDescent="0.25">
      <c r="A48" s="340" t="s">
        <v>36</v>
      </c>
      <c r="AA48" s="465"/>
    </row>
    <row r="49" spans="1:1" x14ac:dyDescent="0.25">
      <c r="A49" s="340" t="s">
        <v>105</v>
      </c>
    </row>
    <row r="50" spans="1:1" x14ac:dyDescent="0.25">
      <c r="A50" s="340" t="s">
        <v>38</v>
      </c>
    </row>
    <row r="51" spans="1:1" x14ac:dyDescent="0.25">
      <c r="A51" s="340" t="s">
        <v>61</v>
      </c>
    </row>
    <row r="52" spans="1:1" x14ac:dyDescent="0.25">
      <c r="A52" s="340" t="s">
        <v>106</v>
      </c>
    </row>
    <row r="53" spans="1:1" x14ac:dyDescent="0.25">
      <c r="A53" s="340" t="s">
        <v>39</v>
      </c>
    </row>
    <row r="54" spans="1:1" x14ac:dyDescent="0.25">
      <c r="A54" s="340" t="s">
        <v>40</v>
      </c>
    </row>
    <row r="55" spans="1:1" x14ac:dyDescent="0.25">
      <c r="A55" s="340" t="s">
        <v>41</v>
      </c>
    </row>
    <row r="56" spans="1:1" x14ac:dyDescent="0.25">
      <c r="A56" s="340" t="s">
        <v>42</v>
      </c>
    </row>
    <row r="57" spans="1:1" x14ac:dyDescent="0.25">
      <c r="A57" s="340" t="s">
        <v>43</v>
      </c>
    </row>
    <row r="58" spans="1:1" x14ac:dyDescent="0.25">
      <c r="A58" s="340" t="s">
        <v>44</v>
      </c>
    </row>
    <row r="59" spans="1:1" x14ac:dyDescent="0.25">
      <c r="A59" s="340" t="s">
        <v>45</v>
      </c>
    </row>
    <row r="60" spans="1:1" x14ac:dyDescent="0.25">
      <c r="A60" s="340" t="s">
        <v>34</v>
      </c>
    </row>
    <row r="61" spans="1:1" x14ac:dyDescent="0.25">
      <c r="A61" s="340" t="s">
        <v>35</v>
      </c>
    </row>
    <row r="62" spans="1:1" x14ac:dyDescent="0.25">
      <c r="A62" s="340" t="s">
        <v>46</v>
      </c>
    </row>
    <row r="63" spans="1:1" x14ac:dyDescent="0.25">
      <c r="A63" s="340" t="s">
        <v>47</v>
      </c>
    </row>
    <row r="64" spans="1:1" x14ac:dyDescent="0.25">
      <c r="A64" s="340" t="s">
        <v>50</v>
      </c>
    </row>
    <row r="65" spans="1:1" x14ac:dyDescent="0.25">
      <c r="A65" s="340" t="s">
        <v>51</v>
      </c>
    </row>
    <row r="66" spans="1:1" x14ac:dyDescent="0.25">
      <c r="A66" s="340" t="s">
        <v>49</v>
      </c>
    </row>
    <row r="67" spans="1:1" x14ac:dyDescent="0.25">
      <c r="A67" s="340" t="s">
        <v>57</v>
      </c>
    </row>
    <row r="68" spans="1:1" x14ac:dyDescent="0.25">
      <c r="A68" s="340" t="s">
        <v>73</v>
      </c>
    </row>
    <row r="69" spans="1:1" x14ac:dyDescent="0.25">
      <c r="A69" s="340" t="s">
        <v>74</v>
      </c>
    </row>
    <row r="70" spans="1:1" x14ac:dyDescent="0.25">
      <c r="A70" s="340" t="s">
        <v>75</v>
      </c>
    </row>
    <row r="71" spans="1:1" x14ac:dyDescent="0.25">
      <c r="A71" s="340" t="s">
        <v>76</v>
      </c>
    </row>
    <row r="72" spans="1:1" x14ac:dyDescent="0.25">
      <c r="A72" s="340" t="s">
        <v>79</v>
      </c>
    </row>
    <row r="73" spans="1:1" x14ac:dyDescent="0.25">
      <c r="A73" s="340" t="s">
        <v>78</v>
      </c>
    </row>
    <row r="74" spans="1:1" x14ac:dyDescent="0.25">
      <c r="A74" s="340" t="s">
        <v>77</v>
      </c>
    </row>
    <row r="75" spans="1:1" x14ac:dyDescent="0.25">
      <c r="A75" s="340" t="s">
        <v>31</v>
      </c>
    </row>
    <row r="81" spans="1:28" hidden="1" x14ac:dyDescent="0.25">
      <c r="A81" s="344" t="s">
        <v>89</v>
      </c>
    </row>
    <row r="82" spans="1:28" hidden="1" x14ac:dyDescent="0.25">
      <c r="A82" s="344" t="s">
        <v>103</v>
      </c>
    </row>
    <row r="83" spans="1:28" hidden="1" x14ac:dyDescent="0.25">
      <c r="A83" s="344" t="s">
        <v>104</v>
      </c>
    </row>
    <row r="84" spans="1:28" hidden="1" x14ac:dyDescent="0.25">
      <c r="A84" s="344" t="s">
        <v>267</v>
      </c>
    </row>
    <row r="85" spans="1:28" ht="17.25" hidden="1" thickBot="1" x14ac:dyDescent="0.3"/>
    <row r="86" spans="1:28" hidden="1" x14ac:dyDescent="0.25">
      <c r="A86" s="564" t="s">
        <v>3</v>
      </c>
      <c r="B86" s="568" t="s">
        <v>29</v>
      </c>
      <c r="C86" s="570" t="s">
        <v>18</v>
      </c>
      <c r="D86" s="571"/>
      <c r="E86" s="571"/>
      <c r="F86" s="571"/>
      <c r="G86" s="572"/>
      <c r="H86" s="566" t="s">
        <v>4</v>
      </c>
      <c r="I86" s="575" t="s">
        <v>5</v>
      </c>
      <c r="J86" s="576"/>
      <c r="K86" s="577"/>
      <c r="L86" s="570" t="s">
        <v>13</v>
      </c>
      <c r="M86" s="571"/>
      <c r="N86" s="572"/>
      <c r="O86" s="575" t="s">
        <v>6</v>
      </c>
      <c r="P86" s="576"/>
      <c r="Q86" s="577"/>
      <c r="R86" s="566" t="s">
        <v>48</v>
      </c>
      <c r="S86" s="566"/>
      <c r="T86" s="566"/>
      <c r="U86" s="566"/>
      <c r="V86" s="568" t="s">
        <v>70</v>
      </c>
      <c r="W86" s="570" t="s">
        <v>52</v>
      </c>
      <c r="X86" s="571"/>
      <c r="Y86" s="571"/>
      <c r="Z86" s="571"/>
      <c r="AA86" s="572"/>
      <c r="AB86" s="578" t="s">
        <v>8</v>
      </c>
    </row>
    <row r="87" spans="1:28" ht="66" hidden="1" x14ac:dyDescent="0.25">
      <c r="A87" s="565"/>
      <c r="B87" s="569"/>
      <c r="C87" s="345" t="s">
        <v>58</v>
      </c>
      <c r="D87" s="345" t="s">
        <v>60</v>
      </c>
      <c r="E87" s="346" t="s">
        <v>494</v>
      </c>
      <c r="F87" s="346" t="s">
        <v>28</v>
      </c>
      <c r="G87" s="346" t="s">
        <v>30</v>
      </c>
      <c r="H87" s="567"/>
      <c r="I87" s="347" t="s">
        <v>9</v>
      </c>
      <c r="J87" s="347" t="s">
        <v>10</v>
      </c>
      <c r="K87" s="348" t="s">
        <v>33</v>
      </c>
      <c r="L87" s="348" t="s">
        <v>14</v>
      </c>
      <c r="M87" s="348" t="s">
        <v>28</v>
      </c>
      <c r="N87" s="348" t="s">
        <v>15</v>
      </c>
      <c r="O87" s="347" t="s">
        <v>11</v>
      </c>
      <c r="P87" s="347" t="s">
        <v>12</v>
      </c>
      <c r="Q87" s="345" t="s">
        <v>80</v>
      </c>
      <c r="R87" s="345" t="s">
        <v>81</v>
      </c>
      <c r="S87" s="345" t="s">
        <v>82</v>
      </c>
      <c r="T87" s="345" t="s">
        <v>83</v>
      </c>
      <c r="U87" s="345" t="s">
        <v>20</v>
      </c>
      <c r="V87" s="569"/>
      <c r="W87" s="345" t="s">
        <v>7</v>
      </c>
      <c r="X87" s="345" t="s">
        <v>53</v>
      </c>
      <c r="Y87" s="345" t="s">
        <v>54</v>
      </c>
      <c r="Z87" s="345" t="s">
        <v>55</v>
      </c>
      <c r="AA87" s="345" t="s">
        <v>56</v>
      </c>
      <c r="AB87" s="579"/>
    </row>
    <row r="88" spans="1:28" hidden="1" x14ac:dyDescent="0.25">
      <c r="A88" s="349">
        <v>1</v>
      </c>
      <c r="B88" s="349">
        <v>2</v>
      </c>
      <c r="C88" s="349">
        <v>3</v>
      </c>
      <c r="D88" s="573">
        <v>4</v>
      </c>
      <c r="E88" s="574"/>
      <c r="F88" s="349">
        <v>5</v>
      </c>
      <c r="G88" s="349">
        <v>6</v>
      </c>
      <c r="H88" s="349">
        <v>7</v>
      </c>
      <c r="I88" s="347">
        <v>8</v>
      </c>
      <c r="J88" s="349">
        <v>9</v>
      </c>
      <c r="K88" s="349">
        <v>10</v>
      </c>
      <c r="L88" s="349">
        <v>11</v>
      </c>
      <c r="M88" s="349">
        <v>12</v>
      </c>
      <c r="N88" s="349">
        <v>13</v>
      </c>
      <c r="O88" s="349">
        <v>14</v>
      </c>
      <c r="P88" s="349">
        <v>15</v>
      </c>
      <c r="Q88" s="349">
        <v>16</v>
      </c>
      <c r="R88" s="349">
        <v>17</v>
      </c>
      <c r="S88" s="349">
        <v>18</v>
      </c>
      <c r="T88" s="349">
        <v>19</v>
      </c>
      <c r="U88" s="349">
        <v>20</v>
      </c>
      <c r="V88" s="349">
        <v>21</v>
      </c>
      <c r="W88" s="349">
        <v>22</v>
      </c>
      <c r="X88" s="349">
        <v>23</v>
      </c>
      <c r="Y88" s="349">
        <v>24</v>
      </c>
      <c r="Z88" s="349" t="s">
        <v>71</v>
      </c>
      <c r="AA88" s="349" t="s">
        <v>72</v>
      </c>
      <c r="AB88" s="349">
        <v>27</v>
      </c>
    </row>
    <row r="89" spans="1:28" hidden="1" x14ac:dyDescent="0.25">
      <c r="A89" s="468"/>
      <c r="B89" s="351"/>
      <c r="C89" s="360"/>
      <c r="D89" s="360"/>
      <c r="E89" s="360"/>
      <c r="F89" s="360"/>
      <c r="G89" s="360"/>
      <c r="H89" s="469"/>
      <c r="I89" s="47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60"/>
      <c r="V89" s="360"/>
      <c r="W89" s="360"/>
      <c r="X89" s="360"/>
      <c r="Y89" s="360"/>
      <c r="Z89" s="360"/>
      <c r="AA89" s="360"/>
      <c r="AB89" s="360"/>
    </row>
    <row r="90" spans="1:28" hidden="1" x14ac:dyDescent="0.25">
      <c r="A90" s="471">
        <v>1</v>
      </c>
      <c r="B90" s="472" t="s">
        <v>107</v>
      </c>
      <c r="C90" s="473" t="s">
        <v>108</v>
      </c>
      <c r="D90" s="474">
        <v>4550</v>
      </c>
      <c r="E90" s="475">
        <v>0</v>
      </c>
      <c r="F90" s="476" t="s">
        <v>212</v>
      </c>
      <c r="G90" s="477" t="s">
        <v>100</v>
      </c>
      <c r="H90" s="478" t="s">
        <v>164</v>
      </c>
      <c r="I90" s="479" t="s">
        <v>150</v>
      </c>
      <c r="J90" s="480">
        <v>44192</v>
      </c>
      <c r="K90" s="481" t="s">
        <v>163</v>
      </c>
      <c r="L90" s="482" t="s">
        <v>165</v>
      </c>
      <c r="M90" s="476" t="s">
        <v>176</v>
      </c>
      <c r="N90" s="474" t="s">
        <v>91</v>
      </c>
      <c r="O90" s="483" t="s">
        <v>94</v>
      </c>
      <c r="P90" s="483" t="s">
        <v>95</v>
      </c>
      <c r="Q90" s="474" t="s">
        <v>98</v>
      </c>
      <c r="R90" s="484">
        <v>40000000</v>
      </c>
      <c r="S90" s="485">
        <f>R90*10%</f>
        <v>4000000</v>
      </c>
      <c r="T90" s="486">
        <v>0</v>
      </c>
      <c r="U90" s="487">
        <f t="shared" ref="U90:U97" si="14">R90+S90+T90</f>
        <v>44000000</v>
      </c>
      <c r="V90" s="473">
        <v>50000000</v>
      </c>
      <c r="W90" s="475">
        <v>5500000</v>
      </c>
      <c r="X90" s="475">
        <v>0</v>
      </c>
      <c r="Y90" s="475"/>
      <c r="Z90" s="488">
        <f>X90+Y90</f>
        <v>0</v>
      </c>
      <c r="AA90" s="485">
        <f>W90+Z90</f>
        <v>5500000</v>
      </c>
      <c r="AB90" s="476"/>
    </row>
    <row r="91" spans="1:28" hidden="1" x14ac:dyDescent="0.25">
      <c r="A91" s="471">
        <f>A90+1</f>
        <v>2</v>
      </c>
      <c r="B91" s="472"/>
      <c r="C91" s="489" t="s">
        <v>109</v>
      </c>
      <c r="D91" s="490">
        <v>500</v>
      </c>
      <c r="E91" s="475">
        <v>0</v>
      </c>
      <c r="F91" s="476" t="s">
        <v>211</v>
      </c>
      <c r="G91" s="477" t="s">
        <v>101</v>
      </c>
      <c r="H91" s="478" t="s">
        <v>164</v>
      </c>
      <c r="I91" s="476" t="s">
        <v>151</v>
      </c>
      <c r="J91" s="491">
        <v>44053</v>
      </c>
      <c r="K91" s="492" t="s">
        <v>163</v>
      </c>
      <c r="L91" s="489" t="s">
        <v>166</v>
      </c>
      <c r="M91" s="476" t="s">
        <v>180</v>
      </c>
      <c r="N91" s="474" t="s">
        <v>91</v>
      </c>
      <c r="O91" s="483" t="s">
        <v>92</v>
      </c>
      <c r="P91" s="483" t="s">
        <v>96</v>
      </c>
      <c r="Q91" s="474" t="s">
        <v>98</v>
      </c>
      <c r="R91" s="493">
        <v>3000000</v>
      </c>
      <c r="S91" s="485">
        <f t="shared" ref="S91:S96" si="15">R91*10%</f>
        <v>300000</v>
      </c>
      <c r="T91" s="486">
        <v>0</v>
      </c>
      <c r="U91" s="487">
        <f t="shared" si="14"/>
        <v>3300000</v>
      </c>
      <c r="V91" s="489">
        <v>3000000</v>
      </c>
      <c r="W91" s="475">
        <v>5500000</v>
      </c>
      <c r="X91" s="475">
        <v>0</v>
      </c>
      <c r="Y91" s="475">
        <v>0</v>
      </c>
      <c r="Z91" s="488">
        <f t="shared" ref="Z91:Z96" si="16">X91+Y91</f>
        <v>0</v>
      </c>
      <c r="AA91" s="485">
        <f>W91+Z91</f>
        <v>5500000</v>
      </c>
      <c r="AB91" s="476" t="s">
        <v>252</v>
      </c>
    </row>
    <row r="92" spans="1:28" hidden="1" x14ac:dyDescent="0.25">
      <c r="A92" s="471">
        <f t="shared" ref="A92:A119" si="17">A91+1</f>
        <v>3</v>
      </c>
      <c r="B92" s="472"/>
      <c r="C92" s="489" t="s">
        <v>110</v>
      </c>
      <c r="D92" s="494">
        <v>8800</v>
      </c>
      <c r="E92" s="475">
        <v>0</v>
      </c>
      <c r="F92" s="476" t="s">
        <v>213</v>
      </c>
      <c r="G92" s="474" t="s">
        <v>233</v>
      </c>
      <c r="H92" s="478" t="s">
        <v>216</v>
      </c>
      <c r="I92" s="476" t="s">
        <v>152</v>
      </c>
      <c r="J92" s="491">
        <v>43801</v>
      </c>
      <c r="K92" s="492" t="s">
        <v>163</v>
      </c>
      <c r="L92" s="489" t="s">
        <v>167</v>
      </c>
      <c r="M92" s="476" t="s">
        <v>181</v>
      </c>
      <c r="N92" s="474" t="s">
        <v>91</v>
      </c>
      <c r="O92" s="483" t="s">
        <v>190</v>
      </c>
      <c r="P92" s="483" t="s">
        <v>191</v>
      </c>
      <c r="Q92" s="474" t="s">
        <v>98</v>
      </c>
      <c r="R92" s="493">
        <v>7000000</v>
      </c>
      <c r="S92" s="485">
        <f t="shared" si="15"/>
        <v>700000</v>
      </c>
      <c r="T92" s="486">
        <v>0</v>
      </c>
      <c r="U92" s="487">
        <f t="shared" si="14"/>
        <v>7700000</v>
      </c>
      <c r="V92" s="489">
        <v>7000000</v>
      </c>
      <c r="W92" s="475">
        <v>0</v>
      </c>
      <c r="X92" s="475">
        <v>0</v>
      </c>
      <c r="Y92" s="475">
        <v>0</v>
      </c>
      <c r="Z92" s="488">
        <f t="shared" si="16"/>
        <v>0</v>
      </c>
      <c r="AA92" s="475">
        <v>0</v>
      </c>
      <c r="AB92" s="476"/>
    </row>
    <row r="93" spans="1:28" hidden="1" x14ac:dyDescent="0.25">
      <c r="A93" s="471">
        <f t="shared" si="17"/>
        <v>4</v>
      </c>
      <c r="B93" s="472"/>
      <c r="C93" s="489" t="s">
        <v>111</v>
      </c>
      <c r="D93" s="494">
        <v>48</v>
      </c>
      <c r="E93" s="475">
        <v>0</v>
      </c>
      <c r="F93" s="476" t="s">
        <v>214</v>
      </c>
      <c r="G93" s="474" t="s">
        <v>232</v>
      </c>
      <c r="H93" s="478" t="s">
        <v>217</v>
      </c>
      <c r="I93" s="476" t="s">
        <v>153</v>
      </c>
      <c r="J93" s="491">
        <v>44091</v>
      </c>
      <c r="K93" s="492" t="s">
        <v>163</v>
      </c>
      <c r="L93" s="489" t="s">
        <v>168</v>
      </c>
      <c r="M93" s="476" t="s">
        <v>179</v>
      </c>
      <c r="N93" s="474" t="s">
        <v>91</v>
      </c>
      <c r="O93" s="483" t="s">
        <v>192</v>
      </c>
      <c r="P93" s="483" t="s">
        <v>193</v>
      </c>
      <c r="Q93" s="474" t="s">
        <v>98</v>
      </c>
      <c r="R93" s="493">
        <v>6000000</v>
      </c>
      <c r="S93" s="485">
        <f t="shared" si="15"/>
        <v>600000</v>
      </c>
      <c r="T93" s="486">
        <v>0</v>
      </c>
      <c r="U93" s="487">
        <f t="shared" si="14"/>
        <v>6600000</v>
      </c>
      <c r="V93" s="489">
        <v>6000000</v>
      </c>
      <c r="W93" s="475">
        <v>6600000</v>
      </c>
      <c r="X93" s="475">
        <v>0</v>
      </c>
      <c r="Y93" s="475">
        <v>0</v>
      </c>
      <c r="Z93" s="488">
        <f t="shared" si="16"/>
        <v>0</v>
      </c>
      <c r="AA93" s="485">
        <f>W93+Z93</f>
        <v>6600000</v>
      </c>
      <c r="AB93" s="476" t="s">
        <v>203</v>
      </c>
    </row>
    <row r="94" spans="1:28" hidden="1" x14ac:dyDescent="0.25">
      <c r="A94" s="471">
        <f t="shared" si="17"/>
        <v>5</v>
      </c>
      <c r="B94" s="472"/>
      <c r="C94" s="489" t="s">
        <v>111</v>
      </c>
      <c r="D94" s="494">
        <v>48</v>
      </c>
      <c r="E94" s="475">
        <v>0</v>
      </c>
      <c r="F94" s="476" t="s">
        <v>214</v>
      </c>
      <c r="G94" s="474" t="s">
        <v>232</v>
      </c>
      <c r="H94" s="478" t="s">
        <v>218</v>
      </c>
      <c r="I94" s="476" t="s">
        <v>154</v>
      </c>
      <c r="J94" s="491">
        <v>44091</v>
      </c>
      <c r="K94" s="492" t="s">
        <v>163</v>
      </c>
      <c r="L94" s="489" t="s">
        <v>169</v>
      </c>
      <c r="M94" s="476" t="s">
        <v>179</v>
      </c>
      <c r="N94" s="474" t="s">
        <v>91</v>
      </c>
      <c r="O94" s="483" t="s">
        <v>93</v>
      </c>
      <c r="P94" s="483" t="s">
        <v>97</v>
      </c>
      <c r="Q94" s="474" t="s">
        <v>98</v>
      </c>
      <c r="R94" s="493">
        <v>3000000</v>
      </c>
      <c r="S94" s="485">
        <f t="shared" si="15"/>
        <v>300000</v>
      </c>
      <c r="T94" s="486">
        <v>0</v>
      </c>
      <c r="U94" s="487">
        <f t="shared" si="14"/>
        <v>3300000</v>
      </c>
      <c r="V94" s="489">
        <v>3000000</v>
      </c>
      <c r="W94" s="475">
        <v>0</v>
      </c>
      <c r="X94" s="475">
        <v>0</v>
      </c>
      <c r="Y94" s="475">
        <v>3300000</v>
      </c>
      <c r="Z94" s="488">
        <f t="shared" si="16"/>
        <v>3300000</v>
      </c>
      <c r="AA94" s="485">
        <f>W94+Z94</f>
        <v>3300000</v>
      </c>
      <c r="AB94" s="476"/>
    </row>
    <row r="95" spans="1:28" hidden="1" x14ac:dyDescent="0.25">
      <c r="A95" s="471">
        <f t="shared" si="17"/>
        <v>6</v>
      </c>
      <c r="B95" s="472"/>
      <c r="C95" s="489" t="s">
        <v>112</v>
      </c>
      <c r="D95" s="494">
        <v>600</v>
      </c>
      <c r="E95" s="475">
        <v>0</v>
      </c>
      <c r="F95" s="476" t="s">
        <v>215</v>
      </c>
      <c r="G95" s="474" t="s">
        <v>234</v>
      </c>
      <c r="H95" s="478" t="s">
        <v>219</v>
      </c>
      <c r="I95" s="476" t="s">
        <v>155</v>
      </c>
      <c r="J95" s="491">
        <v>44089</v>
      </c>
      <c r="K95" s="492" t="s">
        <v>163</v>
      </c>
      <c r="L95" s="489" t="s">
        <v>170</v>
      </c>
      <c r="M95" s="476" t="s">
        <v>178</v>
      </c>
      <c r="N95" s="474" t="s">
        <v>91</v>
      </c>
      <c r="O95" s="483" t="s">
        <v>93</v>
      </c>
      <c r="P95" s="483" t="s">
        <v>97</v>
      </c>
      <c r="Q95" s="474" t="s">
        <v>98</v>
      </c>
      <c r="R95" s="493">
        <v>1000000</v>
      </c>
      <c r="S95" s="485">
        <f t="shared" si="15"/>
        <v>100000</v>
      </c>
      <c r="T95" s="486">
        <v>0</v>
      </c>
      <c r="U95" s="487">
        <f t="shared" si="14"/>
        <v>1100000</v>
      </c>
      <c r="V95" s="489">
        <v>1000000</v>
      </c>
      <c r="W95" s="475">
        <v>1100000</v>
      </c>
      <c r="X95" s="475">
        <v>0</v>
      </c>
      <c r="Y95" s="475">
        <v>0</v>
      </c>
      <c r="Z95" s="495">
        <f t="shared" si="16"/>
        <v>0</v>
      </c>
      <c r="AA95" s="496">
        <f>W95+Z95</f>
        <v>1100000</v>
      </c>
      <c r="AB95" s="476"/>
    </row>
    <row r="96" spans="1:28" hidden="1" x14ac:dyDescent="0.25">
      <c r="A96" s="471">
        <f t="shared" si="17"/>
        <v>7</v>
      </c>
      <c r="B96" s="472"/>
      <c r="C96" s="489" t="s">
        <v>113</v>
      </c>
      <c r="D96" s="494">
        <v>500</v>
      </c>
      <c r="E96" s="475">
        <v>0</v>
      </c>
      <c r="F96" s="476" t="s">
        <v>214</v>
      </c>
      <c r="G96" s="474" t="s">
        <v>235</v>
      </c>
      <c r="H96" s="478" t="s">
        <v>220</v>
      </c>
      <c r="I96" s="476" t="s">
        <v>156</v>
      </c>
      <c r="J96" s="491">
        <v>44006</v>
      </c>
      <c r="K96" s="492" t="s">
        <v>163</v>
      </c>
      <c r="L96" s="489" t="s">
        <v>253</v>
      </c>
      <c r="M96" s="476" t="s">
        <v>179</v>
      </c>
      <c r="N96" s="474" t="s">
        <v>91</v>
      </c>
      <c r="O96" s="483" t="s">
        <v>93</v>
      </c>
      <c r="P96" s="483" t="s">
        <v>97</v>
      </c>
      <c r="Q96" s="474" t="s">
        <v>98</v>
      </c>
      <c r="R96" s="484">
        <v>6000000</v>
      </c>
      <c r="S96" s="485">
        <f t="shared" si="15"/>
        <v>600000</v>
      </c>
      <c r="T96" s="486">
        <v>0</v>
      </c>
      <c r="U96" s="487">
        <f t="shared" si="14"/>
        <v>6600000</v>
      </c>
      <c r="V96" s="489">
        <v>6000000</v>
      </c>
      <c r="W96" s="475">
        <v>0</v>
      </c>
      <c r="X96" s="475">
        <v>0</v>
      </c>
      <c r="Y96" s="475">
        <v>3300000</v>
      </c>
      <c r="Z96" s="495">
        <f t="shared" si="16"/>
        <v>3300000</v>
      </c>
      <c r="AA96" s="496">
        <f>W96+Z96</f>
        <v>3300000</v>
      </c>
      <c r="AB96" s="476"/>
    </row>
    <row r="97" spans="1:28" hidden="1" x14ac:dyDescent="0.25">
      <c r="A97" s="471">
        <f t="shared" si="17"/>
        <v>8</v>
      </c>
      <c r="B97" s="472"/>
      <c r="C97" s="489" t="s">
        <v>114</v>
      </c>
      <c r="D97" s="494">
        <v>600</v>
      </c>
      <c r="E97" s="475">
        <v>0</v>
      </c>
      <c r="F97" s="476" t="s">
        <v>215</v>
      </c>
      <c r="G97" s="474" t="s">
        <v>236</v>
      </c>
      <c r="H97" s="478" t="s">
        <v>221</v>
      </c>
      <c r="I97" s="476" t="s">
        <v>157</v>
      </c>
      <c r="J97" s="491">
        <v>43872</v>
      </c>
      <c r="K97" s="492" t="s">
        <v>163</v>
      </c>
      <c r="L97" s="489" t="s">
        <v>171</v>
      </c>
      <c r="M97" s="476" t="s">
        <v>177</v>
      </c>
      <c r="N97" s="474" t="s">
        <v>91</v>
      </c>
      <c r="O97" s="483" t="s">
        <v>93</v>
      </c>
      <c r="P97" s="483" t="s">
        <v>97</v>
      </c>
      <c r="Q97" s="474" t="s">
        <v>98</v>
      </c>
      <c r="R97" s="484">
        <v>3000000</v>
      </c>
      <c r="S97" s="485">
        <f>R97*10%</f>
        <v>300000</v>
      </c>
      <c r="T97" s="486">
        <v>0</v>
      </c>
      <c r="U97" s="487">
        <f t="shared" si="14"/>
        <v>3300000</v>
      </c>
      <c r="V97" s="489">
        <v>3500000</v>
      </c>
      <c r="W97" s="475">
        <f>1350000+135000+1815000</f>
        <v>3300000</v>
      </c>
      <c r="X97" s="475">
        <v>0</v>
      </c>
      <c r="Y97" s="475">
        <v>0</v>
      </c>
      <c r="Z97" s="497">
        <f>X97+Y97</f>
        <v>0</v>
      </c>
      <c r="AA97" s="485">
        <f>W97+Z97</f>
        <v>3300000</v>
      </c>
      <c r="AB97" s="476"/>
    </row>
    <row r="98" spans="1:28" hidden="1" x14ac:dyDescent="0.25">
      <c r="A98" s="471">
        <f t="shared" si="17"/>
        <v>9</v>
      </c>
      <c r="B98" s="472"/>
      <c r="C98" s="489" t="s">
        <v>115</v>
      </c>
      <c r="D98" s="498">
        <v>107</v>
      </c>
      <c r="E98" s="475">
        <v>0</v>
      </c>
      <c r="F98" s="476" t="s">
        <v>215</v>
      </c>
      <c r="G98" s="474" t="s">
        <v>234</v>
      </c>
      <c r="H98" s="478"/>
      <c r="I98" s="489"/>
      <c r="J98" s="489"/>
      <c r="K98" s="489"/>
      <c r="L98" s="489"/>
      <c r="M98" s="476"/>
      <c r="N98" s="474"/>
      <c r="O98" s="483"/>
      <c r="P98" s="483"/>
      <c r="Q98" s="474"/>
      <c r="R98" s="484"/>
      <c r="S98" s="485"/>
      <c r="T98" s="486">
        <v>0</v>
      </c>
      <c r="U98" s="487"/>
      <c r="V98" s="489">
        <v>5000000</v>
      </c>
      <c r="W98" s="475">
        <v>0</v>
      </c>
      <c r="X98" s="475">
        <v>0</v>
      </c>
      <c r="Y98" s="475">
        <v>0</v>
      </c>
      <c r="Z98" s="489">
        <v>0</v>
      </c>
      <c r="AA98" s="475">
        <v>0</v>
      </c>
      <c r="AB98" s="476"/>
    </row>
    <row r="99" spans="1:28" hidden="1" x14ac:dyDescent="0.25">
      <c r="A99" s="471">
        <f t="shared" si="17"/>
        <v>10</v>
      </c>
      <c r="B99" s="472"/>
      <c r="C99" s="489" t="s">
        <v>116</v>
      </c>
      <c r="D99" s="499">
        <v>0</v>
      </c>
      <c r="E99" s="474">
        <v>36</v>
      </c>
      <c r="F99" s="476" t="s">
        <v>127</v>
      </c>
      <c r="G99" s="500" t="s">
        <v>128</v>
      </c>
      <c r="H99" s="478" t="s">
        <v>247</v>
      </c>
      <c r="I99" s="489" t="s">
        <v>248</v>
      </c>
      <c r="J99" s="501">
        <v>44398</v>
      </c>
      <c r="K99" s="475" t="s">
        <v>198</v>
      </c>
      <c r="L99" s="489" t="s">
        <v>249</v>
      </c>
      <c r="M99" s="476" t="s">
        <v>250</v>
      </c>
      <c r="N99" s="474" t="s">
        <v>91</v>
      </c>
      <c r="O99" s="483"/>
      <c r="P99" s="483"/>
      <c r="Q99" s="474" t="s">
        <v>251</v>
      </c>
      <c r="R99" s="484">
        <v>2500000</v>
      </c>
      <c r="S99" s="485">
        <v>250000</v>
      </c>
      <c r="T99" s="486">
        <v>0</v>
      </c>
      <c r="U99" s="486">
        <v>2750000</v>
      </c>
      <c r="V99" s="486">
        <v>2750000</v>
      </c>
      <c r="W99" s="486">
        <v>1650000</v>
      </c>
      <c r="X99" s="486">
        <v>0</v>
      </c>
      <c r="Y99" s="486">
        <v>1100000</v>
      </c>
      <c r="Z99" s="495">
        <f>X99+Y99</f>
        <v>1100000</v>
      </c>
      <c r="AA99" s="496">
        <f>W99+Z99</f>
        <v>2750000</v>
      </c>
      <c r="AB99" s="476" t="s">
        <v>135</v>
      </c>
    </row>
    <row r="100" spans="1:28" hidden="1" x14ac:dyDescent="0.25">
      <c r="A100" s="471">
        <f t="shared" si="17"/>
        <v>11</v>
      </c>
      <c r="B100" s="472"/>
      <c r="C100" s="489" t="s">
        <v>116</v>
      </c>
      <c r="D100" s="499">
        <v>0</v>
      </c>
      <c r="E100" s="474">
        <v>36</v>
      </c>
      <c r="F100" s="476" t="s">
        <v>127</v>
      </c>
      <c r="G100" s="500" t="s">
        <v>128</v>
      </c>
      <c r="H100" s="478" t="s">
        <v>90</v>
      </c>
      <c r="I100" s="476" t="s">
        <v>240</v>
      </c>
      <c r="J100" s="501">
        <v>44365</v>
      </c>
      <c r="K100" s="475" t="s">
        <v>198</v>
      </c>
      <c r="L100" s="489" t="s">
        <v>131</v>
      </c>
      <c r="M100" s="476" t="s">
        <v>132</v>
      </c>
      <c r="N100" s="474" t="s">
        <v>91</v>
      </c>
      <c r="O100" s="483" t="s">
        <v>133</v>
      </c>
      <c r="P100" s="483" t="s">
        <v>134</v>
      </c>
      <c r="Q100" s="474" t="s">
        <v>99</v>
      </c>
      <c r="R100" s="484">
        <v>2500000</v>
      </c>
      <c r="S100" s="485">
        <f>R100*10%</f>
        <v>250000</v>
      </c>
      <c r="T100" s="486">
        <v>0</v>
      </c>
      <c r="U100" s="487">
        <f>R100+S100+T100</f>
        <v>2750000</v>
      </c>
      <c r="V100" s="489">
        <v>2500000</v>
      </c>
      <c r="W100" s="486">
        <f>1100000+550000+1100000</f>
        <v>2750000</v>
      </c>
      <c r="X100" s="486">
        <v>0</v>
      </c>
      <c r="Y100" s="486">
        <v>0</v>
      </c>
      <c r="Z100" s="497">
        <f>X100+Y100</f>
        <v>0</v>
      </c>
      <c r="AA100" s="485">
        <f>W100+Z100</f>
        <v>2750000</v>
      </c>
      <c r="AB100" s="476" t="s">
        <v>135</v>
      </c>
    </row>
    <row r="101" spans="1:28" hidden="1" x14ac:dyDescent="0.25">
      <c r="A101" s="471">
        <f t="shared" si="17"/>
        <v>12</v>
      </c>
      <c r="B101" s="472"/>
      <c r="C101" s="489" t="s">
        <v>116</v>
      </c>
      <c r="D101" s="499">
        <v>0</v>
      </c>
      <c r="E101" s="474">
        <v>36</v>
      </c>
      <c r="F101" s="476" t="s">
        <v>127</v>
      </c>
      <c r="G101" s="500" t="s">
        <v>128</v>
      </c>
      <c r="H101" s="475">
        <v>0</v>
      </c>
      <c r="I101" s="489"/>
      <c r="J101" s="489"/>
      <c r="K101" s="489"/>
      <c r="L101" s="489">
        <v>0</v>
      </c>
      <c r="M101" s="475">
        <v>0</v>
      </c>
      <c r="N101" s="475">
        <v>0</v>
      </c>
      <c r="O101" s="475">
        <v>0</v>
      </c>
      <c r="P101" s="475">
        <v>0</v>
      </c>
      <c r="Q101" s="475">
        <v>0</v>
      </c>
      <c r="R101" s="475">
        <v>0</v>
      </c>
      <c r="S101" s="475">
        <v>0</v>
      </c>
      <c r="T101" s="486">
        <v>0</v>
      </c>
      <c r="U101" s="475">
        <v>0</v>
      </c>
      <c r="V101" s="489">
        <v>2500000</v>
      </c>
      <c r="W101" s="475">
        <v>0</v>
      </c>
      <c r="X101" s="475">
        <v>0</v>
      </c>
      <c r="Y101" s="475">
        <v>0</v>
      </c>
      <c r="Z101" s="489">
        <v>0</v>
      </c>
      <c r="AA101" s="475">
        <v>0</v>
      </c>
      <c r="AB101" s="476" t="s">
        <v>136</v>
      </c>
    </row>
    <row r="102" spans="1:28" hidden="1" x14ac:dyDescent="0.25">
      <c r="A102" s="471">
        <f t="shared" si="17"/>
        <v>13</v>
      </c>
      <c r="B102" s="472"/>
      <c r="C102" s="489" t="s">
        <v>116</v>
      </c>
      <c r="D102" s="499">
        <v>0</v>
      </c>
      <c r="E102" s="474">
        <v>36</v>
      </c>
      <c r="F102" s="476" t="s">
        <v>127</v>
      </c>
      <c r="G102" s="500" t="s">
        <v>128</v>
      </c>
      <c r="H102" s="475">
        <v>0</v>
      </c>
      <c r="I102" s="489"/>
      <c r="J102" s="489"/>
      <c r="K102" s="489"/>
      <c r="L102" s="489">
        <v>0</v>
      </c>
      <c r="M102" s="475">
        <v>0</v>
      </c>
      <c r="N102" s="475">
        <v>0</v>
      </c>
      <c r="O102" s="475">
        <v>0</v>
      </c>
      <c r="P102" s="475">
        <v>0</v>
      </c>
      <c r="Q102" s="475">
        <v>0</v>
      </c>
      <c r="R102" s="475">
        <v>0</v>
      </c>
      <c r="S102" s="475">
        <v>0</v>
      </c>
      <c r="T102" s="486">
        <v>0</v>
      </c>
      <c r="U102" s="475">
        <v>0</v>
      </c>
      <c r="V102" s="489">
        <v>2500000</v>
      </c>
      <c r="W102" s="475">
        <v>0</v>
      </c>
      <c r="X102" s="475">
        <v>0</v>
      </c>
      <c r="Y102" s="475">
        <v>0</v>
      </c>
      <c r="Z102" s="489">
        <v>0</v>
      </c>
      <c r="AA102" s="475">
        <v>0</v>
      </c>
      <c r="AB102" s="476" t="s">
        <v>136</v>
      </c>
    </row>
    <row r="103" spans="1:28" hidden="1" x14ac:dyDescent="0.25">
      <c r="A103" s="471">
        <f t="shared" si="17"/>
        <v>14</v>
      </c>
      <c r="B103" s="472"/>
      <c r="C103" s="489" t="s">
        <v>116</v>
      </c>
      <c r="D103" s="499">
        <v>0</v>
      </c>
      <c r="E103" s="474">
        <v>36</v>
      </c>
      <c r="F103" s="476" t="s">
        <v>127</v>
      </c>
      <c r="G103" s="500" t="s">
        <v>128</v>
      </c>
      <c r="H103" s="475">
        <v>0</v>
      </c>
      <c r="I103" s="489"/>
      <c r="J103" s="489"/>
      <c r="K103" s="489"/>
      <c r="L103" s="489">
        <v>0</v>
      </c>
      <c r="M103" s="475">
        <v>0</v>
      </c>
      <c r="N103" s="475">
        <v>0</v>
      </c>
      <c r="O103" s="475">
        <v>0</v>
      </c>
      <c r="P103" s="475">
        <v>0</v>
      </c>
      <c r="Q103" s="475">
        <v>0</v>
      </c>
      <c r="R103" s="475">
        <v>0</v>
      </c>
      <c r="S103" s="475">
        <v>0</v>
      </c>
      <c r="T103" s="486">
        <v>0</v>
      </c>
      <c r="U103" s="475">
        <v>0</v>
      </c>
      <c r="V103" s="489">
        <v>2500000</v>
      </c>
      <c r="W103" s="475">
        <v>0</v>
      </c>
      <c r="X103" s="475">
        <v>0</v>
      </c>
      <c r="Y103" s="475">
        <v>0</v>
      </c>
      <c r="Z103" s="489">
        <v>0</v>
      </c>
      <c r="AA103" s="475">
        <v>0</v>
      </c>
      <c r="AB103" s="476" t="s">
        <v>136</v>
      </c>
    </row>
    <row r="104" spans="1:28" hidden="1" x14ac:dyDescent="0.25">
      <c r="A104" s="471">
        <f t="shared" si="17"/>
        <v>15</v>
      </c>
      <c r="B104" s="472"/>
      <c r="C104" s="489" t="s">
        <v>117</v>
      </c>
      <c r="D104" s="499">
        <v>0</v>
      </c>
      <c r="E104" s="474">
        <v>54</v>
      </c>
      <c r="F104" s="476" t="s">
        <v>127</v>
      </c>
      <c r="G104" s="500" t="s">
        <v>130</v>
      </c>
      <c r="H104" s="478" t="s">
        <v>90</v>
      </c>
      <c r="I104" s="489"/>
      <c r="J104" s="489"/>
      <c r="K104" s="486" t="s">
        <v>198</v>
      </c>
      <c r="L104" s="489" t="s">
        <v>254</v>
      </c>
      <c r="M104" s="475">
        <v>0</v>
      </c>
      <c r="N104" s="475">
        <v>0</v>
      </c>
      <c r="O104" s="475">
        <v>0</v>
      </c>
      <c r="P104" s="475">
        <v>0</v>
      </c>
      <c r="Q104" s="475" t="s">
        <v>99</v>
      </c>
      <c r="R104" s="475">
        <v>0</v>
      </c>
      <c r="S104" s="475">
        <v>0</v>
      </c>
      <c r="T104" s="486">
        <v>0</v>
      </c>
      <c r="U104" s="475">
        <v>0</v>
      </c>
      <c r="V104" s="489">
        <v>3000000</v>
      </c>
      <c r="W104" s="475">
        <v>1100000</v>
      </c>
      <c r="X104" s="475">
        <v>0</v>
      </c>
      <c r="Y104" s="475">
        <v>550000</v>
      </c>
      <c r="Z104" s="495">
        <f>X104+Y104</f>
        <v>550000</v>
      </c>
      <c r="AA104" s="496">
        <f>W104+Z104</f>
        <v>1650000</v>
      </c>
      <c r="AB104" s="476"/>
    </row>
    <row r="105" spans="1:28" hidden="1" x14ac:dyDescent="0.25">
      <c r="A105" s="471">
        <f t="shared" si="17"/>
        <v>16</v>
      </c>
      <c r="B105" s="472"/>
      <c r="C105" s="489" t="s">
        <v>118</v>
      </c>
      <c r="D105" s="499">
        <v>0</v>
      </c>
      <c r="E105" s="499">
        <v>0</v>
      </c>
      <c r="F105" s="499">
        <v>0</v>
      </c>
      <c r="G105" s="499">
        <v>0</v>
      </c>
      <c r="H105" s="499">
        <v>0</v>
      </c>
      <c r="I105" s="499">
        <v>0</v>
      </c>
      <c r="J105" s="499">
        <v>0</v>
      </c>
      <c r="K105" s="499">
        <v>0</v>
      </c>
      <c r="L105" s="499">
        <v>0</v>
      </c>
      <c r="M105" s="499">
        <v>0</v>
      </c>
      <c r="N105" s="499">
        <v>0</v>
      </c>
      <c r="O105" s="499">
        <v>0</v>
      </c>
      <c r="P105" s="499">
        <v>0</v>
      </c>
      <c r="Q105" s="499">
        <v>0</v>
      </c>
      <c r="R105" s="499">
        <v>0</v>
      </c>
      <c r="S105" s="499">
        <v>0</v>
      </c>
      <c r="T105" s="486">
        <v>0</v>
      </c>
      <c r="U105" s="475">
        <v>0</v>
      </c>
      <c r="V105" s="489">
        <v>2000000</v>
      </c>
      <c r="W105" s="475">
        <v>0</v>
      </c>
      <c r="X105" s="475">
        <v>0</v>
      </c>
      <c r="Y105" s="475">
        <v>0</v>
      </c>
      <c r="Z105" s="489">
        <v>0</v>
      </c>
      <c r="AA105" s="475">
        <v>0</v>
      </c>
      <c r="AB105" s="476"/>
    </row>
    <row r="106" spans="1:28" hidden="1" x14ac:dyDescent="0.25">
      <c r="A106" s="471">
        <f t="shared" si="17"/>
        <v>17</v>
      </c>
      <c r="B106" s="472"/>
      <c r="C106" s="489" t="s">
        <v>109</v>
      </c>
      <c r="D106" s="499">
        <v>0</v>
      </c>
      <c r="E106" s="499">
        <v>0</v>
      </c>
      <c r="F106" s="476" t="s">
        <v>211</v>
      </c>
      <c r="G106" s="474" t="s">
        <v>204</v>
      </c>
      <c r="H106" s="478"/>
      <c r="I106" s="476" t="s">
        <v>158</v>
      </c>
      <c r="J106" s="491">
        <v>44231</v>
      </c>
      <c r="K106" s="492" t="s">
        <v>163</v>
      </c>
      <c r="L106" s="489" t="s">
        <v>172</v>
      </c>
      <c r="M106" s="502" t="s">
        <v>181</v>
      </c>
      <c r="N106" s="474" t="s">
        <v>91</v>
      </c>
      <c r="O106" s="483"/>
      <c r="P106" s="483"/>
      <c r="Q106" s="474" t="s">
        <v>99</v>
      </c>
      <c r="R106" s="503">
        <v>7500000</v>
      </c>
      <c r="S106" s="485">
        <f t="shared" ref="S106:S111" si="18">R106*10%</f>
        <v>750000</v>
      </c>
      <c r="T106" s="486">
        <v>0</v>
      </c>
      <c r="U106" s="487">
        <f t="shared" ref="U106:U111" si="19">R106+S106+T106</f>
        <v>8250000</v>
      </c>
      <c r="V106" s="489">
        <v>2500000</v>
      </c>
      <c r="W106" s="475">
        <f>7500000+750000</f>
        <v>8250000</v>
      </c>
      <c r="X106" s="475">
        <v>0</v>
      </c>
      <c r="Y106" s="475">
        <v>0</v>
      </c>
      <c r="Z106" s="495">
        <f t="shared" ref="Z106:Z116" si="20">X106+Y106</f>
        <v>0</v>
      </c>
      <c r="AA106" s="496">
        <f t="shared" ref="AA106:AA116" si="21">W106+Z106</f>
        <v>8250000</v>
      </c>
      <c r="AB106" s="476" t="s">
        <v>203</v>
      </c>
    </row>
    <row r="107" spans="1:28" hidden="1" x14ac:dyDescent="0.25">
      <c r="A107" s="471">
        <f t="shared" si="17"/>
        <v>18</v>
      </c>
      <c r="B107" s="472"/>
      <c r="C107" s="489" t="s">
        <v>119</v>
      </c>
      <c r="D107" s="499">
        <v>0</v>
      </c>
      <c r="E107" s="499">
        <v>0</v>
      </c>
      <c r="F107" s="476" t="s">
        <v>210</v>
      </c>
      <c r="G107" s="474" t="s">
        <v>205</v>
      </c>
      <c r="H107" s="478"/>
      <c r="I107" s="476" t="s">
        <v>159</v>
      </c>
      <c r="J107" s="491">
        <v>44112</v>
      </c>
      <c r="K107" s="492" t="s">
        <v>163</v>
      </c>
      <c r="L107" s="489" t="s">
        <v>194</v>
      </c>
      <c r="M107" s="502" t="s">
        <v>195</v>
      </c>
      <c r="N107" s="474"/>
      <c r="O107" s="483"/>
      <c r="P107" s="483"/>
      <c r="Q107" s="474" t="s">
        <v>98</v>
      </c>
      <c r="R107" s="503">
        <v>1500000</v>
      </c>
      <c r="S107" s="485">
        <f t="shared" si="18"/>
        <v>150000</v>
      </c>
      <c r="T107" s="486">
        <v>0</v>
      </c>
      <c r="U107" s="487">
        <f t="shared" si="19"/>
        <v>1650000</v>
      </c>
      <c r="V107" s="489">
        <v>1500000</v>
      </c>
      <c r="W107" s="475">
        <v>1650000</v>
      </c>
      <c r="X107" s="475">
        <v>0</v>
      </c>
      <c r="Y107" s="475">
        <v>0</v>
      </c>
      <c r="Z107" s="504">
        <f t="shared" si="20"/>
        <v>0</v>
      </c>
      <c r="AA107" s="496">
        <f t="shared" si="21"/>
        <v>1650000</v>
      </c>
      <c r="AB107" s="476"/>
    </row>
    <row r="108" spans="1:28" hidden="1" x14ac:dyDescent="0.25">
      <c r="A108" s="471">
        <f t="shared" si="17"/>
        <v>19</v>
      </c>
      <c r="B108" s="472"/>
      <c r="C108" s="489" t="s">
        <v>120</v>
      </c>
      <c r="D108" s="499">
        <v>0</v>
      </c>
      <c r="E108" s="499">
        <v>0</v>
      </c>
      <c r="F108" s="476" t="s">
        <v>209</v>
      </c>
      <c r="G108" s="474" t="s">
        <v>206</v>
      </c>
      <c r="H108" s="478" t="s">
        <v>261</v>
      </c>
      <c r="I108" s="476" t="s">
        <v>160</v>
      </c>
      <c r="J108" s="491">
        <v>44189</v>
      </c>
      <c r="K108" s="492" t="s">
        <v>163</v>
      </c>
      <c r="L108" s="489" t="s">
        <v>173</v>
      </c>
      <c r="M108" s="502" t="s">
        <v>182</v>
      </c>
      <c r="N108" s="474"/>
      <c r="O108" s="483"/>
      <c r="P108" s="483"/>
      <c r="Q108" s="474"/>
      <c r="R108" s="484">
        <v>8000000</v>
      </c>
      <c r="S108" s="485">
        <f t="shared" si="18"/>
        <v>800000</v>
      </c>
      <c r="T108" s="486">
        <v>0</v>
      </c>
      <c r="U108" s="487">
        <f t="shared" si="19"/>
        <v>8800000</v>
      </c>
      <c r="V108" s="489">
        <v>8182000</v>
      </c>
      <c r="W108" s="475">
        <v>2200000</v>
      </c>
      <c r="X108" s="475">
        <v>0</v>
      </c>
      <c r="Y108" s="475">
        <v>0</v>
      </c>
      <c r="Z108" s="504">
        <f t="shared" si="20"/>
        <v>0</v>
      </c>
      <c r="AA108" s="496">
        <f t="shared" si="21"/>
        <v>2200000</v>
      </c>
      <c r="AB108" s="476"/>
    </row>
    <row r="109" spans="1:28" hidden="1" x14ac:dyDescent="0.25">
      <c r="A109" s="471">
        <f t="shared" si="17"/>
        <v>20</v>
      </c>
      <c r="B109" s="472"/>
      <c r="C109" s="489" t="s">
        <v>121</v>
      </c>
      <c r="D109" s="499">
        <v>0</v>
      </c>
      <c r="E109" s="474">
        <v>250</v>
      </c>
      <c r="F109" s="476" t="s">
        <v>186</v>
      </c>
      <c r="G109" s="474" t="s">
        <v>102</v>
      </c>
      <c r="H109" s="478" t="s">
        <v>187</v>
      </c>
      <c r="I109" s="489"/>
      <c r="J109" s="489"/>
      <c r="K109" s="489"/>
      <c r="L109" s="489" t="s">
        <v>189</v>
      </c>
      <c r="M109" s="502" t="s">
        <v>188</v>
      </c>
      <c r="N109" s="474" t="s">
        <v>91</v>
      </c>
      <c r="O109" s="483"/>
      <c r="P109" s="483"/>
      <c r="Q109" s="474" t="s">
        <v>185</v>
      </c>
      <c r="R109" s="484">
        <v>3000000</v>
      </c>
      <c r="S109" s="485">
        <f t="shared" si="18"/>
        <v>300000</v>
      </c>
      <c r="T109" s="486">
        <v>0</v>
      </c>
      <c r="U109" s="487">
        <f t="shared" si="19"/>
        <v>3300000</v>
      </c>
      <c r="V109" s="489">
        <v>3000000</v>
      </c>
      <c r="W109" s="475">
        <v>0</v>
      </c>
      <c r="X109" s="475">
        <v>0</v>
      </c>
      <c r="Y109" s="475">
        <v>1100000</v>
      </c>
      <c r="Z109" s="504">
        <f t="shared" si="20"/>
        <v>1100000</v>
      </c>
      <c r="AA109" s="496">
        <f t="shared" si="21"/>
        <v>1100000</v>
      </c>
      <c r="AB109" s="476"/>
    </row>
    <row r="110" spans="1:28" hidden="1" x14ac:dyDescent="0.25">
      <c r="A110" s="471">
        <f t="shared" si="17"/>
        <v>21</v>
      </c>
      <c r="B110" s="472"/>
      <c r="C110" s="489" t="s">
        <v>122</v>
      </c>
      <c r="D110" s="499">
        <v>0</v>
      </c>
      <c r="E110" s="499">
        <v>0</v>
      </c>
      <c r="F110" s="476" t="s">
        <v>207</v>
      </c>
      <c r="G110" s="474" t="s">
        <v>102</v>
      </c>
      <c r="H110" s="478" t="s">
        <v>237</v>
      </c>
      <c r="I110" s="476" t="s">
        <v>157</v>
      </c>
      <c r="J110" s="491">
        <v>43678</v>
      </c>
      <c r="K110" s="492" t="s">
        <v>163</v>
      </c>
      <c r="L110" s="489" t="s">
        <v>174</v>
      </c>
      <c r="M110" s="502" t="s">
        <v>183</v>
      </c>
      <c r="N110" s="474" t="s">
        <v>91</v>
      </c>
      <c r="O110" s="483"/>
      <c r="P110" s="483"/>
      <c r="Q110" s="474" t="s">
        <v>185</v>
      </c>
      <c r="R110" s="489">
        <v>34875508</v>
      </c>
      <c r="S110" s="485">
        <f t="shared" si="18"/>
        <v>3487550.8000000003</v>
      </c>
      <c r="T110" s="486">
        <v>0</v>
      </c>
      <c r="U110" s="487">
        <f t="shared" si="19"/>
        <v>38363058.799999997</v>
      </c>
      <c r="V110" s="489">
        <v>34875508</v>
      </c>
      <c r="W110" s="475">
        <v>42199364</v>
      </c>
      <c r="X110" s="475">
        <v>0</v>
      </c>
      <c r="Y110" s="475">
        <v>0</v>
      </c>
      <c r="Z110" s="504">
        <f t="shared" si="20"/>
        <v>0</v>
      </c>
      <c r="AA110" s="496">
        <f t="shared" si="21"/>
        <v>42199364</v>
      </c>
      <c r="AB110" s="476"/>
    </row>
    <row r="111" spans="1:28" hidden="1" x14ac:dyDescent="0.25">
      <c r="A111" s="471">
        <f t="shared" si="17"/>
        <v>22</v>
      </c>
      <c r="B111" s="472"/>
      <c r="C111" s="489" t="s">
        <v>123</v>
      </c>
      <c r="D111" s="499">
        <v>0</v>
      </c>
      <c r="E111" s="499">
        <v>0</v>
      </c>
      <c r="F111" s="476" t="s">
        <v>127</v>
      </c>
      <c r="G111" s="474" t="s">
        <v>128</v>
      </c>
      <c r="H111" s="478" t="s">
        <v>238</v>
      </c>
      <c r="I111" s="476" t="s">
        <v>161</v>
      </c>
      <c r="J111" s="491">
        <v>44051</v>
      </c>
      <c r="K111" s="492" t="s">
        <v>163</v>
      </c>
      <c r="L111" s="489" t="s">
        <v>175</v>
      </c>
      <c r="M111" s="502" t="s">
        <v>184</v>
      </c>
      <c r="N111" s="474" t="s">
        <v>91</v>
      </c>
      <c r="O111" s="483"/>
      <c r="P111" s="483"/>
      <c r="Q111" s="474" t="s">
        <v>185</v>
      </c>
      <c r="R111" s="484">
        <v>3000000</v>
      </c>
      <c r="S111" s="485">
        <f t="shared" si="18"/>
        <v>300000</v>
      </c>
      <c r="T111" s="486">
        <v>0</v>
      </c>
      <c r="U111" s="487">
        <f t="shared" si="19"/>
        <v>3300000</v>
      </c>
      <c r="V111" s="489">
        <v>3300000</v>
      </c>
      <c r="W111" s="475">
        <v>2600000</v>
      </c>
      <c r="X111" s="475">
        <v>0</v>
      </c>
      <c r="Y111" s="475">
        <v>0</v>
      </c>
      <c r="Z111" s="504">
        <f t="shared" si="20"/>
        <v>0</v>
      </c>
      <c r="AA111" s="496">
        <f t="shared" si="21"/>
        <v>2600000</v>
      </c>
      <c r="AB111" s="476"/>
    </row>
    <row r="112" spans="1:28" hidden="1" x14ac:dyDescent="0.25">
      <c r="A112" s="471">
        <f t="shared" si="17"/>
        <v>23</v>
      </c>
      <c r="B112" s="472"/>
      <c r="C112" s="489" t="s">
        <v>124</v>
      </c>
      <c r="D112" s="499">
        <v>0</v>
      </c>
      <c r="E112" s="499">
        <v>0</v>
      </c>
      <c r="F112" s="476" t="s">
        <v>127</v>
      </c>
      <c r="G112" s="474" t="s">
        <v>128</v>
      </c>
      <c r="H112" s="478"/>
      <c r="I112" s="489"/>
      <c r="J112" s="489"/>
      <c r="K112" s="489"/>
      <c r="L112" s="489"/>
      <c r="M112" s="502"/>
      <c r="N112" s="474"/>
      <c r="O112" s="483"/>
      <c r="P112" s="483"/>
      <c r="Q112" s="474"/>
      <c r="R112" s="503"/>
      <c r="S112" s="485"/>
      <c r="T112" s="486">
        <v>0</v>
      </c>
      <c r="U112" s="486">
        <v>0</v>
      </c>
      <c r="V112" s="489">
        <v>2000000</v>
      </c>
      <c r="W112" s="475">
        <v>0</v>
      </c>
      <c r="X112" s="475">
        <v>0</v>
      </c>
      <c r="Y112" s="475">
        <v>0</v>
      </c>
      <c r="Z112" s="504">
        <f t="shared" si="20"/>
        <v>0</v>
      </c>
      <c r="AA112" s="496">
        <f t="shared" si="21"/>
        <v>0</v>
      </c>
      <c r="AB112" s="476"/>
    </row>
    <row r="113" spans="1:28" hidden="1" x14ac:dyDescent="0.25">
      <c r="A113" s="471">
        <f t="shared" si="17"/>
        <v>24</v>
      </c>
      <c r="B113" s="472"/>
      <c r="C113" s="489" t="s">
        <v>124</v>
      </c>
      <c r="D113" s="499">
        <v>0</v>
      </c>
      <c r="E113" s="499">
        <v>0</v>
      </c>
      <c r="F113" s="476" t="s">
        <v>127</v>
      </c>
      <c r="G113" s="474" t="s">
        <v>128</v>
      </c>
      <c r="H113" s="478" t="s">
        <v>239</v>
      </c>
      <c r="I113" s="476" t="s">
        <v>162</v>
      </c>
      <c r="J113" s="505">
        <v>44192</v>
      </c>
      <c r="K113" s="492" t="s">
        <v>163</v>
      </c>
      <c r="L113" s="489"/>
      <c r="M113" s="502"/>
      <c r="N113" s="474"/>
      <c r="O113" s="483"/>
      <c r="P113" s="483"/>
      <c r="Q113" s="474"/>
      <c r="R113" s="503"/>
      <c r="S113" s="485"/>
      <c r="T113" s="486">
        <v>0</v>
      </c>
      <c r="U113" s="486">
        <v>0</v>
      </c>
      <c r="V113" s="489">
        <v>1500000</v>
      </c>
      <c r="W113" s="475">
        <v>0</v>
      </c>
      <c r="X113" s="475">
        <v>0</v>
      </c>
      <c r="Y113" s="475">
        <v>0</v>
      </c>
      <c r="Z113" s="504">
        <f t="shared" si="20"/>
        <v>0</v>
      </c>
      <c r="AA113" s="496">
        <f t="shared" si="21"/>
        <v>0</v>
      </c>
      <c r="AB113" s="476"/>
    </row>
    <row r="114" spans="1:28" hidden="1" x14ac:dyDescent="0.25">
      <c r="A114" s="471">
        <f t="shared" si="17"/>
        <v>25</v>
      </c>
      <c r="B114" s="472"/>
      <c r="C114" s="489" t="s">
        <v>125</v>
      </c>
      <c r="D114" s="499">
        <v>0</v>
      </c>
      <c r="E114" s="499">
        <v>0</v>
      </c>
      <c r="F114" s="476" t="s">
        <v>208</v>
      </c>
      <c r="G114" s="474"/>
      <c r="H114" s="478"/>
      <c r="I114" s="489"/>
      <c r="J114" s="489"/>
      <c r="K114" s="489"/>
      <c r="L114" s="489"/>
      <c r="M114" s="502"/>
      <c r="N114" s="474"/>
      <c r="O114" s="483"/>
      <c r="P114" s="483"/>
      <c r="Q114" s="474"/>
      <c r="R114" s="503"/>
      <c r="S114" s="485"/>
      <c r="T114" s="486">
        <v>0</v>
      </c>
      <c r="U114" s="486">
        <v>0</v>
      </c>
      <c r="V114" s="489">
        <v>8518800</v>
      </c>
      <c r="W114" s="475">
        <v>0</v>
      </c>
      <c r="X114" s="475">
        <v>0</v>
      </c>
      <c r="Y114" s="475">
        <v>0</v>
      </c>
      <c r="Z114" s="504">
        <f t="shared" si="20"/>
        <v>0</v>
      </c>
      <c r="AA114" s="496">
        <f t="shared" si="21"/>
        <v>0</v>
      </c>
      <c r="AB114" s="476" t="s">
        <v>136</v>
      </c>
    </row>
    <row r="115" spans="1:28" hidden="1" x14ac:dyDescent="0.25">
      <c r="A115" s="471">
        <f t="shared" si="17"/>
        <v>26</v>
      </c>
      <c r="B115" s="472"/>
      <c r="C115" s="359" t="s">
        <v>126</v>
      </c>
      <c r="D115" s="506"/>
      <c r="E115" s="474"/>
      <c r="F115" s="476"/>
      <c r="G115" s="474"/>
      <c r="H115" s="478"/>
      <c r="I115" s="502"/>
      <c r="J115" s="502"/>
      <c r="K115" s="502"/>
      <c r="L115" s="502"/>
      <c r="M115" s="502"/>
      <c r="N115" s="474"/>
      <c r="O115" s="483"/>
      <c r="P115" s="483"/>
      <c r="Q115" s="474"/>
      <c r="R115" s="503"/>
      <c r="S115" s="485"/>
      <c r="T115" s="486">
        <v>0</v>
      </c>
      <c r="U115" s="487"/>
      <c r="V115" s="507">
        <v>172000000</v>
      </c>
      <c r="W115" s="475">
        <v>0</v>
      </c>
      <c r="X115" s="475">
        <v>0</v>
      </c>
      <c r="Y115" s="475">
        <v>0</v>
      </c>
      <c r="Z115" s="504">
        <f t="shared" si="20"/>
        <v>0</v>
      </c>
      <c r="AA115" s="496">
        <f t="shared" si="21"/>
        <v>0</v>
      </c>
      <c r="AB115" s="476"/>
    </row>
    <row r="116" spans="1:28" hidden="1" x14ac:dyDescent="0.25">
      <c r="A116" s="471">
        <f t="shared" si="17"/>
        <v>27</v>
      </c>
      <c r="B116" s="472"/>
      <c r="C116" s="359" t="s">
        <v>146</v>
      </c>
      <c r="D116" s="506">
        <v>0</v>
      </c>
      <c r="E116" s="474">
        <v>30</v>
      </c>
      <c r="F116" s="476" t="s">
        <v>127</v>
      </c>
      <c r="G116" s="500" t="s">
        <v>130</v>
      </c>
      <c r="H116" s="478" t="s">
        <v>129</v>
      </c>
      <c r="I116" s="508">
        <v>0</v>
      </c>
      <c r="J116" s="508">
        <v>0</v>
      </c>
      <c r="K116" s="508">
        <v>0</v>
      </c>
      <c r="L116" s="508">
        <v>0</v>
      </c>
      <c r="M116" s="508">
        <v>0</v>
      </c>
      <c r="N116" s="508" t="s">
        <v>91</v>
      </c>
      <c r="O116" s="508">
        <v>0</v>
      </c>
      <c r="P116" s="508">
        <v>0</v>
      </c>
      <c r="Q116" s="508">
        <v>0</v>
      </c>
      <c r="R116" s="508">
        <v>2577272</v>
      </c>
      <c r="S116" s="508">
        <f>R116*10%</f>
        <v>257727.2</v>
      </c>
      <c r="T116" s="486">
        <v>0</v>
      </c>
      <c r="U116" s="487">
        <f>R116+S116+T116</f>
        <v>2834999.2</v>
      </c>
      <c r="V116" s="359"/>
      <c r="W116" s="508">
        <f>U116</f>
        <v>2834999.2</v>
      </c>
      <c r="X116" s="508">
        <v>0</v>
      </c>
      <c r="Y116" s="508">
        <v>0</v>
      </c>
      <c r="Z116" s="504">
        <f t="shared" si="20"/>
        <v>0</v>
      </c>
      <c r="AA116" s="496">
        <f t="shared" si="21"/>
        <v>2834999.2</v>
      </c>
      <c r="AB116" s="476" t="s">
        <v>149</v>
      </c>
    </row>
    <row r="117" spans="1:28" hidden="1" x14ac:dyDescent="0.25">
      <c r="A117" s="509">
        <f t="shared" si="17"/>
        <v>28</v>
      </c>
      <c r="B117" s="510"/>
      <c r="C117" s="359" t="s">
        <v>138</v>
      </c>
      <c r="D117" s="435">
        <v>1775</v>
      </c>
      <c r="E117" s="511"/>
      <c r="F117" s="512" t="s">
        <v>196</v>
      </c>
      <c r="G117" s="511"/>
      <c r="H117" s="513" t="s">
        <v>197</v>
      </c>
      <c r="I117" s="514"/>
      <c r="J117" s="515">
        <v>44305</v>
      </c>
      <c r="K117" s="514" t="s">
        <v>198</v>
      </c>
      <c r="L117" s="514" t="s">
        <v>199</v>
      </c>
      <c r="M117" s="514" t="s">
        <v>200</v>
      </c>
      <c r="N117" s="511" t="s">
        <v>91</v>
      </c>
      <c r="O117" s="516" t="s">
        <v>201</v>
      </c>
      <c r="P117" s="516" t="s">
        <v>202</v>
      </c>
      <c r="Q117" s="511" t="s">
        <v>99</v>
      </c>
      <c r="R117" s="503">
        <v>9000000</v>
      </c>
      <c r="S117" s="496">
        <f>R117*10%</f>
        <v>900000</v>
      </c>
      <c r="T117" s="517">
        <v>0</v>
      </c>
      <c r="U117" s="518">
        <f>R117+S117+T117</f>
        <v>9900000</v>
      </c>
      <c r="V117" s="359">
        <v>9000000</v>
      </c>
      <c r="W117" s="519">
        <f>4950000+4950000</f>
        <v>9900000</v>
      </c>
      <c r="X117" s="519">
        <v>0</v>
      </c>
      <c r="Y117" s="519">
        <v>0</v>
      </c>
      <c r="Z117" s="504">
        <f>X117+Y117</f>
        <v>0</v>
      </c>
      <c r="AA117" s="496">
        <f>W117+Z117</f>
        <v>9900000</v>
      </c>
      <c r="AB117" s="512" t="s">
        <v>145</v>
      </c>
    </row>
    <row r="118" spans="1:28" hidden="1" x14ac:dyDescent="0.25">
      <c r="A118" s="509">
        <f t="shared" si="17"/>
        <v>29</v>
      </c>
      <c r="B118" s="510"/>
      <c r="C118" s="359" t="s">
        <v>255</v>
      </c>
      <c r="D118" s="435">
        <v>2480</v>
      </c>
      <c r="E118" s="511"/>
      <c r="F118" s="512" t="s">
        <v>256</v>
      </c>
      <c r="G118" s="511"/>
      <c r="H118" s="513" t="s">
        <v>257</v>
      </c>
      <c r="I118" s="514"/>
      <c r="J118" s="515">
        <v>44428</v>
      </c>
      <c r="K118" s="514" t="s">
        <v>198</v>
      </c>
      <c r="L118" s="514" t="s">
        <v>258</v>
      </c>
      <c r="M118" s="514" t="s">
        <v>180</v>
      </c>
      <c r="N118" s="511" t="s">
        <v>91</v>
      </c>
      <c r="O118" s="516" t="s">
        <v>259</v>
      </c>
      <c r="P118" s="516" t="s">
        <v>260</v>
      </c>
      <c r="Q118" s="511" t="s">
        <v>99</v>
      </c>
      <c r="R118" s="503">
        <v>7500000</v>
      </c>
      <c r="S118" s="496">
        <f>R118*10%</f>
        <v>750000</v>
      </c>
      <c r="T118" s="517">
        <v>0</v>
      </c>
      <c r="U118" s="518">
        <f>R118+S118+T118</f>
        <v>8250000</v>
      </c>
      <c r="V118" s="359">
        <v>0</v>
      </c>
      <c r="W118" s="519">
        <v>0</v>
      </c>
      <c r="X118" s="519">
        <v>0</v>
      </c>
      <c r="Y118" s="519">
        <v>2500000</v>
      </c>
      <c r="Z118" s="504">
        <f>X118+Y118</f>
        <v>2500000</v>
      </c>
      <c r="AA118" s="496">
        <f>W118+Z118</f>
        <v>2500000</v>
      </c>
      <c r="AB118" s="512" t="s">
        <v>99</v>
      </c>
    </row>
    <row r="119" spans="1:28" ht="17.25" hidden="1" thickBot="1" x14ac:dyDescent="0.3">
      <c r="A119" s="509">
        <f t="shared" si="17"/>
        <v>30</v>
      </c>
      <c r="B119" s="510"/>
      <c r="C119" s="359" t="s">
        <v>262</v>
      </c>
      <c r="D119" s="435">
        <v>12</v>
      </c>
      <c r="E119" s="511"/>
      <c r="F119" s="512" t="s">
        <v>263</v>
      </c>
      <c r="G119" s="511"/>
      <c r="H119" s="513" t="s">
        <v>264</v>
      </c>
      <c r="I119" s="476" t="s">
        <v>265</v>
      </c>
      <c r="J119" s="515"/>
      <c r="K119" s="514" t="s">
        <v>198</v>
      </c>
      <c r="L119" s="514" t="s">
        <v>266</v>
      </c>
      <c r="M119" s="514" t="s">
        <v>180</v>
      </c>
      <c r="N119" s="511" t="s">
        <v>91</v>
      </c>
      <c r="O119" s="516"/>
      <c r="P119" s="516"/>
      <c r="Q119" s="511" t="s">
        <v>99</v>
      </c>
      <c r="R119" s="503">
        <v>681818</v>
      </c>
      <c r="S119" s="496">
        <f>R119*10%</f>
        <v>68181.8</v>
      </c>
      <c r="T119" s="517">
        <v>0</v>
      </c>
      <c r="U119" s="518">
        <f>R119+S119+T119</f>
        <v>749999.8</v>
      </c>
      <c r="V119" s="359">
        <v>0</v>
      </c>
      <c r="W119" s="519">
        <v>750000</v>
      </c>
      <c r="X119" s="519">
        <v>0</v>
      </c>
      <c r="Y119" s="519">
        <v>0</v>
      </c>
      <c r="Z119" s="504">
        <f>X119+Y119</f>
        <v>0</v>
      </c>
      <c r="AA119" s="496">
        <f>W119+Z119</f>
        <v>750000</v>
      </c>
      <c r="AB119" s="512" t="s">
        <v>99</v>
      </c>
    </row>
    <row r="120" spans="1:28" ht="17.25" hidden="1" thickBot="1" x14ac:dyDescent="0.3">
      <c r="A120" s="456"/>
      <c r="B120" s="457"/>
      <c r="C120" s="458" t="s">
        <v>148</v>
      </c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459"/>
      <c r="O120" s="341"/>
      <c r="P120" s="341"/>
      <c r="Q120" s="341"/>
      <c r="R120" s="460"/>
      <c r="S120" s="520"/>
      <c r="T120" s="341"/>
      <c r="U120" s="460"/>
      <c r="V120" s="461">
        <f>SUM(V90:V117)</f>
        <v>348626308</v>
      </c>
      <c r="W120" s="461">
        <f>SUM(W89:W119)</f>
        <v>97884363.200000003</v>
      </c>
      <c r="X120" s="461">
        <f>SUM(X89:X117)</f>
        <v>0</v>
      </c>
      <c r="Y120" s="461">
        <f>SUM(Y89:Y118)</f>
        <v>11850000</v>
      </c>
      <c r="Z120" s="461">
        <f>SUM(Z89:Z117)</f>
        <v>9350000</v>
      </c>
      <c r="AA120" s="461">
        <f>SUM(AA89:AA118)</f>
        <v>108984363.2</v>
      </c>
      <c r="AB120" s="341"/>
    </row>
    <row r="121" spans="1:28" hidden="1" x14ac:dyDescent="0.25">
      <c r="Z121" s="465"/>
    </row>
  </sheetData>
  <mergeCells count="24">
    <mergeCell ref="W6:AA6"/>
    <mergeCell ref="AB6:AB7"/>
    <mergeCell ref="D8:E8"/>
    <mergeCell ref="A6:A7"/>
    <mergeCell ref="B6:B7"/>
    <mergeCell ref="C6:G6"/>
    <mergeCell ref="H6:H7"/>
    <mergeCell ref="I6:K6"/>
    <mergeCell ref="L6:N6"/>
    <mergeCell ref="O6:Q6"/>
    <mergeCell ref="R6:U6"/>
    <mergeCell ref="V6:V7"/>
    <mergeCell ref="O86:Q86"/>
    <mergeCell ref="R86:U86"/>
    <mergeCell ref="V86:V87"/>
    <mergeCell ref="W86:AA86"/>
    <mergeCell ref="AB86:AB87"/>
    <mergeCell ref="I86:K86"/>
    <mergeCell ref="L86:N86"/>
    <mergeCell ref="D88:E88"/>
    <mergeCell ref="A86:A87"/>
    <mergeCell ref="B86:B87"/>
    <mergeCell ref="C86:G86"/>
    <mergeCell ref="H86:H87"/>
  </mergeCells>
  <phoneticPr fontId="2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5"/>
  <sheetViews>
    <sheetView topLeftCell="A25" workbookViewId="0">
      <selection activeCell="F18" sqref="F18:F19"/>
    </sheetView>
  </sheetViews>
  <sheetFormatPr defaultRowHeight="15" x14ac:dyDescent="0.25"/>
  <cols>
    <col min="1" max="1" width="5" style="43" customWidth="1"/>
    <col min="2" max="2" width="17.85546875" style="43" bestFit="1" customWidth="1"/>
    <col min="3" max="3" width="33.140625" style="43" customWidth="1"/>
    <col min="4" max="4" width="7.85546875" style="43" customWidth="1"/>
    <col min="5" max="5" width="10.28515625" style="43" customWidth="1"/>
    <col min="6" max="6" width="44.5703125" style="43" bestFit="1" customWidth="1"/>
    <col min="7" max="7" width="12.85546875" style="43" customWidth="1"/>
    <col min="8" max="8" width="25" style="43" customWidth="1"/>
    <col min="9" max="9" width="18.140625" style="43" bestFit="1" customWidth="1"/>
    <col min="10" max="10" width="10.42578125" style="43" bestFit="1" customWidth="1"/>
    <col min="11" max="11" width="17.28515625" style="43" customWidth="1"/>
    <col min="12" max="12" width="16.5703125" style="43" customWidth="1"/>
    <col min="13" max="13" width="20.85546875" style="43" customWidth="1"/>
    <col min="14" max="14" width="12" style="43" customWidth="1"/>
    <col min="15" max="15" width="10.140625" style="43" customWidth="1"/>
    <col min="16" max="16" width="12.140625" style="43" bestFit="1" customWidth="1"/>
    <col min="17" max="17" width="13.5703125" style="43" customWidth="1"/>
    <col min="18" max="18" width="14" style="159" bestFit="1" customWidth="1"/>
    <col min="19" max="20" width="12.7109375" style="159" bestFit="1" customWidth="1"/>
    <col min="21" max="21" width="13.85546875" style="159" customWidth="1"/>
    <col min="22" max="22" width="13.5703125" style="43" customWidth="1"/>
    <col min="23" max="23" width="14" style="43" bestFit="1" customWidth="1"/>
    <col min="24" max="24" width="13.5703125" style="43" customWidth="1"/>
    <col min="25" max="26" width="12.7109375" style="43" bestFit="1" customWidth="1"/>
    <col min="27" max="27" width="14" style="43" bestFit="1" customWidth="1"/>
    <col min="28" max="28" width="50.28515625" style="43" customWidth="1"/>
    <col min="29" max="29" width="16" style="43" customWidth="1"/>
    <col min="30" max="16384" width="9.140625" style="43"/>
  </cols>
  <sheetData>
    <row r="1" spans="1:28" x14ac:dyDescent="0.25">
      <c r="A1" s="44" t="s">
        <v>430</v>
      </c>
    </row>
    <row r="2" spans="1:28" x14ac:dyDescent="0.25">
      <c r="A2" s="44" t="s">
        <v>103</v>
      </c>
    </row>
    <row r="3" spans="1:28" x14ac:dyDescent="0.25">
      <c r="A3" s="44" t="s">
        <v>104</v>
      </c>
    </row>
    <row r="4" spans="1:28" x14ac:dyDescent="0.25">
      <c r="A4" s="44" t="s">
        <v>437</v>
      </c>
    </row>
    <row r="5" spans="1:28" ht="15.75" thickBot="1" x14ac:dyDescent="0.3"/>
    <row r="6" spans="1:28" ht="23.1" customHeight="1" x14ac:dyDescent="0.25">
      <c r="A6" s="597" t="s">
        <v>3</v>
      </c>
      <c r="B6" s="599" t="s">
        <v>29</v>
      </c>
      <c r="C6" s="590" t="s">
        <v>18</v>
      </c>
      <c r="D6" s="591"/>
      <c r="E6" s="591"/>
      <c r="F6" s="591"/>
      <c r="G6" s="592"/>
      <c r="H6" s="601" t="s">
        <v>4</v>
      </c>
      <c r="I6" s="603" t="s">
        <v>5</v>
      </c>
      <c r="J6" s="604"/>
      <c r="K6" s="605"/>
      <c r="L6" s="590" t="s">
        <v>13</v>
      </c>
      <c r="M6" s="591"/>
      <c r="N6" s="592"/>
      <c r="O6" s="603" t="s">
        <v>6</v>
      </c>
      <c r="P6" s="604"/>
      <c r="Q6" s="605"/>
      <c r="R6" s="601" t="s">
        <v>48</v>
      </c>
      <c r="S6" s="601"/>
      <c r="T6" s="601"/>
      <c r="U6" s="601"/>
      <c r="V6" s="599" t="s">
        <v>70</v>
      </c>
      <c r="W6" s="590" t="s">
        <v>52</v>
      </c>
      <c r="X6" s="591"/>
      <c r="Y6" s="591"/>
      <c r="Z6" s="591"/>
      <c r="AA6" s="592"/>
      <c r="AB6" s="593" t="s">
        <v>8</v>
      </c>
    </row>
    <row r="7" spans="1:28" ht="23.25" x14ac:dyDescent="0.25">
      <c r="A7" s="598"/>
      <c r="B7" s="600"/>
      <c r="C7" s="45" t="s">
        <v>58</v>
      </c>
      <c r="D7" s="45" t="s">
        <v>60</v>
      </c>
      <c r="E7" s="46" t="s">
        <v>59</v>
      </c>
      <c r="F7" s="46" t="s">
        <v>28</v>
      </c>
      <c r="G7" s="46" t="s">
        <v>30</v>
      </c>
      <c r="H7" s="602"/>
      <c r="I7" s="47" t="s">
        <v>9</v>
      </c>
      <c r="J7" s="47" t="s">
        <v>10</v>
      </c>
      <c r="K7" s="48" t="s">
        <v>33</v>
      </c>
      <c r="L7" s="48" t="s">
        <v>14</v>
      </c>
      <c r="M7" s="48" t="s">
        <v>28</v>
      </c>
      <c r="N7" s="48" t="s">
        <v>15</v>
      </c>
      <c r="O7" s="47" t="s">
        <v>11</v>
      </c>
      <c r="P7" s="47" t="s">
        <v>12</v>
      </c>
      <c r="Q7" s="45" t="s">
        <v>80</v>
      </c>
      <c r="R7" s="45" t="s">
        <v>81</v>
      </c>
      <c r="S7" s="45" t="s">
        <v>82</v>
      </c>
      <c r="T7" s="45" t="s">
        <v>83</v>
      </c>
      <c r="U7" s="45" t="s">
        <v>20</v>
      </c>
      <c r="V7" s="600"/>
      <c r="W7" s="45" t="s">
        <v>7</v>
      </c>
      <c r="X7" s="45" t="s">
        <v>53</v>
      </c>
      <c r="Y7" s="45" t="s">
        <v>54</v>
      </c>
      <c r="Z7" s="45" t="s">
        <v>55</v>
      </c>
      <c r="AA7" s="45" t="s">
        <v>56</v>
      </c>
      <c r="AB7" s="594"/>
    </row>
    <row r="8" spans="1:28" x14ac:dyDescent="0.25">
      <c r="A8" s="49">
        <v>1</v>
      </c>
      <c r="B8" s="49">
        <v>2</v>
      </c>
      <c r="C8" s="49">
        <v>3</v>
      </c>
      <c r="D8" s="595">
        <v>4</v>
      </c>
      <c r="E8" s="596"/>
      <c r="F8" s="49">
        <v>5</v>
      </c>
      <c r="G8" s="49">
        <v>6</v>
      </c>
      <c r="H8" s="49">
        <v>7</v>
      </c>
      <c r="I8" s="50">
        <v>8</v>
      </c>
      <c r="J8" s="49">
        <v>9</v>
      </c>
      <c r="K8" s="49">
        <v>10</v>
      </c>
      <c r="L8" s="49">
        <v>11</v>
      </c>
      <c r="M8" s="49">
        <v>12</v>
      </c>
      <c r="N8" s="49">
        <v>13</v>
      </c>
      <c r="O8" s="49">
        <v>14</v>
      </c>
      <c r="P8" s="49">
        <v>15</v>
      </c>
      <c r="Q8" s="49">
        <v>16</v>
      </c>
      <c r="R8" s="49">
        <v>17</v>
      </c>
      <c r="S8" s="49">
        <v>18</v>
      </c>
      <c r="T8" s="49">
        <v>19</v>
      </c>
      <c r="U8" s="49">
        <v>20</v>
      </c>
      <c r="V8" s="49">
        <v>21</v>
      </c>
      <c r="W8" s="49">
        <v>22</v>
      </c>
      <c r="X8" s="49">
        <v>23</v>
      </c>
      <c r="Y8" s="49">
        <v>24</v>
      </c>
      <c r="Z8" s="49" t="s">
        <v>71</v>
      </c>
      <c r="AA8" s="49" t="s">
        <v>72</v>
      </c>
      <c r="AB8" s="49">
        <v>27</v>
      </c>
    </row>
    <row r="9" spans="1:28" ht="7.5" customHeight="1" x14ac:dyDescent="0.25">
      <c r="A9" s="51"/>
      <c r="B9" s="52"/>
      <c r="C9" s="53"/>
      <c r="D9" s="53"/>
      <c r="E9" s="53"/>
      <c r="F9" s="53"/>
      <c r="G9" s="53"/>
      <c r="H9" s="54"/>
      <c r="I9" s="55"/>
      <c r="J9" s="53"/>
      <c r="K9" s="53"/>
      <c r="L9" s="53"/>
      <c r="M9" s="53"/>
      <c r="N9" s="53"/>
      <c r="O9" s="53"/>
      <c r="P9" s="53"/>
      <c r="Q9" s="53"/>
      <c r="R9" s="160"/>
      <c r="S9" s="160"/>
      <c r="T9" s="160"/>
      <c r="U9" s="160"/>
      <c r="V9" s="53"/>
      <c r="W9" s="53"/>
      <c r="X9" s="53"/>
      <c r="Y9" s="53"/>
      <c r="Z9" s="53"/>
      <c r="AA9" s="53"/>
      <c r="AB9" s="53"/>
    </row>
    <row r="10" spans="1:28" x14ac:dyDescent="0.25">
      <c r="A10" s="56">
        <v>1</v>
      </c>
      <c r="B10" s="57" t="s">
        <v>107</v>
      </c>
      <c r="C10" s="17" t="s">
        <v>108</v>
      </c>
      <c r="D10" s="137">
        <v>4550</v>
      </c>
      <c r="E10" s="39">
        <v>0</v>
      </c>
      <c r="F10" s="32" t="s">
        <v>212</v>
      </c>
      <c r="G10" s="58" t="s">
        <v>100</v>
      </c>
      <c r="H10" s="33" t="s">
        <v>164</v>
      </c>
      <c r="I10" s="318"/>
      <c r="J10" s="104"/>
      <c r="K10" s="61" t="s">
        <v>163</v>
      </c>
      <c r="L10" s="18" t="s">
        <v>165</v>
      </c>
      <c r="M10" s="32" t="s">
        <v>176</v>
      </c>
      <c r="N10" s="31" t="s">
        <v>91</v>
      </c>
      <c r="O10" s="322"/>
      <c r="P10" s="323"/>
      <c r="Q10" s="31" t="s">
        <v>98</v>
      </c>
      <c r="R10" s="161">
        <f>'Renc Bln Mei Penghasilan Kotor'!R9</f>
        <v>40000000</v>
      </c>
      <c r="S10" s="162">
        <f>R10*11%</f>
        <v>4400000</v>
      </c>
      <c r="T10" s="162">
        <v>0</v>
      </c>
      <c r="U10" s="162">
        <f>R10+S10+T10</f>
        <v>44400000</v>
      </c>
      <c r="V10" s="109">
        <f>U10</f>
        <v>44400000</v>
      </c>
      <c r="W10" s="39">
        <f>'Renc Bln Mei Penghasilan Kotor'!W9</f>
        <v>0</v>
      </c>
      <c r="X10" s="39">
        <v>0</v>
      </c>
      <c r="Y10" s="39">
        <v>0</v>
      </c>
      <c r="Z10" s="62">
        <f t="shared" ref="Z10:Z32" si="0">X10+Y10</f>
        <v>0</v>
      </c>
      <c r="AA10" s="37">
        <f t="shared" ref="AA10:AA32" si="1">W10+Z10</f>
        <v>0</v>
      </c>
      <c r="AB10" s="42"/>
    </row>
    <row r="11" spans="1:28" x14ac:dyDescent="0.25">
      <c r="A11" s="28">
        <f>A10+1</f>
        <v>2</v>
      </c>
      <c r="B11" s="29"/>
      <c r="C11" s="19" t="s">
        <v>109</v>
      </c>
      <c r="D11" s="138">
        <v>500</v>
      </c>
      <c r="E11" s="39">
        <v>0</v>
      </c>
      <c r="F11" s="32" t="s">
        <v>211</v>
      </c>
      <c r="G11" s="58" t="s">
        <v>101</v>
      </c>
      <c r="H11" s="33" t="s">
        <v>164</v>
      </c>
      <c r="I11" s="319"/>
      <c r="J11" s="105"/>
      <c r="K11" s="66" t="s">
        <v>163</v>
      </c>
      <c r="L11" s="20" t="s">
        <v>268</v>
      </c>
      <c r="M11" s="32" t="s">
        <v>180</v>
      </c>
      <c r="N11" s="31" t="s">
        <v>91</v>
      </c>
      <c r="O11" s="324"/>
      <c r="P11" s="325"/>
      <c r="Q11" s="31" t="s">
        <v>98</v>
      </c>
      <c r="R11" s="163">
        <f>'Renc Bln Mei Penghasilan Kotor'!R10</f>
        <v>3000000</v>
      </c>
      <c r="S11" s="317">
        <f t="shared" ref="S11:S25" si="2">R11*11%</f>
        <v>330000</v>
      </c>
      <c r="T11" s="165">
        <v>0</v>
      </c>
      <c r="U11" s="165">
        <f>R11+S11+T11</f>
        <v>3330000</v>
      </c>
      <c r="V11" s="110">
        <f>U11</f>
        <v>3330000</v>
      </c>
      <c r="W11" s="39">
        <v>0</v>
      </c>
      <c r="X11" s="39">
        <v>0</v>
      </c>
      <c r="Y11" s="39">
        <v>0</v>
      </c>
      <c r="Z11" s="62">
        <f t="shared" si="0"/>
        <v>0</v>
      </c>
      <c r="AA11" s="37">
        <f t="shared" si="1"/>
        <v>0</v>
      </c>
      <c r="AB11" s="42"/>
    </row>
    <row r="12" spans="1:28" ht="15.75" x14ac:dyDescent="0.25">
      <c r="A12" s="28">
        <v>3</v>
      </c>
      <c r="B12" s="29"/>
      <c r="C12" s="19" t="s">
        <v>109</v>
      </c>
      <c r="D12" s="141">
        <v>0</v>
      </c>
      <c r="E12" s="30">
        <v>0</v>
      </c>
      <c r="F12" s="32" t="s">
        <v>211</v>
      </c>
      <c r="G12" s="31" t="s">
        <v>204</v>
      </c>
      <c r="H12" s="33" t="s">
        <v>299</v>
      </c>
      <c r="I12" s="320"/>
      <c r="J12" s="105"/>
      <c r="K12" s="66" t="s">
        <v>163</v>
      </c>
      <c r="L12" s="20" t="s">
        <v>172</v>
      </c>
      <c r="M12" s="34" t="s">
        <v>181</v>
      </c>
      <c r="N12" s="31" t="s">
        <v>91</v>
      </c>
      <c r="O12" s="324"/>
      <c r="P12" s="326"/>
      <c r="Q12" s="31" t="s">
        <v>98</v>
      </c>
      <c r="R12" s="163">
        <f>'Renc Bln Mei Penghasilan Kotor'!R19</f>
        <v>3500000</v>
      </c>
      <c r="S12" s="317">
        <f t="shared" si="2"/>
        <v>385000</v>
      </c>
      <c r="T12" s="165">
        <v>0</v>
      </c>
      <c r="U12" s="165">
        <f>R12+S12+T12</f>
        <v>3885000</v>
      </c>
      <c r="V12" s="110">
        <f>U12</f>
        <v>3885000</v>
      </c>
      <c r="W12" s="39">
        <v>0</v>
      </c>
      <c r="X12" s="39">
        <v>0</v>
      </c>
      <c r="Y12" s="39">
        <v>0</v>
      </c>
      <c r="Z12" s="69">
        <f>X12+Y12</f>
        <v>0</v>
      </c>
      <c r="AA12" s="41">
        <f>W12+Z12</f>
        <v>0</v>
      </c>
      <c r="AB12" s="42"/>
    </row>
    <row r="13" spans="1:28" ht="15.75" x14ac:dyDescent="0.25">
      <c r="A13" s="28">
        <v>4</v>
      </c>
      <c r="B13" s="29"/>
      <c r="C13" s="19" t="s">
        <v>120</v>
      </c>
      <c r="D13" s="141">
        <v>170</v>
      </c>
      <c r="E13" s="30">
        <v>0</v>
      </c>
      <c r="F13" s="32" t="s">
        <v>209</v>
      </c>
      <c r="G13" s="31" t="s">
        <v>206</v>
      </c>
      <c r="H13" s="33" t="s">
        <v>261</v>
      </c>
      <c r="I13" s="319"/>
      <c r="J13" s="105"/>
      <c r="K13" s="66" t="s">
        <v>163</v>
      </c>
      <c r="L13" s="20" t="s">
        <v>173</v>
      </c>
      <c r="M13" s="34" t="s">
        <v>182</v>
      </c>
      <c r="N13" s="31"/>
      <c r="O13" s="324"/>
      <c r="P13" s="324"/>
      <c r="Q13" s="31" t="s">
        <v>98</v>
      </c>
      <c r="R13" s="163">
        <f>'Renc Bln Mei Penghasilan Kotor'!R21</f>
        <v>7500000</v>
      </c>
      <c r="S13" s="317">
        <f t="shared" si="2"/>
        <v>825000</v>
      </c>
      <c r="T13" s="165">
        <v>0</v>
      </c>
      <c r="U13" s="165">
        <f>R13+S13+T13</f>
        <v>8325000</v>
      </c>
      <c r="V13" s="110">
        <f>U13</f>
        <v>8325000</v>
      </c>
      <c r="W13" s="39">
        <f>'Renc Bln Mei Penghasilan Kotor'!W21</f>
        <v>0</v>
      </c>
      <c r="X13" s="39">
        <v>0</v>
      </c>
      <c r="Y13" s="39">
        <v>0</v>
      </c>
      <c r="Z13" s="40">
        <f>X13+Y13</f>
        <v>0</v>
      </c>
      <c r="AA13" s="41">
        <f>W13+Z13</f>
        <v>0</v>
      </c>
      <c r="AB13" s="42"/>
    </row>
    <row r="14" spans="1:28" ht="15.75" x14ac:dyDescent="0.25">
      <c r="A14" s="28">
        <v>5</v>
      </c>
      <c r="B14" s="29"/>
      <c r="C14" s="19" t="s">
        <v>120</v>
      </c>
      <c r="D14" s="141">
        <v>30</v>
      </c>
      <c r="E14" s="30"/>
      <c r="F14" s="32" t="s">
        <v>209</v>
      </c>
      <c r="G14" s="31" t="s">
        <v>206</v>
      </c>
      <c r="H14" s="33" t="s">
        <v>412</v>
      </c>
      <c r="I14" s="319"/>
      <c r="J14" s="105"/>
      <c r="K14" s="66" t="s">
        <v>163</v>
      </c>
      <c r="L14" s="20" t="s">
        <v>470</v>
      </c>
      <c r="M14" s="34" t="s">
        <v>182</v>
      </c>
      <c r="N14" s="31" t="s">
        <v>91</v>
      </c>
      <c r="O14" s="324"/>
      <c r="P14" s="324"/>
      <c r="Q14" s="31" t="s">
        <v>99</v>
      </c>
      <c r="R14" s="163">
        <f>'Renc Bln Mei Penghasilan Kotor'!R33</f>
        <v>2702702.7027027025</v>
      </c>
      <c r="S14" s="317">
        <f t="shared" si="2"/>
        <v>297297.29729729728</v>
      </c>
      <c r="T14" s="165">
        <v>0</v>
      </c>
      <c r="U14" s="165">
        <f>R14+S14+T14</f>
        <v>3000000</v>
      </c>
      <c r="V14" s="110">
        <f>U14</f>
        <v>3000000</v>
      </c>
      <c r="W14" s="39">
        <f>'Renc Bln Mei Penghasilan Kotor'!W22</f>
        <v>0</v>
      </c>
      <c r="X14" s="39">
        <v>0</v>
      </c>
      <c r="Y14" s="39">
        <v>0</v>
      </c>
      <c r="Z14" s="40">
        <f>X14+Y14</f>
        <v>0</v>
      </c>
      <c r="AA14" s="41">
        <f>W14+Z14</f>
        <v>0</v>
      </c>
      <c r="AB14" s="42"/>
    </row>
    <row r="15" spans="1:28" s="184" customFormat="1" x14ac:dyDescent="0.25">
      <c r="A15" s="166"/>
      <c r="B15" s="167"/>
      <c r="C15" s="168" t="s">
        <v>148</v>
      </c>
      <c r="D15" s="169"/>
      <c r="E15" s="170"/>
      <c r="F15" s="171"/>
      <c r="G15" s="172"/>
      <c r="H15" s="173"/>
      <c r="I15" s="321"/>
      <c r="J15" s="175"/>
      <c r="K15" s="176"/>
      <c r="L15" s="177"/>
      <c r="M15" s="171"/>
      <c r="N15" s="178"/>
      <c r="O15" s="327"/>
      <c r="P15" s="328"/>
      <c r="Q15" s="178"/>
      <c r="R15" s="181">
        <f>SUM(R10:R14)</f>
        <v>56702702.702702701</v>
      </c>
      <c r="S15" s="181">
        <f>SUM(S10:S14)</f>
        <v>6237297.297297297</v>
      </c>
      <c r="T15" s="181">
        <v>0</v>
      </c>
      <c r="U15" s="181">
        <f>SUM(U10:U14)</f>
        <v>62940000</v>
      </c>
      <c r="V15" s="182">
        <f>SUM(V10:V14)</f>
        <v>62940000</v>
      </c>
      <c r="W15" s="182">
        <f>SUM(W10:W14)</f>
        <v>0</v>
      </c>
      <c r="X15" s="39">
        <v>0</v>
      </c>
      <c r="Y15" s="39">
        <v>0</v>
      </c>
      <c r="Z15" s="40">
        <f>X15+Y15</f>
        <v>0</v>
      </c>
      <c r="AA15" s="41">
        <f>W15+Z15</f>
        <v>0</v>
      </c>
      <c r="AB15" s="183"/>
    </row>
    <row r="16" spans="1:28" ht="15.75" x14ac:dyDescent="0.25">
      <c r="A16" s="28">
        <v>1</v>
      </c>
      <c r="B16" s="29" t="s">
        <v>359</v>
      </c>
      <c r="C16" s="19" t="s">
        <v>110</v>
      </c>
      <c r="D16" s="139">
        <v>8800</v>
      </c>
      <c r="E16" s="39">
        <v>0</v>
      </c>
      <c r="F16" s="32" t="s">
        <v>213</v>
      </c>
      <c r="G16" s="31" t="s">
        <v>233</v>
      </c>
      <c r="H16" s="33" t="s">
        <v>216</v>
      </c>
      <c r="I16" s="319"/>
      <c r="J16" s="105"/>
      <c r="K16" s="66" t="s">
        <v>163</v>
      </c>
      <c r="L16" s="20" t="s">
        <v>167</v>
      </c>
      <c r="M16" s="32" t="s">
        <v>181</v>
      </c>
      <c r="N16" s="31" t="s">
        <v>91</v>
      </c>
      <c r="O16" s="324"/>
      <c r="P16" s="326"/>
      <c r="Q16" s="31" t="s">
        <v>98</v>
      </c>
      <c r="R16" s="163">
        <f>'Renc Bln Mei Penghasilan Kotor'!R11</f>
        <v>3000000</v>
      </c>
      <c r="S16" s="317">
        <f t="shared" si="2"/>
        <v>330000</v>
      </c>
      <c r="T16" s="165">
        <v>0</v>
      </c>
      <c r="U16" s="165">
        <f t="shared" ref="U16:U25" si="3">R16+S16+T16</f>
        <v>3330000</v>
      </c>
      <c r="V16" s="110">
        <f t="shared" ref="V16:V25" si="4">U16</f>
        <v>3330000</v>
      </c>
      <c r="W16" s="39">
        <f>'Renc Bln Mei Penghasilan Kotor'!W11</f>
        <v>0</v>
      </c>
      <c r="X16" s="39">
        <v>0</v>
      </c>
      <c r="Y16" s="39">
        <v>0</v>
      </c>
      <c r="Z16" s="62">
        <f t="shared" si="0"/>
        <v>0</v>
      </c>
      <c r="AA16" s="37">
        <f t="shared" si="1"/>
        <v>0</v>
      </c>
      <c r="AB16" s="42"/>
    </row>
    <row r="17" spans="1:28" ht="15.75" x14ac:dyDescent="0.25">
      <c r="A17" s="28">
        <f t="shared" ref="A17:A45" si="5">A16+1</f>
        <v>2</v>
      </c>
      <c r="B17" s="29"/>
      <c r="C17" s="19" t="s">
        <v>111</v>
      </c>
      <c r="D17" s="139">
        <v>48</v>
      </c>
      <c r="E17" s="39">
        <v>0</v>
      </c>
      <c r="F17" s="32" t="s">
        <v>214</v>
      </c>
      <c r="G17" s="31" t="s">
        <v>232</v>
      </c>
      <c r="H17" s="33" t="s">
        <v>217</v>
      </c>
      <c r="I17" s="319"/>
      <c r="J17" s="105"/>
      <c r="K17" s="66" t="s">
        <v>163</v>
      </c>
      <c r="L17" s="20" t="s">
        <v>168</v>
      </c>
      <c r="M17" s="32" t="s">
        <v>179</v>
      </c>
      <c r="N17" s="31" t="s">
        <v>91</v>
      </c>
      <c r="O17" s="324"/>
      <c r="P17" s="326"/>
      <c r="Q17" s="31" t="s">
        <v>98</v>
      </c>
      <c r="R17" s="163">
        <f>'Renc Bln Mei Penghasilan Kotor'!R12</f>
        <v>3000000</v>
      </c>
      <c r="S17" s="317">
        <f t="shared" si="2"/>
        <v>330000</v>
      </c>
      <c r="T17" s="165">
        <v>0</v>
      </c>
      <c r="U17" s="165">
        <f t="shared" si="3"/>
        <v>3330000</v>
      </c>
      <c r="V17" s="110">
        <f t="shared" si="4"/>
        <v>3330000</v>
      </c>
      <c r="W17" s="39">
        <v>0</v>
      </c>
      <c r="X17" s="39">
        <v>0</v>
      </c>
      <c r="Y17" s="39">
        <v>0</v>
      </c>
      <c r="Z17" s="62">
        <f t="shared" si="0"/>
        <v>0</v>
      </c>
      <c r="AA17" s="37">
        <f t="shared" si="1"/>
        <v>0</v>
      </c>
      <c r="AB17" s="42"/>
    </row>
    <row r="18" spans="1:28" ht="15.75" x14ac:dyDescent="0.25">
      <c r="A18" s="28">
        <f t="shared" si="5"/>
        <v>3</v>
      </c>
      <c r="B18" s="29"/>
      <c r="C18" s="19" t="s">
        <v>111</v>
      </c>
      <c r="D18" s="139">
        <v>48</v>
      </c>
      <c r="E18" s="39">
        <v>0</v>
      </c>
      <c r="F18" s="32" t="s">
        <v>214</v>
      </c>
      <c r="G18" s="31" t="s">
        <v>232</v>
      </c>
      <c r="H18" s="33" t="s">
        <v>218</v>
      </c>
      <c r="I18" s="319"/>
      <c r="J18" s="105"/>
      <c r="K18" s="66" t="s">
        <v>163</v>
      </c>
      <c r="L18" s="20" t="s">
        <v>471</v>
      </c>
      <c r="M18" s="32" t="s">
        <v>472</v>
      </c>
      <c r="N18" s="31" t="s">
        <v>91</v>
      </c>
      <c r="O18" s="324"/>
      <c r="P18" s="326"/>
      <c r="Q18" s="31" t="s">
        <v>98</v>
      </c>
      <c r="R18" s="163">
        <f>'Renc Bln Mei Penghasilan Kotor'!R44</f>
        <v>0</v>
      </c>
      <c r="S18" s="317">
        <f t="shared" si="2"/>
        <v>0</v>
      </c>
      <c r="T18" s="165">
        <v>0</v>
      </c>
      <c r="U18" s="165">
        <f t="shared" si="3"/>
        <v>0</v>
      </c>
      <c r="V18" s="110">
        <f t="shared" si="4"/>
        <v>0</v>
      </c>
      <c r="W18" s="39">
        <v>0</v>
      </c>
      <c r="X18" s="39">
        <v>0</v>
      </c>
      <c r="Y18" s="39">
        <v>0</v>
      </c>
      <c r="Z18" s="62">
        <f t="shared" si="0"/>
        <v>0</v>
      </c>
      <c r="AA18" s="37">
        <f t="shared" si="1"/>
        <v>0</v>
      </c>
      <c r="AB18" s="42"/>
    </row>
    <row r="19" spans="1:28" ht="15.75" x14ac:dyDescent="0.25">
      <c r="A19" s="28">
        <f t="shared" si="5"/>
        <v>4</v>
      </c>
      <c r="B19" s="29"/>
      <c r="C19" s="21" t="s">
        <v>126</v>
      </c>
      <c r="D19" s="142">
        <v>48</v>
      </c>
      <c r="E19" s="30">
        <v>0</v>
      </c>
      <c r="F19" s="32" t="s">
        <v>214</v>
      </c>
      <c r="G19" s="31" t="s">
        <v>232</v>
      </c>
      <c r="H19" s="33" t="s">
        <v>218</v>
      </c>
      <c r="I19" s="116"/>
      <c r="J19" s="117"/>
      <c r="K19" s="118" t="s">
        <v>163</v>
      </c>
      <c r="L19" s="116" t="s">
        <v>473</v>
      </c>
      <c r="M19" s="116" t="s">
        <v>179</v>
      </c>
      <c r="N19" s="114" t="s">
        <v>91</v>
      </c>
      <c r="O19" s="329"/>
      <c r="P19" s="330"/>
      <c r="Q19" s="31" t="s">
        <v>98</v>
      </c>
      <c r="R19" s="185">
        <f>'Renc Bln Mei Penghasilan Kotor'!R29</f>
        <v>3000000</v>
      </c>
      <c r="S19" s="317">
        <f t="shared" si="2"/>
        <v>330000</v>
      </c>
      <c r="T19" s="165">
        <v>0</v>
      </c>
      <c r="U19" s="165">
        <f t="shared" si="3"/>
        <v>3330000</v>
      </c>
      <c r="V19" s="110">
        <f t="shared" si="4"/>
        <v>3330000</v>
      </c>
      <c r="W19" s="39">
        <v>0</v>
      </c>
      <c r="X19" s="39">
        <v>0</v>
      </c>
      <c r="Y19" s="101">
        <v>0</v>
      </c>
      <c r="Z19" s="102">
        <f t="shared" si="0"/>
        <v>0</v>
      </c>
      <c r="AA19" s="103">
        <f t="shared" si="1"/>
        <v>0</v>
      </c>
      <c r="AB19" s="42"/>
    </row>
    <row r="20" spans="1:28" ht="15.75" x14ac:dyDescent="0.25">
      <c r="A20" s="28">
        <f t="shared" si="5"/>
        <v>5</v>
      </c>
      <c r="B20" s="29"/>
      <c r="C20" s="21" t="s">
        <v>126</v>
      </c>
      <c r="D20" s="142">
        <v>96</v>
      </c>
      <c r="E20" s="30">
        <v>0</v>
      </c>
      <c r="F20" s="32" t="str">
        <f>'Renc Bln Mei Penghasilan Kotor'!M28</f>
        <v>Jatiseeng-Ciledug-Cirbon</v>
      </c>
      <c r="G20" s="31" t="s">
        <v>232</v>
      </c>
      <c r="H20" s="33" t="s">
        <v>349</v>
      </c>
      <c r="I20" s="116"/>
      <c r="J20" s="117"/>
      <c r="K20" s="118" t="s">
        <v>163</v>
      </c>
      <c r="L20" s="116" t="s">
        <v>474</v>
      </c>
      <c r="M20" s="116" t="s">
        <v>179</v>
      </c>
      <c r="N20" s="114" t="s">
        <v>91</v>
      </c>
      <c r="O20" s="329"/>
      <c r="P20" s="330"/>
      <c r="Q20" s="31" t="s">
        <v>98</v>
      </c>
      <c r="R20" s="185">
        <f>'Renc Bln Mei Penghasilan Kotor'!R28</f>
        <v>3000000</v>
      </c>
      <c r="S20" s="317">
        <f t="shared" si="2"/>
        <v>330000</v>
      </c>
      <c r="T20" s="165">
        <v>0</v>
      </c>
      <c r="U20" s="165">
        <f t="shared" si="3"/>
        <v>3330000</v>
      </c>
      <c r="V20" s="110">
        <f t="shared" si="4"/>
        <v>3330000</v>
      </c>
      <c r="W20" s="39">
        <v>0</v>
      </c>
      <c r="X20" s="39">
        <v>0</v>
      </c>
      <c r="Y20" s="101">
        <v>0</v>
      </c>
      <c r="Z20" s="102">
        <f>X20+Y20</f>
        <v>0</v>
      </c>
      <c r="AA20" s="103">
        <f>W20+Z20</f>
        <v>0</v>
      </c>
      <c r="AB20" s="42"/>
    </row>
    <row r="21" spans="1:28" ht="15.75" x14ac:dyDescent="0.25">
      <c r="A21" s="28">
        <f t="shared" si="5"/>
        <v>6</v>
      </c>
      <c r="B21" s="29"/>
      <c r="C21" s="21" t="s">
        <v>126</v>
      </c>
      <c r="D21" s="142">
        <v>96</v>
      </c>
      <c r="E21" s="30">
        <v>0</v>
      </c>
      <c r="F21" s="32" t="str">
        <f>'Renc Bln Mei Penghasilan Kotor'!M29</f>
        <v>Jatiseeng-Ciledug-Cirbon</v>
      </c>
      <c r="G21" s="31" t="s">
        <v>232</v>
      </c>
      <c r="H21" s="33">
        <v>0</v>
      </c>
      <c r="I21" s="116"/>
      <c r="J21" s="117"/>
      <c r="K21" s="118" t="s">
        <v>163</v>
      </c>
      <c r="L21" s="116" t="str">
        <f>'Renc Bln Mei Penghasilan Kotor'!L30</f>
        <v xml:space="preserve">Sdr Yayat  </v>
      </c>
      <c r="M21" s="116" t="s">
        <v>179</v>
      </c>
      <c r="N21" s="114" t="s">
        <v>91</v>
      </c>
      <c r="O21" s="329"/>
      <c r="P21" s="330"/>
      <c r="Q21" s="31" t="s">
        <v>98</v>
      </c>
      <c r="R21" s="185">
        <f>'Renc Bln Mei Penghasilan Kotor'!R30</f>
        <v>3000000</v>
      </c>
      <c r="S21" s="317">
        <f t="shared" si="2"/>
        <v>330000</v>
      </c>
      <c r="T21" s="165">
        <v>0</v>
      </c>
      <c r="U21" s="165">
        <f t="shared" si="3"/>
        <v>3330000</v>
      </c>
      <c r="V21" s="110">
        <f t="shared" si="4"/>
        <v>3330000</v>
      </c>
      <c r="W21" s="39">
        <v>0</v>
      </c>
      <c r="X21" s="39">
        <v>0</v>
      </c>
      <c r="Y21" s="101">
        <v>0</v>
      </c>
      <c r="Z21" s="102">
        <f>X21+Y21</f>
        <v>0</v>
      </c>
      <c r="AA21" s="103">
        <f>W21+Z21</f>
        <v>0</v>
      </c>
      <c r="AB21" s="42"/>
    </row>
    <row r="22" spans="1:28" ht="15.75" x14ac:dyDescent="0.25">
      <c r="A22" s="28">
        <f t="shared" si="5"/>
        <v>7</v>
      </c>
      <c r="B22" s="29"/>
      <c r="C22" s="21" t="str">
        <f>'Renc Bln Mei Penghasilan Kotor'!C27</f>
        <v xml:space="preserve"> - Tanah Eks jalan lori</v>
      </c>
      <c r="D22" s="142">
        <v>156</v>
      </c>
      <c r="E22" s="30">
        <v>0</v>
      </c>
      <c r="F22" s="32" t="s">
        <v>475</v>
      </c>
      <c r="G22" s="31"/>
      <c r="H22" s="33" t="s">
        <v>476</v>
      </c>
      <c r="I22" s="116"/>
      <c r="J22" s="117"/>
      <c r="K22" s="118" t="s">
        <v>163</v>
      </c>
      <c r="L22" s="116" t="str">
        <f>'Renc Bln Mei Penghasilan Kotor'!L27</f>
        <v>Sdr bayu Maulana</v>
      </c>
      <c r="M22" s="116" t="s">
        <v>477</v>
      </c>
      <c r="N22" s="114" t="s">
        <v>91</v>
      </c>
      <c r="O22" s="329"/>
      <c r="P22" s="330"/>
      <c r="Q22" s="31" t="s">
        <v>98</v>
      </c>
      <c r="R22" s="185">
        <f>'Renc Bln Mei Penghasilan Kotor'!R27</f>
        <v>2252252.2522522523</v>
      </c>
      <c r="S22" s="317">
        <f t="shared" si="2"/>
        <v>247747.74774774775</v>
      </c>
      <c r="T22" s="165">
        <v>0</v>
      </c>
      <c r="U22" s="165">
        <f t="shared" si="3"/>
        <v>2500000</v>
      </c>
      <c r="V22" s="110">
        <f t="shared" si="4"/>
        <v>2500000</v>
      </c>
      <c r="W22" s="39">
        <v>0</v>
      </c>
      <c r="X22" s="39">
        <v>0</v>
      </c>
      <c r="Y22" s="101">
        <v>0</v>
      </c>
      <c r="Z22" s="102">
        <f>X22+Y22</f>
        <v>0</v>
      </c>
      <c r="AA22" s="103">
        <f>W22+Z22</f>
        <v>0</v>
      </c>
      <c r="AB22" s="42"/>
    </row>
    <row r="23" spans="1:28" ht="15.75" x14ac:dyDescent="0.25">
      <c r="A23" s="28">
        <f t="shared" si="5"/>
        <v>8</v>
      </c>
      <c r="B23" s="29"/>
      <c r="C23" s="120" t="s">
        <v>313</v>
      </c>
      <c r="D23" s="142">
        <v>12</v>
      </c>
      <c r="E23" s="114">
        <v>0</v>
      </c>
      <c r="F23" s="32" t="s">
        <v>308</v>
      </c>
      <c r="G23" s="74"/>
      <c r="H23" s="33" t="s">
        <v>309</v>
      </c>
      <c r="I23" s="80"/>
      <c r="J23" s="80"/>
      <c r="K23" s="80"/>
      <c r="L23" s="80" t="s">
        <v>310</v>
      </c>
      <c r="M23" s="80" t="s">
        <v>311</v>
      </c>
      <c r="N23" s="80"/>
      <c r="O23" s="331"/>
      <c r="P23" s="332"/>
      <c r="Q23" s="31" t="s">
        <v>98</v>
      </c>
      <c r="R23" s="80">
        <f>'Renc Bln Mei Penghasilan Kotor'!R35</f>
        <v>360360.36036036036</v>
      </c>
      <c r="S23" s="317">
        <f t="shared" si="2"/>
        <v>39639.639639639638</v>
      </c>
      <c r="T23" s="165"/>
      <c r="U23" s="165">
        <f t="shared" si="3"/>
        <v>400000</v>
      </c>
      <c r="V23" s="110">
        <f t="shared" si="4"/>
        <v>400000</v>
      </c>
      <c r="W23" s="39">
        <v>0</v>
      </c>
      <c r="X23" s="39">
        <v>0</v>
      </c>
      <c r="Y23" s="101">
        <v>0</v>
      </c>
      <c r="Z23" s="102">
        <f>X23+Y23</f>
        <v>0</v>
      </c>
      <c r="AA23" s="103">
        <f>W23+Z23</f>
        <v>0</v>
      </c>
      <c r="AB23" s="42"/>
    </row>
    <row r="24" spans="1:28" ht="15.75" x14ac:dyDescent="0.25">
      <c r="A24" s="28">
        <f t="shared" si="5"/>
        <v>9</v>
      </c>
      <c r="B24" s="29"/>
      <c r="C24" s="120" t="s">
        <v>314</v>
      </c>
      <c r="D24" s="142">
        <v>60</v>
      </c>
      <c r="E24" s="114">
        <v>0</v>
      </c>
      <c r="F24" s="32" t="s">
        <v>316</v>
      </c>
      <c r="G24" s="74"/>
      <c r="H24" s="33" t="s">
        <v>309</v>
      </c>
      <c r="I24" s="80"/>
      <c r="J24" s="80"/>
      <c r="K24" s="80"/>
      <c r="L24" s="80" t="s">
        <v>317</v>
      </c>
      <c r="M24" s="80" t="s">
        <v>318</v>
      </c>
      <c r="N24" s="80"/>
      <c r="O24" s="331"/>
      <c r="P24" s="332"/>
      <c r="Q24" s="31" t="s">
        <v>98</v>
      </c>
      <c r="R24" s="80">
        <f>'Renc Bln Mei Penghasilan Kotor'!R36</f>
        <v>360360.36036036036</v>
      </c>
      <c r="S24" s="317">
        <f t="shared" si="2"/>
        <v>39639.639639639638</v>
      </c>
      <c r="T24" s="165"/>
      <c r="U24" s="165">
        <f t="shared" si="3"/>
        <v>400000</v>
      </c>
      <c r="V24" s="110">
        <f t="shared" si="4"/>
        <v>400000</v>
      </c>
      <c r="W24" s="39">
        <v>0</v>
      </c>
      <c r="X24" s="39">
        <v>0</v>
      </c>
      <c r="Y24" s="39">
        <v>0</v>
      </c>
      <c r="Z24" s="40">
        <f t="shared" si="0"/>
        <v>0</v>
      </c>
      <c r="AA24" s="41">
        <f t="shared" si="1"/>
        <v>0</v>
      </c>
      <c r="AB24" s="42"/>
    </row>
    <row r="25" spans="1:28" ht="15.75" x14ac:dyDescent="0.25">
      <c r="A25" s="28">
        <f t="shared" si="5"/>
        <v>10</v>
      </c>
      <c r="B25" s="29"/>
      <c r="C25" s="120" t="s">
        <v>325</v>
      </c>
      <c r="D25" s="142">
        <v>60</v>
      </c>
      <c r="E25" s="114">
        <v>0</v>
      </c>
      <c r="F25" s="32" t="s">
        <v>326</v>
      </c>
      <c r="G25" s="74"/>
      <c r="H25" s="33" t="s">
        <v>309</v>
      </c>
      <c r="I25" s="80"/>
      <c r="J25" s="80"/>
      <c r="K25" s="80"/>
      <c r="L25" s="80" t="s">
        <v>327</v>
      </c>
      <c r="M25" s="80" t="s">
        <v>318</v>
      </c>
      <c r="N25" s="80"/>
      <c r="O25" s="331"/>
      <c r="P25" s="332"/>
      <c r="Q25" s="31" t="s">
        <v>98</v>
      </c>
      <c r="R25" s="80">
        <f>'Renc Bln Mei Penghasilan Kotor'!R37</f>
        <v>360360.36036036036</v>
      </c>
      <c r="S25" s="317">
        <f t="shared" si="2"/>
        <v>39639.639639639638</v>
      </c>
      <c r="T25" s="165"/>
      <c r="U25" s="165">
        <f t="shared" si="3"/>
        <v>400000</v>
      </c>
      <c r="V25" s="110">
        <f t="shared" si="4"/>
        <v>400000</v>
      </c>
      <c r="W25" s="39">
        <v>0</v>
      </c>
      <c r="X25" s="39">
        <v>0</v>
      </c>
      <c r="Y25" s="39">
        <v>0</v>
      </c>
      <c r="Z25" s="40">
        <f t="shared" si="0"/>
        <v>0</v>
      </c>
      <c r="AA25" s="41">
        <f t="shared" si="1"/>
        <v>0</v>
      </c>
      <c r="AB25" s="42"/>
    </row>
    <row r="26" spans="1:28" ht="15" customHeight="1" x14ac:dyDescent="0.25">
      <c r="A26" s="28"/>
      <c r="B26" s="52"/>
      <c r="C26" s="19"/>
      <c r="D26" s="139"/>
      <c r="E26" s="39"/>
      <c r="F26" s="32"/>
      <c r="G26" s="31"/>
      <c r="H26" s="33"/>
      <c r="I26" s="64"/>
      <c r="J26" s="105"/>
      <c r="K26" s="144"/>
      <c r="L26" s="20"/>
      <c r="M26" s="32"/>
      <c r="N26" s="31"/>
      <c r="O26" s="324"/>
      <c r="P26" s="326"/>
      <c r="Q26" s="31"/>
      <c r="R26" s="163"/>
      <c r="S26" s="317"/>
      <c r="T26" s="165"/>
      <c r="U26" s="165"/>
      <c r="V26" s="110"/>
      <c r="W26" s="39"/>
      <c r="X26" s="39"/>
      <c r="Y26" s="147"/>
      <c r="Z26" s="62"/>
      <c r="AA26" s="37"/>
      <c r="AB26" s="42"/>
    </row>
    <row r="27" spans="1:28" ht="15.75" x14ac:dyDescent="0.25">
      <c r="A27" s="28"/>
      <c r="B27" s="29"/>
      <c r="C27" s="21"/>
      <c r="D27" s="142"/>
      <c r="E27" s="30"/>
      <c r="F27" s="113"/>
      <c r="G27" s="114"/>
      <c r="H27" s="115"/>
      <c r="I27" s="116"/>
      <c r="J27" s="117"/>
      <c r="K27" s="118"/>
      <c r="L27" s="116"/>
      <c r="M27" s="116"/>
      <c r="N27" s="114"/>
      <c r="O27" s="133"/>
      <c r="P27" s="134"/>
      <c r="Q27" s="31"/>
      <c r="R27" s="185"/>
      <c r="S27" s="186"/>
      <c r="T27" s="165"/>
      <c r="U27" s="165"/>
      <c r="V27" s="110"/>
      <c r="W27" s="39"/>
      <c r="X27" s="39"/>
      <c r="Y27" s="101"/>
      <c r="Z27" s="102"/>
      <c r="AA27" s="103"/>
      <c r="AB27" s="42"/>
    </row>
    <row r="28" spans="1:28" s="184" customFormat="1" ht="15.75" x14ac:dyDescent="0.25">
      <c r="A28" s="166"/>
      <c r="B28" s="167"/>
      <c r="C28" s="168" t="s">
        <v>148</v>
      </c>
      <c r="D28" s="188"/>
      <c r="E28" s="170"/>
      <c r="F28" s="171"/>
      <c r="G28" s="178"/>
      <c r="H28" s="173"/>
      <c r="I28" s="174"/>
      <c r="J28" s="175"/>
      <c r="K28" s="176"/>
      <c r="L28" s="177"/>
      <c r="M28" s="171"/>
      <c r="N28" s="178"/>
      <c r="O28" s="179"/>
      <c r="P28" s="180"/>
      <c r="Q28" s="178"/>
      <c r="R28" s="181">
        <f t="shared" ref="R28:AA28" si="6">SUM(R16:R27)</f>
        <v>18333333.333333336</v>
      </c>
      <c r="S28" s="181">
        <f t="shared" si="6"/>
        <v>2016666.6666666663</v>
      </c>
      <c r="T28" s="181">
        <f t="shared" si="6"/>
        <v>0</v>
      </c>
      <c r="U28" s="181">
        <f t="shared" si="6"/>
        <v>20350000</v>
      </c>
      <c r="V28" s="182">
        <f t="shared" si="6"/>
        <v>20350000</v>
      </c>
      <c r="W28" s="182">
        <f t="shared" si="6"/>
        <v>0</v>
      </c>
      <c r="X28" s="182">
        <f t="shared" si="6"/>
        <v>0</v>
      </c>
      <c r="Y28" s="182">
        <f t="shared" si="6"/>
        <v>0</v>
      </c>
      <c r="Z28" s="182">
        <f t="shared" si="6"/>
        <v>0</v>
      </c>
      <c r="AA28" s="182">
        <f t="shared" si="6"/>
        <v>0</v>
      </c>
      <c r="AB28" s="183"/>
    </row>
    <row r="29" spans="1:28" ht="15.75" x14ac:dyDescent="0.25">
      <c r="A29" s="28"/>
      <c r="B29" s="29"/>
      <c r="C29" s="19"/>
      <c r="D29" s="139"/>
      <c r="E29" s="39"/>
      <c r="F29" s="32"/>
      <c r="G29" s="31"/>
      <c r="H29" s="33"/>
      <c r="I29" s="64"/>
      <c r="J29" s="105"/>
      <c r="K29" s="66"/>
      <c r="L29" s="20"/>
      <c r="M29" s="32"/>
      <c r="N29" s="31"/>
      <c r="O29" s="124"/>
      <c r="P29" s="125"/>
      <c r="Q29" s="31"/>
      <c r="R29" s="163"/>
      <c r="S29" s="164"/>
      <c r="T29" s="165"/>
      <c r="U29" s="165"/>
      <c r="V29" s="110"/>
      <c r="W29" s="39"/>
      <c r="X29" s="39"/>
      <c r="Y29" s="39"/>
      <c r="Z29" s="40"/>
      <c r="AA29" s="41"/>
      <c r="AB29" s="42"/>
    </row>
    <row r="30" spans="1:28" ht="15.75" x14ac:dyDescent="0.25">
      <c r="A30" s="28">
        <v>1</v>
      </c>
      <c r="B30" s="29" t="s">
        <v>360</v>
      </c>
      <c r="C30" s="19" t="s">
        <v>271</v>
      </c>
      <c r="D30" s="139">
        <v>870</v>
      </c>
      <c r="E30" s="39">
        <v>0</v>
      </c>
      <c r="F30" s="32" t="s">
        <v>215</v>
      </c>
      <c r="G30" s="31" t="s">
        <v>234</v>
      </c>
      <c r="H30" s="33" t="s">
        <v>272</v>
      </c>
      <c r="I30" s="64"/>
      <c r="J30" s="105"/>
      <c r="K30" s="66" t="s">
        <v>163</v>
      </c>
      <c r="L30" s="20" t="s">
        <v>274</v>
      </c>
      <c r="M30" s="32" t="s">
        <v>178</v>
      </c>
      <c r="N30" s="31" t="s">
        <v>91</v>
      </c>
      <c r="O30" s="124"/>
      <c r="P30" s="126"/>
      <c r="Q30" s="31" t="s">
        <v>98</v>
      </c>
      <c r="R30" s="163">
        <f>'Renc Bln Mei Penghasilan Kotor'!R13</f>
        <v>3500000</v>
      </c>
      <c r="S30" s="317">
        <f>R30*11%</f>
        <v>385000</v>
      </c>
      <c r="T30" s="165">
        <v>0</v>
      </c>
      <c r="U30" s="165">
        <f>R30+S30+T30</f>
        <v>3885000</v>
      </c>
      <c r="V30" s="110">
        <f>U30</f>
        <v>3885000</v>
      </c>
      <c r="W30" s="39">
        <v>0</v>
      </c>
      <c r="X30" s="39">
        <v>0</v>
      </c>
      <c r="Y30" s="39">
        <v>0</v>
      </c>
      <c r="Z30" s="69">
        <f t="shared" si="0"/>
        <v>0</v>
      </c>
      <c r="AA30" s="41">
        <f t="shared" si="1"/>
        <v>0</v>
      </c>
      <c r="AB30" s="42"/>
    </row>
    <row r="31" spans="1:28" ht="15.75" x14ac:dyDescent="0.25">
      <c r="A31" s="28">
        <f t="shared" si="5"/>
        <v>2</v>
      </c>
      <c r="B31" s="29"/>
      <c r="C31" s="19" t="s">
        <v>113</v>
      </c>
      <c r="D31" s="139">
        <v>500</v>
      </c>
      <c r="E31" s="39">
        <v>0</v>
      </c>
      <c r="F31" s="32" t="s">
        <v>214</v>
      </c>
      <c r="G31" s="31" t="s">
        <v>235</v>
      </c>
      <c r="H31" s="33" t="s">
        <v>220</v>
      </c>
      <c r="I31" s="64"/>
      <c r="J31" s="105"/>
      <c r="K31" s="66" t="s">
        <v>163</v>
      </c>
      <c r="L31" s="20" t="s">
        <v>253</v>
      </c>
      <c r="M31" s="32" t="s">
        <v>179</v>
      </c>
      <c r="N31" s="31" t="s">
        <v>91</v>
      </c>
      <c r="O31" s="124"/>
      <c r="P31" s="126"/>
      <c r="Q31" s="31" t="s">
        <v>98</v>
      </c>
      <c r="R31" s="163">
        <f>'Renc Bln Mei Penghasilan Kotor'!R14</f>
        <v>3500000</v>
      </c>
      <c r="S31" s="317">
        <f>R31*11%</f>
        <v>385000</v>
      </c>
      <c r="T31" s="165">
        <v>0</v>
      </c>
      <c r="U31" s="165">
        <f>R31+S31+T31</f>
        <v>3885000</v>
      </c>
      <c r="V31" s="110">
        <f>U31</f>
        <v>3885000</v>
      </c>
      <c r="W31" s="39">
        <v>0</v>
      </c>
      <c r="X31" s="39">
        <v>0</v>
      </c>
      <c r="Y31" s="39">
        <v>0</v>
      </c>
      <c r="Z31" s="69">
        <f t="shared" si="0"/>
        <v>0</v>
      </c>
      <c r="AA31" s="41">
        <f t="shared" si="1"/>
        <v>0</v>
      </c>
      <c r="AB31" s="42"/>
    </row>
    <row r="32" spans="1:28" ht="15.75" x14ac:dyDescent="0.25">
      <c r="A32" s="28">
        <f t="shared" si="5"/>
        <v>3</v>
      </c>
      <c r="B32" s="29"/>
      <c r="C32" s="19" t="s">
        <v>114</v>
      </c>
      <c r="D32" s="139">
        <v>600</v>
      </c>
      <c r="E32" s="39">
        <v>0</v>
      </c>
      <c r="F32" s="32" t="s">
        <v>215</v>
      </c>
      <c r="G32" s="31" t="s">
        <v>236</v>
      </c>
      <c r="H32" s="33" t="s">
        <v>221</v>
      </c>
      <c r="I32" s="64"/>
      <c r="J32" s="105"/>
      <c r="K32" s="66" t="s">
        <v>163</v>
      </c>
      <c r="L32" s="20" t="s">
        <v>171</v>
      </c>
      <c r="M32" s="32" t="s">
        <v>177</v>
      </c>
      <c r="N32" s="31" t="s">
        <v>91</v>
      </c>
      <c r="O32" s="124"/>
      <c r="P32" s="125"/>
      <c r="Q32" s="31" t="s">
        <v>98</v>
      </c>
      <c r="R32" s="163">
        <f>'Renc Bln Mei Penghasilan Kotor'!R15</f>
        <v>3000000</v>
      </c>
      <c r="S32" s="317">
        <f>R32*11%</f>
        <v>330000</v>
      </c>
      <c r="T32" s="165">
        <v>0</v>
      </c>
      <c r="U32" s="165">
        <f>R32+S32+T32</f>
        <v>3330000</v>
      </c>
      <c r="V32" s="110">
        <f>U32</f>
        <v>3330000</v>
      </c>
      <c r="W32" s="39">
        <v>0</v>
      </c>
      <c r="X32" s="39">
        <v>0</v>
      </c>
      <c r="Y32" s="39">
        <v>0</v>
      </c>
      <c r="Z32" s="71">
        <f t="shared" si="0"/>
        <v>0</v>
      </c>
      <c r="AA32" s="37">
        <f t="shared" si="1"/>
        <v>0</v>
      </c>
      <c r="AB32" s="42"/>
    </row>
    <row r="33" spans="1:28" ht="15.75" x14ac:dyDescent="0.25">
      <c r="A33" s="28">
        <f t="shared" si="5"/>
        <v>4</v>
      </c>
      <c r="B33" s="29"/>
      <c r="C33" s="19" t="s">
        <v>115</v>
      </c>
      <c r="D33" s="140">
        <v>107</v>
      </c>
      <c r="E33" s="39">
        <v>0</v>
      </c>
      <c r="F33" s="32" t="s">
        <v>215</v>
      </c>
      <c r="G33" s="31" t="s">
        <v>234</v>
      </c>
      <c r="H33" s="33" t="s">
        <v>364</v>
      </c>
      <c r="I33" s="20"/>
      <c r="J33" s="24"/>
      <c r="K33" s="26" t="s">
        <v>198</v>
      </c>
      <c r="L33" s="20" t="s">
        <v>170</v>
      </c>
      <c r="M33" s="32" t="s">
        <v>177</v>
      </c>
      <c r="N33" s="31" t="s">
        <v>91</v>
      </c>
      <c r="O33" s="127"/>
      <c r="P33" s="126"/>
      <c r="Q33" s="31" t="s">
        <v>98</v>
      </c>
      <c r="R33" s="163">
        <f>'Renc Bln Mei Penghasilan Kotor'!R16</f>
        <v>1090000</v>
      </c>
      <c r="S33" s="317">
        <f>R33*11%</f>
        <v>119900</v>
      </c>
      <c r="T33" s="165">
        <v>0</v>
      </c>
      <c r="U33" s="165">
        <f>R33+S33+T33</f>
        <v>1209900</v>
      </c>
      <c r="V33" s="110">
        <f>U33</f>
        <v>1209900</v>
      </c>
      <c r="W33" s="39">
        <v>0</v>
      </c>
      <c r="X33" s="39">
        <v>0</v>
      </c>
      <c r="Y33" s="39">
        <v>0</v>
      </c>
      <c r="Z33" s="73">
        <v>0</v>
      </c>
      <c r="AA33" s="39">
        <v>0</v>
      </c>
      <c r="AB33" s="42"/>
    </row>
    <row r="34" spans="1:28" ht="15.75" x14ac:dyDescent="0.25">
      <c r="A34" s="28"/>
      <c r="B34" s="29"/>
      <c r="C34" s="19"/>
      <c r="D34" s="140"/>
      <c r="E34" s="39"/>
      <c r="F34" s="32"/>
      <c r="G34" s="189"/>
      <c r="H34" s="33"/>
      <c r="I34" s="20"/>
      <c r="J34" s="24"/>
      <c r="K34" s="26"/>
      <c r="L34" s="20"/>
      <c r="M34" s="32"/>
      <c r="N34" s="31"/>
      <c r="O34" s="127"/>
      <c r="P34" s="126"/>
      <c r="Q34" s="31"/>
      <c r="R34" s="163"/>
      <c r="S34" s="164"/>
      <c r="T34" s="165"/>
      <c r="U34" s="165"/>
      <c r="V34" s="110"/>
      <c r="W34" s="39"/>
      <c r="X34" s="39"/>
      <c r="Y34" s="39"/>
      <c r="Z34" s="190"/>
      <c r="AA34" s="90"/>
      <c r="AB34" s="42"/>
    </row>
    <row r="35" spans="1:28" s="184" customFormat="1" ht="15.75" x14ac:dyDescent="0.25">
      <c r="A35" s="166"/>
      <c r="B35" s="167"/>
      <c r="C35" s="168" t="s">
        <v>148</v>
      </c>
      <c r="D35" s="191"/>
      <c r="E35" s="170"/>
      <c r="F35" s="171"/>
      <c r="G35" s="192"/>
      <c r="H35" s="173"/>
      <c r="I35" s="177"/>
      <c r="J35" s="193"/>
      <c r="K35" s="194"/>
      <c r="L35" s="177"/>
      <c r="M35" s="171"/>
      <c r="N35" s="178"/>
      <c r="O35" s="195"/>
      <c r="P35" s="196"/>
      <c r="Q35" s="178"/>
      <c r="R35" s="181">
        <f>SUM(R30:R34)</f>
        <v>11090000</v>
      </c>
      <c r="S35" s="181">
        <f t="shared" ref="S35:AA35" si="7">SUM(S30:S34)</f>
        <v>1219900</v>
      </c>
      <c r="T35" s="181">
        <f t="shared" si="7"/>
        <v>0</v>
      </c>
      <c r="U35" s="181">
        <f t="shared" si="7"/>
        <v>12309900</v>
      </c>
      <c r="V35" s="182">
        <f t="shared" si="7"/>
        <v>12309900</v>
      </c>
      <c r="W35" s="182">
        <f t="shared" si="7"/>
        <v>0</v>
      </c>
      <c r="X35" s="182">
        <f t="shared" si="7"/>
        <v>0</v>
      </c>
      <c r="Y35" s="182">
        <f t="shared" si="7"/>
        <v>0</v>
      </c>
      <c r="Z35" s="182">
        <f t="shared" si="7"/>
        <v>0</v>
      </c>
      <c r="AA35" s="182">
        <f t="shared" si="7"/>
        <v>0</v>
      </c>
      <c r="AB35" s="183"/>
    </row>
    <row r="36" spans="1:28" ht="15.75" x14ac:dyDescent="0.25">
      <c r="A36" s="28"/>
      <c r="B36" s="29"/>
      <c r="C36" s="19"/>
      <c r="D36" s="140"/>
      <c r="E36" s="39"/>
      <c r="F36" s="32"/>
      <c r="G36" s="189"/>
      <c r="H36" s="33"/>
      <c r="I36" s="20"/>
      <c r="J36" s="24"/>
      <c r="K36" s="26"/>
      <c r="L36" s="20"/>
      <c r="M36" s="32"/>
      <c r="N36" s="31"/>
      <c r="O36" s="127"/>
      <c r="P36" s="126"/>
      <c r="Q36" s="31"/>
      <c r="R36" s="163"/>
      <c r="S36" s="164"/>
      <c r="T36" s="165"/>
      <c r="U36" s="165"/>
      <c r="V36" s="110"/>
      <c r="W36" s="39"/>
      <c r="X36" s="39"/>
      <c r="Y36" s="39"/>
      <c r="Z36" s="190"/>
      <c r="AA36" s="90"/>
      <c r="AB36" s="42"/>
    </row>
    <row r="37" spans="1:28" ht="15.75" x14ac:dyDescent="0.25">
      <c r="A37" s="28">
        <v>1</v>
      </c>
      <c r="B37" s="29" t="s">
        <v>361</v>
      </c>
      <c r="C37" s="19" t="s">
        <v>116</v>
      </c>
      <c r="D37" s="141">
        <v>0</v>
      </c>
      <c r="E37" s="31">
        <v>32</v>
      </c>
      <c r="F37" s="32" t="s">
        <v>127</v>
      </c>
      <c r="G37" s="74" t="s">
        <v>128</v>
      </c>
      <c r="H37" s="33" t="s">
        <v>90</v>
      </c>
      <c r="I37" s="64"/>
      <c r="J37" s="106"/>
      <c r="K37" s="26" t="s">
        <v>198</v>
      </c>
      <c r="L37" s="20" t="s">
        <v>131</v>
      </c>
      <c r="M37" s="32" t="s">
        <v>132</v>
      </c>
      <c r="N37" s="31" t="s">
        <v>91</v>
      </c>
      <c r="O37" s="129"/>
      <c r="P37" s="146"/>
      <c r="Q37" s="31" t="s">
        <v>98</v>
      </c>
      <c r="R37" s="163">
        <f>'Renc Bln Mei Penghasilan Kotor'!R17</f>
        <v>2500000</v>
      </c>
      <c r="S37" s="164">
        <f>R37*11%</f>
        <v>275000</v>
      </c>
      <c r="T37" s="165">
        <v>0</v>
      </c>
      <c r="U37" s="165">
        <f t="shared" ref="U37:U45" si="8">R37+S37+T37</f>
        <v>2775000</v>
      </c>
      <c r="V37" s="110">
        <f t="shared" ref="V37:V45" si="9">U37</f>
        <v>2775000</v>
      </c>
      <c r="W37" s="39">
        <v>0</v>
      </c>
      <c r="X37" s="38">
        <v>0</v>
      </c>
      <c r="Y37" s="38">
        <v>0</v>
      </c>
      <c r="Z37" s="71">
        <f>X37+Y37</f>
        <v>0</v>
      </c>
      <c r="AA37" s="37">
        <f>W37+Z37</f>
        <v>0</v>
      </c>
      <c r="AB37" s="42"/>
    </row>
    <row r="38" spans="1:28" ht="15.75" x14ac:dyDescent="0.25">
      <c r="A38" s="28">
        <v>2</v>
      </c>
      <c r="B38" s="29"/>
      <c r="C38" s="19" t="s">
        <v>117</v>
      </c>
      <c r="D38" s="141">
        <v>0</v>
      </c>
      <c r="E38" s="31">
        <v>32</v>
      </c>
      <c r="F38" s="32" t="s">
        <v>127</v>
      </c>
      <c r="G38" s="74" t="s">
        <v>130</v>
      </c>
      <c r="H38" s="33" t="s">
        <v>90</v>
      </c>
      <c r="I38" s="64"/>
      <c r="J38" s="145"/>
      <c r="K38" s="26" t="s">
        <v>198</v>
      </c>
      <c r="L38" s="20" t="s">
        <v>254</v>
      </c>
      <c r="M38" s="30">
        <v>0</v>
      </c>
      <c r="N38" s="30">
        <v>0</v>
      </c>
      <c r="O38" s="127"/>
      <c r="P38" s="128"/>
      <c r="Q38" s="31" t="s">
        <v>98</v>
      </c>
      <c r="R38" s="163">
        <f>'Renc Bln Mei Penghasilan Kotor'!R18</f>
        <v>2500000</v>
      </c>
      <c r="S38" s="164">
        <f t="shared" ref="S38:S45" si="10">R38*11%</f>
        <v>275000</v>
      </c>
      <c r="T38" s="165">
        <v>0</v>
      </c>
      <c r="U38" s="165">
        <f t="shared" si="8"/>
        <v>2775000</v>
      </c>
      <c r="V38" s="110">
        <f t="shared" si="9"/>
        <v>2775000</v>
      </c>
      <c r="W38" s="39">
        <v>0</v>
      </c>
      <c r="X38" s="38">
        <v>0</v>
      </c>
      <c r="Y38" s="38">
        <v>0</v>
      </c>
      <c r="Z38" s="71">
        <f>X38+Y38</f>
        <v>0</v>
      </c>
      <c r="AA38" s="37">
        <f>W38+Z38</f>
        <v>0</v>
      </c>
      <c r="AB38" s="42"/>
    </row>
    <row r="39" spans="1:28" ht="15.75" x14ac:dyDescent="0.25">
      <c r="A39" s="28">
        <f t="shared" si="5"/>
        <v>3</v>
      </c>
      <c r="B39" s="29"/>
      <c r="C39" s="19" t="s">
        <v>123</v>
      </c>
      <c r="D39" s="141">
        <v>72</v>
      </c>
      <c r="E39" s="30">
        <v>0</v>
      </c>
      <c r="F39" s="32" t="s">
        <v>127</v>
      </c>
      <c r="G39" s="31" t="s">
        <v>128</v>
      </c>
      <c r="H39" s="33" t="s">
        <v>238</v>
      </c>
      <c r="I39" s="64"/>
      <c r="J39" s="105"/>
      <c r="K39" s="66" t="s">
        <v>163</v>
      </c>
      <c r="L39" s="20" t="s">
        <v>175</v>
      </c>
      <c r="M39" s="34" t="s">
        <v>184</v>
      </c>
      <c r="N39" s="31" t="s">
        <v>91</v>
      </c>
      <c r="O39" s="124"/>
      <c r="P39" s="131"/>
      <c r="Q39" s="31" t="s">
        <v>185</v>
      </c>
      <c r="R39" s="163">
        <f>'Renc Bln Mei Penghasilan Kotor'!R24</f>
        <v>3000000</v>
      </c>
      <c r="S39" s="164">
        <f t="shared" si="10"/>
        <v>330000</v>
      </c>
      <c r="T39" s="165">
        <v>0</v>
      </c>
      <c r="U39" s="165">
        <f t="shared" si="8"/>
        <v>3330000</v>
      </c>
      <c r="V39" s="110">
        <f t="shared" si="9"/>
        <v>3330000</v>
      </c>
      <c r="W39" s="39">
        <v>0</v>
      </c>
      <c r="X39" s="39">
        <v>0</v>
      </c>
      <c r="Y39" s="39">
        <v>0</v>
      </c>
      <c r="Z39" s="40">
        <f>X39+Y39</f>
        <v>0</v>
      </c>
      <c r="AA39" s="41">
        <f>W39+Z39</f>
        <v>0</v>
      </c>
      <c r="AB39" s="77"/>
    </row>
    <row r="40" spans="1:28" ht="15.75" x14ac:dyDescent="0.25">
      <c r="A40" s="28">
        <f t="shared" si="5"/>
        <v>4</v>
      </c>
      <c r="B40" s="29"/>
      <c r="C40" s="19" t="s">
        <v>124</v>
      </c>
      <c r="D40" s="141">
        <v>12</v>
      </c>
      <c r="E40" s="30">
        <v>0</v>
      </c>
      <c r="F40" s="32" t="s">
        <v>127</v>
      </c>
      <c r="G40" s="31" t="s">
        <v>128</v>
      </c>
      <c r="H40" s="33" t="s">
        <v>301</v>
      </c>
      <c r="I40" s="64"/>
      <c r="J40" s="105"/>
      <c r="K40" s="66" t="s">
        <v>163</v>
      </c>
      <c r="L40" s="20" t="s">
        <v>269</v>
      </c>
      <c r="M40" s="34" t="s">
        <v>270</v>
      </c>
      <c r="N40" s="31" t="s">
        <v>91</v>
      </c>
      <c r="O40" s="124"/>
      <c r="P40" s="132"/>
      <c r="Q40" s="31" t="s">
        <v>185</v>
      </c>
      <c r="R40" s="163">
        <f>'Renc Bln Mei Penghasilan Kotor'!R25</f>
        <v>1800000</v>
      </c>
      <c r="S40" s="164">
        <f t="shared" si="10"/>
        <v>198000</v>
      </c>
      <c r="T40" s="165">
        <v>0</v>
      </c>
      <c r="U40" s="165">
        <f t="shared" si="8"/>
        <v>1998000</v>
      </c>
      <c r="V40" s="110">
        <f t="shared" si="9"/>
        <v>1998000</v>
      </c>
      <c r="W40" s="39">
        <v>0</v>
      </c>
      <c r="X40" s="39">
        <v>0</v>
      </c>
      <c r="Y40" s="39">
        <v>0</v>
      </c>
      <c r="Z40" s="40">
        <f>X40+Y40</f>
        <v>0</v>
      </c>
      <c r="AA40" s="41">
        <f>W40+Z40</f>
        <v>0</v>
      </c>
      <c r="AB40" s="77"/>
    </row>
    <row r="41" spans="1:28" ht="15" customHeight="1" x14ac:dyDescent="0.25">
      <c r="A41" s="28">
        <f t="shared" si="5"/>
        <v>5</v>
      </c>
      <c r="B41" s="52"/>
      <c r="C41" s="21" t="s">
        <v>478</v>
      </c>
      <c r="D41" s="148">
        <v>1400</v>
      </c>
      <c r="E41" s="149" t="s">
        <v>102</v>
      </c>
      <c r="F41" s="150" t="s">
        <v>485</v>
      </c>
      <c r="G41" s="151"/>
      <c r="H41" s="152">
        <v>0</v>
      </c>
      <c r="I41" s="153"/>
      <c r="J41" s="153"/>
      <c r="K41" s="154" t="s">
        <v>198</v>
      </c>
      <c r="L41" s="153" t="s">
        <v>483</v>
      </c>
      <c r="M41" s="153" t="s">
        <v>484</v>
      </c>
      <c r="N41" s="154" t="s">
        <v>91</v>
      </c>
      <c r="O41" s="153"/>
      <c r="P41" s="153"/>
      <c r="Q41" s="80" t="s">
        <v>99</v>
      </c>
      <c r="R41" s="153">
        <f>'Renc Bln Mei Penghasilan Kotor'!R32</f>
        <v>1801801.8018018019</v>
      </c>
      <c r="S41" s="164">
        <f t="shared" si="10"/>
        <v>198198.1981981982</v>
      </c>
      <c r="T41" s="165">
        <v>0</v>
      </c>
      <c r="U41" s="165">
        <f t="shared" si="8"/>
        <v>2000000</v>
      </c>
      <c r="V41" s="110">
        <f t="shared" si="9"/>
        <v>2000000</v>
      </c>
      <c r="W41" s="155"/>
      <c r="X41" s="155"/>
      <c r="Y41" s="156">
        <v>0</v>
      </c>
      <c r="Z41" s="40">
        <f>X41+Y41</f>
        <v>0</v>
      </c>
      <c r="AA41" s="41">
        <f>W41+Z41</f>
        <v>0</v>
      </c>
      <c r="AB41" s="53"/>
    </row>
    <row r="42" spans="1:28" ht="15" customHeight="1" x14ac:dyDescent="0.25">
      <c r="A42" s="28">
        <f t="shared" si="5"/>
        <v>6</v>
      </c>
      <c r="B42" s="52"/>
      <c r="C42" s="287" t="s">
        <v>374</v>
      </c>
      <c r="D42" s="284"/>
      <c r="E42" s="279">
        <v>32</v>
      </c>
      <c r="F42" s="280"/>
      <c r="G42" s="151"/>
      <c r="H42" s="271"/>
      <c r="I42" s="272"/>
      <c r="J42" s="272"/>
      <c r="K42" s="273"/>
      <c r="L42" s="272" t="s">
        <v>376</v>
      </c>
      <c r="M42" s="334"/>
      <c r="N42" s="273"/>
      <c r="O42" s="272"/>
      <c r="P42" s="334"/>
      <c r="Q42" s="80" t="s">
        <v>99</v>
      </c>
      <c r="R42" s="272">
        <f>'Renc Bln Mei Penghasilan Kotor'!R39</f>
        <v>360360.36036036036</v>
      </c>
      <c r="S42" s="164">
        <f t="shared" si="10"/>
        <v>39639.639639639638</v>
      </c>
      <c r="T42" s="165">
        <v>0</v>
      </c>
      <c r="U42" s="165">
        <f t="shared" si="8"/>
        <v>400000</v>
      </c>
      <c r="V42" s="110">
        <f t="shared" si="9"/>
        <v>400000</v>
      </c>
      <c r="W42" s="277"/>
      <c r="X42" s="277"/>
      <c r="Y42" s="335"/>
      <c r="Z42" s="40"/>
      <c r="AA42" s="41"/>
      <c r="AB42" s="278"/>
    </row>
    <row r="43" spans="1:28" ht="15" customHeight="1" x14ac:dyDescent="0.25">
      <c r="A43" s="28">
        <f t="shared" si="5"/>
        <v>7</v>
      </c>
      <c r="B43" s="52"/>
      <c r="C43" s="287" t="s">
        <v>374</v>
      </c>
      <c r="D43" s="284"/>
      <c r="E43" s="279">
        <v>32</v>
      </c>
      <c r="F43" s="280"/>
      <c r="G43" s="151"/>
      <c r="H43" s="271"/>
      <c r="I43" s="272"/>
      <c r="J43" s="272"/>
      <c r="K43" s="273"/>
      <c r="L43" s="272" t="s">
        <v>422</v>
      </c>
      <c r="M43" s="334"/>
      <c r="N43" s="273"/>
      <c r="O43" s="272"/>
      <c r="P43" s="334"/>
      <c r="Q43" s="80" t="s">
        <v>99</v>
      </c>
      <c r="R43" s="272">
        <f>'Renc Bln Mei Penghasilan Kotor'!R40</f>
        <v>450450.45045045047</v>
      </c>
      <c r="S43" s="164">
        <f t="shared" si="10"/>
        <v>49549.549549549549</v>
      </c>
      <c r="T43" s="165">
        <v>0</v>
      </c>
      <c r="U43" s="165">
        <f t="shared" si="8"/>
        <v>500000</v>
      </c>
      <c r="V43" s="110">
        <f t="shared" si="9"/>
        <v>500000</v>
      </c>
      <c r="W43" s="277"/>
      <c r="X43" s="277"/>
      <c r="Y43" s="335"/>
      <c r="Z43" s="40"/>
      <c r="AA43" s="41"/>
      <c r="AB43" s="278"/>
    </row>
    <row r="44" spans="1:28" ht="15" customHeight="1" x14ac:dyDescent="0.25">
      <c r="A44" s="28">
        <f t="shared" si="5"/>
        <v>8</v>
      </c>
      <c r="B44" s="52"/>
      <c r="C44" s="287" t="s">
        <v>374</v>
      </c>
      <c r="D44" s="284"/>
      <c r="E44" s="279">
        <v>32</v>
      </c>
      <c r="F44" s="280"/>
      <c r="G44" s="151"/>
      <c r="H44" s="271"/>
      <c r="I44" s="272"/>
      <c r="J44" s="272"/>
      <c r="K44" s="273"/>
      <c r="L44" s="272" t="s">
        <v>423</v>
      </c>
      <c r="M44" s="334"/>
      <c r="N44" s="273"/>
      <c r="O44" s="272"/>
      <c r="P44" s="334"/>
      <c r="Q44" s="80" t="s">
        <v>99</v>
      </c>
      <c r="R44" s="272">
        <f>'Renc Bln Mei Penghasilan Kotor'!R41</f>
        <v>450450.45045045047</v>
      </c>
      <c r="S44" s="164">
        <f t="shared" si="10"/>
        <v>49549.549549549549</v>
      </c>
      <c r="T44" s="165">
        <v>0</v>
      </c>
      <c r="U44" s="165">
        <f t="shared" si="8"/>
        <v>500000</v>
      </c>
      <c r="V44" s="110">
        <f t="shared" si="9"/>
        <v>500000</v>
      </c>
      <c r="W44" s="277"/>
      <c r="X44" s="277"/>
      <c r="Y44" s="335"/>
      <c r="Z44" s="40"/>
      <c r="AA44" s="41"/>
      <c r="AB44" s="278"/>
    </row>
    <row r="45" spans="1:28" ht="15" customHeight="1" x14ac:dyDescent="0.25">
      <c r="A45" s="28">
        <f t="shared" si="5"/>
        <v>9</v>
      </c>
      <c r="B45" s="52"/>
      <c r="C45" s="287" t="s">
        <v>374</v>
      </c>
      <c r="D45" s="284"/>
      <c r="E45" s="279">
        <v>32</v>
      </c>
      <c r="F45" s="280"/>
      <c r="G45" s="151"/>
      <c r="H45" s="271"/>
      <c r="I45" s="272"/>
      <c r="J45" s="272"/>
      <c r="K45" s="273"/>
      <c r="L45" s="272" t="s">
        <v>425</v>
      </c>
      <c r="M45" s="334"/>
      <c r="N45" s="273"/>
      <c r="O45" s="272"/>
      <c r="P45" s="334"/>
      <c r="Q45" s="80" t="s">
        <v>99</v>
      </c>
      <c r="R45" s="272">
        <f>'Renc Bln Mei Penghasilan Kotor'!R42</f>
        <v>450450.45045045047</v>
      </c>
      <c r="S45" s="164">
        <f t="shared" si="10"/>
        <v>49549.549549549549</v>
      </c>
      <c r="T45" s="165">
        <v>0</v>
      </c>
      <c r="U45" s="165">
        <f t="shared" si="8"/>
        <v>500000</v>
      </c>
      <c r="V45" s="110">
        <f t="shared" si="9"/>
        <v>500000</v>
      </c>
      <c r="W45" s="277"/>
      <c r="X45" s="277"/>
      <c r="Y45" s="335"/>
      <c r="Z45" s="40"/>
      <c r="AA45" s="41"/>
      <c r="AB45" s="278"/>
    </row>
    <row r="46" spans="1:28" s="184" customFormat="1" ht="15.75" x14ac:dyDescent="0.25">
      <c r="A46" s="166"/>
      <c r="B46" s="167"/>
      <c r="C46" s="168" t="s">
        <v>148</v>
      </c>
      <c r="D46" s="200"/>
      <c r="E46" s="178"/>
      <c r="F46" s="171"/>
      <c r="G46" s="201"/>
      <c r="H46" s="173"/>
      <c r="I46" s="174"/>
      <c r="J46" s="202"/>
      <c r="K46" s="194"/>
      <c r="L46" s="177"/>
      <c r="M46" s="203"/>
      <c r="N46" s="204"/>
      <c r="O46" s="195"/>
      <c r="P46" s="196"/>
      <c r="Q46" s="178"/>
      <c r="R46" s="181">
        <f t="shared" ref="R46:AA46" si="11">SUM(R37:R45)</f>
        <v>13313513.513513513</v>
      </c>
      <c r="S46" s="181">
        <f t="shared" si="11"/>
        <v>1464486.4864864864</v>
      </c>
      <c r="T46" s="181">
        <f t="shared" si="11"/>
        <v>0</v>
      </c>
      <c r="U46" s="181">
        <f t="shared" si="11"/>
        <v>14778000</v>
      </c>
      <c r="V46" s="182">
        <f t="shared" si="11"/>
        <v>14778000</v>
      </c>
      <c r="W46" s="182">
        <f t="shared" si="11"/>
        <v>0</v>
      </c>
      <c r="X46" s="182">
        <f t="shared" si="11"/>
        <v>0</v>
      </c>
      <c r="Y46" s="182">
        <f t="shared" si="11"/>
        <v>0</v>
      </c>
      <c r="Z46" s="182">
        <f t="shared" si="11"/>
        <v>0</v>
      </c>
      <c r="AA46" s="182">
        <f t="shared" si="11"/>
        <v>0</v>
      </c>
      <c r="AB46" s="183"/>
    </row>
    <row r="47" spans="1:28" ht="15.75" x14ac:dyDescent="0.25">
      <c r="A47" s="28"/>
      <c r="B47" s="29"/>
      <c r="C47" s="19"/>
      <c r="D47" s="141"/>
      <c r="E47" s="31"/>
      <c r="F47" s="32"/>
      <c r="G47" s="151"/>
      <c r="H47" s="33"/>
      <c r="I47" s="64"/>
      <c r="J47" s="145"/>
      <c r="K47" s="26"/>
      <c r="L47" s="20"/>
      <c r="M47" s="199"/>
      <c r="N47" s="30"/>
      <c r="O47" s="127"/>
      <c r="P47" s="128"/>
      <c r="Q47" s="31"/>
      <c r="R47" s="205"/>
      <c r="S47" s="205"/>
      <c r="T47" s="206"/>
      <c r="U47" s="206"/>
      <c r="V47" s="207"/>
      <c r="W47" s="207"/>
      <c r="X47" s="207"/>
      <c r="Y47" s="207"/>
      <c r="Z47" s="208"/>
      <c r="AA47" s="208"/>
      <c r="AB47" s="42"/>
    </row>
    <row r="48" spans="1:28" ht="15.75" x14ac:dyDescent="0.25">
      <c r="A48" s="28">
        <v>1</v>
      </c>
      <c r="B48" s="29" t="s">
        <v>362</v>
      </c>
      <c r="C48" s="19" t="s">
        <v>119</v>
      </c>
      <c r="D48" s="141">
        <v>12</v>
      </c>
      <c r="E48" s="30">
        <v>0</v>
      </c>
      <c r="F48" s="32" t="s">
        <v>210</v>
      </c>
      <c r="G48" s="31" t="s">
        <v>205</v>
      </c>
      <c r="H48" s="33" t="s">
        <v>300</v>
      </c>
      <c r="I48" s="64"/>
      <c r="J48" s="105"/>
      <c r="K48" s="66" t="s">
        <v>163</v>
      </c>
      <c r="L48" s="20" t="s">
        <v>194</v>
      </c>
      <c r="M48" s="34" t="s">
        <v>195</v>
      </c>
      <c r="N48" s="31"/>
      <c r="O48" s="124"/>
      <c r="P48" s="125"/>
      <c r="Q48" s="31" t="s">
        <v>98</v>
      </c>
      <c r="R48" s="163">
        <f>'Renc Bln Mei Penghasilan Kotor'!R20</f>
        <v>1500000</v>
      </c>
      <c r="S48" s="317">
        <f>R48*11%</f>
        <v>165000</v>
      </c>
      <c r="T48" s="165">
        <v>0</v>
      </c>
      <c r="U48" s="165">
        <f>R48+S48+T48</f>
        <v>1665000</v>
      </c>
      <c r="V48" s="110">
        <f>U48</f>
        <v>1665000</v>
      </c>
      <c r="W48" s="39">
        <v>0</v>
      </c>
      <c r="X48" s="39">
        <v>0</v>
      </c>
      <c r="Y48" s="39">
        <v>0</v>
      </c>
      <c r="Z48" s="40">
        <f>X48+Y48</f>
        <v>0</v>
      </c>
      <c r="AA48" s="41">
        <f>W48+Z48</f>
        <v>0</v>
      </c>
      <c r="AB48" s="42"/>
    </row>
    <row r="49" spans="1:29" ht="15.75" x14ac:dyDescent="0.25">
      <c r="A49" s="28">
        <v>2</v>
      </c>
      <c r="B49" s="29"/>
      <c r="C49" s="19" t="s">
        <v>479</v>
      </c>
      <c r="D49" s="141">
        <v>12</v>
      </c>
      <c r="E49" s="114">
        <v>0</v>
      </c>
      <c r="F49" s="32" t="s">
        <v>480</v>
      </c>
      <c r="G49" s="31" t="s">
        <v>102</v>
      </c>
      <c r="H49" s="33" t="s">
        <v>309</v>
      </c>
      <c r="I49" s="20"/>
      <c r="J49" s="106"/>
      <c r="K49" s="26" t="s">
        <v>198</v>
      </c>
      <c r="L49" s="20" t="s">
        <v>266</v>
      </c>
      <c r="M49" s="34" t="s">
        <v>481</v>
      </c>
      <c r="N49" s="31" t="s">
        <v>91</v>
      </c>
      <c r="O49" s="129"/>
      <c r="P49" s="130"/>
      <c r="Q49" s="31" t="s">
        <v>185</v>
      </c>
      <c r="R49" s="163">
        <f>'Renc Bln Mei Penghasilan Kotor'!R26</f>
        <v>680000</v>
      </c>
      <c r="S49" s="317">
        <f>R49*11%</f>
        <v>74800</v>
      </c>
      <c r="T49" s="165">
        <v>0</v>
      </c>
      <c r="U49" s="165">
        <f>R49+S49+T49</f>
        <v>754800</v>
      </c>
      <c r="V49" s="110">
        <f>U49</f>
        <v>754800</v>
      </c>
      <c r="W49" s="39">
        <v>0</v>
      </c>
      <c r="X49" s="39">
        <v>0</v>
      </c>
      <c r="Y49" s="39">
        <v>0</v>
      </c>
      <c r="Z49" s="40">
        <f>X49+Y49</f>
        <v>0</v>
      </c>
      <c r="AA49" s="41">
        <f>W49+Z49</f>
        <v>0</v>
      </c>
      <c r="AB49" s="42"/>
    </row>
    <row r="50" spans="1:29" ht="15.75" x14ac:dyDescent="0.25">
      <c r="A50" s="28">
        <v>3</v>
      </c>
      <c r="B50" s="29"/>
      <c r="C50" s="19" t="s">
        <v>121</v>
      </c>
      <c r="D50" s="141">
        <v>100</v>
      </c>
      <c r="E50" s="114">
        <v>0</v>
      </c>
      <c r="F50" s="32" t="s">
        <v>186</v>
      </c>
      <c r="G50" s="31" t="s">
        <v>102</v>
      </c>
      <c r="H50" s="33" t="s">
        <v>187</v>
      </c>
      <c r="I50" s="20"/>
      <c r="J50" s="106"/>
      <c r="K50" s="26" t="s">
        <v>198</v>
      </c>
      <c r="L50" s="20" t="s">
        <v>189</v>
      </c>
      <c r="M50" s="34" t="s">
        <v>188</v>
      </c>
      <c r="N50" s="31" t="s">
        <v>91</v>
      </c>
      <c r="O50" s="129"/>
      <c r="P50" s="130"/>
      <c r="Q50" s="31" t="s">
        <v>185</v>
      </c>
      <c r="R50" s="163">
        <v>0</v>
      </c>
      <c r="S50" s="317">
        <f>R50*11%</f>
        <v>0</v>
      </c>
      <c r="T50" s="165">
        <v>0</v>
      </c>
      <c r="U50" s="165">
        <f>R50+S50+T50</f>
        <v>0</v>
      </c>
      <c r="V50" s="110">
        <f>U50</f>
        <v>0</v>
      </c>
      <c r="W50" s="39">
        <v>0</v>
      </c>
      <c r="X50" s="39">
        <v>0</v>
      </c>
      <c r="Y50" s="39">
        <v>0</v>
      </c>
      <c r="Z50" s="40">
        <f>X50+Y50</f>
        <v>0</v>
      </c>
      <c r="AA50" s="41">
        <f>W50+Z50</f>
        <v>0</v>
      </c>
      <c r="AB50" s="42" t="s">
        <v>482</v>
      </c>
    </row>
    <row r="51" spans="1:29" s="222" customFormat="1" ht="15.75" x14ac:dyDescent="0.25">
      <c r="A51" s="209"/>
      <c r="B51" s="210"/>
      <c r="C51" s="211" t="s">
        <v>148</v>
      </c>
      <c r="D51" s="200"/>
      <c r="E51" s="204"/>
      <c r="F51" s="212"/>
      <c r="G51" s="213"/>
      <c r="H51" s="173"/>
      <c r="I51" s="214"/>
      <c r="J51" s="215"/>
      <c r="K51" s="216"/>
      <c r="L51" s="217"/>
      <c r="M51" s="218"/>
      <c r="N51" s="213"/>
      <c r="O51" s="219"/>
      <c r="P51" s="220"/>
      <c r="Q51" s="213"/>
      <c r="R51" s="181">
        <f>SUM(R48:R50)</f>
        <v>2180000</v>
      </c>
      <c r="S51" s="181">
        <f t="shared" ref="S51:AA51" si="12">SUM(S48:S50)</f>
        <v>239800</v>
      </c>
      <c r="T51" s="181">
        <f t="shared" si="12"/>
        <v>0</v>
      </c>
      <c r="U51" s="181">
        <f t="shared" si="12"/>
        <v>2419800</v>
      </c>
      <c r="V51" s="181">
        <f t="shared" si="12"/>
        <v>2419800</v>
      </c>
      <c r="W51" s="181">
        <f t="shared" si="12"/>
        <v>0</v>
      </c>
      <c r="X51" s="181">
        <f t="shared" si="12"/>
        <v>0</v>
      </c>
      <c r="Y51" s="181">
        <f t="shared" si="12"/>
        <v>0</v>
      </c>
      <c r="Z51" s="181">
        <f t="shared" si="12"/>
        <v>0</v>
      </c>
      <c r="AA51" s="181">
        <f t="shared" si="12"/>
        <v>0</v>
      </c>
      <c r="AB51" s="221"/>
    </row>
    <row r="53" spans="1:29" ht="15.75" x14ac:dyDescent="0.25">
      <c r="A53" s="28">
        <v>1</v>
      </c>
      <c r="B53" s="29" t="s">
        <v>363</v>
      </c>
      <c r="C53" s="19" t="s">
        <v>122</v>
      </c>
      <c r="D53" s="141">
        <v>500</v>
      </c>
      <c r="E53" s="30">
        <v>0</v>
      </c>
      <c r="F53" s="32" t="s">
        <v>207</v>
      </c>
      <c r="G53" s="31" t="s">
        <v>102</v>
      </c>
      <c r="H53" s="33" t="s">
        <v>237</v>
      </c>
      <c r="I53" s="64"/>
      <c r="J53" s="105"/>
      <c r="K53" s="66" t="s">
        <v>163</v>
      </c>
      <c r="L53" s="20" t="s">
        <v>174</v>
      </c>
      <c r="M53" s="34" t="s">
        <v>183</v>
      </c>
      <c r="N53" s="31" t="s">
        <v>91</v>
      </c>
      <c r="O53" s="124"/>
      <c r="P53" s="131"/>
      <c r="Q53" s="31" t="s">
        <v>185</v>
      </c>
      <c r="R53" s="163">
        <f>'Renc Bln Mei Penghasilan Kotor'!R23</f>
        <v>38363188</v>
      </c>
      <c r="S53" s="317">
        <f>R53*11%</f>
        <v>4219950.68</v>
      </c>
      <c r="T53" s="165">
        <v>0</v>
      </c>
      <c r="U53" s="165">
        <f>R53+S53+T53</f>
        <v>42583138.68</v>
      </c>
      <c r="V53" s="110">
        <f>U53</f>
        <v>42583138.68</v>
      </c>
      <c r="W53" s="39">
        <v>0</v>
      </c>
      <c r="X53" s="39">
        <v>0</v>
      </c>
      <c r="Y53" s="39">
        <v>0</v>
      </c>
      <c r="Z53" s="40">
        <f>X53+Y53</f>
        <v>0</v>
      </c>
      <c r="AA53" s="41">
        <f>W53+Z53</f>
        <v>0</v>
      </c>
      <c r="AB53" s="42"/>
    </row>
    <row r="54" spans="1:29" ht="17.25" customHeight="1" x14ac:dyDescent="0.25">
      <c r="A54" s="28"/>
      <c r="B54" s="29"/>
      <c r="C54" s="21"/>
      <c r="D54" s="143"/>
      <c r="E54" s="30"/>
      <c r="F54" s="32"/>
      <c r="G54" s="31"/>
      <c r="H54" s="33"/>
      <c r="I54" s="64"/>
      <c r="J54" s="107"/>
      <c r="K54" s="26"/>
      <c r="L54" s="87"/>
      <c r="M54" s="34"/>
      <c r="N54" s="31"/>
      <c r="O54" s="135"/>
      <c r="P54" s="136"/>
      <c r="Q54" s="31"/>
      <c r="R54" s="185"/>
      <c r="S54" s="317"/>
      <c r="T54" s="165"/>
      <c r="U54" s="165"/>
      <c r="V54" s="110"/>
      <c r="W54" s="39"/>
      <c r="X54" s="39"/>
      <c r="Y54" s="39"/>
      <c r="Z54" s="40"/>
      <c r="AA54" s="41"/>
      <c r="AB54" s="42"/>
    </row>
    <row r="55" spans="1:29" s="184" customFormat="1" ht="17.25" customHeight="1" x14ac:dyDescent="0.25">
      <c r="A55" s="166"/>
      <c r="B55" s="167"/>
      <c r="C55" s="168" t="s">
        <v>148</v>
      </c>
      <c r="D55" s="223"/>
      <c r="E55" s="204"/>
      <c r="F55" s="171"/>
      <c r="G55" s="178"/>
      <c r="H55" s="173"/>
      <c r="I55" s="224"/>
      <c r="J55" s="225"/>
      <c r="K55" s="226"/>
      <c r="L55" s="227"/>
      <c r="M55" s="228"/>
      <c r="N55" s="178"/>
      <c r="O55" s="229"/>
      <c r="P55" s="230"/>
      <c r="Q55" s="178"/>
      <c r="R55" s="231">
        <f t="shared" ref="R55:AA55" si="13">SUM(R53:R54)</f>
        <v>38363188</v>
      </c>
      <c r="S55" s="231">
        <f t="shared" si="13"/>
        <v>4219950.68</v>
      </c>
      <c r="T55" s="231">
        <f t="shared" si="13"/>
        <v>0</v>
      </c>
      <c r="U55" s="231">
        <f t="shared" si="13"/>
        <v>42583138.68</v>
      </c>
      <c r="V55" s="232">
        <f t="shared" si="13"/>
        <v>42583138.68</v>
      </c>
      <c r="W55" s="232">
        <f t="shared" si="13"/>
        <v>0</v>
      </c>
      <c r="X55" s="232">
        <f t="shared" si="13"/>
        <v>0</v>
      </c>
      <c r="Y55" s="232">
        <f t="shared" si="13"/>
        <v>0</v>
      </c>
      <c r="Z55" s="232">
        <f t="shared" si="13"/>
        <v>0</v>
      </c>
      <c r="AA55" s="232">
        <f t="shared" si="13"/>
        <v>0</v>
      </c>
      <c r="AB55" s="183"/>
    </row>
    <row r="56" spans="1:29" ht="7.5" customHeight="1" thickBot="1" x14ac:dyDescent="0.3">
      <c r="A56" s="28"/>
      <c r="B56" s="52"/>
      <c r="C56" s="21"/>
      <c r="D56" s="148"/>
      <c r="E56" s="149"/>
      <c r="F56" s="150"/>
      <c r="G56" s="151"/>
      <c r="H56" s="152"/>
      <c r="I56" s="153"/>
      <c r="J56" s="153"/>
      <c r="K56" s="154"/>
      <c r="L56" s="153"/>
      <c r="M56" s="153"/>
      <c r="N56" s="154"/>
      <c r="O56" s="153"/>
      <c r="P56" s="153"/>
      <c r="Q56" s="153"/>
      <c r="R56" s="153"/>
      <c r="S56" s="153"/>
      <c r="T56" s="197"/>
      <c r="U56" s="198"/>
      <c r="V56" s="21"/>
      <c r="W56" s="155"/>
      <c r="X56" s="155"/>
      <c r="Y56" s="155"/>
      <c r="Z56" s="157"/>
      <c r="AA56" s="158"/>
      <c r="AB56" s="53"/>
    </row>
    <row r="57" spans="1:29" ht="32.25" customHeight="1" thickBot="1" x14ac:dyDescent="0.3">
      <c r="A57" s="92"/>
      <c r="B57" s="93"/>
      <c r="C57" s="94" t="s">
        <v>148</v>
      </c>
      <c r="D57" s="95"/>
      <c r="E57" s="95"/>
      <c r="F57" s="95"/>
      <c r="G57" s="95"/>
      <c r="H57" s="95"/>
      <c r="I57" s="95"/>
      <c r="J57" s="95"/>
      <c r="K57" s="95"/>
      <c r="L57" s="95"/>
      <c r="M57" s="95"/>
      <c r="N57" s="96"/>
      <c r="O57" s="95"/>
      <c r="P57" s="95"/>
      <c r="Q57" s="95"/>
      <c r="R57" s="233">
        <f t="shared" ref="R57:AA57" si="14">R55+R51+R46+R35+R28+R15</f>
        <v>139982737.54954955</v>
      </c>
      <c r="S57" s="233">
        <f t="shared" si="14"/>
        <v>15398101.13045045</v>
      </c>
      <c r="T57" s="233">
        <f t="shared" si="14"/>
        <v>0</v>
      </c>
      <c r="U57" s="233">
        <f t="shared" si="14"/>
        <v>155380838.68000001</v>
      </c>
      <c r="V57" s="233">
        <f t="shared" si="14"/>
        <v>155380838.68000001</v>
      </c>
      <c r="W57" s="97">
        <f t="shared" si="14"/>
        <v>0</v>
      </c>
      <c r="X57" s="97">
        <f t="shared" si="14"/>
        <v>0</v>
      </c>
      <c r="Y57" s="97">
        <f t="shared" si="14"/>
        <v>0</v>
      </c>
      <c r="Z57" s="97">
        <f t="shared" si="14"/>
        <v>0</v>
      </c>
      <c r="AA57" s="97">
        <f t="shared" si="14"/>
        <v>0</v>
      </c>
      <c r="AB57" s="95"/>
      <c r="AC57" s="119"/>
    </row>
    <row r="58" spans="1:29" x14ac:dyDescent="0.25">
      <c r="R58" s="234"/>
      <c r="U58" s="333"/>
      <c r="Z58" s="99"/>
      <c r="AA58" s="99"/>
    </row>
    <row r="59" spans="1:29" x14ac:dyDescent="0.25">
      <c r="R59" s="235"/>
      <c r="S59" s="333"/>
      <c r="V59" s="100"/>
    </row>
    <row r="60" spans="1:29" x14ac:dyDescent="0.25">
      <c r="R60" s="333"/>
    </row>
    <row r="64" spans="1:29" hidden="1" x14ac:dyDescent="0.25">
      <c r="A64" s="44" t="s">
        <v>89</v>
      </c>
    </row>
    <row r="65" spans="1:28" hidden="1" x14ac:dyDescent="0.25">
      <c r="A65" s="44" t="s">
        <v>103</v>
      </c>
    </row>
    <row r="66" spans="1:28" hidden="1" x14ac:dyDescent="0.25">
      <c r="A66" s="44" t="s">
        <v>104</v>
      </c>
    </row>
    <row r="67" spans="1:28" hidden="1" x14ac:dyDescent="0.25">
      <c r="A67" s="44" t="s">
        <v>267</v>
      </c>
    </row>
    <row r="68" spans="1:28" hidden="1" x14ac:dyDescent="0.25"/>
    <row r="69" spans="1:28" ht="23.1" hidden="1" customHeight="1" x14ac:dyDescent="0.25">
      <c r="A69" s="597" t="s">
        <v>3</v>
      </c>
      <c r="B69" s="599" t="s">
        <v>29</v>
      </c>
      <c r="C69" s="590" t="s">
        <v>18</v>
      </c>
      <c r="D69" s="591"/>
      <c r="E69" s="591"/>
      <c r="F69" s="591"/>
      <c r="G69" s="592"/>
      <c r="H69" s="601" t="s">
        <v>4</v>
      </c>
      <c r="I69" s="603" t="s">
        <v>5</v>
      </c>
      <c r="J69" s="604"/>
      <c r="K69" s="605"/>
      <c r="L69" s="590" t="s">
        <v>13</v>
      </c>
      <c r="M69" s="591"/>
      <c r="N69" s="592"/>
      <c r="O69" s="603" t="s">
        <v>6</v>
      </c>
      <c r="P69" s="604"/>
      <c r="Q69" s="605"/>
      <c r="R69" s="601" t="s">
        <v>48</v>
      </c>
      <c r="S69" s="601"/>
      <c r="T69" s="601"/>
      <c r="U69" s="601"/>
      <c r="V69" s="599" t="s">
        <v>70</v>
      </c>
      <c r="W69" s="590" t="s">
        <v>52</v>
      </c>
      <c r="X69" s="591"/>
      <c r="Y69" s="591"/>
      <c r="Z69" s="591"/>
      <c r="AA69" s="592"/>
      <c r="AB69" s="593" t="s">
        <v>8</v>
      </c>
    </row>
    <row r="70" spans="1:28" ht="23.25" hidden="1" x14ac:dyDescent="0.25">
      <c r="A70" s="598"/>
      <c r="B70" s="600"/>
      <c r="C70" s="45" t="s">
        <v>58</v>
      </c>
      <c r="D70" s="45" t="s">
        <v>60</v>
      </c>
      <c r="E70" s="46" t="s">
        <v>59</v>
      </c>
      <c r="F70" s="46" t="s">
        <v>28</v>
      </c>
      <c r="G70" s="46" t="s">
        <v>30</v>
      </c>
      <c r="H70" s="602"/>
      <c r="I70" s="47" t="s">
        <v>9</v>
      </c>
      <c r="J70" s="47" t="s">
        <v>10</v>
      </c>
      <c r="K70" s="48" t="s">
        <v>33</v>
      </c>
      <c r="L70" s="48" t="s">
        <v>14</v>
      </c>
      <c r="M70" s="48" t="s">
        <v>28</v>
      </c>
      <c r="N70" s="48" t="s">
        <v>15</v>
      </c>
      <c r="O70" s="47" t="s">
        <v>11</v>
      </c>
      <c r="P70" s="47" t="s">
        <v>12</v>
      </c>
      <c r="Q70" s="45" t="s">
        <v>80</v>
      </c>
      <c r="R70" s="45" t="s">
        <v>81</v>
      </c>
      <c r="S70" s="45" t="s">
        <v>82</v>
      </c>
      <c r="T70" s="45" t="s">
        <v>83</v>
      </c>
      <c r="U70" s="45" t="s">
        <v>20</v>
      </c>
      <c r="V70" s="600"/>
      <c r="W70" s="45" t="s">
        <v>7</v>
      </c>
      <c r="X70" s="45" t="s">
        <v>53</v>
      </c>
      <c r="Y70" s="45" t="s">
        <v>54</v>
      </c>
      <c r="Z70" s="45" t="s">
        <v>55</v>
      </c>
      <c r="AA70" s="45" t="s">
        <v>56</v>
      </c>
      <c r="AB70" s="594"/>
    </row>
    <row r="71" spans="1:28" hidden="1" x14ac:dyDescent="0.25">
      <c r="A71" s="49">
        <v>1</v>
      </c>
      <c r="B71" s="49">
        <v>2</v>
      </c>
      <c r="C71" s="49">
        <v>3</v>
      </c>
      <c r="D71" s="595">
        <v>4</v>
      </c>
      <c r="E71" s="596"/>
      <c r="F71" s="49">
        <v>5</v>
      </c>
      <c r="G71" s="49">
        <v>6</v>
      </c>
      <c r="H71" s="49">
        <v>7</v>
      </c>
      <c r="I71" s="50">
        <v>8</v>
      </c>
      <c r="J71" s="49">
        <v>9</v>
      </c>
      <c r="K71" s="49">
        <v>10</v>
      </c>
      <c r="L71" s="49">
        <v>11</v>
      </c>
      <c r="M71" s="49">
        <v>12</v>
      </c>
      <c r="N71" s="49">
        <v>13</v>
      </c>
      <c r="O71" s="49">
        <v>14</v>
      </c>
      <c r="P71" s="49">
        <v>15</v>
      </c>
      <c r="Q71" s="49">
        <v>16</v>
      </c>
      <c r="R71" s="49">
        <v>17</v>
      </c>
      <c r="S71" s="49">
        <v>18</v>
      </c>
      <c r="T71" s="49">
        <v>19</v>
      </c>
      <c r="U71" s="49">
        <v>20</v>
      </c>
      <c r="V71" s="49">
        <v>21</v>
      </c>
      <c r="W71" s="49">
        <v>22</v>
      </c>
      <c r="X71" s="49">
        <v>23</v>
      </c>
      <c r="Y71" s="49">
        <v>24</v>
      </c>
      <c r="Z71" s="49" t="s">
        <v>71</v>
      </c>
      <c r="AA71" s="49" t="s">
        <v>72</v>
      </c>
      <c r="AB71" s="49">
        <v>27</v>
      </c>
    </row>
    <row r="72" spans="1:28" hidden="1" x14ac:dyDescent="0.25">
      <c r="A72" s="51"/>
      <c r="B72" s="52"/>
      <c r="C72" s="53"/>
      <c r="D72" s="53"/>
      <c r="E72" s="53"/>
      <c r="F72" s="53"/>
      <c r="G72" s="53"/>
      <c r="H72" s="54"/>
      <c r="I72" s="91"/>
      <c r="J72" s="53"/>
      <c r="K72" s="53"/>
      <c r="L72" s="53"/>
      <c r="M72" s="53"/>
      <c r="N72" s="53"/>
      <c r="O72" s="53"/>
      <c r="P72" s="53"/>
      <c r="Q72" s="53"/>
      <c r="R72" s="160"/>
      <c r="S72" s="160"/>
      <c r="T72" s="160"/>
      <c r="U72" s="160"/>
      <c r="V72" s="53"/>
      <c r="W72" s="53"/>
      <c r="X72" s="53"/>
      <c r="Y72" s="53"/>
      <c r="Z72" s="53"/>
      <c r="AA72" s="53"/>
      <c r="AB72" s="53"/>
    </row>
    <row r="73" spans="1:28" hidden="1" x14ac:dyDescent="0.25">
      <c r="A73" s="56">
        <v>1</v>
      </c>
      <c r="B73" s="57" t="s">
        <v>107</v>
      </c>
      <c r="C73" s="17" t="s">
        <v>108</v>
      </c>
      <c r="D73" s="31">
        <v>4550</v>
      </c>
      <c r="E73" s="39">
        <v>0</v>
      </c>
      <c r="F73" s="32" t="s">
        <v>212</v>
      </c>
      <c r="G73" s="58" t="s">
        <v>100</v>
      </c>
      <c r="H73" s="33" t="s">
        <v>164</v>
      </c>
      <c r="I73" s="59" t="s">
        <v>150</v>
      </c>
      <c r="J73" s="60">
        <v>44192</v>
      </c>
      <c r="K73" s="61" t="s">
        <v>163</v>
      </c>
      <c r="L73" s="18" t="s">
        <v>165</v>
      </c>
      <c r="M73" s="32" t="s">
        <v>176</v>
      </c>
      <c r="N73" s="31" t="s">
        <v>91</v>
      </c>
      <c r="O73" s="35" t="s">
        <v>94</v>
      </c>
      <c r="P73" s="35" t="s">
        <v>95</v>
      </c>
      <c r="Q73" s="31" t="s">
        <v>98</v>
      </c>
      <c r="R73" s="36">
        <v>40000000</v>
      </c>
      <c r="S73" s="236">
        <f>R73*10%</f>
        <v>4000000</v>
      </c>
      <c r="T73" s="187">
        <v>0</v>
      </c>
      <c r="U73" s="70">
        <f t="shared" ref="U73:U80" si="15">R73+S73+T73</f>
        <v>44000000</v>
      </c>
      <c r="V73" s="17">
        <v>50000000</v>
      </c>
      <c r="W73" s="39">
        <v>5500000</v>
      </c>
      <c r="X73" s="39">
        <v>0</v>
      </c>
      <c r="Y73" s="39"/>
      <c r="Z73" s="62">
        <f>X73+Y73</f>
        <v>0</v>
      </c>
      <c r="AA73" s="37">
        <f>W73+Z73</f>
        <v>5500000</v>
      </c>
      <c r="AB73" s="42"/>
    </row>
    <row r="74" spans="1:28" hidden="1" x14ac:dyDescent="0.25">
      <c r="A74" s="28">
        <f>A73+1</f>
        <v>2</v>
      </c>
      <c r="B74" s="29"/>
      <c r="C74" s="19" t="s">
        <v>109</v>
      </c>
      <c r="D74" s="63">
        <v>500</v>
      </c>
      <c r="E74" s="39">
        <v>0</v>
      </c>
      <c r="F74" s="32" t="s">
        <v>211</v>
      </c>
      <c r="G74" s="58" t="s">
        <v>101</v>
      </c>
      <c r="H74" s="33" t="s">
        <v>164</v>
      </c>
      <c r="I74" s="64" t="s">
        <v>151</v>
      </c>
      <c r="J74" s="65">
        <v>44053</v>
      </c>
      <c r="K74" s="66" t="s">
        <v>163</v>
      </c>
      <c r="L74" s="20" t="s">
        <v>166</v>
      </c>
      <c r="M74" s="32" t="s">
        <v>180</v>
      </c>
      <c r="N74" s="31" t="s">
        <v>91</v>
      </c>
      <c r="O74" s="35" t="s">
        <v>92</v>
      </c>
      <c r="P74" s="35" t="s">
        <v>96</v>
      </c>
      <c r="Q74" s="31" t="s">
        <v>98</v>
      </c>
      <c r="R74" s="67">
        <v>3000000</v>
      </c>
      <c r="S74" s="236">
        <f t="shared" ref="S74:S79" si="16">R74*10%</f>
        <v>300000</v>
      </c>
      <c r="T74" s="187">
        <v>0</v>
      </c>
      <c r="U74" s="70">
        <f t="shared" si="15"/>
        <v>3300000</v>
      </c>
      <c r="V74" s="19">
        <v>3000000</v>
      </c>
      <c r="W74" s="39">
        <v>5500000</v>
      </c>
      <c r="X74" s="39">
        <v>0</v>
      </c>
      <c r="Y74" s="39">
        <v>0</v>
      </c>
      <c r="Z74" s="62">
        <f t="shared" ref="Z74:Z79" si="17">X74+Y74</f>
        <v>0</v>
      </c>
      <c r="AA74" s="37">
        <f>W74+Z74</f>
        <v>5500000</v>
      </c>
      <c r="AB74" s="42" t="s">
        <v>252</v>
      </c>
    </row>
    <row r="75" spans="1:28" ht="15.75" hidden="1" x14ac:dyDescent="0.25">
      <c r="A75" s="28">
        <f t="shared" ref="A75:A102" si="18">A74+1</f>
        <v>3</v>
      </c>
      <c r="B75" s="29"/>
      <c r="C75" s="19" t="s">
        <v>110</v>
      </c>
      <c r="D75" s="68">
        <v>8800</v>
      </c>
      <c r="E75" s="39">
        <v>0</v>
      </c>
      <c r="F75" s="32" t="s">
        <v>213</v>
      </c>
      <c r="G75" s="31" t="s">
        <v>233</v>
      </c>
      <c r="H75" s="33" t="s">
        <v>216</v>
      </c>
      <c r="I75" s="64" t="s">
        <v>152</v>
      </c>
      <c r="J75" s="65">
        <v>43801</v>
      </c>
      <c r="K75" s="66" t="s">
        <v>163</v>
      </c>
      <c r="L75" s="20" t="s">
        <v>167</v>
      </c>
      <c r="M75" s="32" t="s">
        <v>181</v>
      </c>
      <c r="N75" s="31" t="s">
        <v>91</v>
      </c>
      <c r="O75" s="35" t="s">
        <v>190</v>
      </c>
      <c r="P75" s="35" t="s">
        <v>191</v>
      </c>
      <c r="Q75" s="31" t="s">
        <v>98</v>
      </c>
      <c r="R75" s="67">
        <v>7000000</v>
      </c>
      <c r="S75" s="236">
        <f t="shared" si="16"/>
        <v>700000</v>
      </c>
      <c r="T75" s="187">
        <v>0</v>
      </c>
      <c r="U75" s="70">
        <f t="shared" si="15"/>
        <v>7700000</v>
      </c>
      <c r="V75" s="19">
        <v>7000000</v>
      </c>
      <c r="W75" s="39">
        <v>0</v>
      </c>
      <c r="X75" s="39">
        <v>0</v>
      </c>
      <c r="Y75" s="39">
        <v>0</v>
      </c>
      <c r="Z75" s="62">
        <f t="shared" si="17"/>
        <v>0</v>
      </c>
      <c r="AA75" s="39">
        <v>0</v>
      </c>
      <c r="AB75" s="42"/>
    </row>
    <row r="76" spans="1:28" ht="15.75" hidden="1" x14ac:dyDescent="0.25">
      <c r="A76" s="28">
        <f t="shared" si="18"/>
        <v>4</v>
      </c>
      <c r="B76" s="29"/>
      <c r="C76" s="19" t="s">
        <v>111</v>
      </c>
      <c r="D76" s="68">
        <v>48</v>
      </c>
      <c r="E76" s="39">
        <v>0</v>
      </c>
      <c r="F76" s="32" t="s">
        <v>214</v>
      </c>
      <c r="G76" s="31" t="s">
        <v>232</v>
      </c>
      <c r="H76" s="33" t="s">
        <v>217</v>
      </c>
      <c r="I76" s="64" t="s">
        <v>153</v>
      </c>
      <c r="J76" s="65">
        <v>44091</v>
      </c>
      <c r="K76" s="66" t="s">
        <v>163</v>
      </c>
      <c r="L76" s="20" t="s">
        <v>168</v>
      </c>
      <c r="M76" s="32" t="s">
        <v>179</v>
      </c>
      <c r="N76" s="31" t="s">
        <v>91</v>
      </c>
      <c r="O76" s="35" t="s">
        <v>192</v>
      </c>
      <c r="P76" s="35" t="s">
        <v>193</v>
      </c>
      <c r="Q76" s="31" t="s">
        <v>98</v>
      </c>
      <c r="R76" s="67">
        <v>6000000</v>
      </c>
      <c r="S76" s="236">
        <f t="shared" si="16"/>
        <v>600000</v>
      </c>
      <c r="T76" s="187">
        <v>0</v>
      </c>
      <c r="U76" s="70">
        <f t="shared" si="15"/>
        <v>6600000</v>
      </c>
      <c r="V76" s="19">
        <v>6000000</v>
      </c>
      <c r="W76" s="39">
        <v>6600000</v>
      </c>
      <c r="X76" s="39">
        <v>0</v>
      </c>
      <c r="Y76" s="39">
        <v>0</v>
      </c>
      <c r="Z76" s="62">
        <f t="shared" si="17"/>
        <v>0</v>
      </c>
      <c r="AA76" s="37">
        <f>W76+Z76</f>
        <v>6600000</v>
      </c>
      <c r="AB76" s="42" t="s">
        <v>203</v>
      </c>
    </row>
    <row r="77" spans="1:28" ht="15.75" hidden="1" x14ac:dyDescent="0.25">
      <c r="A77" s="28">
        <f t="shared" si="18"/>
        <v>5</v>
      </c>
      <c r="B77" s="29"/>
      <c r="C77" s="19" t="s">
        <v>111</v>
      </c>
      <c r="D77" s="68">
        <v>48</v>
      </c>
      <c r="E77" s="39">
        <v>0</v>
      </c>
      <c r="F77" s="32" t="s">
        <v>214</v>
      </c>
      <c r="G77" s="31" t="s">
        <v>232</v>
      </c>
      <c r="H77" s="33" t="s">
        <v>218</v>
      </c>
      <c r="I77" s="64" t="s">
        <v>154</v>
      </c>
      <c r="J77" s="65">
        <v>44091</v>
      </c>
      <c r="K77" s="66" t="s">
        <v>163</v>
      </c>
      <c r="L77" s="20" t="s">
        <v>169</v>
      </c>
      <c r="M77" s="32" t="s">
        <v>179</v>
      </c>
      <c r="N77" s="31" t="s">
        <v>91</v>
      </c>
      <c r="O77" s="35" t="s">
        <v>93</v>
      </c>
      <c r="P77" s="35" t="s">
        <v>97</v>
      </c>
      <c r="Q77" s="31" t="s">
        <v>98</v>
      </c>
      <c r="R77" s="67">
        <v>3000000</v>
      </c>
      <c r="S77" s="236">
        <f t="shared" si="16"/>
        <v>300000</v>
      </c>
      <c r="T77" s="187">
        <v>0</v>
      </c>
      <c r="U77" s="70">
        <f t="shared" si="15"/>
        <v>3300000</v>
      </c>
      <c r="V77" s="19">
        <v>3000000</v>
      </c>
      <c r="W77" s="39">
        <v>0</v>
      </c>
      <c r="X77" s="39">
        <v>0</v>
      </c>
      <c r="Y77" s="39">
        <v>3300000</v>
      </c>
      <c r="Z77" s="62">
        <f t="shared" si="17"/>
        <v>3300000</v>
      </c>
      <c r="AA77" s="37">
        <f>W77+Z77</f>
        <v>3300000</v>
      </c>
      <c r="AB77" s="42"/>
    </row>
    <row r="78" spans="1:28" ht="15.75" hidden="1" x14ac:dyDescent="0.25">
      <c r="A78" s="28">
        <f t="shared" si="18"/>
        <v>6</v>
      </c>
      <c r="B78" s="29"/>
      <c r="C78" s="19" t="s">
        <v>112</v>
      </c>
      <c r="D78" s="68">
        <v>600</v>
      </c>
      <c r="E78" s="39">
        <v>0</v>
      </c>
      <c r="F78" s="32" t="s">
        <v>215</v>
      </c>
      <c r="G78" s="31" t="s">
        <v>234</v>
      </c>
      <c r="H78" s="33" t="s">
        <v>219</v>
      </c>
      <c r="I78" s="64" t="s">
        <v>155</v>
      </c>
      <c r="J78" s="65">
        <v>44089</v>
      </c>
      <c r="K78" s="66" t="s">
        <v>163</v>
      </c>
      <c r="L78" s="20" t="s">
        <v>170</v>
      </c>
      <c r="M78" s="32" t="s">
        <v>178</v>
      </c>
      <c r="N78" s="31" t="s">
        <v>91</v>
      </c>
      <c r="O78" s="35" t="s">
        <v>93</v>
      </c>
      <c r="P78" s="35" t="s">
        <v>97</v>
      </c>
      <c r="Q78" s="31" t="s">
        <v>98</v>
      </c>
      <c r="R78" s="67">
        <v>1000000</v>
      </c>
      <c r="S78" s="236">
        <f t="shared" si="16"/>
        <v>100000</v>
      </c>
      <c r="T78" s="187">
        <v>0</v>
      </c>
      <c r="U78" s="70">
        <f t="shared" si="15"/>
        <v>1100000</v>
      </c>
      <c r="V78" s="19">
        <v>1000000</v>
      </c>
      <c r="W78" s="39">
        <v>1100000</v>
      </c>
      <c r="X78" s="39">
        <v>0</v>
      </c>
      <c r="Y78" s="39">
        <v>0</v>
      </c>
      <c r="Z78" s="69">
        <f t="shared" si="17"/>
        <v>0</v>
      </c>
      <c r="AA78" s="41">
        <f>W78+Z78</f>
        <v>1100000</v>
      </c>
      <c r="AB78" s="42"/>
    </row>
    <row r="79" spans="1:28" ht="15.75" hidden="1" x14ac:dyDescent="0.25">
      <c r="A79" s="28">
        <f t="shared" si="18"/>
        <v>7</v>
      </c>
      <c r="B79" s="29"/>
      <c r="C79" s="19" t="s">
        <v>113</v>
      </c>
      <c r="D79" s="68">
        <v>500</v>
      </c>
      <c r="E79" s="39">
        <v>0</v>
      </c>
      <c r="F79" s="32" t="s">
        <v>214</v>
      </c>
      <c r="G79" s="31" t="s">
        <v>235</v>
      </c>
      <c r="H79" s="33" t="s">
        <v>220</v>
      </c>
      <c r="I79" s="64" t="s">
        <v>156</v>
      </c>
      <c r="J79" s="65">
        <v>44006</v>
      </c>
      <c r="K79" s="66" t="s">
        <v>163</v>
      </c>
      <c r="L79" s="20" t="s">
        <v>253</v>
      </c>
      <c r="M79" s="32" t="s">
        <v>179</v>
      </c>
      <c r="N79" s="31" t="s">
        <v>91</v>
      </c>
      <c r="O79" s="35" t="s">
        <v>93</v>
      </c>
      <c r="P79" s="35" t="s">
        <v>97</v>
      </c>
      <c r="Q79" s="31" t="s">
        <v>98</v>
      </c>
      <c r="R79" s="70">
        <v>6000000</v>
      </c>
      <c r="S79" s="236">
        <f t="shared" si="16"/>
        <v>600000</v>
      </c>
      <c r="T79" s="187">
        <v>0</v>
      </c>
      <c r="U79" s="70">
        <f t="shared" si="15"/>
        <v>6600000</v>
      </c>
      <c r="V79" s="19">
        <v>6000000</v>
      </c>
      <c r="W79" s="39">
        <v>0</v>
      </c>
      <c r="X79" s="39">
        <v>0</v>
      </c>
      <c r="Y79" s="39">
        <v>3300000</v>
      </c>
      <c r="Z79" s="69">
        <f t="shared" si="17"/>
        <v>3300000</v>
      </c>
      <c r="AA79" s="41">
        <f>W79+Z79</f>
        <v>3300000</v>
      </c>
      <c r="AB79" s="42"/>
    </row>
    <row r="80" spans="1:28" ht="15.75" hidden="1" x14ac:dyDescent="0.25">
      <c r="A80" s="28">
        <f t="shared" si="18"/>
        <v>8</v>
      </c>
      <c r="B80" s="29"/>
      <c r="C80" s="19" t="s">
        <v>114</v>
      </c>
      <c r="D80" s="68">
        <v>600</v>
      </c>
      <c r="E80" s="39">
        <v>0</v>
      </c>
      <c r="F80" s="32" t="s">
        <v>215</v>
      </c>
      <c r="G80" s="31" t="s">
        <v>236</v>
      </c>
      <c r="H80" s="33" t="s">
        <v>221</v>
      </c>
      <c r="I80" s="64" t="s">
        <v>157</v>
      </c>
      <c r="J80" s="65">
        <v>43872</v>
      </c>
      <c r="K80" s="66" t="s">
        <v>163</v>
      </c>
      <c r="L80" s="20" t="s">
        <v>171</v>
      </c>
      <c r="M80" s="32" t="s">
        <v>177</v>
      </c>
      <c r="N80" s="31" t="s">
        <v>91</v>
      </c>
      <c r="O80" s="35" t="s">
        <v>93</v>
      </c>
      <c r="P80" s="35" t="s">
        <v>97</v>
      </c>
      <c r="Q80" s="31" t="s">
        <v>98</v>
      </c>
      <c r="R80" s="36">
        <v>3000000</v>
      </c>
      <c r="S80" s="236">
        <f>R80*10%</f>
        <v>300000</v>
      </c>
      <c r="T80" s="187">
        <v>0</v>
      </c>
      <c r="U80" s="70">
        <f t="shared" si="15"/>
        <v>3300000</v>
      </c>
      <c r="V80" s="19">
        <v>3500000</v>
      </c>
      <c r="W80" s="39">
        <f>1350000+135000+1815000</f>
        <v>3300000</v>
      </c>
      <c r="X80" s="39">
        <v>0</v>
      </c>
      <c r="Y80" s="39">
        <v>0</v>
      </c>
      <c r="Z80" s="71">
        <f>X80+Y80</f>
        <v>0</v>
      </c>
      <c r="AA80" s="37">
        <f>W80+Z80</f>
        <v>3300000</v>
      </c>
      <c r="AB80" s="42"/>
    </row>
    <row r="81" spans="1:28" ht="15.75" hidden="1" x14ac:dyDescent="0.25">
      <c r="A81" s="28">
        <f t="shared" si="18"/>
        <v>9</v>
      </c>
      <c r="B81" s="29"/>
      <c r="C81" s="19" t="s">
        <v>115</v>
      </c>
      <c r="D81" s="72">
        <v>107</v>
      </c>
      <c r="E81" s="39">
        <v>0</v>
      </c>
      <c r="F81" s="32" t="s">
        <v>215</v>
      </c>
      <c r="G81" s="31" t="s">
        <v>234</v>
      </c>
      <c r="H81" s="33"/>
      <c r="I81" s="20"/>
      <c r="J81" s="24"/>
      <c r="K81" s="24"/>
      <c r="L81" s="20"/>
      <c r="M81" s="32"/>
      <c r="N81" s="31"/>
      <c r="O81" s="35"/>
      <c r="P81" s="35"/>
      <c r="Q81" s="31"/>
      <c r="R81" s="36"/>
      <c r="S81" s="236"/>
      <c r="T81" s="187">
        <v>0</v>
      </c>
      <c r="U81" s="70"/>
      <c r="V81" s="19">
        <v>5000000</v>
      </c>
      <c r="W81" s="39">
        <v>0</v>
      </c>
      <c r="X81" s="39">
        <v>0</v>
      </c>
      <c r="Y81" s="39">
        <v>0</v>
      </c>
      <c r="Z81" s="73">
        <v>0</v>
      </c>
      <c r="AA81" s="39">
        <v>0</v>
      </c>
      <c r="AB81" s="42"/>
    </row>
    <row r="82" spans="1:28" ht="15.75" hidden="1" x14ac:dyDescent="0.25">
      <c r="A82" s="28">
        <f t="shared" si="18"/>
        <v>10</v>
      </c>
      <c r="B82" s="29"/>
      <c r="C82" s="19" t="s">
        <v>116</v>
      </c>
      <c r="D82" s="30">
        <v>0</v>
      </c>
      <c r="E82" s="31">
        <v>36</v>
      </c>
      <c r="F82" s="32" t="s">
        <v>127</v>
      </c>
      <c r="G82" s="74" t="s">
        <v>128</v>
      </c>
      <c r="H82" s="33" t="s">
        <v>247</v>
      </c>
      <c r="I82" s="20" t="s">
        <v>248</v>
      </c>
      <c r="J82" s="25">
        <v>44398</v>
      </c>
      <c r="K82" s="26" t="s">
        <v>198</v>
      </c>
      <c r="L82" s="20" t="s">
        <v>249</v>
      </c>
      <c r="M82" s="32" t="s">
        <v>250</v>
      </c>
      <c r="N82" s="31" t="s">
        <v>91</v>
      </c>
      <c r="O82" s="35"/>
      <c r="P82" s="35"/>
      <c r="Q82" s="31" t="s">
        <v>251</v>
      </c>
      <c r="R82" s="36">
        <v>2500000</v>
      </c>
      <c r="S82" s="236">
        <v>250000</v>
      </c>
      <c r="T82" s="187">
        <v>0</v>
      </c>
      <c r="U82" s="187">
        <v>2750000</v>
      </c>
      <c r="V82" s="38">
        <v>2750000</v>
      </c>
      <c r="W82" s="38">
        <v>1650000</v>
      </c>
      <c r="X82" s="38">
        <v>0</v>
      </c>
      <c r="Y82" s="38">
        <v>1100000</v>
      </c>
      <c r="Z82" s="69">
        <f>X82+Y82</f>
        <v>1100000</v>
      </c>
      <c r="AA82" s="41">
        <f>W82+Z82</f>
        <v>2750000</v>
      </c>
      <c r="AB82" s="42" t="s">
        <v>135</v>
      </c>
    </row>
    <row r="83" spans="1:28" ht="15.75" hidden="1" x14ac:dyDescent="0.25">
      <c r="A83" s="28">
        <f t="shared" si="18"/>
        <v>11</v>
      </c>
      <c r="B83" s="29"/>
      <c r="C83" s="19" t="s">
        <v>116</v>
      </c>
      <c r="D83" s="30">
        <v>0</v>
      </c>
      <c r="E83" s="31">
        <v>36</v>
      </c>
      <c r="F83" s="32" t="s">
        <v>127</v>
      </c>
      <c r="G83" s="74" t="s">
        <v>128</v>
      </c>
      <c r="H83" s="33" t="s">
        <v>90</v>
      </c>
      <c r="I83" s="64" t="s">
        <v>240</v>
      </c>
      <c r="J83" s="25">
        <v>44365</v>
      </c>
      <c r="K83" s="26" t="s">
        <v>198</v>
      </c>
      <c r="L83" s="20" t="s">
        <v>131</v>
      </c>
      <c r="M83" s="32" t="s">
        <v>132</v>
      </c>
      <c r="N83" s="31" t="s">
        <v>91</v>
      </c>
      <c r="O83" s="35" t="s">
        <v>133</v>
      </c>
      <c r="P83" s="35" t="s">
        <v>134</v>
      </c>
      <c r="Q83" s="31" t="s">
        <v>99</v>
      </c>
      <c r="R83" s="36">
        <v>2500000</v>
      </c>
      <c r="S83" s="236">
        <f>R83*10%</f>
        <v>250000</v>
      </c>
      <c r="T83" s="187">
        <v>0</v>
      </c>
      <c r="U83" s="70">
        <f>R83+S83+T83</f>
        <v>2750000</v>
      </c>
      <c r="V83" s="19">
        <v>2500000</v>
      </c>
      <c r="W83" s="38">
        <f>1100000+550000+1100000</f>
        <v>2750000</v>
      </c>
      <c r="X83" s="38">
        <v>0</v>
      </c>
      <c r="Y83" s="38">
        <v>0</v>
      </c>
      <c r="Z83" s="71">
        <f>X83+Y83</f>
        <v>0</v>
      </c>
      <c r="AA83" s="37">
        <f>W83+Z83</f>
        <v>2750000</v>
      </c>
      <c r="AB83" s="42" t="s">
        <v>135</v>
      </c>
    </row>
    <row r="84" spans="1:28" ht="15.75" hidden="1" x14ac:dyDescent="0.25">
      <c r="A84" s="28">
        <f t="shared" si="18"/>
        <v>12</v>
      </c>
      <c r="B84" s="29"/>
      <c r="C84" s="19" t="s">
        <v>116</v>
      </c>
      <c r="D84" s="30">
        <v>0</v>
      </c>
      <c r="E84" s="31">
        <v>36</v>
      </c>
      <c r="F84" s="32" t="s">
        <v>127</v>
      </c>
      <c r="G84" s="74" t="s">
        <v>128</v>
      </c>
      <c r="H84" s="39">
        <v>0</v>
      </c>
      <c r="I84" s="20"/>
      <c r="J84" s="24"/>
      <c r="K84" s="24"/>
      <c r="L84" s="20">
        <v>0</v>
      </c>
      <c r="M84" s="39">
        <v>0</v>
      </c>
      <c r="N84" s="39">
        <v>0</v>
      </c>
      <c r="O84" s="39">
        <v>0</v>
      </c>
      <c r="P84" s="39">
        <v>0</v>
      </c>
      <c r="Q84" s="39">
        <v>0</v>
      </c>
      <c r="R84" s="237">
        <v>0</v>
      </c>
      <c r="S84" s="237">
        <v>0</v>
      </c>
      <c r="T84" s="187">
        <v>0</v>
      </c>
      <c r="U84" s="237">
        <v>0</v>
      </c>
      <c r="V84" s="19">
        <v>2500000</v>
      </c>
      <c r="W84" s="39">
        <v>0</v>
      </c>
      <c r="X84" s="39">
        <v>0</v>
      </c>
      <c r="Y84" s="39">
        <v>0</v>
      </c>
      <c r="Z84" s="73">
        <v>0</v>
      </c>
      <c r="AA84" s="39">
        <v>0</v>
      </c>
      <c r="AB84" s="42" t="s">
        <v>136</v>
      </c>
    </row>
    <row r="85" spans="1:28" ht="15.75" hidden="1" x14ac:dyDescent="0.25">
      <c r="A85" s="28">
        <f t="shared" si="18"/>
        <v>13</v>
      </c>
      <c r="B85" s="29"/>
      <c r="C85" s="19" t="s">
        <v>116</v>
      </c>
      <c r="D85" s="30">
        <v>0</v>
      </c>
      <c r="E85" s="31">
        <v>36</v>
      </c>
      <c r="F85" s="32" t="s">
        <v>127</v>
      </c>
      <c r="G85" s="74" t="s">
        <v>128</v>
      </c>
      <c r="H85" s="39">
        <v>0</v>
      </c>
      <c r="I85" s="20"/>
      <c r="J85" s="24"/>
      <c r="K85" s="24"/>
      <c r="L85" s="20">
        <v>0</v>
      </c>
      <c r="M85" s="39">
        <v>0</v>
      </c>
      <c r="N85" s="39">
        <v>0</v>
      </c>
      <c r="O85" s="39">
        <v>0</v>
      </c>
      <c r="P85" s="39">
        <v>0</v>
      </c>
      <c r="Q85" s="39">
        <v>0</v>
      </c>
      <c r="R85" s="237">
        <v>0</v>
      </c>
      <c r="S85" s="237">
        <v>0</v>
      </c>
      <c r="T85" s="187">
        <v>0</v>
      </c>
      <c r="U85" s="237">
        <v>0</v>
      </c>
      <c r="V85" s="19">
        <v>2500000</v>
      </c>
      <c r="W85" s="39">
        <v>0</v>
      </c>
      <c r="X85" s="39">
        <v>0</v>
      </c>
      <c r="Y85" s="39">
        <v>0</v>
      </c>
      <c r="Z85" s="73">
        <v>0</v>
      </c>
      <c r="AA85" s="39">
        <v>0</v>
      </c>
      <c r="AB85" s="42" t="s">
        <v>136</v>
      </c>
    </row>
    <row r="86" spans="1:28" ht="15.75" hidden="1" x14ac:dyDescent="0.25">
      <c r="A86" s="28">
        <f t="shared" si="18"/>
        <v>14</v>
      </c>
      <c r="B86" s="29"/>
      <c r="C86" s="19" t="s">
        <v>116</v>
      </c>
      <c r="D86" s="30">
        <v>0</v>
      </c>
      <c r="E86" s="31">
        <v>36</v>
      </c>
      <c r="F86" s="32" t="s">
        <v>127</v>
      </c>
      <c r="G86" s="74" t="s">
        <v>128</v>
      </c>
      <c r="H86" s="39">
        <v>0</v>
      </c>
      <c r="I86" s="20"/>
      <c r="J86" s="24"/>
      <c r="K86" s="24"/>
      <c r="L86" s="20">
        <v>0</v>
      </c>
      <c r="M86" s="39">
        <v>0</v>
      </c>
      <c r="N86" s="39">
        <v>0</v>
      </c>
      <c r="O86" s="39">
        <v>0</v>
      </c>
      <c r="P86" s="39">
        <v>0</v>
      </c>
      <c r="Q86" s="39">
        <v>0</v>
      </c>
      <c r="R86" s="237">
        <v>0</v>
      </c>
      <c r="S86" s="237">
        <v>0</v>
      </c>
      <c r="T86" s="187">
        <v>0</v>
      </c>
      <c r="U86" s="237">
        <v>0</v>
      </c>
      <c r="V86" s="19">
        <v>2500000</v>
      </c>
      <c r="W86" s="39">
        <v>0</v>
      </c>
      <c r="X86" s="39">
        <v>0</v>
      </c>
      <c r="Y86" s="39">
        <v>0</v>
      </c>
      <c r="Z86" s="73">
        <v>0</v>
      </c>
      <c r="AA86" s="39">
        <v>0</v>
      </c>
      <c r="AB86" s="42" t="s">
        <v>136</v>
      </c>
    </row>
    <row r="87" spans="1:28" ht="15.75" hidden="1" x14ac:dyDescent="0.25">
      <c r="A87" s="28">
        <f t="shared" si="18"/>
        <v>15</v>
      </c>
      <c r="B87" s="29"/>
      <c r="C87" s="19" t="s">
        <v>117</v>
      </c>
      <c r="D87" s="30">
        <v>0</v>
      </c>
      <c r="E87" s="31">
        <v>54</v>
      </c>
      <c r="F87" s="32" t="s">
        <v>127</v>
      </c>
      <c r="G87" s="74" t="s">
        <v>130</v>
      </c>
      <c r="H87" s="33" t="s">
        <v>90</v>
      </c>
      <c r="I87" s="20"/>
      <c r="J87" s="24"/>
      <c r="K87" s="27" t="s">
        <v>198</v>
      </c>
      <c r="L87" s="20" t="s">
        <v>254</v>
      </c>
      <c r="M87" s="39">
        <v>0</v>
      </c>
      <c r="N87" s="39">
        <v>0</v>
      </c>
      <c r="O87" s="39">
        <v>0</v>
      </c>
      <c r="P87" s="39">
        <v>0</v>
      </c>
      <c r="Q87" s="39" t="s">
        <v>99</v>
      </c>
      <c r="R87" s="237">
        <v>0</v>
      </c>
      <c r="S87" s="237">
        <v>0</v>
      </c>
      <c r="T87" s="187">
        <v>0</v>
      </c>
      <c r="U87" s="237">
        <v>0</v>
      </c>
      <c r="V87" s="19">
        <v>3000000</v>
      </c>
      <c r="W87" s="39">
        <v>1100000</v>
      </c>
      <c r="X87" s="39">
        <v>0</v>
      </c>
      <c r="Y87" s="39">
        <v>550000</v>
      </c>
      <c r="Z87" s="69">
        <f>X87+Y87</f>
        <v>550000</v>
      </c>
      <c r="AA87" s="41">
        <f>W87+Z87</f>
        <v>1650000</v>
      </c>
      <c r="AB87" s="42"/>
    </row>
    <row r="88" spans="1:28" ht="15.75" hidden="1" x14ac:dyDescent="0.25">
      <c r="A88" s="28">
        <f t="shared" si="18"/>
        <v>16</v>
      </c>
      <c r="B88" s="29"/>
      <c r="C88" s="19" t="s">
        <v>118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0</v>
      </c>
      <c r="J88" s="30">
        <v>0</v>
      </c>
      <c r="K88" s="30">
        <v>0</v>
      </c>
      <c r="L88" s="30">
        <v>0</v>
      </c>
      <c r="M88" s="30">
        <v>0</v>
      </c>
      <c r="N88" s="30">
        <v>0</v>
      </c>
      <c r="O88" s="30">
        <v>0</v>
      </c>
      <c r="P88" s="30">
        <v>0</v>
      </c>
      <c r="Q88" s="30">
        <v>0</v>
      </c>
      <c r="R88" s="30">
        <v>0</v>
      </c>
      <c r="S88" s="30">
        <v>0</v>
      </c>
      <c r="T88" s="187">
        <v>0</v>
      </c>
      <c r="U88" s="237">
        <v>0</v>
      </c>
      <c r="V88" s="19">
        <v>2000000</v>
      </c>
      <c r="W88" s="39">
        <v>0</v>
      </c>
      <c r="X88" s="39">
        <v>0</v>
      </c>
      <c r="Y88" s="39">
        <v>0</v>
      </c>
      <c r="Z88" s="73">
        <v>0</v>
      </c>
      <c r="AA88" s="39">
        <v>0</v>
      </c>
      <c r="AB88" s="42"/>
    </row>
    <row r="89" spans="1:28" ht="15.75" hidden="1" x14ac:dyDescent="0.25">
      <c r="A89" s="28">
        <f t="shared" si="18"/>
        <v>17</v>
      </c>
      <c r="B89" s="29"/>
      <c r="C89" s="19" t="s">
        <v>109</v>
      </c>
      <c r="D89" s="30">
        <v>0</v>
      </c>
      <c r="E89" s="30">
        <v>0</v>
      </c>
      <c r="F89" s="32" t="s">
        <v>211</v>
      </c>
      <c r="G89" s="31" t="s">
        <v>204</v>
      </c>
      <c r="H89" s="33"/>
      <c r="I89" s="75" t="s">
        <v>158</v>
      </c>
      <c r="J89" s="65">
        <v>44231</v>
      </c>
      <c r="K89" s="66" t="s">
        <v>163</v>
      </c>
      <c r="L89" s="20" t="s">
        <v>172</v>
      </c>
      <c r="M89" s="34" t="s">
        <v>181</v>
      </c>
      <c r="N89" s="31" t="s">
        <v>91</v>
      </c>
      <c r="O89" s="35"/>
      <c r="P89" s="35"/>
      <c r="Q89" s="31" t="s">
        <v>99</v>
      </c>
      <c r="R89" s="76">
        <v>7500000</v>
      </c>
      <c r="S89" s="236">
        <f t="shared" ref="S89:S94" si="19">R89*10%</f>
        <v>750000</v>
      </c>
      <c r="T89" s="187">
        <v>0</v>
      </c>
      <c r="U89" s="70">
        <f t="shared" ref="U89:U94" si="20">R89+S89+T89</f>
        <v>8250000</v>
      </c>
      <c r="V89" s="19">
        <v>2500000</v>
      </c>
      <c r="W89" s="39">
        <f>7500000+750000</f>
        <v>8250000</v>
      </c>
      <c r="X89" s="39">
        <v>0</v>
      </c>
      <c r="Y89" s="39">
        <v>0</v>
      </c>
      <c r="Z89" s="69">
        <f t="shared" ref="Z89:Z99" si="21">X89+Y89</f>
        <v>0</v>
      </c>
      <c r="AA89" s="41">
        <f t="shared" ref="AA89:AA99" si="22">W89+Z89</f>
        <v>8250000</v>
      </c>
      <c r="AB89" s="42" t="s">
        <v>203</v>
      </c>
    </row>
    <row r="90" spans="1:28" ht="15.75" hidden="1" x14ac:dyDescent="0.25">
      <c r="A90" s="28">
        <f t="shared" si="18"/>
        <v>18</v>
      </c>
      <c r="B90" s="29"/>
      <c r="C90" s="19" t="s">
        <v>119</v>
      </c>
      <c r="D90" s="30">
        <v>0</v>
      </c>
      <c r="E90" s="30">
        <v>0</v>
      </c>
      <c r="F90" s="32" t="s">
        <v>210</v>
      </c>
      <c r="G90" s="31" t="s">
        <v>205</v>
      </c>
      <c r="H90" s="33"/>
      <c r="I90" s="64" t="s">
        <v>159</v>
      </c>
      <c r="J90" s="65">
        <v>44112</v>
      </c>
      <c r="K90" s="66" t="s">
        <v>163</v>
      </c>
      <c r="L90" s="20" t="s">
        <v>194</v>
      </c>
      <c r="M90" s="34" t="s">
        <v>195</v>
      </c>
      <c r="N90" s="31"/>
      <c r="O90" s="35"/>
      <c r="P90" s="35"/>
      <c r="Q90" s="31" t="s">
        <v>98</v>
      </c>
      <c r="R90" s="76">
        <v>1500000</v>
      </c>
      <c r="S90" s="236">
        <f t="shared" si="19"/>
        <v>150000</v>
      </c>
      <c r="T90" s="187">
        <v>0</v>
      </c>
      <c r="U90" s="70">
        <f t="shared" si="20"/>
        <v>1650000</v>
      </c>
      <c r="V90" s="19">
        <v>1500000</v>
      </c>
      <c r="W90" s="39">
        <v>1650000</v>
      </c>
      <c r="X90" s="39">
        <v>0</v>
      </c>
      <c r="Y90" s="39">
        <v>0</v>
      </c>
      <c r="Z90" s="40">
        <f t="shared" si="21"/>
        <v>0</v>
      </c>
      <c r="AA90" s="41">
        <f t="shared" si="22"/>
        <v>1650000</v>
      </c>
      <c r="AB90" s="42"/>
    </row>
    <row r="91" spans="1:28" ht="15.75" hidden="1" x14ac:dyDescent="0.25">
      <c r="A91" s="28">
        <f t="shared" si="18"/>
        <v>19</v>
      </c>
      <c r="B91" s="29"/>
      <c r="C91" s="19" t="s">
        <v>120</v>
      </c>
      <c r="D91" s="30">
        <v>0</v>
      </c>
      <c r="E91" s="30">
        <v>0</v>
      </c>
      <c r="F91" s="32" t="s">
        <v>209</v>
      </c>
      <c r="G91" s="31" t="s">
        <v>206</v>
      </c>
      <c r="H91" s="33" t="s">
        <v>261</v>
      </c>
      <c r="I91" s="64" t="s">
        <v>160</v>
      </c>
      <c r="J91" s="65">
        <v>44189</v>
      </c>
      <c r="K91" s="66" t="s">
        <v>163</v>
      </c>
      <c r="L91" s="20" t="s">
        <v>173</v>
      </c>
      <c r="M91" s="34" t="s">
        <v>182</v>
      </c>
      <c r="N91" s="31"/>
      <c r="O91" s="35"/>
      <c r="P91" s="35"/>
      <c r="Q91" s="31"/>
      <c r="R91" s="36">
        <v>8000000</v>
      </c>
      <c r="S91" s="236">
        <f t="shared" si="19"/>
        <v>800000</v>
      </c>
      <c r="T91" s="187">
        <v>0</v>
      </c>
      <c r="U91" s="70">
        <f t="shared" si="20"/>
        <v>8800000</v>
      </c>
      <c r="V91" s="19">
        <v>8182000</v>
      </c>
      <c r="W91" s="39">
        <v>2200000</v>
      </c>
      <c r="X91" s="39">
        <v>0</v>
      </c>
      <c r="Y91" s="39">
        <v>0</v>
      </c>
      <c r="Z91" s="40">
        <f t="shared" si="21"/>
        <v>0</v>
      </c>
      <c r="AA91" s="41">
        <f t="shared" si="22"/>
        <v>2200000</v>
      </c>
      <c r="AB91" s="42"/>
    </row>
    <row r="92" spans="1:28" ht="15.75" hidden="1" x14ac:dyDescent="0.25">
      <c r="A92" s="28">
        <f t="shared" si="18"/>
        <v>20</v>
      </c>
      <c r="B92" s="29"/>
      <c r="C92" s="19" t="s">
        <v>121</v>
      </c>
      <c r="D92" s="30">
        <v>0</v>
      </c>
      <c r="E92" s="31">
        <v>250</v>
      </c>
      <c r="F92" s="32" t="s">
        <v>186</v>
      </c>
      <c r="G92" s="31" t="s">
        <v>102</v>
      </c>
      <c r="H92" s="33" t="s">
        <v>187</v>
      </c>
      <c r="I92" s="20"/>
      <c r="J92" s="24"/>
      <c r="K92" s="24"/>
      <c r="L92" s="20" t="s">
        <v>189</v>
      </c>
      <c r="M92" s="34" t="s">
        <v>188</v>
      </c>
      <c r="N92" s="31" t="s">
        <v>91</v>
      </c>
      <c r="O92" s="35"/>
      <c r="P92" s="35"/>
      <c r="Q92" s="31" t="s">
        <v>185</v>
      </c>
      <c r="R92" s="36">
        <v>3000000</v>
      </c>
      <c r="S92" s="236">
        <f t="shared" si="19"/>
        <v>300000</v>
      </c>
      <c r="T92" s="187">
        <v>0</v>
      </c>
      <c r="U92" s="70">
        <f t="shared" si="20"/>
        <v>3300000</v>
      </c>
      <c r="V92" s="19">
        <v>3000000</v>
      </c>
      <c r="W92" s="39">
        <v>0</v>
      </c>
      <c r="X92" s="39">
        <v>0</v>
      </c>
      <c r="Y92" s="39">
        <v>1100000</v>
      </c>
      <c r="Z92" s="40">
        <f t="shared" si="21"/>
        <v>1100000</v>
      </c>
      <c r="AA92" s="41">
        <f t="shared" si="22"/>
        <v>1100000</v>
      </c>
      <c r="AB92" s="42"/>
    </row>
    <row r="93" spans="1:28" ht="15.75" hidden="1" x14ac:dyDescent="0.25">
      <c r="A93" s="28">
        <f t="shared" si="18"/>
        <v>21</v>
      </c>
      <c r="B93" s="29"/>
      <c r="C93" s="19" t="s">
        <v>122</v>
      </c>
      <c r="D93" s="30">
        <v>0</v>
      </c>
      <c r="E93" s="30">
        <v>0</v>
      </c>
      <c r="F93" s="32" t="s">
        <v>207</v>
      </c>
      <c r="G93" s="31" t="s">
        <v>102</v>
      </c>
      <c r="H93" s="33" t="s">
        <v>237</v>
      </c>
      <c r="I93" s="64" t="s">
        <v>157</v>
      </c>
      <c r="J93" s="65">
        <v>43678</v>
      </c>
      <c r="K93" s="66" t="s">
        <v>163</v>
      </c>
      <c r="L93" s="20" t="s">
        <v>174</v>
      </c>
      <c r="M93" s="34" t="s">
        <v>183</v>
      </c>
      <c r="N93" s="31" t="s">
        <v>91</v>
      </c>
      <c r="O93" s="35"/>
      <c r="P93" s="35"/>
      <c r="Q93" s="31" t="s">
        <v>185</v>
      </c>
      <c r="R93" s="238">
        <v>34875508</v>
      </c>
      <c r="S93" s="236">
        <f t="shared" si="19"/>
        <v>3487550.8000000003</v>
      </c>
      <c r="T93" s="187">
        <v>0</v>
      </c>
      <c r="U93" s="70">
        <f t="shared" si="20"/>
        <v>38363058.799999997</v>
      </c>
      <c r="V93" s="19">
        <v>34875508</v>
      </c>
      <c r="W93" s="39">
        <v>42199364</v>
      </c>
      <c r="X93" s="39">
        <v>0</v>
      </c>
      <c r="Y93" s="39">
        <v>0</v>
      </c>
      <c r="Z93" s="40">
        <f t="shared" si="21"/>
        <v>0</v>
      </c>
      <c r="AA93" s="41">
        <f t="shared" si="22"/>
        <v>42199364</v>
      </c>
      <c r="AB93" s="42"/>
    </row>
    <row r="94" spans="1:28" ht="15.75" hidden="1" x14ac:dyDescent="0.25">
      <c r="A94" s="28">
        <f t="shared" si="18"/>
        <v>22</v>
      </c>
      <c r="B94" s="29"/>
      <c r="C94" s="19" t="s">
        <v>123</v>
      </c>
      <c r="D94" s="30">
        <v>0</v>
      </c>
      <c r="E94" s="30">
        <v>0</v>
      </c>
      <c r="F94" s="32" t="s">
        <v>127</v>
      </c>
      <c r="G94" s="31" t="s">
        <v>128</v>
      </c>
      <c r="H94" s="33" t="s">
        <v>238</v>
      </c>
      <c r="I94" s="64" t="s">
        <v>161</v>
      </c>
      <c r="J94" s="65">
        <v>44051</v>
      </c>
      <c r="K94" s="66" t="s">
        <v>163</v>
      </c>
      <c r="L94" s="20" t="s">
        <v>175</v>
      </c>
      <c r="M94" s="34" t="s">
        <v>184</v>
      </c>
      <c r="N94" s="31" t="s">
        <v>91</v>
      </c>
      <c r="O94" s="35"/>
      <c r="P94" s="35"/>
      <c r="Q94" s="31" t="s">
        <v>185</v>
      </c>
      <c r="R94" s="36">
        <v>3000000</v>
      </c>
      <c r="S94" s="236">
        <f t="shared" si="19"/>
        <v>300000</v>
      </c>
      <c r="T94" s="187">
        <v>0</v>
      </c>
      <c r="U94" s="70">
        <f t="shared" si="20"/>
        <v>3300000</v>
      </c>
      <c r="V94" s="19">
        <v>3300000</v>
      </c>
      <c r="W94" s="39">
        <v>2600000</v>
      </c>
      <c r="X94" s="39">
        <v>0</v>
      </c>
      <c r="Y94" s="39">
        <v>0</v>
      </c>
      <c r="Z94" s="40">
        <f t="shared" si="21"/>
        <v>0</v>
      </c>
      <c r="AA94" s="41">
        <f t="shared" si="22"/>
        <v>2600000</v>
      </c>
      <c r="AB94" s="42"/>
    </row>
    <row r="95" spans="1:28" ht="15.75" hidden="1" x14ac:dyDescent="0.25">
      <c r="A95" s="28">
        <f t="shared" si="18"/>
        <v>23</v>
      </c>
      <c r="B95" s="29"/>
      <c r="C95" s="19" t="s">
        <v>124</v>
      </c>
      <c r="D95" s="30">
        <v>0</v>
      </c>
      <c r="E95" s="30">
        <v>0</v>
      </c>
      <c r="F95" s="32" t="s">
        <v>127</v>
      </c>
      <c r="G95" s="31" t="s">
        <v>128</v>
      </c>
      <c r="H95" s="33"/>
      <c r="I95" s="20"/>
      <c r="J95" s="24"/>
      <c r="K95" s="24"/>
      <c r="L95" s="20"/>
      <c r="M95" s="34"/>
      <c r="N95" s="31"/>
      <c r="O95" s="35"/>
      <c r="P95" s="35"/>
      <c r="Q95" s="31"/>
      <c r="R95" s="76"/>
      <c r="S95" s="236"/>
      <c r="T95" s="187">
        <v>0</v>
      </c>
      <c r="U95" s="187">
        <v>0</v>
      </c>
      <c r="V95" s="19">
        <v>2000000</v>
      </c>
      <c r="W95" s="39">
        <v>0</v>
      </c>
      <c r="X95" s="39">
        <v>0</v>
      </c>
      <c r="Y95" s="39">
        <v>0</v>
      </c>
      <c r="Z95" s="40">
        <f t="shared" si="21"/>
        <v>0</v>
      </c>
      <c r="AA95" s="41">
        <f t="shared" si="22"/>
        <v>0</v>
      </c>
      <c r="AB95" s="42"/>
    </row>
    <row r="96" spans="1:28" ht="15.75" hidden="1" x14ac:dyDescent="0.25">
      <c r="A96" s="28">
        <f t="shared" si="18"/>
        <v>24</v>
      </c>
      <c r="B96" s="29"/>
      <c r="C96" s="19" t="s">
        <v>124</v>
      </c>
      <c r="D96" s="30">
        <v>0</v>
      </c>
      <c r="E96" s="30">
        <v>0</v>
      </c>
      <c r="F96" s="32" t="s">
        <v>127</v>
      </c>
      <c r="G96" s="31" t="s">
        <v>128</v>
      </c>
      <c r="H96" s="33" t="s">
        <v>239</v>
      </c>
      <c r="I96" s="64" t="s">
        <v>162</v>
      </c>
      <c r="J96" s="78">
        <v>44192</v>
      </c>
      <c r="K96" s="66" t="s">
        <v>163</v>
      </c>
      <c r="L96" s="20"/>
      <c r="M96" s="34"/>
      <c r="N96" s="31"/>
      <c r="O96" s="35"/>
      <c r="P96" s="35"/>
      <c r="Q96" s="31"/>
      <c r="R96" s="76"/>
      <c r="S96" s="236"/>
      <c r="T96" s="187">
        <v>0</v>
      </c>
      <c r="U96" s="187">
        <v>0</v>
      </c>
      <c r="V96" s="19">
        <v>1500000</v>
      </c>
      <c r="W96" s="39">
        <v>0</v>
      </c>
      <c r="X96" s="39">
        <v>0</v>
      </c>
      <c r="Y96" s="39">
        <v>0</v>
      </c>
      <c r="Z96" s="40">
        <f t="shared" si="21"/>
        <v>0</v>
      </c>
      <c r="AA96" s="41">
        <f t="shared" si="22"/>
        <v>0</v>
      </c>
      <c r="AB96" s="42"/>
    </row>
    <row r="97" spans="1:28" ht="17.25" hidden="1" customHeight="1" x14ac:dyDescent="0.25">
      <c r="A97" s="28">
        <f t="shared" si="18"/>
        <v>25</v>
      </c>
      <c r="B97" s="29"/>
      <c r="C97" s="19" t="s">
        <v>125</v>
      </c>
      <c r="D97" s="30">
        <v>0</v>
      </c>
      <c r="E97" s="30">
        <v>0</v>
      </c>
      <c r="F97" s="32" t="s">
        <v>208</v>
      </c>
      <c r="G97" s="31"/>
      <c r="H97" s="33"/>
      <c r="I97" s="20"/>
      <c r="J97" s="24"/>
      <c r="K97" s="24"/>
      <c r="L97" s="20"/>
      <c r="M97" s="34"/>
      <c r="N97" s="31"/>
      <c r="O97" s="35"/>
      <c r="P97" s="35"/>
      <c r="Q97" s="31"/>
      <c r="R97" s="76"/>
      <c r="S97" s="236"/>
      <c r="T97" s="187">
        <v>0</v>
      </c>
      <c r="U97" s="187">
        <v>0</v>
      </c>
      <c r="V97" s="19">
        <v>8518800</v>
      </c>
      <c r="W97" s="39">
        <v>0</v>
      </c>
      <c r="X97" s="39">
        <v>0</v>
      </c>
      <c r="Y97" s="39">
        <v>0</v>
      </c>
      <c r="Z97" s="40">
        <f t="shared" si="21"/>
        <v>0</v>
      </c>
      <c r="AA97" s="41">
        <f t="shared" si="22"/>
        <v>0</v>
      </c>
      <c r="AB97" s="42" t="s">
        <v>136</v>
      </c>
    </row>
    <row r="98" spans="1:28" ht="15.75" hidden="1" x14ac:dyDescent="0.25">
      <c r="A98" s="28">
        <f t="shared" si="18"/>
        <v>26</v>
      </c>
      <c r="B98" s="29"/>
      <c r="C98" s="21" t="s">
        <v>126</v>
      </c>
      <c r="D98" s="79"/>
      <c r="E98" s="31"/>
      <c r="F98" s="32"/>
      <c r="G98" s="31"/>
      <c r="H98" s="33"/>
      <c r="I98" s="34"/>
      <c r="J98" s="34"/>
      <c r="K98" s="34"/>
      <c r="L98" s="34"/>
      <c r="M98" s="34"/>
      <c r="N98" s="31"/>
      <c r="O98" s="35"/>
      <c r="P98" s="35"/>
      <c r="Q98" s="31"/>
      <c r="R98" s="76"/>
      <c r="S98" s="236"/>
      <c r="T98" s="187">
        <v>0</v>
      </c>
      <c r="U98" s="70"/>
      <c r="V98" s="239">
        <v>172000000</v>
      </c>
      <c r="W98" s="39">
        <v>0</v>
      </c>
      <c r="X98" s="39">
        <v>0</v>
      </c>
      <c r="Y98" s="39">
        <v>0</v>
      </c>
      <c r="Z98" s="40">
        <f t="shared" si="21"/>
        <v>0</v>
      </c>
      <c r="AA98" s="41">
        <f t="shared" si="22"/>
        <v>0</v>
      </c>
      <c r="AB98" s="42"/>
    </row>
    <row r="99" spans="1:28" ht="15.75" hidden="1" x14ac:dyDescent="0.25">
      <c r="A99" s="28">
        <f t="shared" si="18"/>
        <v>27</v>
      </c>
      <c r="B99" s="29"/>
      <c r="C99" s="21" t="s">
        <v>146</v>
      </c>
      <c r="D99" s="79">
        <v>0</v>
      </c>
      <c r="E99" s="31">
        <v>30</v>
      </c>
      <c r="F99" s="32" t="s">
        <v>127</v>
      </c>
      <c r="G99" s="74" t="s">
        <v>130</v>
      </c>
      <c r="H99" s="33" t="s">
        <v>129</v>
      </c>
      <c r="I99" s="80">
        <v>0</v>
      </c>
      <c r="J99" s="80">
        <v>0</v>
      </c>
      <c r="K99" s="80">
        <v>0</v>
      </c>
      <c r="L99" s="80">
        <v>0</v>
      </c>
      <c r="M99" s="80">
        <v>0</v>
      </c>
      <c r="N99" s="80" t="s">
        <v>91</v>
      </c>
      <c r="O99" s="80">
        <v>0</v>
      </c>
      <c r="P99" s="80">
        <v>0</v>
      </c>
      <c r="Q99" s="80">
        <v>0</v>
      </c>
      <c r="R99" s="80">
        <v>2577272</v>
      </c>
      <c r="S99" s="80">
        <f>R99*10%</f>
        <v>257727.2</v>
      </c>
      <c r="T99" s="187">
        <v>0</v>
      </c>
      <c r="U99" s="70">
        <f>R99+S99+T99</f>
        <v>2834999.2</v>
      </c>
      <c r="V99" s="21"/>
      <c r="W99" s="80">
        <f>U99</f>
        <v>2834999.2</v>
      </c>
      <c r="X99" s="80">
        <v>0</v>
      </c>
      <c r="Y99" s="80">
        <v>0</v>
      </c>
      <c r="Z99" s="240">
        <f t="shared" si="21"/>
        <v>0</v>
      </c>
      <c r="AA99" s="241">
        <f t="shared" si="22"/>
        <v>2834999.2</v>
      </c>
      <c r="AB99" s="42" t="s">
        <v>149</v>
      </c>
    </row>
    <row r="100" spans="1:28" ht="17.25" hidden="1" customHeight="1" x14ac:dyDescent="0.25">
      <c r="A100" s="81">
        <f t="shared" si="18"/>
        <v>28</v>
      </c>
      <c r="B100" s="82"/>
      <c r="C100" s="21" t="s">
        <v>138</v>
      </c>
      <c r="D100" s="83">
        <v>1775</v>
      </c>
      <c r="E100" s="84"/>
      <c r="F100" s="85" t="s">
        <v>196</v>
      </c>
      <c r="G100" s="84"/>
      <c r="H100" s="86" t="s">
        <v>197</v>
      </c>
      <c r="I100" s="87"/>
      <c r="J100" s="88">
        <v>44305</v>
      </c>
      <c r="K100" s="87" t="s">
        <v>198</v>
      </c>
      <c r="L100" s="87" t="s">
        <v>199</v>
      </c>
      <c r="M100" s="87" t="s">
        <v>200</v>
      </c>
      <c r="N100" s="84" t="s">
        <v>91</v>
      </c>
      <c r="O100" s="89" t="s">
        <v>201</v>
      </c>
      <c r="P100" s="89" t="s">
        <v>202</v>
      </c>
      <c r="Q100" s="84" t="s">
        <v>99</v>
      </c>
      <c r="R100" s="76">
        <v>9000000</v>
      </c>
      <c r="S100" s="103">
        <f>R100*10%</f>
        <v>900000</v>
      </c>
      <c r="T100" s="242">
        <v>0</v>
      </c>
      <c r="U100" s="243">
        <f>R100+S100+T100</f>
        <v>9900000</v>
      </c>
      <c r="V100" s="21">
        <v>9000000</v>
      </c>
      <c r="W100" s="90">
        <f>4950000+4950000</f>
        <v>9900000</v>
      </c>
      <c r="X100" s="90">
        <v>0</v>
      </c>
      <c r="Y100" s="90">
        <v>0</v>
      </c>
      <c r="Z100" s="40">
        <f>X100+Y100</f>
        <v>0</v>
      </c>
      <c r="AA100" s="41">
        <f>W100+Z100</f>
        <v>9900000</v>
      </c>
      <c r="AB100" s="91" t="s">
        <v>145</v>
      </c>
    </row>
    <row r="101" spans="1:28" ht="17.25" hidden="1" customHeight="1" x14ac:dyDescent="0.25">
      <c r="A101" s="81">
        <f t="shared" si="18"/>
        <v>29</v>
      </c>
      <c r="B101" s="82"/>
      <c r="C101" s="21" t="s">
        <v>255</v>
      </c>
      <c r="D101" s="83">
        <v>2480</v>
      </c>
      <c r="E101" s="84"/>
      <c r="F101" s="85" t="s">
        <v>256</v>
      </c>
      <c r="G101" s="84"/>
      <c r="H101" s="86" t="s">
        <v>257</v>
      </c>
      <c r="I101" s="87"/>
      <c r="J101" s="88">
        <v>44428</v>
      </c>
      <c r="K101" s="87" t="s">
        <v>198</v>
      </c>
      <c r="L101" s="87" t="s">
        <v>258</v>
      </c>
      <c r="M101" s="87" t="s">
        <v>180</v>
      </c>
      <c r="N101" s="84" t="s">
        <v>91</v>
      </c>
      <c r="O101" s="89" t="s">
        <v>259</v>
      </c>
      <c r="P101" s="89" t="s">
        <v>260</v>
      </c>
      <c r="Q101" s="84" t="s">
        <v>99</v>
      </c>
      <c r="R101" s="76">
        <v>7500000</v>
      </c>
      <c r="S101" s="103">
        <f>R101*10%</f>
        <v>750000</v>
      </c>
      <c r="T101" s="242">
        <v>0</v>
      </c>
      <c r="U101" s="243">
        <f>R101+S101+T101</f>
        <v>8250000</v>
      </c>
      <c r="V101" s="21">
        <v>0</v>
      </c>
      <c r="W101" s="90">
        <v>0</v>
      </c>
      <c r="X101" s="90">
        <v>0</v>
      </c>
      <c r="Y101" s="90">
        <v>2500000</v>
      </c>
      <c r="Z101" s="40">
        <f>X101+Y101</f>
        <v>2500000</v>
      </c>
      <c r="AA101" s="41">
        <f>W101+Z101</f>
        <v>2500000</v>
      </c>
      <c r="AB101" s="91" t="s">
        <v>99</v>
      </c>
    </row>
    <row r="102" spans="1:28" ht="17.25" hidden="1" customHeight="1" x14ac:dyDescent="0.25">
      <c r="A102" s="81">
        <f t="shared" si="18"/>
        <v>30</v>
      </c>
      <c r="B102" s="82"/>
      <c r="C102" s="21" t="s">
        <v>262</v>
      </c>
      <c r="D102" s="83">
        <v>12</v>
      </c>
      <c r="E102" s="84"/>
      <c r="F102" s="85" t="s">
        <v>263</v>
      </c>
      <c r="G102" s="84"/>
      <c r="H102" s="86" t="s">
        <v>264</v>
      </c>
      <c r="I102" s="64" t="s">
        <v>265</v>
      </c>
      <c r="J102" s="88"/>
      <c r="K102" s="87" t="s">
        <v>198</v>
      </c>
      <c r="L102" s="87" t="s">
        <v>266</v>
      </c>
      <c r="M102" s="87" t="s">
        <v>180</v>
      </c>
      <c r="N102" s="84" t="s">
        <v>91</v>
      </c>
      <c r="O102" s="89"/>
      <c r="P102" s="89"/>
      <c r="Q102" s="84" t="s">
        <v>99</v>
      </c>
      <c r="R102" s="76">
        <v>681818</v>
      </c>
      <c r="S102" s="103">
        <f>R102*10%</f>
        <v>68181.8</v>
      </c>
      <c r="T102" s="242">
        <v>0</v>
      </c>
      <c r="U102" s="243">
        <f>R102+S102+T102</f>
        <v>749999.8</v>
      </c>
      <c r="V102" s="21">
        <v>0</v>
      </c>
      <c r="W102" s="90">
        <v>750000</v>
      </c>
      <c r="X102" s="90">
        <v>0</v>
      </c>
      <c r="Y102" s="90">
        <v>0</v>
      </c>
      <c r="Z102" s="40">
        <f>X102+Y102</f>
        <v>0</v>
      </c>
      <c r="AA102" s="41">
        <f>W102+Z102</f>
        <v>750000</v>
      </c>
      <c r="AB102" s="91" t="s">
        <v>99</v>
      </c>
    </row>
    <row r="103" spans="1:28" ht="32.25" hidden="1" customHeight="1" x14ac:dyDescent="0.25">
      <c r="A103" s="92"/>
      <c r="B103" s="93"/>
      <c r="C103" s="94" t="s">
        <v>148</v>
      </c>
      <c r="D103" s="95"/>
      <c r="E103" s="95"/>
      <c r="F103" s="95"/>
      <c r="G103" s="95"/>
      <c r="H103" s="95"/>
      <c r="I103" s="95"/>
      <c r="J103" s="95"/>
      <c r="K103" s="95"/>
      <c r="L103" s="95"/>
      <c r="M103" s="95"/>
      <c r="N103" s="96"/>
      <c r="O103" s="95"/>
      <c r="P103" s="95"/>
      <c r="Q103" s="95"/>
      <c r="R103" s="233"/>
      <c r="S103" s="244"/>
      <c r="T103" s="245"/>
      <c r="U103" s="233"/>
      <c r="V103" s="98">
        <f>SUM(V73:V100)</f>
        <v>348626308</v>
      </c>
      <c r="W103" s="98">
        <f>SUM(W72:W102)</f>
        <v>97884363.200000003</v>
      </c>
      <c r="X103" s="98">
        <f>SUM(X72:X100)</f>
        <v>0</v>
      </c>
      <c r="Y103" s="98">
        <f>SUM(Y72:Y101)</f>
        <v>11850000</v>
      </c>
      <c r="Z103" s="98">
        <f>SUM(Z72:Z100)</f>
        <v>9350000</v>
      </c>
      <c r="AA103" s="98">
        <f>SUM(AA72:AA101)</f>
        <v>108984363.2</v>
      </c>
      <c r="AB103" s="95"/>
    </row>
    <row r="104" spans="1:28" hidden="1" x14ac:dyDescent="0.25">
      <c r="Z104" s="99"/>
    </row>
    <row r="105" spans="1:28" hidden="1" x14ac:dyDescent="0.25"/>
  </sheetData>
  <mergeCells count="24">
    <mergeCell ref="I69:K69"/>
    <mergeCell ref="L69:N69"/>
    <mergeCell ref="D71:E71"/>
    <mergeCell ref="A69:A70"/>
    <mergeCell ref="B69:B70"/>
    <mergeCell ref="C69:G69"/>
    <mergeCell ref="H69:H70"/>
    <mergeCell ref="O69:Q69"/>
    <mergeCell ref="R69:U69"/>
    <mergeCell ref="V69:V70"/>
    <mergeCell ref="W69:AA69"/>
    <mergeCell ref="AB69:AB70"/>
    <mergeCell ref="W6:AA6"/>
    <mergeCell ref="AB6:AB7"/>
    <mergeCell ref="D8:E8"/>
    <mergeCell ref="A6:A7"/>
    <mergeCell ref="B6:B7"/>
    <mergeCell ref="C6:G6"/>
    <mergeCell ref="H6:H7"/>
    <mergeCell ref="I6:K6"/>
    <mergeCell ref="L6:N6"/>
    <mergeCell ref="O6:Q6"/>
    <mergeCell ref="R6:U6"/>
    <mergeCell ref="V6:V7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S57"/>
  <sheetViews>
    <sheetView topLeftCell="A26" zoomScale="75" zoomScaleNormal="75" workbookViewId="0">
      <selection activeCell="A44" sqref="A44:XFD44"/>
    </sheetView>
  </sheetViews>
  <sheetFormatPr defaultColWidth="9.140625" defaultRowHeight="15" x14ac:dyDescent="0.25"/>
  <cols>
    <col min="1" max="1" width="5.28515625" style="295" customWidth="1"/>
    <col min="2" max="2" width="14.28515625" style="295" customWidth="1"/>
    <col min="3" max="3" width="36.42578125" style="295" bestFit="1" customWidth="1"/>
    <col min="4" max="4" width="6.5703125" style="295" customWidth="1"/>
    <col min="5" max="5" width="18" style="295" customWidth="1"/>
    <col min="6" max="6" width="20.85546875" style="295" bestFit="1" customWidth="1"/>
    <col min="7" max="7" width="18.140625" style="295" customWidth="1"/>
    <col min="8" max="8" width="12.85546875" style="295" customWidth="1"/>
    <col min="9" max="9" width="16.140625" style="295" bestFit="1" customWidth="1"/>
    <col min="10" max="10" width="14.42578125" style="295" customWidth="1"/>
    <col min="11" max="11" width="14" style="295" customWidth="1"/>
    <col min="12" max="12" width="14.28515625" style="295" customWidth="1"/>
    <col min="13" max="13" width="16.7109375" style="295" bestFit="1" customWidth="1"/>
    <col min="14" max="25" width="14.7109375" style="295" customWidth="1"/>
    <col min="26" max="26" width="13" style="295" customWidth="1"/>
    <col min="27" max="27" width="7.7109375" style="295" customWidth="1"/>
    <col min="28" max="28" width="13.28515625" style="295" customWidth="1"/>
    <col min="29" max="29" width="7.7109375" style="295" customWidth="1"/>
    <col min="30" max="30" width="13" style="295" customWidth="1"/>
    <col min="31" max="31" width="8.28515625" style="295" customWidth="1"/>
    <col min="32" max="32" width="13.5703125" style="295" customWidth="1"/>
    <col min="33" max="33" width="7.7109375" style="295" customWidth="1"/>
    <col min="34" max="34" width="13.28515625" style="295" customWidth="1"/>
    <col min="35" max="35" width="7.7109375" style="295" customWidth="1"/>
    <col min="36" max="36" width="13" style="295" customWidth="1"/>
    <col min="37" max="37" width="7.7109375" style="295" customWidth="1"/>
    <col min="38" max="38" width="22.42578125" style="295" customWidth="1"/>
    <col min="39" max="97" width="9.140625" style="297"/>
    <col min="98" max="16384" width="9.140625" style="295"/>
  </cols>
  <sheetData>
    <row r="1" spans="1:97" x14ac:dyDescent="0.25">
      <c r="B1" s="296" t="s">
        <v>463</v>
      </c>
    </row>
    <row r="2" spans="1:97" x14ac:dyDescent="0.25">
      <c r="B2" s="296" t="s">
        <v>438</v>
      </c>
    </row>
    <row r="3" spans="1:97" x14ac:dyDescent="0.25">
      <c r="B3" s="296" t="s">
        <v>439</v>
      </c>
    </row>
    <row r="4" spans="1:97" x14ac:dyDescent="0.25">
      <c r="B4" s="296" t="str">
        <f>[2]Divre!B4</f>
        <v xml:space="preserve">BULAN                 : </v>
      </c>
      <c r="C4" s="296"/>
    </row>
    <row r="5" spans="1:97" ht="26.25" customHeight="1" x14ac:dyDescent="0.25">
      <c r="A5" s="638" t="s">
        <v>387</v>
      </c>
      <c r="B5" s="613" t="s">
        <v>16</v>
      </c>
      <c r="C5" s="613" t="s">
        <v>26</v>
      </c>
      <c r="D5" s="613" t="s">
        <v>388</v>
      </c>
      <c r="E5" s="638" t="s">
        <v>389</v>
      </c>
      <c r="F5" s="613" t="s">
        <v>440</v>
      </c>
      <c r="G5" s="613" t="s">
        <v>390</v>
      </c>
      <c r="H5" s="633" t="s">
        <v>391</v>
      </c>
      <c r="I5" s="634"/>
      <c r="J5" s="635" t="s">
        <v>392</v>
      </c>
      <c r="K5" s="636"/>
      <c r="L5" s="637"/>
      <c r="M5" s="614" t="s">
        <v>393</v>
      </c>
      <c r="N5" s="618" t="s">
        <v>441</v>
      </c>
      <c r="O5" s="619"/>
      <c r="P5" s="619"/>
      <c r="Q5" s="619"/>
      <c r="R5" s="619"/>
      <c r="S5" s="619"/>
      <c r="T5" s="619"/>
      <c r="U5" s="619"/>
      <c r="V5" s="619"/>
      <c r="W5" s="619"/>
      <c r="X5" s="619"/>
      <c r="Y5" s="620"/>
      <c r="Z5" s="606" t="s">
        <v>442</v>
      </c>
      <c r="AA5" s="607"/>
      <c r="AB5" s="607"/>
      <c r="AC5" s="607"/>
      <c r="AD5" s="607"/>
      <c r="AE5" s="608"/>
      <c r="AF5" s="606" t="s">
        <v>443</v>
      </c>
      <c r="AG5" s="607"/>
      <c r="AH5" s="607"/>
      <c r="AI5" s="607"/>
      <c r="AJ5" s="607"/>
      <c r="AK5" s="608"/>
      <c r="AL5" s="609" t="s">
        <v>8</v>
      </c>
    </row>
    <row r="6" spans="1:97" x14ac:dyDescent="0.25">
      <c r="A6" s="638"/>
      <c r="B6" s="613"/>
      <c r="C6" s="613"/>
      <c r="D6" s="613"/>
      <c r="E6" s="638"/>
      <c r="F6" s="613"/>
      <c r="G6" s="613"/>
      <c r="H6" s="633"/>
      <c r="I6" s="634"/>
      <c r="J6" s="635"/>
      <c r="K6" s="636"/>
      <c r="L6" s="637"/>
      <c r="M6" s="614"/>
      <c r="N6" s="615" t="s">
        <v>444</v>
      </c>
      <c r="O6" s="616"/>
      <c r="P6" s="617"/>
      <c r="Q6" s="623" t="s">
        <v>444</v>
      </c>
      <c r="R6" s="624"/>
      <c r="S6" s="625"/>
      <c r="T6" s="630" t="s">
        <v>444</v>
      </c>
      <c r="U6" s="631"/>
      <c r="V6" s="632"/>
      <c r="W6" s="626" t="s">
        <v>444</v>
      </c>
      <c r="X6" s="627"/>
      <c r="Y6" s="628"/>
      <c r="Z6" s="610" t="s">
        <v>445</v>
      </c>
      <c r="AA6" s="611"/>
      <c r="AB6" s="610" t="s">
        <v>446</v>
      </c>
      <c r="AC6" s="611"/>
      <c r="AD6" s="610" t="s">
        <v>447</v>
      </c>
      <c r="AE6" s="611"/>
      <c r="AF6" s="610" t="s">
        <v>445</v>
      </c>
      <c r="AG6" s="611"/>
      <c r="AH6" s="610" t="s">
        <v>446</v>
      </c>
      <c r="AI6" s="611"/>
      <c r="AJ6" s="610" t="s">
        <v>447</v>
      </c>
      <c r="AK6" s="611"/>
      <c r="AL6" s="609"/>
    </row>
    <row r="7" spans="1:97" x14ac:dyDescent="0.25">
      <c r="A7" s="638"/>
      <c r="B7" s="613"/>
      <c r="C7" s="613"/>
      <c r="D7" s="613"/>
      <c r="E7" s="638"/>
      <c r="F7" s="613"/>
      <c r="G7" s="613"/>
      <c r="H7" s="613" t="s">
        <v>394</v>
      </c>
      <c r="I7" s="613" t="s">
        <v>395</v>
      </c>
      <c r="J7" s="614" t="s">
        <v>396</v>
      </c>
      <c r="K7" s="613" t="s">
        <v>417</v>
      </c>
      <c r="L7" s="613" t="s">
        <v>397</v>
      </c>
      <c r="M7" s="614" t="s">
        <v>398</v>
      </c>
      <c r="N7" s="621" t="s">
        <v>399</v>
      </c>
      <c r="O7" s="621" t="s">
        <v>400</v>
      </c>
      <c r="P7" s="621" t="s">
        <v>401</v>
      </c>
      <c r="Q7" s="622" t="s">
        <v>402</v>
      </c>
      <c r="R7" s="622" t="s">
        <v>403</v>
      </c>
      <c r="S7" s="622" t="s">
        <v>404</v>
      </c>
      <c r="T7" s="629" t="s">
        <v>405</v>
      </c>
      <c r="U7" s="629" t="s">
        <v>406</v>
      </c>
      <c r="V7" s="629" t="s">
        <v>407</v>
      </c>
      <c r="W7" s="612" t="s">
        <v>408</v>
      </c>
      <c r="X7" s="612" t="s">
        <v>409</v>
      </c>
      <c r="Y7" s="612" t="s">
        <v>410</v>
      </c>
      <c r="Z7" s="313" t="s">
        <v>381</v>
      </c>
      <c r="AA7" s="313" t="s">
        <v>448</v>
      </c>
      <c r="AB7" s="313" t="s">
        <v>381</v>
      </c>
      <c r="AC7" s="313" t="s">
        <v>448</v>
      </c>
      <c r="AD7" s="313" t="s">
        <v>381</v>
      </c>
      <c r="AE7" s="313" t="s">
        <v>448</v>
      </c>
      <c r="AF7" s="313" t="s">
        <v>381</v>
      </c>
      <c r="AG7" s="313" t="s">
        <v>448</v>
      </c>
      <c r="AH7" s="313" t="s">
        <v>381</v>
      </c>
      <c r="AI7" s="313" t="s">
        <v>448</v>
      </c>
      <c r="AJ7" s="313" t="s">
        <v>381</v>
      </c>
      <c r="AK7" s="313" t="s">
        <v>448</v>
      </c>
      <c r="AL7" s="609"/>
    </row>
    <row r="8" spans="1:97" x14ac:dyDescent="0.25">
      <c r="A8" s="638"/>
      <c r="B8" s="613"/>
      <c r="C8" s="613"/>
      <c r="D8" s="613"/>
      <c r="E8" s="638"/>
      <c r="F8" s="613"/>
      <c r="G8" s="613"/>
      <c r="H8" s="613"/>
      <c r="I8" s="613"/>
      <c r="J8" s="614"/>
      <c r="K8" s="613"/>
      <c r="L8" s="613"/>
      <c r="M8" s="614"/>
      <c r="N8" s="621"/>
      <c r="O8" s="621"/>
      <c r="P8" s="621"/>
      <c r="Q8" s="622"/>
      <c r="R8" s="622"/>
      <c r="S8" s="622"/>
      <c r="T8" s="629"/>
      <c r="U8" s="629"/>
      <c r="V8" s="629"/>
      <c r="W8" s="612"/>
      <c r="X8" s="612"/>
      <c r="Y8" s="612"/>
      <c r="Z8" s="313" t="s">
        <v>1</v>
      </c>
      <c r="AA8" s="313" t="s">
        <v>449</v>
      </c>
      <c r="AB8" s="313" t="s">
        <v>1</v>
      </c>
      <c r="AC8" s="313" t="s">
        <v>449</v>
      </c>
      <c r="AD8" s="313" t="s">
        <v>1</v>
      </c>
      <c r="AE8" s="313" t="s">
        <v>449</v>
      </c>
      <c r="AF8" s="313" t="s">
        <v>1</v>
      </c>
      <c r="AG8" s="313" t="s">
        <v>449</v>
      </c>
      <c r="AH8" s="313" t="s">
        <v>1</v>
      </c>
      <c r="AI8" s="313" t="s">
        <v>449</v>
      </c>
      <c r="AJ8" s="313" t="s">
        <v>1</v>
      </c>
      <c r="AK8" s="313" t="s">
        <v>449</v>
      </c>
      <c r="AL8" s="609"/>
    </row>
    <row r="9" spans="1:97" x14ac:dyDescent="0.25">
      <c r="A9" s="314">
        <v>1</v>
      </c>
      <c r="B9" s="314">
        <f>1+A9</f>
        <v>2</v>
      </c>
      <c r="C9" s="314">
        <f t="shared" ref="C9:AL9" si="0">1+B9</f>
        <v>3</v>
      </c>
      <c r="D9" s="314">
        <f t="shared" si="0"/>
        <v>4</v>
      </c>
      <c r="E9" s="314">
        <f t="shared" si="0"/>
        <v>5</v>
      </c>
      <c r="F9" s="314">
        <f t="shared" si="0"/>
        <v>6</v>
      </c>
      <c r="G9" s="314">
        <f>1+F9</f>
        <v>7</v>
      </c>
      <c r="H9" s="314">
        <f t="shared" si="0"/>
        <v>8</v>
      </c>
      <c r="I9" s="314">
        <f t="shared" si="0"/>
        <v>9</v>
      </c>
      <c r="J9" s="314">
        <f t="shared" si="0"/>
        <v>10</v>
      </c>
      <c r="K9" s="314">
        <f t="shared" si="0"/>
        <v>11</v>
      </c>
      <c r="L9" s="314">
        <f t="shared" si="0"/>
        <v>12</v>
      </c>
      <c r="M9" s="314">
        <f t="shared" si="0"/>
        <v>13</v>
      </c>
      <c r="N9" s="314">
        <f t="shared" si="0"/>
        <v>14</v>
      </c>
      <c r="O9" s="314">
        <f t="shared" si="0"/>
        <v>15</v>
      </c>
      <c r="P9" s="314">
        <f t="shared" si="0"/>
        <v>16</v>
      </c>
      <c r="Q9" s="314">
        <f t="shared" si="0"/>
        <v>17</v>
      </c>
      <c r="R9" s="314">
        <f t="shared" si="0"/>
        <v>18</v>
      </c>
      <c r="S9" s="314">
        <f t="shared" si="0"/>
        <v>19</v>
      </c>
      <c r="T9" s="314">
        <f t="shared" si="0"/>
        <v>20</v>
      </c>
      <c r="U9" s="314">
        <f t="shared" si="0"/>
        <v>21</v>
      </c>
      <c r="V9" s="314">
        <f t="shared" si="0"/>
        <v>22</v>
      </c>
      <c r="W9" s="314">
        <f t="shared" si="0"/>
        <v>23</v>
      </c>
      <c r="X9" s="314">
        <f t="shared" si="0"/>
        <v>24</v>
      </c>
      <c r="Y9" s="314">
        <f t="shared" si="0"/>
        <v>25</v>
      </c>
      <c r="Z9" s="314">
        <f t="shared" si="0"/>
        <v>26</v>
      </c>
      <c r="AA9" s="314">
        <f t="shared" si="0"/>
        <v>27</v>
      </c>
      <c r="AB9" s="314">
        <f t="shared" si="0"/>
        <v>28</v>
      </c>
      <c r="AC9" s="314">
        <f t="shared" si="0"/>
        <v>29</v>
      </c>
      <c r="AD9" s="314">
        <f t="shared" si="0"/>
        <v>30</v>
      </c>
      <c r="AE9" s="314">
        <f t="shared" si="0"/>
        <v>31</v>
      </c>
      <c r="AF9" s="314">
        <f t="shared" si="0"/>
        <v>32</v>
      </c>
      <c r="AG9" s="314">
        <f t="shared" si="0"/>
        <v>33</v>
      </c>
      <c r="AH9" s="314">
        <f t="shared" si="0"/>
        <v>34</v>
      </c>
      <c r="AI9" s="314">
        <f t="shared" si="0"/>
        <v>35</v>
      </c>
      <c r="AJ9" s="314">
        <f t="shared" si="0"/>
        <v>36</v>
      </c>
      <c r="AK9" s="314">
        <f t="shared" si="0"/>
        <v>37</v>
      </c>
      <c r="AL9" s="314">
        <f t="shared" si="0"/>
        <v>38</v>
      </c>
    </row>
    <row r="10" spans="1:97" x14ac:dyDescent="0.25">
      <c r="A10" s="264">
        <v>1</v>
      </c>
      <c r="B10" s="107" t="s">
        <v>411</v>
      </c>
      <c r="C10" s="21" t="s">
        <v>108</v>
      </c>
      <c r="D10" s="149">
        <v>4550</v>
      </c>
      <c r="E10" s="246" t="s">
        <v>165</v>
      </c>
      <c r="F10" s="271" t="s">
        <v>164</v>
      </c>
      <c r="G10" s="281" t="s">
        <v>277</v>
      </c>
      <c r="H10" s="250">
        <v>44557</v>
      </c>
      <c r="I10" s="251">
        <v>44921</v>
      </c>
      <c r="J10" s="112">
        <f>'Renc Bln Mei Penghasilan Kotor'!R9</f>
        <v>40000000</v>
      </c>
      <c r="K10" s="111">
        <f>J10*11%</f>
        <v>4400000</v>
      </c>
      <c r="L10" s="111">
        <f>J10+K10</f>
        <v>44400000</v>
      </c>
      <c r="M10" s="111">
        <f>L10</f>
        <v>44400000</v>
      </c>
      <c r="N10" s="315">
        <v>0</v>
      </c>
      <c r="O10" s="336">
        <v>0</v>
      </c>
      <c r="P10" s="111">
        <v>10000000</v>
      </c>
      <c r="Q10" s="111">
        <v>0</v>
      </c>
      <c r="R10" s="111">
        <v>0</v>
      </c>
      <c r="S10" s="111">
        <v>10000000</v>
      </c>
      <c r="T10" s="111">
        <v>0</v>
      </c>
      <c r="U10" s="111">
        <v>0</v>
      </c>
      <c r="V10" s="111">
        <v>10000000</v>
      </c>
      <c r="W10" s="111">
        <v>0</v>
      </c>
      <c r="X10" s="111">
        <v>0</v>
      </c>
      <c r="Y10" s="111">
        <v>14400000</v>
      </c>
      <c r="Z10" s="111"/>
      <c r="AA10" s="111">
        <v>0</v>
      </c>
      <c r="AB10" s="111">
        <v>0</v>
      </c>
      <c r="AC10" s="111">
        <v>0</v>
      </c>
      <c r="AD10" s="111">
        <v>0</v>
      </c>
      <c r="AE10" s="111">
        <v>0</v>
      </c>
      <c r="AF10" s="111">
        <v>0</v>
      </c>
      <c r="AG10" s="111">
        <v>0</v>
      </c>
      <c r="AH10" s="111">
        <v>0</v>
      </c>
      <c r="AI10" s="111">
        <v>0</v>
      </c>
      <c r="AJ10" s="111">
        <v>0</v>
      </c>
      <c r="AK10" s="111">
        <v>0</v>
      </c>
      <c r="AL10" s="111">
        <v>0</v>
      </c>
      <c r="AM10" s="295"/>
      <c r="AN10" s="295"/>
      <c r="AO10" s="295"/>
      <c r="AP10" s="295"/>
      <c r="AQ10" s="295"/>
      <c r="AR10" s="295"/>
      <c r="AS10" s="295"/>
      <c r="AT10" s="295"/>
      <c r="AU10" s="295"/>
      <c r="AV10" s="295"/>
      <c r="AW10" s="295"/>
      <c r="AX10" s="295"/>
      <c r="AY10" s="295"/>
      <c r="AZ10" s="295"/>
      <c r="BA10" s="295"/>
      <c r="BB10" s="295"/>
      <c r="BC10" s="295"/>
      <c r="BD10" s="295"/>
      <c r="BE10" s="295"/>
      <c r="BF10" s="295"/>
      <c r="BG10" s="295"/>
      <c r="BH10" s="295"/>
      <c r="BI10" s="295"/>
      <c r="BJ10" s="295"/>
      <c r="BK10" s="295"/>
      <c r="BL10" s="295"/>
      <c r="BM10" s="295"/>
      <c r="BN10" s="295"/>
      <c r="BO10" s="295"/>
      <c r="BP10" s="295"/>
      <c r="BQ10" s="295"/>
      <c r="BR10" s="295"/>
      <c r="BS10" s="295"/>
      <c r="BT10" s="295"/>
      <c r="BU10" s="295"/>
      <c r="BV10" s="295"/>
      <c r="BW10" s="295"/>
      <c r="BX10" s="295"/>
      <c r="BY10" s="295"/>
      <c r="BZ10" s="295"/>
      <c r="CA10" s="295"/>
      <c r="CB10" s="295"/>
      <c r="CC10" s="295"/>
      <c r="CD10" s="295"/>
      <c r="CE10" s="295"/>
      <c r="CF10" s="295"/>
      <c r="CG10" s="295"/>
      <c r="CH10" s="295"/>
      <c r="CI10" s="295"/>
      <c r="CJ10" s="295"/>
      <c r="CK10" s="295"/>
      <c r="CL10" s="295"/>
      <c r="CM10" s="295"/>
      <c r="CN10" s="295"/>
      <c r="CO10" s="295"/>
      <c r="CP10" s="295"/>
      <c r="CQ10" s="295"/>
      <c r="CR10" s="295"/>
      <c r="CS10" s="295"/>
    </row>
    <row r="11" spans="1:97" x14ac:dyDescent="0.25">
      <c r="A11" s="264">
        <f t="shared" ref="A11:A34" si="1">A10+1</f>
        <v>2</v>
      </c>
      <c r="B11" s="107"/>
      <c r="C11" s="21" t="s">
        <v>109</v>
      </c>
      <c r="D11" s="298">
        <v>500</v>
      </c>
      <c r="E11" s="246" t="s">
        <v>268</v>
      </c>
      <c r="F11" s="271" t="s">
        <v>164</v>
      </c>
      <c r="G11" s="281" t="s">
        <v>278</v>
      </c>
      <c r="H11" s="252">
        <v>44447</v>
      </c>
      <c r="I11" s="251">
        <v>45146</v>
      </c>
      <c r="J11" s="112">
        <f>'Renc Bln Mei Penghasilan Kotor'!R10</f>
        <v>3000000</v>
      </c>
      <c r="K11" s="111">
        <f t="shared" ref="K11:K43" si="2">J11*11%</f>
        <v>330000</v>
      </c>
      <c r="L11" s="111">
        <f t="shared" ref="L11:L34" si="3">J11+K11</f>
        <v>3330000</v>
      </c>
      <c r="M11" s="111">
        <f>L11</f>
        <v>3330000</v>
      </c>
      <c r="N11" s="315">
        <v>0</v>
      </c>
      <c r="O11" s="336">
        <v>0</v>
      </c>
      <c r="P11" s="111">
        <v>0</v>
      </c>
      <c r="Q11" s="111">
        <v>0</v>
      </c>
      <c r="R11" s="111">
        <v>0</v>
      </c>
      <c r="S11" s="111"/>
      <c r="T11" s="111">
        <v>0</v>
      </c>
      <c r="U11" s="111">
        <v>0</v>
      </c>
      <c r="V11" s="111">
        <f>L11</f>
        <v>3330000</v>
      </c>
      <c r="W11" s="111">
        <v>0</v>
      </c>
      <c r="X11" s="111">
        <v>0</v>
      </c>
      <c r="Y11" s="111">
        <v>0</v>
      </c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295"/>
      <c r="AN11" s="295"/>
      <c r="AO11" s="295"/>
      <c r="AP11" s="295"/>
      <c r="AQ11" s="295"/>
      <c r="AR11" s="295"/>
      <c r="AS11" s="295"/>
      <c r="AT11" s="295"/>
      <c r="AU11" s="295"/>
      <c r="AV11" s="295"/>
      <c r="AW11" s="295"/>
      <c r="AX11" s="295"/>
      <c r="AY11" s="295"/>
      <c r="AZ11" s="295"/>
      <c r="BA11" s="295"/>
      <c r="BB11" s="295"/>
      <c r="BC11" s="295"/>
      <c r="BD11" s="295"/>
      <c r="BE11" s="295"/>
      <c r="BF11" s="295"/>
      <c r="BG11" s="295"/>
      <c r="BH11" s="295"/>
      <c r="BI11" s="295"/>
      <c r="BJ11" s="295"/>
      <c r="BK11" s="295"/>
      <c r="BL11" s="295"/>
      <c r="BM11" s="295"/>
      <c r="BN11" s="295"/>
      <c r="BO11" s="295"/>
      <c r="BP11" s="295"/>
      <c r="BQ11" s="295"/>
      <c r="BR11" s="295"/>
      <c r="BS11" s="295"/>
      <c r="BT11" s="295"/>
      <c r="BU11" s="295"/>
      <c r="BV11" s="295"/>
      <c r="BW11" s="295"/>
      <c r="BX11" s="295"/>
      <c r="BY11" s="295"/>
      <c r="BZ11" s="295"/>
      <c r="CA11" s="295"/>
      <c r="CB11" s="295"/>
      <c r="CC11" s="295"/>
      <c r="CD11" s="295"/>
      <c r="CE11" s="295"/>
      <c r="CF11" s="295"/>
      <c r="CG11" s="295"/>
      <c r="CH11" s="295"/>
      <c r="CI11" s="295"/>
      <c r="CJ11" s="295"/>
      <c r="CK11" s="295"/>
      <c r="CL11" s="295"/>
      <c r="CM11" s="295"/>
      <c r="CN11" s="295"/>
      <c r="CO11" s="295"/>
      <c r="CP11" s="295"/>
      <c r="CQ11" s="295"/>
      <c r="CR11" s="295"/>
      <c r="CS11" s="295"/>
    </row>
    <row r="12" spans="1:97" ht="15.75" x14ac:dyDescent="0.25">
      <c r="A12" s="264">
        <f t="shared" si="1"/>
        <v>3</v>
      </c>
      <c r="B12" s="107"/>
      <c r="C12" s="21" t="s">
        <v>110</v>
      </c>
      <c r="D12" s="83">
        <v>8800</v>
      </c>
      <c r="E12" s="246" t="s">
        <v>167</v>
      </c>
      <c r="F12" s="271" t="s">
        <v>216</v>
      </c>
      <c r="G12" s="281" t="s">
        <v>279</v>
      </c>
      <c r="H12" s="252">
        <v>44543</v>
      </c>
      <c r="I12" s="253">
        <v>45272</v>
      </c>
      <c r="J12" s="112">
        <f>'Renc Bln Mei Penghasilan Kotor'!R11</f>
        <v>3000000</v>
      </c>
      <c r="K12" s="111">
        <f t="shared" si="2"/>
        <v>330000</v>
      </c>
      <c r="L12" s="111">
        <f t="shared" si="3"/>
        <v>3330000</v>
      </c>
      <c r="M12" s="111">
        <f>L12</f>
        <v>3330000</v>
      </c>
      <c r="N12" s="315">
        <v>0</v>
      </c>
      <c r="O12" s="336">
        <v>0</v>
      </c>
      <c r="P12" s="111">
        <v>0</v>
      </c>
      <c r="Q12" s="111">
        <v>0</v>
      </c>
      <c r="R12" s="111">
        <v>0</v>
      </c>
      <c r="S12" s="111">
        <v>0</v>
      </c>
      <c r="T12" s="111">
        <v>0</v>
      </c>
      <c r="U12" s="111">
        <v>0</v>
      </c>
      <c r="V12" s="111">
        <v>0</v>
      </c>
      <c r="W12" s="111">
        <v>0</v>
      </c>
      <c r="X12" s="111">
        <v>0</v>
      </c>
      <c r="Y12" s="111">
        <f>L12</f>
        <v>3330000</v>
      </c>
      <c r="Z12" s="111">
        <v>0</v>
      </c>
      <c r="AA12" s="111">
        <v>0</v>
      </c>
      <c r="AB12" s="111">
        <v>0</v>
      </c>
      <c r="AC12" s="111">
        <v>0</v>
      </c>
      <c r="AD12" s="111">
        <v>0</v>
      </c>
      <c r="AE12" s="111">
        <v>0</v>
      </c>
      <c r="AF12" s="111">
        <v>0</v>
      </c>
      <c r="AG12" s="111">
        <v>0</v>
      </c>
      <c r="AH12" s="111">
        <v>0</v>
      </c>
      <c r="AI12" s="111">
        <v>0</v>
      </c>
      <c r="AJ12" s="111">
        <v>0</v>
      </c>
      <c r="AK12" s="111">
        <v>0</v>
      </c>
      <c r="AL12" s="111">
        <v>0</v>
      </c>
      <c r="AM12" s="295"/>
      <c r="AN12" s="295"/>
      <c r="AO12" s="295"/>
      <c r="AP12" s="295"/>
      <c r="AQ12" s="295"/>
      <c r="AR12" s="295"/>
      <c r="AS12" s="295"/>
      <c r="AT12" s="295"/>
      <c r="AU12" s="295"/>
      <c r="AV12" s="295"/>
      <c r="AW12" s="295"/>
      <c r="AX12" s="295"/>
      <c r="AY12" s="295"/>
      <c r="AZ12" s="295"/>
      <c r="BA12" s="295"/>
      <c r="BB12" s="295"/>
      <c r="BC12" s="295"/>
      <c r="BD12" s="295"/>
      <c r="BE12" s="295"/>
      <c r="BF12" s="295"/>
      <c r="BG12" s="295"/>
      <c r="BH12" s="295"/>
      <c r="BI12" s="295"/>
      <c r="BJ12" s="295"/>
      <c r="BK12" s="295"/>
      <c r="BL12" s="295"/>
      <c r="BM12" s="295"/>
      <c r="BN12" s="295"/>
      <c r="BO12" s="295"/>
      <c r="BP12" s="295"/>
      <c r="BQ12" s="295"/>
      <c r="BR12" s="295"/>
      <c r="BS12" s="295"/>
      <c r="BT12" s="295"/>
      <c r="BU12" s="295"/>
      <c r="BV12" s="295"/>
      <c r="BW12" s="295"/>
      <c r="BX12" s="295"/>
      <c r="BY12" s="295"/>
      <c r="BZ12" s="295"/>
      <c r="CA12" s="295"/>
      <c r="CB12" s="295"/>
      <c r="CC12" s="295"/>
      <c r="CD12" s="295"/>
      <c r="CE12" s="295"/>
      <c r="CF12" s="295"/>
      <c r="CG12" s="295"/>
      <c r="CH12" s="295"/>
      <c r="CI12" s="295"/>
      <c r="CJ12" s="295"/>
      <c r="CK12" s="295"/>
      <c r="CL12" s="295"/>
      <c r="CM12" s="295"/>
      <c r="CN12" s="295"/>
      <c r="CO12" s="295"/>
      <c r="CP12" s="295"/>
      <c r="CQ12" s="295"/>
      <c r="CR12" s="295"/>
      <c r="CS12" s="295"/>
    </row>
    <row r="13" spans="1:97" ht="15.75" x14ac:dyDescent="0.25">
      <c r="A13" s="264">
        <f t="shared" si="1"/>
        <v>4</v>
      </c>
      <c r="B13" s="107"/>
      <c r="C13" s="21" t="s">
        <v>111</v>
      </c>
      <c r="D13" s="83">
        <v>48</v>
      </c>
      <c r="E13" s="246" t="s">
        <v>168</v>
      </c>
      <c r="F13" s="271" t="s">
        <v>217</v>
      </c>
      <c r="G13" s="281" t="s">
        <v>280</v>
      </c>
      <c r="H13" s="252" t="s">
        <v>281</v>
      </c>
      <c r="I13" s="253">
        <v>45194</v>
      </c>
      <c r="J13" s="112">
        <f>'Renc Bln Mei Penghasilan Kotor'!R12</f>
        <v>3000000</v>
      </c>
      <c r="K13" s="111">
        <f t="shared" si="2"/>
        <v>330000</v>
      </c>
      <c r="L13" s="111">
        <f t="shared" si="3"/>
        <v>3330000</v>
      </c>
      <c r="M13" s="111">
        <f t="shared" ref="M13:M34" si="4">L13</f>
        <v>3330000</v>
      </c>
      <c r="N13" s="315">
        <v>0</v>
      </c>
      <c r="O13" s="336">
        <v>0</v>
      </c>
      <c r="P13" s="111">
        <v>0</v>
      </c>
      <c r="Q13" s="111">
        <v>0</v>
      </c>
      <c r="R13" s="111">
        <v>0</v>
      </c>
      <c r="S13" s="111">
        <v>0</v>
      </c>
      <c r="T13" s="111">
        <v>0</v>
      </c>
      <c r="U13" s="111">
        <v>0</v>
      </c>
      <c r="V13" s="111">
        <f>L13</f>
        <v>3330000</v>
      </c>
      <c r="W13" s="111">
        <v>0</v>
      </c>
      <c r="X13" s="111">
        <v>0</v>
      </c>
      <c r="Y13" s="111">
        <v>0</v>
      </c>
      <c r="Z13" s="111">
        <v>0</v>
      </c>
      <c r="AA13" s="111">
        <v>0</v>
      </c>
      <c r="AB13" s="111">
        <v>0</v>
      </c>
      <c r="AC13" s="111">
        <v>0</v>
      </c>
      <c r="AD13" s="111">
        <v>0</v>
      </c>
      <c r="AE13" s="111">
        <v>0</v>
      </c>
      <c r="AF13" s="111">
        <v>0</v>
      </c>
      <c r="AG13" s="111">
        <v>0</v>
      </c>
      <c r="AH13" s="111">
        <v>0</v>
      </c>
      <c r="AI13" s="111">
        <v>0</v>
      </c>
      <c r="AJ13" s="111">
        <v>0</v>
      </c>
      <c r="AK13" s="111">
        <v>0</v>
      </c>
      <c r="AL13" s="111">
        <v>0</v>
      </c>
      <c r="AM13" s="295"/>
      <c r="AN13" s="295"/>
      <c r="AO13" s="295"/>
      <c r="AP13" s="295"/>
      <c r="AQ13" s="295"/>
      <c r="AR13" s="295"/>
      <c r="AS13" s="295"/>
      <c r="AT13" s="295"/>
      <c r="AU13" s="295"/>
      <c r="AV13" s="295"/>
      <c r="AW13" s="295"/>
      <c r="AX13" s="295"/>
      <c r="AY13" s="295"/>
      <c r="AZ13" s="295"/>
      <c r="BA13" s="295"/>
      <c r="BB13" s="295"/>
      <c r="BC13" s="295"/>
      <c r="BD13" s="295"/>
      <c r="BE13" s="295"/>
      <c r="BF13" s="295"/>
      <c r="BG13" s="295"/>
      <c r="BH13" s="295"/>
      <c r="BI13" s="295"/>
      <c r="BJ13" s="295"/>
      <c r="BK13" s="295"/>
      <c r="BL13" s="295"/>
      <c r="BM13" s="295"/>
      <c r="BN13" s="295"/>
      <c r="BO13" s="295"/>
      <c r="BP13" s="295"/>
      <c r="BQ13" s="295"/>
      <c r="BR13" s="295"/>
      <c r="BS13" s="295"/>
      <c r="BT13" s="295"/>
      <c r="BU13" s="295"/>
      <c r="BV13" s="295"/>
      <c r="BW13" s="295"/>
      <c r="BX13" s="295"/>
      <c r="BY13" s="295"/>
      <c r="BZ13" s="295"/>
      <c r="CA13" s="295"/>
      <c r="CB13" s="295"/>
      <c r="CC13" s="295"/>
      <c r="CD13" s="295"/>
      <c r="CE13" s="295"/>
      <c r="CF13" s="295"/>
      <c r="CG13" s="295"/>
      <c r="CH13" s="295"/>
      <c r="CI13" s="295"/>
      <c r="CJ13" s="295"/>
      <c r="CK13" s="295"/>
      <c r="CL13" s="295"/>
      <c r="CM13" s="295"/>
      <c r="CN13" s="295"/>
      <c r="CO13" s="295"/>
      <c r="CP13" s="295"/>
      <c r="CQ13" s="295"/>
      <c r="CR13" s="295"/>
      <c r="CS13" s="295"/>
    </row>
    <row r="14" spans="1:97" ht="15.75" x14ac:dyDescent="0.25">
      <c r="A14" s="264">
        <f t="shared" si="1"/>
        <v>5</v>
      </c>
      <c r="B14" s="107"/>
      <c r="C14" s="21" t="s">
        <v>271</v>
      </c>
      <c r="D14" s="83">
        <v>48</v>
      </c>
      <c r="E14" s="246" t="s">
        <v>274</v>
      </c>
      <c r="F14" s="271" t="s">
        <v>272</v>
      </c>
      <c r="G14" s="281" t="s">
        <v>273</v>
      </c>
      <c r="H14" s="252">
        <v>44557</v>
      </c>
      <c r="I14" s="254" t="s">
        <v>294</v>
      </c>
      <c r="J14" s="112">
        <f>'Renc Bln Mei Penghasilan Kotor'!R13</f>
        <v>3500000</v>
      </c>
      <c r="K14" s="111">
        <f t="shared" si="2"/>
        <v>385000</v>
      </c>
      <c r="L14" s="111">
        <f t="shared" si="3"/>
        <v>3885000</v>
      </c>
      <c r="M14" s="111">
        <f t="shared" si="4"/>
        <v>3885000</v>
      </c>
      <c r="N14" s="315">
        <v>0</v>
      </c>
      <c r="O14" s="336">
        <v>0</v>
      </c>
      <c r="P14" s="111">
        <v>0</v>
      </c>
      <c r="Q14" s="111">
        <v>0</v>
      </c>
      <c r="R14" s="111">
        <v>0</v>
      </c>
      <c r="S14" s="111">
        <v>0</v>
      </c>
      <c r="T14" s="111">
        <v>0</v>
      </c>
      <c r="U14" s="111">
        <v>0</v>
      </c>
      <c r="V14" s="111">
        <v>0</v>
      </c>
      <c r="W14" s="111">
        <v>0</v>
      </c>
      <c r="X14" s="111">
        <f>L14</f>
        <v>3885000</v>
      </c>
      <c r="Y14" s="111">
        <v>0</v>
      </c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295"/>
      <c r="AN14" s="295"/>
      <c r="AO14" s="295"/>
      <c r="AP14" s="295"/>
      <c r="AQ14" s="295"/>
      <c r="AR14" s="295"/>
      <c r="AS14" s="295"/>
      <c r="AT14" s="295"/>
      <c r="AU14" s="295"/>
      <c r="AV14" s="295"/>
      <c r="AW14" s="295"/>
      <c r="AX14" s="295"/>
      <c r="AY14" s="295"/>
      <c r="AZ14" s="295"/>
      <c r="BA14" s="295"/>
      <c r="BB14" s="295"/>
      <c r="BC14" s="295"/>
      <c r="BD14" s="295"/>
      <c r="BE14" s="295"/>
      <c r="BF14" s="295"/>
      <c r="BG14" s="295"/>
      <c r="BH14" s="295"/>
      <c r="BI14" s="295"/>
      <c r="BJ14" s="295"/>
      <c r="BK14" s="295"/>
      <c r="BL14" s="295"/>
      <c r="BM14" s="295"/>
      <c r="BN14" s="295"/>
      <c r="BO14" s="295"/>
      <c r="BP14" s="295"/>
      <c r="BQ14" s="295"/>
      <c r="BR14" s="295"/>
      <c r="BS14" s="295"/>
      <c r="BT14" s="295"/>
      <c r="BU14" s="295"/>
      <c r="BV14" s="295"/>
      <c r="BW14" s="295"/>
      <c r="BX14" s="295"/>
      <c r="BY14" s="295"/>
      <c r="BZ14" s="295"/>
      <c r="CA14" s="295"/>
      <c r="CB14" s="295"/>
      <c r="CC14" s="295"/>
      <c r="CD14" s="295"/>
      <c r="CE14" s="295"/>
      <c r="CF14" s="295"/>
      <c r="CG14" s="295"/>
      <c r="CH14" s="295"/>
      <c r="CI14" s="295"/>
      <c r="CJ14" s="295"/>
      <c r="CK14" s="295"/>
      <c r="CL14" s="295"/>
      <c r="CM14" s="295"/>
      <c r="CN14" s="295"/>
      <c r="CO14" s="295"/>
      <c r="CP14" s="295"/>
      <c r="CQ14" s="295"/>
      <c r="CR14" s="295"/>
      <c r="CS14" s="295"/>
    </row>
    <row r="15" spans="1:97" ht="15.75" x14ac:dyDescent="0.25">
      <c r="A15" s="264">
        <f t="shared" si="1"/>
        <v>6</v>
      </c>
      <c r="B15" s="107"/>
      <c r="C15" s="21" t="s">
        <v>113</v>
      </c>
      <c r="D15" s="83">
        <v>870</v>
      </c>
      <c r="E15" s="246" t="s">
        <v>253</v>
      </c>
      <c r="F15" s="271" t="s">
        <v>220</v>
      </c>
      <c r="G15" s="282" t="s">
        <v>280</v>
      </c>
      <c r="H15" s="252" t="s">
        <v>352</v>
      </c>
      <c r="I15" s="254" t="s">
        <v>353</v>
      </c>
      <c r="J15" s="112">
        <f>'Renc Bln Mei Penghasilan Kotor'!R14</f>
        <v>3500000</v>
      </c>
      <c r="K15" s="111">
        <f t="shared" si="2"/>
        <v>385000</v>
      </c>
      <c r="L15" s="111">
        <f t="shared" si="3"/>
        <v>3885000</v>
      </c>
      <c r="M15" s="111">
        <f t="shared" si="4"/>
        <v>3885000</v>
      </c>
      <c r="N15" s="315">
        <v>0</v>
      </c>
      <c r="O15" s="336">
        <v>0</v>
      </c>
      <c r="P15" s="111">
        <v>0</v>
      </c>
      <c r="Q15" s="111">
        <v>0</v>
      </c>
      <c r="R15" s="111">
        <v>0</v>
      </c>
      <c r="S15" s="111">
        <v>0</v>
      </c>
      <c r="T15" s="111">
        <f>L15</f>
        <v>3885000</v>
      </c>
      <c r="U15" s="111">
        <v>0</v>
      </c>
      <c r="V15" s="111">
        <v>0</v>
      </c>
      <c r="W15" s="111">
        <v>0</v>
      </c>
      <c r="X15" s="111">
        <v>0</v>
      </c>
      <c r="Y15" s="111">
        <v>0</v>
      </c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295"/>
      <c r="AN15" s="295"/>
      <c r="AO15" s="295"/>
      <c r="AP15" s="295"/>
      <c r="AQ15" s="295"/>
      <c r="AR15" s="295"/>
      <c r="AS15" s="295"/>
      <c r="AT15" s="295"/>
      <c r="AU15" s="295"/>
      <c r="AV15" s="295"/>
      <c r="AW15" s="295"/>
      <c r="AX15" s="295"/>
      <c r="AY15" s="295"/>
      <c r="AZ15" s="295"/>
      <c r="BA15" s="295"/>
      <c r="BB15" s="295"/>
      <c r="BC15" s="295"/>
      <c r="BD15" s="295"/>
      <c r="BE15" s="295"/>
      <c r="BF15" s="295"/>
      <c r="BG15" s="295"/>
      <c r="BH15" s="295"/>
      <c r="BI15" s="295"/>
      <c r="BJ15" s="295"/>
      <c r="BK15" s="295"/>
      <c r="BL15" s="295"/>
      <c r="BM15" s="295"/>
      <c r="BN15" s="295"/>
      <c r="BO15" s="295"/>
      <c r="BP15" s="295"/>
      <c r="BQ15" s="295"/>
      <c r="BR15" s="295"/>
      <c r="BS15" s="295"/>
      <c r="BT15" s="295"/>
      <c r="BU15" s="295"/>
      <c r="BV15" s="295"/>
      <c r="BW15" s="295"/>
      <c r="BX15" s="295"/>
      <c r="BY15" s="295"/>
      <c r="BZ15" s="295"/>
      <c r="CA15" s="295"/>
      <c r="CB15" s="295"/>
      <c r="CC15" s="295"/>
      <c r="CD15" s="295"/>
      <c r="CE15" s="295"/>
      <c r="CF15" s="295"/>
      <c r="CG15" s="295"/>
      <c r="CH15" s="295"/>
      <c r="CI15" s="295"/>
      <c r="CJ15" s="295"/>
      <c r="CK15" s="295"/>
      <c r="CL15" s="295"/>
      <c r="CM15" s="295"/>
      <c r="CN15" s="295"/>
      <c r="CO15" s="295"/>
      <c r="CP15" s="295"/>
      <c r="CQ15" s="295"/>
      <c r="CR15" s="295"/>
      <c r="CS15" s="295"/>
    </row>
    <row r="16" spans="1:97" ht="15.75" x14ac:dyDescent="0.25">
      <c r="A16" s="264">
        <f t="shared" si="1"/>
        <v>7</v>
      </c>
      <c r="B16" s="107"/>
      <c r="C16" s="21" t="s">
        <v>114</v>
      </c>
      <c r="D16" s="83">
        <v>500</v>
      </c>
      <c r="E16" s="246" t="s">
        <v>171</v>
      </c>
      <c r="F16" s="271" t="s">
        <v>221</v>
      </c>
      <c r="G16" s="281" t="s">
        <v>305</v>
      </c>
      <c r="H16" s="252">
        <v>44603</v>
      </c>
      <c r="I16" s="253">
        <v>45201</v>
      </c>
      <c r="J16" s="112">
        <f>'Renc Bln Mei Penghasilan Kotor'!R15</f>
        <v>3000000</v>
      </c>
      <c r="K16" s="111">
        <f t="shared" si="2"/>
        <v>330000</v>
      </c>
      <c r="L16" s="111">
        <f t="shared" si="3"/>
        <v>3330000</v>
      </c>
      <c r="M16" s="111">
        <f t="shared" si="4"/>
        <v>3330000</v>
      </c>
      <c r="N16" s="315">
        <v>0</v>
      </c>
      <c r="O16" s="336">
        <v>0</v>
      </c>
      <c r="P16" s="111">
        <f>L16</f>
        <v>3330000</v>
      </c>
      <c r="Q16" s="111">
        <v>0</v>
      </c>
      <c r="R16" s="111">
        <v>0</v>
      </c>
      <c r="S16" s="111">
        <v>0</v>
      </c>
      <c r="T16" s="111">
        <v>0</v>
      </c>
      <c r="U16" s="111">
        <v>0</v>
      </c>
      <c r="V16" s="111">
        <v>0</v>
      </c>
      <c r="W16" s="111">
        <v>0</v>
      </c>
      <c r="X16" s="111">
        <v>0</v>
      </c>
      <c r="Y16" s="111">
        <v>0</v>
      </c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5"/>
      <c r="AX16" s="295"/>
      <c r="AY16" s="295"/>
      <c r="AZ16" s="295"/>
      <c r="BA16" s="295"/>
      <c r="BB16" s="295"/>
      <c r="BC16" s="295"/>
      <c r="BD16" s="295"/>
      <c r="BE16" s="295"/>
      <c r="BF16" s="295"/>
      <c r="BG16" s="295"/>
      <c r="BH16" s="295"/>
      <c r="BI16" s="295"/>
      <c r="BJ16" s="295"/>
      <c r="BK16" s="295"/>
      <c r="BL16" s="295"/>
      <c r="BM16" s="295"/>
      <c r="BN16" s="295"/>
      <c r="BO16" s="295"/>
      <c r="BP16" s="295"/>
      <c r="BQ16" s="295"/>
      <c r="BR16" s="295"/>
      <c r="BS16" s="295"/>
      <c r="BT16" s="295"/>
      <c r="BU16" s="295"/>
      <c r="BV16" s="295"/>
      <c r="BW16" s="295"/>
      <c r="BX16" s="295"/>
      <c r="BY16" s="295"/>
      <c r="BZ16" s="295"/>
      <c r="CA16" s="295"/>
      <c r="CB16" s="295"/>
      <c r="CC16" s="295"/>
      <c r="CD16" s="295"/>
      <c r="CE16" s="295"/>
      <c r="CF16" s="295"/>
      <c r="CG16" s="295"/>
      <c r="CH16" s="295"/>
      <c r="CI16" s="295"/>
      <c r="CJ16" s="295"/>
      <c r="CK16" s="295"/>
      <c r="CL16" s="295"/>
      <c r="CM16" s="295"/>
      <c r="CN16" s="295"/>
      <c r="CO16" s="295"/>
      <c r="CP16" s="295"/>
      <c r="CQ16" s="295"/>
      <c r="CR16" s="295"/>
      <c r="CS16" s="295"/>
    </row>
    <row r="17" spans="1:97" ht="15.75" x14ac:dyDescent="0.25">
      <c r="A17" s="264">
        <f t="shared" si="1"/>
        <v>8</v>
      </c>
      <c r="B17" s="107"/>
      <c r="C17" s="21" t="s">
        <v>115</v>
      </c>
      <c r="D17" s="83">
        <v>600</v>
      </c>
      <c r="E17" s="246" t="s">
        <v>170</v>
      </c>
      <c r="F17" s="271" t="s">
        <v>364</v>
      </c>
      <c r="G17" s="283" t="s">
        <v>282</v>
      </c>
      <c r="H17" s="255" t="s">
        <v>283</v>
      </c>
      <c r="I17" s="254" t="s">
        <v>295</v>
      </c>
      <c r="J17" s="112">
        <f>'Renc Bln Mei Penghasilan Kotor'!R16</f>
        <v>1090000</v>
      </c>
      <c r="K17" s="111">
        <f t="shared" si="2"/>
        <v>119900</v>
      </c>
      <c r="L17" s="111">
        <f t="shared" si="3"/>
        <v>1209900</v>
      </c>
      <c r="M17" s="111">
        <f t="shared" si="4"/>
        <v>1209900</v>
      </c>
      <c r="N17" s="315">
        <v>0</v>
      </c>
      <c r="O17" s="336">
        <v>0</v>
      </c>
      <c r="P17" s="111">
        <v>0</v>
      </c>
      <c r="Q17" s="111">
        <v>0</v>
      </c>
      <c r="R17" s="111">
        <v>0</v>
      </c>
      <c r="S17" s="111">
        <v>0</v>
      </c>
      <c r="T17" s="111">
        <v>0</v>
      </c>
      <c r="U17" s="111">
        <v>0</v>
      </c>
      <c r="V17" s="111">
        <v>0</v>
      </c>
      <c r="W17" s="111">
        <f>L17</f>
        <v>1209900</v>
      </c>
      <c r="X17" s="111">
        <v>0</v>
      </c>
      <c r="Y17" s="111">
        <v>0</v>
      </c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295"/>
      <c r="AN17" s="295"/>
      <c r="AO17" s="295"/>
      <c r="AP17" s="295"/>
      <c r="AQ17" s="295"/>
      <c r="AR17" s="295"/>
      <c r="AS17" s="295"/>
      <c r="AT17" s="295"/>
      <c r="AU17" s="295"/>
      <c r="AV17" s="295"/>
      <c r="AW17" s="295"/>
      <c r="AX17" s="295"/>
      <c r="AY17" s="295"/>
      <c r="AZ17" s="295"/>
      <c r="BA17" s="295"/>
      <c r="BB17" s="295"/>
      <c r="BC17" s="295"/>
      <c r="BD17" s="295"/>
      <c r="BE17" s="295"/>
      <c r="BF17" s="295"/>
      <c r="BG17" s="295"/>
      <c r="BH17" s="295"/>
      <c r="BI17" s="295"/>
      <c r="BJ17" s="295"/>
      <c r="BK17" s="295"/>
      <c r="BL17" s="295"/>
      <c r="BM17" s="295"/>
      <c r="BN17" s="295"/>
      <c r="BO17" s="295"/>
      <c r="BP17" s="295"/>
      <c r="BQ17" s="295"/>
      <c r="BR17" s="295"/>
      <c r="BS17" s="295"/>
      <c r="BT17" s="295"/>
      <c r="BU17" s="295"/>
      <c r="BV17" s="295"/>
      <c r="BW17" s="295"/>
      <c r="BX17" s="295"/>
      <c r="BY17" s="295"/>
      <c r="BZ17" s="295"/>
      <c r="CA17" s="295"/>
      <c r="CB17" s="295"/>
      <c r="CC17" s="295"/>
      <c r="CD17" s="295"/>
      <c r="CE17" s="295"/>
      <c r="CF17" s="295"/>
      <c r="CG17" s="295"/>
      <c r="CH17" s="295"/>
      <c r="CI17" s="295"/>
      <c r="CJ17" s="295"/>
      <c r="CK17" s="295"/>
      <c r="CL17" s="295"/>
      <c r="CM17" s="295"/>
      <c r="CN17" s="295"/>
      <c r="CO17" s="295"/>
      <c r="CP17" s="295"/>
      <c r="CQ17" s="295"/>
      <c r="CR17" s="295"/>
      <c r="CS17" s="295"/>
    </row>
    <row r="18" spans="1:97" ht="15.75" x14ac:dyDescent="0.25">
      <c r="A18" s="264">
        <f t="shared" si="1"/>
        <v>9</v>
      </c>
      <c r="B18" s="107"/>
      <c r="C18" s="21" t="s">
        <v>116</v>
      </c>
      <c r="D18" s="299">
        <v>107</v>
      </c>
      <c r="E18" s="246" t="s">
        <v>131</v>
      </c>
      <c r="F18" s="271" t="s">
        <v>90</v>
      </c>
      <c r="G18" s="281" t="s">
        <v>240</v>
      </c>
      <c r="H18" s="256">
        <v>44200</v>
      </c>
      <c r="I18" s="257" t="s">
        <v>296</v>
      </c>
      <c r="J18" s="112">
        <f>'Renc Bln Mei Penghasilan Kotor'!R17</f>
        <v>2500000</v>
      </c>
      <c r="K18" s="111">
        <f t="shared" si="2"/>
        <v>275000</v>
      </c>
      <c r="L18" s="111">
        <f t="shared" si="3"/>
        <v>2775000</v>
      </c>
      <c r="M18" s="111">
        <f t="shared" si="4"/>
        <v>2775000</v>
      </c>
      <c r="N18" s="315"/>
      <c r="O18" s="336">
        <v>0</v>
      </c>
      <c r="P18" s="111">
        <v>0</v>
      </c>
      <c r="Q18" s="338">
        <f>L18</f>
        <v>2775000</v>
      </c>
      <c r="R18" s="111">
        <v>0</v>
      </c>
      <c r="S18" s="111">
        <v>0</v>
      </c>
      <c r="T18" s="111">
        <v>0</v>
      </c>
      <c r="U18" s="111">
        <v>0</v>
      </c>
      <c r="V18" s="111">
        <v>0</v>
      </c>
      <c r="W18" s="111">
        <v>0</v>
      </c>
      <c r="X18" s="111">
        <v>0</v>
      </c>
      <c r="Y18" s="111">
        <v>0</v>
      </c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 t="s">
        <v>489</v>
      </c>
      <c r="AM18" s="295"/>
      <c r="AN18" s="295"/>
      <c r="AO18" s="295"/>
      <c r="AP18" s="295"/>
      <c r="AQ18" s="295"/>
      <c r="AR18" s="295"/>
      <c r="AS18" s="295"/>
      <c r="AT18" s="295"/>
      <c r="AU18" s="295"/>
      <c r="AV18" s="295"/>
      <c r="AW18" s="295"/>
      <c r="AX18" s="295"/>
      <c r="AY18" s="295"/>
      <c r="AZ18" s="295"/>
      <c r="BA18" s="295"/>
      <c r="BB18" s="295"/>
      <c r="BC18" s="295"/>
      <c r="BD18" s="295"/>
      <c r="BE18" s="295"/>
      <c r="BF18" s="295"/>
      <c r="BG18" s="295"/>
      <c r="BH18" s="295"/>
      <c r="BI18" s="295"/>
      <c r="BJ18" s="295"/>
      <c r="BK18" s="295"/>
      <c r="BL18" s="295"/>
      <c r="BM18" s="295"/>
      <c r="BN18" s="295"/>
      <c r="BO18" s="295"/>
      <c r="BP18" s="295"/>
      <c r="BQ18" s="295"/>
      <c r="BR18" s="295"/>
      <c r="BS18" s="295"/>
      <c r="BT18" s="295"/>
      <c r="BU18" s="295"/>
      <c r="BV18" s="295"/>
      <c r="BW18" s="295"/>
      <c r="BX18" s="295"/>
      <c r="BY18" s="295"/>
      <c r="BZ18" s="295"/>
      <c r="CA18" s="295"/>
      <c r="CB18" s="295"/>
      <c r="CC18" s="295"/>
      <c r="CD18" s="295"/>
      <c r="CE18" s="295"/>
      <c r="CF18" s="295"/>
      <c r="CG18" s="295"/>
      <c r="CH18" s="295"/>
      <c r="CI18" s="295"/>
      <c r="CJ18" s="295"/>
      <c r="CK18" s="295"/>
      <c r="CL18" s="295"/>
      <c r="CM18" s="295"/>
      <c r="CN18" s="295"/>
      <c r="CO18" s="295"/>
      <c r="CP18" s="295"/>
      <c r="CQ18" s="295"/>
      <c r="CR18" s="295"/>
      <c r="CS18" s="295"/>
    </row>
    <row r="19" spans="1:97" ht="15.75" x14ac:dyDescent="0.25">
      <c r="A19" s="264">
        <f t="shared" si="1"/>
        <v>10</v>
      </c>
      <c r="B19" s="107"/>
      <c r="C19" s="21" t="s">
        <v>117</v>
      </c>
      <c r="D19" s="148">
        <v>32</v>
      </c>
      <c r="E19" s="246" t="s">
        <v>254</v>
      </c>
      <c r="F19" s="271" t="s">
        <v>90</v>
      </c>
      <c r="G19" s="281" t="s">
        <v>284</v>
      </c>
      <c r="H19" s="255" t="s">
        <v>285</v>
      </c>
      <c r="I19" s="257" t="s">
        <v>297</v>
      </c>
      <c r="J19" s="112">
        <f>'Renc Bln Mei Penghasilan Kotor'!R18</f>
        <v>2500000</v>
      </c>
      <c r="K19" s="111">
        <f t="shared" si="2"/>
        <v>275000</v>
      </c>
      <c r="L19" s="111">
        <f t="shared" si="3"/>
        <v>2775000</v>
      </c>
      <c r="M19" s="111">
        <f t="shared" si="4"/>
        <v>2775000</v>
      </c>
      <c r="N19" s="315">
        <v>0</v>
      </c>
      <c r="O19" s="336">
        <v>0</v>
      </c>
      <c r="P19" s="111">
        <v>0</v>
      </c>
      <c r="Q19" s="111">
        <v>0</v>
      </c>
      <c r="R19" s="111">
        <v>0</v>
      </c>
      <c r="S19" s="111">
        <v>0</v>
      </c>
      <c r="T19" s="111">
        <v>0</v>
      </c>
      <c r="U19" s="111">
        <v>0</v>
      </c>
      <c r="V19" s="111">
        <f>L19</f>
        <v>2775000</v>
      </c>
      <c r="W19" s="111">
        <v>0</v>
      </c>
      <c r="X19" s="111">
        <v>0</v>
      </c>
      <c r="Y19" s="111">
        <v>0</v>
      </c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295"/>
      <c r="AN19" s="295"/>
      <c r="AO19" s="295"/>
      <c r="AP19" s="295"/>
      <c r="AQ19" s="295"/>
      <c r="AR19" s="295"/>
      <c r="AS19" s="295"/>
      <c r="AT19" s="295"/>
      <c r="AU19" s="295"/>
      <c r="AV19" s="295"/>
      <c r="AW19" s="295"/>
      <c r="AX19" s="295"/>
      <c r="AY19" s="295"/>
      <c r="AZ19" s="295"/>
      <c r="BA19" s="295"/>
      <c r="BB19" s="295"/>
      <c r="BC19" s="295"/>
      <c r="BD19" s="295"/>
      <c r="BE19" s="295"/>
      <c r="BF19" s="295"/>
      <c r="BG19" s="295"/>
      <c r="BH19" s="295"/>
      <c r="BI19" s="295"/>
      <c r="BJ19" s="295"/>
      <c r="BK19" s="295"/>
      <c r="BL19" s="295"/>
      <c r="BM19" s="295"/>
      <c r="BN19" s="295"/>
      <c r="BO19" s="295"/>
      <c r="BP19" s="295"/>
      <c r="BQ19" s="295"/>
      <c r="BR19" s="295"/>
      <c r="BS19" s="295"/>
      <c r="BT19" s="295"/>
      <c r="BU19" s="295"/>
      <c r="BV19" s="295"/>
      <c r="BW19" s="295"/>
      <c r="BX19" s="295"/>
      <c r="BY19" s="295"/>
      <c r="BZ19" s="295"/>
      <c r="CA19" s="295"/>
      <c r="CB19" s="295"/>
      <c r="CC19" s="295"/>
      <c r="CD19" s="295"/>
      <c r="CE19" s="295"/>
      <c r="CF19" s="295"/>
      <c r="CG19" s="295"/>
      <c r="CH19" s="295"/>
      <c r="CI19" s="295"/>
      <c r="CJ19" s="295"/>
      <c r="CK19" s="295"/>
      <c r="CL19" s="295"/>
      <c r="CM19" s="295"/>
      <c r="CN19" s="295"/>
      <c r="CO19" s="295"/>
      <c r="CP19" s="295"/>
      <c r="CQ19" s="295"/>
      <c r="CR19" s="295"/>
      <c r="CS19" s="295"/>
    </row>
    <row r="20" spans="1:97" ht="15.75" x14ac:dyDescent="0.25">
      <c r="A20" s="264">
        <f t="shared" si="1"/>
        <v>11</v>
      </c>
      <c r="B20" s="107"/>
      <c r="C20" s="21" t="s">
        <v>109</v>
      </c>
      <c r="D20" s="148">
        <v>32</v>
      </c>
      <c r="E20" s="246" t="s">
        <v>172</v>
      </c>
      <c r="F20" s="271" t="s">
        <v>299</v>
      </c>
      <c r="G20" s="285" t="s">
        <v>158</v>
      </c>
      <c r="H20" s="252">
        <v>44231</v>
      </c>
      <c r="I20" s="253">
        <v>44987</v>
      </c>
      <c r="J20" s="112">
        <f>'Renc Bln Mei Penghasilan Kotor'!R19</f>
        <v>3500000</v>
      </c>
      <c r="K20" s="111">
        <f t="shared" si="2"/>
        <v>385000</v>
      </c>
      <c r="L20" s="111">
        <f t="shared" si="3"/>
        <v>3885000</v>
      </c>
      <c r="M20" s="111">
        <f t="shared" si="4"/>
        <v>3885000</v>
      </c>
      <c r="N20" s="315">
        <v>0</v>
      </c>
      <c r="O20" s="336">
        <v>0</v>
      </c>
      <c r="P20" s="111">
        <f>L20</f>
        <v>3885000</v>
      </c>
      <c r="Q20" s="111">
        <v>0</v>
      </c>
      <c r="R20" s="111">
        <v>0</v>
      </c>
      <c r="S20" s="111">
        <v>0</v>
      </c>
      <c r="T20" s="111">
        <v>0</v>
      </c>
      <c r="U20" s="111">
        <v>0</v>
      </c>
      <c r="V20" s="111">
        <v>0</v>
      </c>
      <c r="W20" s="111">
        <v>0</v>
      </c>
      <c r="X20" s="111">
        <v>0</v>
      </c>
      <c r="Y20" s="111">
        <v>0</v>
      </c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295"/>
      <c r="AN20" s="295"/>
      <c r="AO20" s="295"/>
      <c r="AP20" s="295"/>
      <c r="AQ20" s="295"/>
      <c r="AR20" s="295"/>
      <c r="AS20" s="295"/>
      <c r="AT20" s="295"/>
      <c r="AU20" s="295"/>
      <c r="AV20" s="295"/>
      <c r="AW20" s="295"/>
      <c r="AX20" s="295"/>
      <c r="AY20" s="295"/>
      <c r="AZ20" s="295"/>
      <c r="BA20" s="295"/>
      <c r="BB20" s="295"/>
      <c r="BC20" s="295"/>
      <c r="BD20" s="295"/>
      <c r="BE20" s="295"/>
      <c r="BF20" s="295"/>
      <c r="BG20" s="295"/>
      <c r="BH20" s="295"/>
      <c r="BI20" s="295"/>
      <c r="BJ20" s="295"/>
      <c r="BK20" s="295"/>
      <c r="BL20" s="295"/>
      <c r="BM20" s="295"/>
      <c r="BN20" s="295"/>
      <c r="BO20" s="295"/>
      <c r="BP20" s="295"/>
      <c r="BQ20" s="295"/>
      <c r="BR20" s="295"/>
      <c r="BS20" s="295"/>
      <c r="BT20" s="295"/>
      <c r="BU20" s="295"/>
      <c r="BV20" s="295"/>
      <c r="BW20" s="295"/>
      <c r="BX20" s="295"/>
      <c r="BY20" s="295"/>
      <c r="BZ20" s="295"/>
      <c r="CA20" s="295"/>
      <c r="CB20" s="295"/>
      <c r="CC20" s="295"/>
      <c r="CD20" s="295"/>
      <c r="CE20" s="295"/>
      <c r="CF20" s="295"/>
      <c r="CG20" s="295"/>
      <c r="CH20" s="295"/>
      <c r="CI20" s="295"/>
      <c r="CJ20" s="295"/>
      <c r="CK20" s="295"/>
      <c r="CL20" s="295"/>
      <c r="CM20" s="295"/>
      <c r="CN20" s="295"/>
      <c r="CO20" s="295"/>
      <c r="CP20" s="295"/>
      <c r="CQ20" s="295"/>
      <c r="CR20" s="295"/>
      <c r="CS20" s="295"/>
    </row>
    <row r="21" spans="1:97" ht="15.75" x14ac:dyDescent="0.25">
      <c r="A21" s="264">
        <f t="shared" si="1"/>
        <v>12</v>
      </c>
      <c r="B21" s="107"/>
      <c r="C21" s="21" t="s">
        <v>119</v>
      </c>
      <c r="D21" s="148"/>
      <c r="E21" s="246" t="s">
        <v>194</v>
      </c>
      <c r="F21" s="271" t="s">
        <v>300</v>
      </c>
      <c r="G21" s="281" t="s">
        <v>286</v>
      </c>
      <c r="H21" s="252" t="s">
        <v>365</v>
      </c>
      <c r="I21" s="259" t="s">
        <v>366</v>
      </c>
      <c r="J21" s="112">
        <f>'Renc Bln Mei Penghasilan Kotor'!R20</f>
        <v>1500000</v>
      </c>
      <c r="K21" s="111">
        <f t="shared" si="2"/>
        <v>165000</v>
      </c>
      <c r="L21" s="111">
        <f t="shared" si="3"/>
        <v>1665000</v>
      </c>
      <c r="M21" s="111">
        <f t="shared" si="4"/>
        <v>1665000</v>
      </c>
      <c r="N21" s="315">
        <v>0</v>
      </c>
      <c r="O21" s="336">
        <v>0</v>
      </c>
      <c r="P21" s="111">
        <v>0</v>
      </c>
      <c r="Q21" s="111">
        <v>0</v>
      </c>
      <c r="R21" s="111">
        <v>0</v>
      </c>
      <c r="S21" s="111">
        <v>0</v>
      </c>
      <c r="T21" s="111">
        <v>0</v>
      </c>
      <c r="U21" s="111">
        <v>0</v>
      </c>
      <c r="V21" s="111">
        <v>0</v>
      </c>
      <c r="W21" s="111">
        <f>L21</f>
        <v>1665000</v>
      </c>
      <c r="X21" s="111">
        <v>0</v>
      </c>
      <c r="Y21" s="111">
        <v>0</v>
      </c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295"/>
      <c r="AN21" s="295"/>
      <c r="AO21" s="295"/>
      <c r="AP21" s="295"/>
      <c r="AQ21" s="295"/>
      <c r="AR21" s="295"/>
      <c r="AS21" s="295"/>
      <c r="AT21" s="295"/>
      <c r="AU21" s="295"/>
      <c r="AV21" s="295"/>
      <c r="AW21" s="295"/>
      <c r="AX21" s="295"/>
      <c r="AY21" s="295"/>
      <c r="AZ21" s="295"/>
      <c r="BA21" s="295"/>
      <c r="BB21" s="295"/>
      <c r="BC21" s="295"/>
      <c r="BD21" s="295"/>
      <c r="BE21" s="295"/>
      <c r="BF21" s="295"/>
      <c r="BG21" s="295"/>
      <c r="BH21" s="295"/>
      <c r="BI21" s="295"/>
      <c r="BJ21" s="295"/>
      <c r="BK21" s="295"/>
      <c r="BL21" s="295"/>
      <c r="BM21" s="295"/>
      <c r="BN21" s="295"/>
      <c r="BO21" s="295"/>
      <c r="BP21" s="295"/>
      <c r="BQ21" s="295"/>
      <c r="BR21" s="295"/>
      <c r="BS21" s="295"/>
      <c r="BT21" s="295"/>
      <c r="BU21" s="295"/>
      <c r="BV21" s="295"/>
      <c r="BW21" s="295"/>
      <c r="BX21" s="295"/>
      <c r="BY21" s="295"/>
      <c r="BZ21" s="295"/>
      <c r="CA21" s="295"/>
      <c r="CB21" s="295"/>
      <c r="CC21" s="295"/>
      <c r="CD21" s="295"/>
      <c r="CE21" s="295"/>
      <c r="CF21" s="295"/>
      <c r="CG21" s="295"/>
      <c r="CH21" s="295"/>
      <c r="CI21" s="295"/>
      <c r="CJ21" s="295"/>
      <c r="CK21" s="295"/>
      <c r="CL21" s="295"/>
      <c r="CM21" s="295"/>
      <c r="CN21" s="295"/>
      <c r="CO21" s="295"/>
      <c r="CP21" s="295"/>
      <c r="CQ21" s="295"/>
      <c r="CR21" s="295"/>
      <c r="CS21" s="295"/>
    </row>
    <row r="22" spans="1:97" ht="15.75" x14ac:dyDescent="0.25">
      <c r="A22" s="264">
        <f t="shared" si="1"/>
        <v>13</v>
      </c>
      <c r="B22" s="107"/>
      <c r="C22" s="21" t="s">
        <v>120</v>
      </c>
      <c r="D22" s="148"/>
      <c r="E22" s="246" t="s">
        <v>173</v>
      </c>
      <c r="F22" s="271" t="s">
        <v>261</v>
      </c>
      <c r="G22" s="281" t="s">
        <v>287</v>
      </c>
      <c r="H22" s="252">
        <v>44554</v>
      </c>
      <c r="I22" s="260">
        <v>44918</v>
      </c>
      <c r="J22" s="112">
        <f>'Renc Bln Mei Penghasilan Kotor'!R21</f>
        <v>7500000</v>
      </c>
      <c r="K22" s="111">
        <f t="shared" si="2"/>
        <v>825000</v>
      </c>
      <c r="L22" s="111">
        <f t="shared" si="3"/>
        <v>8325000</v>
      </c>
      <c r="M22" s="111">
        <f t="shared" si="4"/>
        <v>8325000</v>
      </c>
      <c r="N22" s="315">
        <v>0</v>
      </c>
      <c r="O22" s="336">
        <v>0</v>
      </c>
      <c r="P22" s="111">
        <v>2500000</v>
      </c>
      <c r="Q22" s="111">
        <v>0</v>
      </c>
      <c r="R22" s="111">
        <v>0</v>
      </c>
      <c r="S22" s="111">
        <v>2500000</v>
      </c>
      <c r="T22" s="111">
        <v>0</v>
      </c>
      <c r="U22" s="111">
        <v>0</v>
      </c>
      <c r="V22" s="111">
        <v>2500000</v>
      </c>
      <c r="W22" s="111">
        <v>0</v>
      </c>
      <c r="X22" s="111">
        <v>0</v>
      </c>
      <c r="Y22" s="111">
        <v>3600000</v>
      </c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95"/>
      <c r="BD22" s="295"/>
      <c r="BE22" s="295"/>
      <c r="BF22" s="295"/>
      <c r="BG22" s="295"/>
      <c r="BH22" s="295"/>
      <c r="BI22" s="295"/>
      <c r="BJ22" s="295"/>
      <c r="BK22" s="295"/>
      <c r="BL22" s="295"/>
      <c r="BM22" s="295"/>
      <c r="BN22" s="295"/>
      <c r="BO22" s="295"/>
      <c r="BP22" s="295"/>
      <c r="BQ22" s="295"/>
      <c r="BR22" s="295"/>
      <c r="BS22" s="295"/>
      <c r="BT22" s="295"/>
      <c r="BU22" s="295"/>
      <c r="BV22" s="295"/>
      <c r="BW22" s="295"/>
      <c r="BX22" s="295"/>
      <c r="BY22" s="295"/>
      <c r="BZ22" s="295"/>
      <c r="CA22" s="295"/>
      <c r="CB22" s="295"/>
      <c r="CC22" s="295"/>
      <c r="CD22" s="295"/>
      <c r="CE22" s="295"/>
      <c r="CF22" s="295"/>
      <c r="CG22" s="295"/>
      <c r="CH22" s="295"/>
      <c r="CI22" s="295"/>
      <c r="CJ22" s="295"/>
      <c r="CK22" s="295"/>
      <c r="CL22" s="295"/>
      <c r="CM22" s="295"/>
      <c r="CN22" s="295"/>
      <c r="CO22" s="295"/>
      <c r="CP22" s="295"/>
      <c r="CQ22" s="295"/>
      <c r="CR22" s="295"/>
      <c r="CS22" s="295"/>
    </row>
    <row r="23" spans="1:97" ht="15.75" x14ac:dyDescent="0.25">
      <c r="A23" s="264">
        <f t="shared" si="1"/>
        <v>14</v>
      </c>
      <c r="B23" s="107"/>
      <c r="C23" s="21" t="s">
        <v>121</v>
      </c>
      <c r="D23" s="148"/>
      <c r="E23" s="246" t="s">
        <v>189</v>
      </c>
      <c r="F23" s="271" t="s">
        <v>187</v>
      </c>
      <c r="G23" s="283" t="s">
        <v>288</v>
      </c>
      <c r="H23" s="261" t="s">
        <v>330</v>
      </c>
      <c r="I23" s="262" t="s">
        <v>332</v>
      </c>
      <c r="J23" s="112">
        <f>'Renc Bln Mei Penghasilan Kotor'!R22</f>
        <v>0</v>
      </c>
      <c r="K23" s="111">
        <f t="shared" si="2"/>
        <v>0</v>
      </c>
      <c r="L23" s="111">
        <f t="shared" si="3"/>
        <v>0</v>
      </c>
      <c r="M23" s="111">
        <f t="shared" si="4"/>
        <v>0</v>
      </c>
      <c r="N23" s="315"/>
      <c r="O23" s="336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295"/>
      <c r="AN23" s="295"/>
      <c r="AO23" s="295"/>
      <c r="AP23" s="295"/>
      <c r="AQ23" s="295"/>
      <c r="AR23" s="295"/>
      <c r="AS23" s="295"/>
      <c r="AT23" s="295"/>
      <c r="AU23" s="295"/>
      <c r="AV23" s="295"/>
      <c r="AW23" s="295"/>
      <c r="AX23" s="295"/>
      <c r="AY23" s="295"/>
      <c r="AZ23" s="295"/>
      <c r="BA23" s="295"/>
      <c r="BB23" s="295"/>
      <c r="BC23" s="295"/>
      <c r="BD23" s="295"/>
      <c r="BE23" s="295"/>
      <c r="BF23" s="295"/>
      <c r="BG23" s="295"/>
      <c r="BH23" s="295"/>
      <c r="BI23" s="295"/>
      <c r="BJ23" s="295"/>
      <c r="BK23" s="295"/>
      <c r="BL23" s="295"/>
      <c r="BM23" s="295"/>
      <c r="BN23" s="295"/>
      <c r="BO23" s="295"/>
      <c r="BP23" s="295"/>
      <c r="BQ23" s="295"/>
      <c r="BR23" s="295"/>
      <c r="BS23" s="295"/>
      <c r="BT23" s="295"/>
      <c r="BU23" s="295"/>
      <c r="BV23" s="295"/>
      <c r="BW23" s="295"/>
      <c r="BX23" s="295"/>
      <c r="BY23" s="295"/>
      <c r="BZ23" s="295"/>
      <c r="CA23" s="295"/>
      <c r="CB23" s="295"/>
      <c r="CC23" s="295"/>
      <c r="CD23" s="295"/>
      <c r="CE23" s="295"/>
      <c r="CF23" s="295"/>
      <c r="CG23" s="295"/>
      <c r="CH23" s="295"/>
      <c r="CI23" s="295"/>
      <c r="CJ23" s="295"/>
      <c r="CK23" s="295"/>
      <c r="CL23" s="295"/>
      <c r="CM23" s="295"/>
      <c r="CN23" s="295"/>
      <c r="CO23" s="295"/>
      <c r="CP23" s="295"/>
      <c r="CQ23" s="295"/>
      <c r="CR23" s="295"/>
      <c r="CS23" s="295"/>
    </row>
    <row r="24" spans="1:97" ht="15.75" x14ac:dyDescent="0.25">
      <c r="A24" s="264">
        <f t="shared" si="1"/>
        <v>15</v>
      </c>
      <c r="B24" s="107"/>
      <c r="C24" s="21" t="s">
        <v>122</v>
      </c>
      <c r="D24" s="148"/>
      <c r="E24" s="246" t="s">
        <v>174</v>
      </c>
      <c r="F24" s="271" t="s">
        <v>237</v>
      </c>
      <c r="G24" s="281" t="s">
        <v>289</v>
      </c>
      <c r="H24" s="252" t="s">
        <v>290</v>
      </c>
      <c r="I24" s="263">
        <v>44772</v>
      </c>
      <c r="J24" s="112">
        <f>'Renc Bln Mei Penghasilan Kotor'!R23</f>
        <v>38363188</v>
      </c>
      <c r="K24" s="111">
        <f t="shared" si="2"/>
        <v>4219950.68</v>
      </c>
      <c r="L24" s="111">
        <f t="shared" si="3"/>
        <v>42583138.68</v>
      </c>
      <c r="M24" s="111">
        <f t="shared" si="4"/>
        <v>42583138.68</v>
      </c>
      <c r="N24" s="315">
        <v>0</v>
      </c>
      <c r="O24" s="336">
        <v>0</v>
      </c>
      <c r="P24" s="111">
        <v>0</v>
      </c>
      <c r="Q24" s="111">
        <v>0</v>
      </c>
      <c r="R24" s="111">
        <v>0</v>
      </c>
      <c r="S24" s="111">
        <v>0</v>
      </c>
      <c r="T24" s="111">
        <v>0</v>
      </c>
      <c r="U24" s="111">
        <v>0</v>
      </c>
      <c r="V24" s="111">
        <v>0</v>
      </c>
      <c r="W24" s="111">
        <v>0</v>
      </c>
      <c r="X24" s="111">
        <f>L24</f>
        <v>42583138.68</v>
      </c>
      <c r="Y24" s="111">
        <v>0</v>
      </c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295"/>
      <c r="AN24" s="295"/>
      <c r="AO24" s="295"/>
      <c r="AP24" s="295"/>
      <c r="AQ24" s="295"/>
      <c r="AR24" s="295"/>
      <c r="AS24" s="295"/>
      <c r="AT24" s="295"/>
      <c r="AU24" s="295"/>
      <c r="AV24" s="295"/>
      <c r="AW24" s="295"/>
      <c r="AX24" s="295"/>
      <c r="AY24" s="295"/>
      <c r="AZ24" s="295"/>
      <c r="BA24" s="295"/>
      <c r="BB24" s="295"/>
      <c r="BC24" s="295"/>
      <c r="BD24" s="295"/>
      <c r="BE24" s="295"/>
      <c r="BF24" s="295"/>
      <c r="BG24" s="295"/>
      <c r="BH24" s="295"/>
      <c r="BI24" s="295"/>
      <c r="BJ24" s="295"/>
      <c r="BK24" s="295"/>
      <c r="BL24" s="295"/>
      <c r="BM24" s="295"/>
      <c r="BN24" s="295"/>
      <c r="BO24" s="295"/>
      <c r="BP24" s="295"/>
      <c r="BQ24" s="295"/>
      <c r="BR24" s="295"/>
      <c r="BS24" s="295"/>
      <c r="BT24" s="295"/>
      <c r="BU24" s="295"/>
      <c r="BV24" s="295"/>
      <c r="BW24" s="295"/>
      <c r="BX24" s="295"/>
      <c r="BY24" s="295"/>
      <c r="BZ24" s="295"/>
      <c r="CA24" s="295"/>
      <c r="CB24" s="295"/>
      <c r="CC24" s="295"/>
      <c r="CD24" s="295"/>
      <c r="CE24" s="295"/>
      <c r="CF24" s="295"/>
      <c r="CG24" s="295"/>
      <c r="CH24" s="295"/>
      <c r="CI24" s="295"/>
      <c r="CJ24" s="295"/>
      <c r="CK24" s="295"/>
      <c r="CL24" s="295"/>
      <c r="CM24" s="295"/>
      <c r="CN24" s="295"/>
      <c r="CO24" s="295"/>
      <c r="CP24" s="295"/>
      <c r="CQ24" s="295"/>
      <c r="CR24" s="295"/>
      <c r="CS24" s="295"/>
    </row>
    <row r="25" spans="1:97" ht="15.75" x14ac:dyDescent="0.25">
      <c r="A25" s="264">
        <f t="shared" si="1"/>
        <v>16</v>
      </c>
      <c r="B25" s="107"/>
      <c r="C25" s="21" t="s">
        <v>123</v>
      </c>
      <c r="D25" s="148">
        <v>32</v>
      </c>
      <c r="E25" s="246" t="s">
        <v>175</v>
      </c>
      <c r="F25" s="271" t="s">
        <v>238</v>
      </c>
      <c r="G25" s="281" t="s">
        <v>291</v>
      </c>
      <c r="H25" s="252">
        <v>44356</v>
      </c>
      <c r="I25" s="263">
        <v>44782</v>
      </c>
      <c r="J25" s="112">
        <f>'Renc Bln Mei Penghasilan Kotor'!R24</f>
        <v>3000000</v>
      </c>
      <c r="K25" s="111">
        <f t="shared" si="2"/>
        <v>330000</v>
      </c>
      <c r="L25" s="111">
        <f t="shared" si="3"/>
        <v>3330000</v>
      </c>
      <c r="M25" s="111">
        <f t="shared" si="4"/>
        <v>3330000</v>
      </c>
      <c r="N25" s="315">
        <v>0</v>
      </c>
      <c r="O25" s="336">
        <v>0</v>
      </c>
      <c r="P25" s="111">
        <v>0</v>
      </c>
      <c r="Q25" s="111">
        <v>0</v>
      </c>
      <c r="R25" s="111">
        <v>0</v>
      </c>
      <c r="S25" s="111">
        <v>0</v>
      </c>
      <c r="T25" s="111">
        <v>0</v>
      </c>
      <c r="U25" s="111">
        <v>0</v>
      </c>
      <c r="V25" s="111">
        <f>L25</f>
        <v>3330000</v>
      </c>
      <c r="W25" s="111">
        <v>0</v>
      </c>
      <c r="X25" s="111">
        <v>0</v>
      </c>
      <c r="Y25" s="111">
        <v>0</v>
      </c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295"/>
      <c r="AN25" s="295"/>
      <c r="AO25" s="295"/>
      <c r="AP25" s="295"/>
      <c r="AQ25" s="295"/>
      <c r="AR25" s="295"/>
      <c r="AS25" s="295"/>
      <c r="AT25" s="295"/>
      <c r="AU25" s="295"/>
      <c r="AV25" s="295"/>
      <c r="AW25" s="295"/>
      <c r="AX25" s="295"/>
      <c r="AY25" s="295"/>
      <c r="AZ25" s="295"/>
      <c r="BA25" s="295"/>
      <c r="BB25" s="295"/>
      <c r="BC25" s="295"/>
      <c r="BD25" s="295"/>
      <c r="BE25" s="295"/>
      <c r="BF25" s="295"/>
      <c r="BG25" s="295"/>
      <c r="BH25" s="295"/>
      <c r="BI25" s="295"/>
      <c r="BJ25" s="295"/>
      <c r="BK25" s="295"/>
      <c r="BL25" s="295"/>
      <c r="BM25" s="295"/>
      <c r="BN25" s="295"/>
      <c r="BO25" s="295"/>
      <c r="BP25" s="295"/>
      <c r="BQ25" s="295"/>
      <c r="BR25" s="295"/>
      <c r="BS25" s="295"/>
      <c r="BT25" s="295"/>
      <c r="BU25" s="295"/>
      <c r="BV25" s="295"/>
      <c r="BW25" s="295"/>
      <c r="BX25" s="295"/>
      <c r="BY25" s="295"/>
      <c r="BZ25" s="295"/>
      <c r="CA25" s="295"/>
      <c r="CB25" s="295"/>
      <c r="CC25" s="295"/>
      <c r="CD25" s="295"/>
      <c r="CE25" s="295"/>
      <c r="CF25" s="295"/>
      <c r="CG25" s="295"/>
      <c r="CH25" s="295"/>
      <c r="CI25" s="295"/>
      <c r="CJ25" s="295"/>
      <c r="CK25" s="295"/>
      <c r="CL25" s="295"/>
      <c r="CM25" s="295"/>
      <c r="CN25" s="295"/>
      <c r="CO25" s="295"/>
      <c r="CP25" s="295"/>
      <c r="CQ25" s="295"/>
      <c r="CR25" s="295"/>
      <c r="CS25" s="295"/>
    </row>
    <row r="26" spans="1:97" ht="15.75" x14ac:dyDescent="0.25">
      <c r="A26" s="264">
        <f t="shared" si="1"/>
        <v>17</v>
      </c>
      <c r="B26" s="107"/>
      <c r="C26" s="21" t="s">
        <v>124</v>
      </c>
      <c r="D26" s="148">
        <v>0</v>
      </c>
      <c r="E26" s="246" t="s">
        <v>269</v>
      </c>
      <c r="F26" s="271" t="s">
        <v>301</v>
      </c>
      <c r="G26" s="281" t="s">
        <v>292</v>
      </c>
      <c r="H26" s="252" t="s">
        <v>293</v>
      </c>
      <c r="I26" s="264" t="s">
        <v>298</v>
      </c>
      <c r="J26" s="112">
        <f>'Renc Bln Mei Penghasilan Kotor'!R25</f>
        <v>1800000</v>
      </c>
      <c r="K26" s="111">
        <f t="shared" si="2"/>
        <v>198000</v>
      </c>
      <c r="L26" s="111">
        <f t="shared" si="3"/>
        <v>1998000</v>
      </c>
      <c r="M26" s="111">
        <f t="shared" si="4"/>
        <v>1998000</v>
      </c>
      <c r="N26" s="315">
        <v>0</v>
      </c>
      <c r="O26" s="336">
        <v>0</v>
      </c>
      <c r="P26" s="111">
        <v>0</v>
      </c>
      <c r="Q26" s="111">
        <v>0</v>
      </c>
      <c r="R26" s="111">
        <v>0</v>
      </c>
      <c r="S26" s="111">
        <v>0</v>
      </c>
      <c r="T26" s="111">
        <v>0</v>
      </c>
      <c r="U26" s="111">
        <v>0</v>
      </c>
      <c r="V26" s="111">
        <v>0</v>
      </c>
      <c r="W26" s="111">
        <v>0</v>
      </c>
      <c r="X26" s="111">
        <v>0</v>
      </c>
      <c r="Y26" s="111">
        <f>L26</f>
        <v>1998000</v>
      </c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295"/>
      <c r="AN26" s="295"/>
      <c r="AO26" s="295"/>
      <c r="AP26" s="295"/>
      <c r="AQ26" s="295"/>
      <c r="AR26" s="295"/>
      <c r="AS26" s="295"/>
      <c r="AT26" s="295"/>
      <c r="AU26" s="295"/>
      <c r="AV26" s="295"/>
      <c r="AW26" s="295"/>
      <c r="AX26" s="295"/>
      <c r="AY26" s="295"/>
      <c r="AZ26" s="295"/>
      <c r="BA26" s="295"/>
      <c r="BB26" s="295"/>
      <c r="BC26" s="295"/>
      <c r="BD26" s="295"/>
      <c r="BE26" s="295"/>
      <c r="BF26" s="295"/>
      <c r="BG26" s="295"/>
      <c r="BH26" s="295"/>
      <c r="BI26" s="295"/>
      <c r="BJ26" s="295"/>
      <c r="BK26" s="295"/>
      <c r="BL26" s="295"/>
      <c r="BM26" s="295"/>
      <c r="BN26" s="295"/>
      <c r="BO26" s="295"/>
      <c r="BP26" s="295"/>
      <c r="BQ26" s="295"/>
      <c r="BR26" s="295"/>
      <c r="BS26" s="295"/>
      <c r="BT26" s="295"/>
      <c r="BU26" s="295"/>
      <c r="BV26" s="295"/>
      <c r="BW26" s="295"/>
      <c r="BX26" s="295"/>
      <c r="BY26" s="295"/>
      <c r="BZ26" s="295"/>
      <c r="CA26" s="295"/>
      <c r="CB26" s="295"/>
      <c r="CC26" s="295"/>
      <c r="CD26" s="295"/>
      <c r="CE26" s="295"/>
      <c r="CF26" s="295"/>
      <c r="CG26" s="295"/>
      <c r="CH26" s="295"/>
      <c r="CI26" s="295"/>
      <c r="CJ26" s="295"/>
      <c r="CK26" s="295"/>
      <c r="CL26" s="295"/>
      <c r="CM26" s="295"/>
      <c r="CN26" s="295"/>
      <c r="CO26" s="295"/>
      <c r="CP26" s="295"/>
      <c r="CQ26" s="295"/>
      <c r="CR26" s="295"/>
      <c r="CS26" s="295"/>
    </row>
    <row r="27" spans="1:97" ht="15.75" x14ac:dyDescent="0.25">
      <c r="A27" s="264">
        <f t="shared" si="1"/>
        <v>18</v>
      </c>
      <c r="B27" s="107"/>
      <c r="C27" s="21" t="s">
        <v>275</v>
      </c>
      <c r="D27" s="148">
        <v>0</v>
      </c>
      <c r="E27" s="258" t="s">
        <v>266</v>
      </c>
      <c r="F27" s="271" t="s">
        <v>302</v>
      </c>
      <c r="G27" s="282" t="s">
        <v>368</v>
      </c>
      <c r="H27" s="107" t="s">
        <v>367</v>
      </c>
      <c r="I27" s="108" t="s">
        <v>380</v>
      </c>
      <c r="J27" s="112">
        <f>'Renc Bln Mei Penghasilan Kotor'!R26</f>
        <v>680000</v>
      </c>
      <c r="K27" s="111">
        <f t="shared" si="2"/>
        <v>74800</v>
      </c>
      <c r="L27" s="111">
        <f t="shared" si="3"/>
        <v>754800</v>
      </c>
      <c r="M27" s="111">
        <f t="shared" si="4"/>
        <v>754800</v>
      </c>
      <c r="N27" s="315">
        <v>0</v>
      </c>
      <c r="O27" s="336">
        <v>0</v>
      </c>
      <c r="P27" s="111">
        <v>0</v>
      </c>
      <c r="Q27" s="111">
        <v>0</v>
      </c>
      <c r="R27" s="111">
        <v>0</v>
      </c>
      <c r="S27" s="111">
        <v>0</v>
      </c>
      <c r="T27" s="111">
        <v>0</v>
      </c>
      <c r="U27" s="111">
        <v>0</v>
      </c>
      <c r="V27" s="111">
        <f>M27</f>
        <v>754800</v>
      </c>
      <c r="W27" s="111">
        <v>0</v>
      </c>
      <c r="X27" s="111">
        <v>0</v>
      </c>
      <c r="Y27" s="111">
        <v>0</v>
      </c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295"/>
      <c r="AN27" s="295"/>
      <c r="AO27" s="295"/>
      <c r="AP27" s="295"/>
      <c r="AQ27" s="295"/>
      <c r="AR27" s="295"/>
      <c r="AS27" s="295"/>
      <c r="AT27" s="295"/>
      <c r="AU27" s="295"/>
      <c r="AV27" s="295"/>
      <c r="AW27" s="295"/>
      <c r="AX27" s="295"/>
      <c r="AY27" s="295"/>
      <c r="AZ27" s="295"/>
      <c r="BA27" s="295"/>
      <c r="BB27" s="295"/>
      <c r="BC27" s="295"/>
      <c r="BD27" s="295"/>
      <c r="BE27" s="295"/>
      <c r="BF27" s="295"/>
      <c r="BG27" s="295"/>
      <c r="BH27" s="295"/>
      <c r="BI27" s="295"/>
      <c r="BJ27" s="295"/>
      <c r="BK27" s="295"/>
      <c r="BL27" s="295"/>
      <c r="BM27" s="295"/>
      <c r="BN27" s="295"/>
      <c r="BO27" s="295"/>
      <c r="BP27" s="295"/>
      <c r="BQ27" s="295"/>
      <c r="BR27" s="295"/>
      <c r="BS27" s="295"/>
      <c r="BT27" s="295"/>
      <c r="BU27" s="295"/>
      <c r="BV27" s="295"/>
      <c r="BW27" s="295"/>
      <c r="BX27" s="295"/>
      <c r="BY27" s="295"/>
      <c r="BZ27" s="295"/>
      <c r="CA27" s="295"/>
      <c r="CB27" s="295"/>
      <c r="CC27" s="295"/>
      <c r="CD27" s="295"/>
      <c r="CE27" s="295"/>
      <c r="CF27" s="295"/>
      <c r="CG27" s="295"/>
      <c r="CH27" s="295"/>
      <c r="CI27" s="295"/>
      <c r="CJ27" s="295"/>
      <c r="CK27" s="295"/>
      <c r="CL27" s="295"/>
      <c r="CM27" s="295"/>
      <c r="CN27" s="295"/>
      <c r="CO27" s="295"/>
      <c r="CP27" s="295"/>
      <c r="CQ27" s="295"/>
      <c r="CR27" s="295"/>
      <c r="CS27" s="295"/>
    </row>
    <row r="28" spans="1:97" ht="15.75" x14ac:dyDescent="0.25">
      <c r="A28" s="264">
        <f t="shared" si="1"/>
        <v>19</v>
      </c>
      <c r="B28" s="107"/>
      <c r="C28" s="21" t="s">
        <v>336</v>
      </c>
      <c r="D28" s="148">
        <v>0</v>
      </c>
      <c r="E28" s="153" t="s">
        <v>339</v>
      </c>
      <c r="F28" s="271" t="s">
        <v>338</v>
      </c>
      <c r="G28" s="272"/>
      <c r="H28" s="153" t="s">
        <v>341</v>
      </c>
      <c r="I28" s="153" t="s">
        <v>342</v>
      </c>
      <c r="J28" s="112">
        <f>'Renc Bln Mei Penghasilan Kotor'!R27</f>
        <v>2252252.2522522523</v>
      </c>
      <c r="K28" s="111">
        <f t="shared" si="2"/>
        <v>247747.74774774775</v>
      </c>
      <c r="L28" s="111">
        <f t="shared" si="3"/>
        <v>2500000</v>
      </c>
      <c r="M28" s="111">
        <f t="shared" si="4"/>
        <v>2500000</v>
      </c>
      <c r="N28" s="315">
        <v>0</v>
      </c>
      <c r="O28" s="336">
        <v>0</v>
      </c>
      <c r="P28" s="111">
        <v>0</v>
      </c>
      <c r="Q28" s="111">
        <v>0</v>
      </c>
      <c r="R28" s="111">
        <v>0</v>
      </c>
      <c r="S28" s="111">
        <f>L28</f>
        <v>2500000</v>
      </c>
      <c r="T28" s="111">
        <v>0</v>
      </c>
      <c r="U28" s="111">
        <v>0</v>
      </c>
      <c r="V28" s="111">
        <v>0</v>
      </c>
      <c r="W28" s="111">
        <v>0</v>
      </c>
      <c r="X28" s="111">
        <v>0</v>
      </c>
      <c r="Y28" s="111">
        <v>0</v>
      </c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295"/>
      <c r="AN28" s="295"/>
      <c r="AO28" s="295"/>
      <c r="AP28" s="295"/>
      <c r="AQ28" s="295"/>
      <c r="AR28" s="295"/>
      <c r="AS28" s="295"/>
      <c r="AT28" s="295"/>
      <c r="AU28" s="295"/>
      <c r="AV28" s="295"/>
      <c r="AW28" s="295"/>
      <c r="AX28" s="295"/>
      <c r="AY28" s="295"/>
      <c r="AZ28" s="295"/>
      <c r="BA28" s="295"/>
      <c r="BB28" s="295"/>
      <c r="BC28" s="295"/>
      <c r="BD28" s="295"/>
      <c r="BE28" s="295"/>
      <c r="BF28" s="295"/>
      <c r="BG28" s="295"/>
      <c r="BH28" s="295"/>
      <c r="BI28" s="295"/>
      <c r="BJ28" s="295"/>
      <c r="BK28" s="295"/>
      <c r="BL28" s="295"/>
      <c r="BM28" s="295"/>
      <c r="BN28" s="295"/>
      <c r="BO28" s="295"/>
      <c r="BP28" s="295"/>
      <c r="BQ28" s="295"/>
      <c r="BR28" s="295"/>
      <c r="BS28" s="295"/>
      <c r="BT28" s="295"/>
      <c r="BU28" s="295"/>
      <c r="BV28" s="295"/>
      <c r="BW28" s="295"/>
      <c r="BX28" s="295"/>
      <c r="BY28" s="295"/>
      <c r="BZ28" s="295"/>
      <c r="CA28" s="295"/>
      <c r="CB28" s="295"/>
      <c r="CC28" s="295"/>
      <c r="CD28" s="295"/>
      <c r="CE28" s="295"/>
      <c r="CF28" s="295"/>
      <c r="CG28" s="295"/>
      <c r="CH28" s="295"/>
      <c r="CI28" s="295"/>
      <c r="CJ28" s="295"/>
      <c r="CK28" s="295"/>
      <c r="CL28" s="295"/>
      <c r="CM28" s="295"/>
      <c r="CN28" s="295"/>
      <c r="CO28" s="295"/>
      <c r="CP28" s="295"/>
      <c r="CQ28" s="295"/>
      <c r="CR28" s="295"/>
      <c r="CS28" s="295"/>
    </row>
    <row r="29" spans="1:97" ht="15.75" x14ac:dyDescent="0.25">
      <c r="A29" s="264">
        <f t="shared" si="1"/>
        <v>20</v>
      </c>
      <c r="B29" s="107"/>
      <c r="C29" s="21" t="s">
        <v>111</v>
      </c>
      <c r="D29" s="148">
        <v>500</v>
      </c>
      <c r="E29" s="246" t="s">
        <v>344</v>
      </c>
      <c r="F29" s="271" t="s">
        <v>349</v>
      </c>
      <c r="G29" s="281" t="s">
        <v>356</v>
      </c>
      <c r="H29" s="265" t="s">
        <v>351</v>
      </c>
      <c r="I29" s="266" t="s">
        <v>358</v>
      </c>
      <c r="J29" s="112">
        <f>'Renc Bln Mei Penghasilan Kotor'!R28</f>
        <v>3000000</v>
      </c>
      <c r="K29" s="111">
        <f t="shared" si="2"/>
        <v>330000</v>
      </c>
      <c r="L29" s="111">
        <f t="shared" si="3"/>
        <v>3330000</v>
      </c>
      <c r="M29" s="111">
        <f t="shared" si="4"/>
        <v>3330000</v>
      </c>
      <c r="N29" s="315">
        <v>0</v>
      </c>
      <c r="O29" s="336">
        <v>0</v>
      </c>
      <c r="P29" s="111">
        <v>0</v>
      </c>
      <c r="Q29" s="111">
        <v>0</v>
      </c>
      <c r="R29" s="111">
        <v>0</v>
      </c>
      <c r="S29" s="111">
        <f>L29</f>
        <v>3330000</v>
      </c>
      <c r="T29" s="111">
        <v>0</v>
      </c>
      <c r="U29" s="111">
        <v>0</v>
      </c>
      <c r="V29" s="111">
        <v>0</v>
      </c>
      <c r="W29" s="111">
        <v>0</v>
      </c>
      <c r="X29" s="111">
        <v>0</v>
      </c>
      <c r="Y29" s="111">
        <v>0</v>
      </c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295"/>
      <c r="AN29" s="295"/>
      <c r="AO29" s="295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95"/>
      <c r="BB29" s="295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95"/>
      <c r="BO29" s="295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95"/>
      <c r="CB29" s="295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95"/>
      <c r="CO29" s="295"/>
      <c r="CP29" s="295"/>
      <c r="CQ29" s="295"/>
      <c r="CR29" s="295"/>
      <c r="CS29" s="295"/>
    </row>
    <row r="30" spans="1:97" ht="15.75" x14ac:dyDescent="0.25">
      <c r="A30" s="264">
        <f t="shared" si="1"/>
        <v>21</v>
      </c>
      <c r="B30" s="107"/>
      <c r="C30" s="21" t="s">
        <v>111</v>
      </c>
      <c r="D30" s="148">
        <v>72</v>
      </c>
      <c r="E30" s="246" t="s">
        <v>346</v>
      </c>
      <c r="F30" s="271" t="s">
        <v>347</v>
      </c>
      <c r="G30" s="281" t="s">
        <v>355</v>
      </c>
      <c r="H30" s="265" t="s">
        <v>351</v>
      </c>
      <c r="I30" s="266" t="s">
        <v>358</v>
      </c>
      <c r="J30" s="112">
        <f>'Renc Bln Mei Penghasilan Kotor'!R29</f>
        <v>3000000</v>
      </c>
      <c r="K30" s="111">
        <f t="shared" si="2"/>
        <v>330000</v>
      </c>
      <c r="L30" s="111">
        <f t="shared" si="3"/>
        <v>3330000</v>
      </c>
      <c r="M30" s="111">
        <f t="shared" si="4"/>
        <v>3330000</v>
      </c>
      <c r="N30" s="315">
        <v>0</v>
      </c>
      <c r="O30" s="336">
        <v>0</v>
      </c>
      <c r="P30" s="111">
        <v>0</v>
      </c>
      <c r="Q30" s="111">
        <v>0</v>
      </c>
      <c r="R30" s="111">
        <v>0</v>
      </c>
      <c r="S30" s="111">
        <v>0</v>
      </c>
      <c r="T30" s="338">
        <f>L30</f>
        <v>3330000</v>
      </c>
      <c r="U30" s="111">
        <v>0</v>
      </c>
      <c r="V30" s="111">
        <v>0</v>
      </c>
      <c r="W30" s="111">
        <v>0</v>
      </c>
      <c r="X30" s="111">
        <v>0</v>
      </c>
      <c r="Y30" s="111">
        <v>0</v>
      </c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295"/>
      <c r="AN30" s="295"/>
      <c r="AO30" s="295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95"/>
      <c r="BB30" s="295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95"/>
      <c r="BO30" s="295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95"/>
      <c r="CB30" s="295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95"/>
      <c r="CO30" s="295"/>
      <c r="CP30" s="295"/>
      <c r="CQ30" s="295"/>
      <c r="CR30" s="295"/>
      <c r="CS30" s="295"/>
    </row>
    <row r="31" spans="1:97" ht="15.75" x14ac:dyDescent="0.25">
      <c r="A31" s="264">
        <f t="shared" si="1"/>
        <v>22</v>
      </c>
      <c r="B31" s="107"/>
      <c r="C31" s="21" t="s">
        <v>111</v>
      </c>
      <c r="D31" s="148">
        <v>12</v>
      </c>
      <c r="E31" s="246" t="s">
        <v>350</v>
      </c>
      <c r="F31" s="271" t="s">
        <v>309</v>
      </c>
      <c r="G31" s="281" t="s">
        <v>357</v>
      </c>
      <c r="H31" s="265" t="s">
        <v>351</v>
      </c>
      <c r="I31" s="266" t="s">
        <v>358</v>
      </c>
      <c r="J31" s="112">
        <f>'Renc Bln Mei Penghasilan Kotor'!R30</f>
        <v>3000000</v>
      </c>
      <c r="K31" s="111">
        <f t="shared" si="2"/>
        <v>330000</v>
      </c>
      <c r="L31" s="111">
        <f t="shared" si="3"/>
        <v>3330000</v>
      </c>
      <c r="M31" s="111">
        <f t="shared" si="4"/>
        <v>3330000</v>
      </c>
      <c r="N31" s="315">
        <v>0</v>
      </c>
      <c r="O31" s="336">
        <v>0</v>
      </c>
      <c r="P31" s="111">
        <v>0</v>
      </c>
      <c r="Q31" s="111">
        <v>0</v>
      </c>
      <c r="R31" s="111">
        <v>0</v>
      </c>
      <c r="S31" s="111">
        <f>L31</f>
        <v>3330000</v>
      </c>
      <c r="T31" s="111">
        <v>0</v>
      </c>
      <c r="U31" s="111">
        <v>0</v>
      </c>
      <c r="V31" s="111">
        <v>0</v>
      </c>
      <c r="W31" s="111">
        <v>0</v>
      </c>
      <c r="X31" s="111">
        <v>0</v>
      </c>
      <c r="Y31" s="111">
        <v>0</v>
      </c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295"/>
      <c r="AN31" s="295"/>
      <c r="AO31" s="295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95"/>
      <c r="BB31" s="295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95"/>
      <c r="BO31" s="295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95"/>
      <c r="CB31" s="295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95"/>
      <c r="CO31" s="295"/>
      <c r="CP31" s="295"/>
      <c r="CQ31" s="295"/>
      <c r="CR31" s="295"/>
      <c r="CS31" s="295"/>
    </row>
    <row r="32" spans="1:97" ht="15.75" x14ac:dyDescent="0.25">
      <c r="A32" s="264">
        <f t="shared" si="1"/>
        <v>23</v>
      </c>
      <c r="B32" s="107"/>
      <c r="C32" s="21" t="s">
        <v>111</v>
      </c>
      <c r="D32" s="83">
        <v>1000</v>
      </c>
      <c r="E32" s="247" t="s">
        <v>370</v>
      </c>
      <c r="F32" s="271" t="s">
        <v>309</v>
      </c>
      <c r="G32" s="282" t="s">
        <v>369</v>
      </c>
      <c r="H32" s="248" t="s">
        <v>416</v>
      </c>
      <c r="I32" s="249" t="s">
        <v>415</v>
      </c>
      <c r="J32" s="112">
        <f>'Renc Bln Mei Penghasilan Kotor'!R44</f>
        <v>0</v>
      </c>
      <c r="K32" s="111">
        <f t="shared" si="2"/>
        <v>0</v>
      </c>
      <c r="L32" s="111">
        <f t="shared" si="3"/>
        <v>0</v>
      </c>
      <c r="M32" s="111">
        <f t="shared" si="4"/>
        <v>0</v>
      </c>
      <c r="N32" s="315"/>
      <c r="O32" s="336"/>
      <c r="P32" s="111">
        <v>0</v>
      </c>
      <c r="Q32" s="111">
        <v>0</v>
      </c>
      <c r="R32" s="111">
        <v>0</v>
      </c>
      <c r="S32" s="111">
        <v>0</v>
      </c>
      <c r="T32" s="111">
        <v>0</v>
      </c>
      <c r="U32" s="111">
        <v>0</v>
      </c>
      <c r="V32" s="111">
        <v>0</v>
      </c>
      <c r="W32" s="111">
        <f>L32</f>
        <v>0</v>
      </c>
      <c r="X32" s="111">
        <v>0</v>
      </c>
      <c r="Y32" s="111">
        <v>0</v>
      </c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295"/>
      <c r="AN32" s="295"/>
      <c r="AO32" s="295"/>
      <c r="AP32" s="295"/>
      <c r="AQ32" s="295"/>
      <c r="AR32" s="295"/>
      <c r="AS32" s="295"/>
      <c r="AT32" s="295"/>
      <c r="AU32" s="295"/>
      <c r="AV32" s="295"/>
      <c r="AW32" s="295"/>
      <c r="AX32" s="295"/>
      <c r="AY32" s="295"/>
      <c r="AZ32" s="295"/>
      <c r="BA32" s="295"/>
      <c r="BB32" s="295"/>
      <c r="BC32" s="295"/>
      <c r="BD32" s="295"/>
      <c r="BE32" s="295"/>
      <c r="BF32" s="295"/>
      <c r="BG32" s="295"/>
      <c r="BH32" s="295"/>
      <c r="BI32" s="295"/>
      <c r="BJ32" s="295"/>
      <c r="BK32" s="295"/>
      <c r="BL32" s="295"/>
      <c r="BM32" s="295"/>
      <c r="BN32" s="295"/>
      <c r="BO32" s="295"/>
      <c r="BP32" s="295"/>
      <c r="BQ32" s="295"/>
      <c r="BR32" s="295"/>
      <c r="BS32" s="295"/>
      <c r="BT32" s="295"/>
      <c r="BU32" s="295"/>
      <c r="BV32" s="295"/>
      <c r="BW32" s="295"/>
      <c r="BX32" s="295"/>
      <c r="BY32" s="295"/>
      <c r="BZ32" s="295"/>
      <c r="CA32" s="295"/>
      <c r="CB32" s="295"/>
      <c r="CC32" s="295"/>
      <c r="CD32" s="295"/>
      <c r="CE32" s="295"/>
      <c r="CF32" s="295"/>
      <c r="CG32" s="295"/>
      <c r="CH32" s="295"/>
      <c r="CI32" s="295"/>
      <c r="CJ32" s="295"/>
      <c r="CK32" s="295"/>
      <c r="CL32" s="295"/>
      <c r="CM32" s="295"/>
      <c r="CN32" s="295"/>
      <c r="CO32" s="295"/>
      <c r="CP32" s="295"/>
      <c r="CQ32" s="295"/>
      <c r="CR32" s="295"/>
      <c r="CS32" s="295"/>
    </row>
    <row r="33" spans="1:97" ht="15.75" x14ac:dyDescent="0.25">
      <c r="A33" s="264">
        <f t="shared" si="1"/>
        <v>24</v>
      </c>
      <c r="B33" s="107"/>
      <c r="C33" s="21" t="s">
        <v>385</v>
      </c>
      <c r="D33" s="83">
        <v>12</v>
      </c>
      <c r="E33" s="247" t="s">
        <v>386</v>
      </c>
      <c r="F33" s="271" t="s">
        <v>421</v>
      </c>
      <c r="G33" s="282"/>
      <c r="H33" s="248"/>
      <c r="I33" s="249"/>
      <c r="J33" s="112">
        <f>'Renc Bln Mei Penghasilan Kotor'!R32</f>
        <v>1801801.8018018019</v>
      </c>
      <c r="K33" s="111">
        <f t="shared" si="2"/>
        <v>198198.1981981982</v>
      </c>
      <c r="L33" s="111">
        <f t="shared" si="3"/>
        <v>2000000</v>
      </c>
      <c r="M33" s="111">
        <f t="shared" si="4"/>
        <v>2000000</v>
      </c>
      <c r="N33" s="315">
        <v>0</v>
      </c>
      <c r="O33" s="336">
        <v>0</v>
      </c>
      <c r="P33" s="111">
        <v>0</v>
      </c>
      <c r="Q33" s="111">
        <v>0</v>
      </c>
      <c r="R33" s="111">
        <v>0</v>
      </c>
      <c r="S33" s="111">
        <v>0</v>
      </c>
      <c r="T33" s="111">
        <v>0</v>
      </c>
      <c r="U33" s="111">
        <v>0</v>
      </c>
      <c r="V33" s="111">
        <v>0</v>
      </c>
      <c r="W33" s="111">
        <v>0</v>
      </c>
      <c r="X33" s="111">
        <v>2000000</v>
      </c>
      <c r="Y33" s="111">
        <v>0</v>
      </c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295"/>
      <c r="AN33" s="295"/>
      <c r="AO33" s="295"/>
      <c r="AP33" s="295"/>
      <c r="AQ33" s="295"/>
      <c r="AR33" s="295"/>
      <c r="AS33" s="295"/>
      <c r="AT33" s="295"/>
      <c r="AU33" s="295"/>
      <c r="AV33" s="295"/>
      <c r="AW33" s="295"/>
      <c r="AX33" s="295"/>
      <c r="AY33" s="295"/>
      <c r="AZ33" s="295"/>
      <c r="BA33" s="295"/>
      <c r="BB33" s="295"/>
      <c r="BC33" s="295"/>
      <c r="BD33" s="295"/>
      <c r="BE33" s="295"/>
      <c r="BF33" s="295"/>
      <c r="BG33" s="295"/>
      <c r="BH33" s="295"/>
      <c r="BI33" s="295"/>
      <c r="BJ33" s="295"/>
      <c r="BK33" s="295"/>
      <c r="BL33" s="295"/>
      <c r="BM33" s="295"/>
      <c r="BN33" s="295"/>
      <c r="BO33" s="295"/>
      <c r="BP33" s="295"/>
      <c r="BQ33" s="295"/>
      <c r="BR33" s="295"/>
      <c r="BS33" s="295"/>
      <c r="BT33" s="295"/>
      <c r="BU33" s="295"/>
      <c r="BV33" s="295"/>
      <c r="BW33" s="295"/>
      <c r="BX33" s="295"/>
      <c r="BY33" s="295"/>
      <c r="BZ33" s="295"/>
      <c r="CA33" s="295"/>
      <c r="CB33" s="295"/>
      <c r="CC33" s="295"/>
      <c r="CD33" s="295"/>
      <c r="CE33" s="295"/>
      <c r="CF33" s="295"/>
      <c r="CG33" s="295"/>
      <c r="CH33" s="295"/>
      <c r="CI33" s="295"/>
      <c r="CJ33" s="295"/>
      <c r="CK33" s="295"/>
      <c r="CL33" s="295"/>
      <c r="CM33" s="295"/>
      <c r="CN33" s="295"/>
      <c r="CO33" s="295"/>
      <c r="CP33" s="295"/>
      <c r="CQ33" s="295"/>
      <c r="CR33" s="295"/>
      <c r="CS33" s="295"/>
    </row>
    <row r="34" spans="1:97" ht="15.75" x14ac:dyDescent="0.25">
      <c r="A34" s="264">
        <f t="shared" si="1"/>
        <v>25</v>
      </c>
      <c r="B34" s="107"/>
      <c r="C34" s="21" t="s">
        <v>418</v>
      </c>
      <c r="D34" s="148">
        <v>0</v>
      </c>
      <c r="E34" s="247" t="s">
        <v>413</v>
      </c>
      <c r="F34" s="271" t="s">
        <v>412</v>
      </c>
      <c r="G34" s="282"/>
      <c r="H34" s="248"/>
      <c r="I34" s="249"/>
      <c r="J34" s="112">
        <f>'Renc Bln Mei Penghasilan Kotor'!R33</f>
        <v>2702702.7027027025</v>
      </c>
      <c r="K34" s="111">
        <f t="shared" si="2"/>
        <v>297297.29729729728</v>
      </c>
      <c r="L34" s="111">
        <f t="shared" si="3"/>
        <v>3000000</v>
      </c>
      <c r="M34" s="111">
        <f t="shared" si="4"/>
        <v>3000000</v>
      </c>
      <c r="N34" s="315">
        <v>250000</v>
      </c>
      <c r="O34" s="336">
        <v>250000</v>
      </c>
      <c r="P34" s="111">
        <v>250000</v>
      </c>
      <c r="Q34" s="111">
        <v>250000</v>
      </c>
      <c r="R34" s="111">
        <v>250000</v>
      </c>
      <c r="S34" s="111">
        <v>250000</v>
      </c>
      <c r="T34" s="111">
        <v>250000</v>
      </c>
      <c r="U34" s="111">
        <v>250000</v>
      </c>
      <c r="V34" s="111">
        <v>250000</v>
      </c>
      <c r="W34" s="111">
        <v>250000</v>
      </c>
      <c r="X34" s="111">
        <v>250000</v>
      </c>
      <c r="Y34" s="111">
        <v>250000</v>
      </c>
      <c r="Z34" s="111"/>
      <c r="AA34" s="111"/>
      <c r="AB34" s="111">
        <v>250000</v>
      </c>
      <c r="AC34" s="111"/>
      <c r="AD34" s="111"/>
      <c r="AE34" s="111"/>
      <c r="AF34" s="111"/>
      <c r="AG34" s="111"/>
      <c r="AH34" s="111">
        <v>250000</v>
      </c>
      <c r="AI34" s="111"/>
      <c r="AJ34" s="111"/>
      <c r="AK34" s="111"/>
      <c r="AL34" s="111"/>
      <c r="AM34" s="295"/>
      <c r="AN34" s="295"/>
      <c r="AO34" s="295"/>
      <c r="AP34" s="295"/>
      <c r="AQ34" s="295"/>
      <c r="AR34" s="295"/>
      <c r="AS34" s="295"/>
      <c r="AT34" s="295"/>
      <c r="AU34" s="295"/>
      <c r="AV34" s="295"/>
      <c r="AW34" s="295"/>
      <c r="AX34" s="295"/>
      <c r="AY34" s="295"/>
      <c r="AZ34" s="295"/>
      <c r="BA34" s="295"/>
      <c r="BB34" s="295"/>
      <c r="BC34" s="295"/>
      <c r="BD34" s="295"/>
      <c r="BE34" s="295"/>
      <c r="BF34" s="295"/>
      <c r="BG34" s="295"/>
      <c r="BH34" s="295"/>
      <c r="BI34" s="295"/>
      <c r="BJ34" s="295"/>
      <c r="BK34" s="295"/>
      <c r="BL34" s="295"/>
      <c r="BM34" s="295"/>
      <c r="BN34" s="295"/>
      <c r="BO34" s="295"/>
      <c r="BP34" s="295"/>
      <c r="BQ34" s="295"/>
      <c r="BR34" s="295"/>
      <c r="BS34" s="295"/>
      <c r="BT34" s="295"/>
      <c r="BU34" s="295"/>
      <c r="BV34" s="295"/>
      <c r="BW34" s="295"/>
      <c r="BX34" s="295"/>
      <c r="BY34" s="295"/>
      <c r="BZ34" s="295"/>
      <c r="CA34" s="295"/>
      <c r="CB34" s="295"/>
      <c r="CC34" s="295"/>
      <c r="CD34" s="295"/>
      <c r="CE34" s="295"/>
      <c r="CF34" s="295"/>
      <c r="CG34" s="295"/>
      <c r="CH34" s="295"/>
      <c r="CI34" s="295"/>
      <c r="CJ34" s="295"/>
      <c r="CK34" s="295"/>
      <c r="CL34" s="295"/>
      <c r="CM34" s="295"/>
      <c r="CN34" s="295"/>
      <c r="CO34" s="295"/>
      <c r="CP34" s="295"/>
      <c r="CQ34" s="295"/>
      <c r="CR34" s="295"/>
      <c r="CS34" s="295"/>
    </row>
    <row r="35" spans="1:97" x14ac:dyDescent="0.25">
      <c r="A35" s="107"/>
      <c r="B35" s="107"/>
      <c r="C35" s="21" t="s">
        <v>276</v>
      </c>
      <c r="D35" s="107"/>
      <c r="E35" s="153"/>
      <c r="F35" s="271"/>
      <c r="G35" s="286"/>
      <c r="H35" s="267"/>
      <c r="I35" s="267"/>
      <c r="J35" s="112">
        <f>'Renc Bln Mei Penghasilan Kotor'!R34</f>
        <v>0</v>
      </c>
      <c r="K35" s="111">
        <f t="shared" si="2"/>
        <v>0</v>
      </c>
      <c r="L35" s="111">
        <f t="shared" ref="L35:L43" si="5">J35+K35</f>
        <v>0</v>
      </c>
      <c r="M35" s="111">
        <f t="shared" ref="M35:M43" si="6">L35</f>
        <v>0</v>
      </c>
      <c r="N35" s="315"/>
      <c r="O35" s="336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295"/>
      <c r="AN35" s="295"/>
      <c r="AO35" s="295"/>
      <c r="AP35" s="295"/>
      <c r="AQ35" s="295"/>
      <c r="AR35" s="295"/>
      <c r="AS35" s="295"/>
      <c r="AT35" s="295"/>
      <c r="AU35" s="295"/>
      <c r="AV35" s="295"/>
      <c r="AW35" s="295"/>
      <c r="AX35" s="295"/>
      <c r="AY35" s="295"/>
      <c r="AZ35" s="295"/>
      <c r="BA35" s="295"/>
      <c r="BB35" s="295"/>
      <c r="BC35" s="295"/>
      <c r="BD35" s="295"/>
      <c r="BE35" s="295"/>
      <c r="BF35" s="295"/>
      <c r="BG35" s="295"/>
      <c r="BH35" s="295"/>
      <c r="BI35" s="295"/>
      <c r="BJ35" s="295"/>
      <c r="BK35" s="295"/>
      <c r="BL35" s="295"/>
      <c r="BM35" s="295"/>
      <c r="BN35" s="295"/>
      <c r="BO35" s="295"/>
      <c r="BP35" s="295"/>
      <c r="BQ35" s="295"/>
      <c r="BR35" s="295"/>
      <c r="BS35" s="295"/>
      <c r="BT35" s="295"/>
      <c r="BU35" s="295"/>
      <c r="BV35" s="295"/>
      <c r="BW35" s="295"/>
      <c r="BX35" s="295"/>
      <c r="BY35" s="295"/>
      <c r="BZ35" s="295"/>
      <c r="CA35" s="295"/>
      <c r="CB35" s="295"/>
      <c r="CC35" s="295"/>
      <c r="CD35" s="295"/>
      <c r="CE35" s="295"/>
      <c r="CF35" s="295"/>
      <c r="CG35" s="295"/>
      <c r="CH35" s="295"/>
      <c r="CI35" s="295"/>
      <c r="CJ35" s="295"/>
      <c r="CK35" s="295"/>
      <c r="CL35" s="295"/>
      <c r="CM35" s="295"/>
      <c r="CN35" s="295"/>
      <c r="CO35" s="295"/>
      <c r="CP35" s="295"/>
      <c r="CQ35" s="295"/>
      <c r="CR35" s="295"/>
      <c r="CS35" s="295"/>
    </row>
    <row r="36" spans="1:97" x14ac:dyDescent="0.25">
      <c r="A36" s="107"/>
      <c r="B36" s="107"/>
      <c r="C36" s="120" t="s">
        <v>306</v>
      </c>
      <c r="D36" s="107"/>
      <c r="E36" s="153" t="s">
        <v>310</v>
      </c>
      <c r="F36" s="271" t="s">
        <v>309</v>
      </c>
      <c r="G36" s="272"/>
      <c r="H36" s="268">
        <v>44622</v>
      </c>
      <c r="I36" s="268">
        <v>44987</v>
      </c>
      <c r="J36" s="112">
        <f>'Renc Bln Mei Penghasilan Kotor'!R35</f>
        <v>360360.36036036036</v>
      </c>
      <c r="K36" s="111">
        <f t="shared" si="2"/>
        <v>39639.639639639638</v>
      </c>
      <c r="L36" s="111">
        <f t="shared" si="5"/>
        <v>400000</v>
      </c>
      <c r="M36" s="111">
        <f t="shared" si="6"/>
        <v>400000</v>
      </c>
      <c r="N36" s="315">
        <v>0</v>
      </c>
      <c r="O36" s="336">
        <v>0</v>
      </c>
      <c r="P36" s="111">
        <v>0</v>
      </c>
      <c r="Q36" s="111">
        <v>0</v>
      </c>
      <c r="R36" s="111">
        <v>0</v>
      </c>
      <c r="S36" s="111">
        <v>0</v>
      </c>
      <c r="T36" s="111">
        <v>0</v>
      </c>
      <c r="U36" s="111">
        <v>400000</v>
      </c>
      <c r="V36" s="111">
        <v>0</v>
      </c>
      <c r="W36" s="111">
        <v>0</v>
      </c>
      <c r="X36" s="111">
        <v>0</v>
      </c>
      <c r="Y36" s="111">
        <v>0</v>
      </c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295"/>
      <c r="AN36" s="295"/>
      <c r="AO36" s="295"/>
      <c r="AP36" s="295"/>
      <c r="AQ36" s="295"/>
      <c r="AR36" s="295"/>
      <c r="AS36" s="295"/>
      <c r="AT36" s="295"/>
      <c r="AU36" s="295"/>
      <c r="AV36" s="295"/>
      <c r="AW36" s="295"/>
      <c r="AX36" s="295"/>
      <c r="AY36" s="295"/>
      <c r="AZ36" s="295"/>
      <c r="BA36" s="295"/>
      <c r="BB36" s="295"/>
      <c r="BC36" s="295"/>
      <c r="BD36" s="295"/>
      <c r="BE36" s="295"/>
      <c r="BF36" s="295"/>
      <c r="BG36" s="295"/>
      <c r="BH36" s="295"/>
      <c r="BI36" s="295"/>
      <c r="BJ36" s="295"/>
      <c r="BK36" s="295"/>
      <c r="BL36" s="295"/>
      <c r="BM36" s="295"/>
      <c r="BN36" s="295"/>
      <c r="BO36" s="295"/>
      <c r="BP36" s="295"/>
      <c r="BQ36" s="295"/>
      <c r="BR36" s="295"/>
      <c r="BS36" s="295"/>
      <c r="BT36" s="295"/>
      <c r="BU36" s="295"/>
      <c r="BV36" s="295"/>
      <c r="BW36" s="295"/>
      <c r="BX36" s="295"/>
      <c r="BY36" s="295"/>
      <c r="BZ36" s="295"/>
      <c r="CA36" s="295"/>
      <c r="CB36" s="295"/>
      <c r="CC36" s="295"/>
      <c r="CD36" s="295"/>
      <c r="CE36" s="295"/>
      <c r="CF36" s="295"/>
      <c r="CG36" s="295"/>
      <c r="CH36" s="295"/>
      <c r="CI36" s="295"/>
      <c r="CJ36" s="295"/>
      <c r="CK36" s="295"/>
      <c r="CL36" s="295"/>
      <c r="CM36" s="295"/>
      <c r="CN36" s="295"/>
      <c r="CO36" s="295"/>
      <c r="CP36" s="295"/>
      <c r="CQ36" s="295"/>
      <c r="CR36" s="295"/>
      <c r="CS36" s="295"/>
    </row>
    <row r="37" spans="1:97" x14ac:dyDescent="0.25">
      <c r="A37" s="107"/>
      <c r="B37" s="107"/>
      <c r="C37" s="120" t="s">
        <v>321</v>
      </c>
      <c r="D37" s="107"/>
      <c r="E37" s="153" t="s">
        <v>323</v>
      </c>
      <c r="F37" s="271" t="s">
        <v>309</v>
      </c>
      <c r="G37" s="272"/>
      <c r="H37" s="268" t="s">
        <v>319</v>
      </c>
      <c r="I37" s="268" t="s">
        <v>320</v>
      </c>
      <c r="J37" s="112">
        <f>'Renc Bln Mei Penghasilan Kotor'!R36</f>
        <v>360360.36036036036</v>
      </c>
      <c r="K37" s="111">
        <f t="shared" si="2"/>
        <v>39639.639639639638</v>
      </c>
      <c r="L37" s="111">
        <f t="shared" si="5"/>
        <v>400000</v>
      </c>
      <c r="M37" s="111">
        <f t="shared" si="6"/>
        <v>400000</v>
      </c>
      <c r="N37" s="315">
        <v>0</v>
      </c>
      <c r="O37" s="336">
        <v>0</v>
      </c>
      <c r="P37" s="111">
        <v>0</v>
      </c>
      <c r="Q37" s="111">
        <v>0</v>
      </c>
      <c r="R37" s="111">
        <v>0</v>
      </c>
      <c r="S37" s="111">
        <v>0</v>
      </c>
      <c r="T37" s="111">
        <v>0</v>
      </c>
      <c r="U37" s="111">
        <v>400000</v>
      </c>
      <c r="V37" s="111">
        <v>0</v>
      </c>
      <c r="W37" s="111">
        <v>0</v>
      </c>
      <c r="X37" s="111">
        <v>0</v>
      </c>
      <c r="Y37" s="111">
        <v>0</v>
      </c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295"/>
      <c r="AN37" s="295"/>
      <c r="AO37" s="295"/>
      <c r="AP37" s="295"/>
      <c r="AQ37" s="295"/>
      <c r="AR37" s="295"/>
      <c r="AS37" s="295"/>
      <c r="AT37" s="295"/>
      <c r="AU37" s="295"/>
      <c r="AV37" s="295"/>
      <c r="AW37" s="295"/>
      <c r="AX37" s="295"/>
      <c r="AY37" s="295"/>
      <c r="AZ37" s="295"/>
      <c r="BA37" s="295"/>
      <c r="BB37" s="295"/>
      <c r="BC37" s="295"/>
      <c r="BD37" s="295"/>
      <c r="BE37" s="295"/>
      <c r="BF37" s="295"/>
      <c r="BG37" s="295"/>
      <c r="BH37" s="295"/>
      <c r="BI37" s="295"/>
      <c r="BJ37" s="295"/>
      <c r="BK37" s="295"/>
      <c r="BL37" s="295"/>
      <c r="BM37" s="295"/>
      <c r="BN37" s="295"/>
      <c r="BO37" s="295"/>
      <c r="BP37" s="295"/>
      <c r="BQ37" s="295"/>
      <c r="BR37" s="295"/>
      <c r="BS37" s="295"/>
      <c r="BT37" s="295"/>
      <c r="BU37" s="295"/>
      <c r="BV37" s="295"/>
      <c r="BW37" s="295"/>
      <c r="BX37" s="295"/>
      <c r="BY37" s="295"/>
      <c r="BZ37" s="295"/>
      <c r="CA37" s="295"/>
      <c r="CB37" s="295"/>
      <c r="CC37" s="295"/>
      <c r="CD37" s="295"/>
      <c r="CE37" s="295"/>
      <c r="CF37" s="295"/>
      <c r="CG37" s="295"/>
      <c r="CH37" s="295"/>
      <c r="CI37" s="295"/>
      <c r="CJ37" s="295"/>
      <c r="CK37" s="295"/>
      <c r="CL37" s="295"/>
      <c r="CM37" s="295"/>
      <c r="CN37" s="295"/>
      <c r="CO37" s="295"/>
      <c r="CP37" s="295"/>
      <c r="CQ37" s="295"/>
      <c r="CR37" s="295"/>
      <c r="CS37" s="295"/>
    </row>
    <row r="38" spans="1:97" x14ac:dyDescent="0.25">
      <c r="A38" s="107"/>
      <c r="B38" s="107"/>
      <c r="C38" s="120" t="s">
        <v>325</v>
      </c>
      <c r="D38" s="107"/>
      <c r="E38" s="153" t="s">
        <v>327</v>
      </c>
      <c r="F38" s="271" t="s">
        <v>309</v>
      </c>
      <c r="G38" s="272"/>
      <c r="H38" s="268">
        <v>44622</v>
      </c>
      <c r="I38" s="268">
        <v>44987</v>
      </c>
      <c r="J38" s="112">
        <f>'Renc Bln Mei Penghasilan Kotor'!R37</f>
        <v>360360.36036036036</v>
      </c>
      <c r="K38" s="111">
        <f t="shared" si="2"/>
        <v>39639.639639639638</v>
      </c>
      <c r="L38" s="111">
        <f t="shared" si="5"/>
        <v>400000</v>
      </c>
      <c r="M38" s="111">
        <f t="shared" si="6"/>
        <v>400000</v>
      </c>
      <c r="N38" s="315">
        <v>0</v>
      </c>
      <c r="O38" s="336">
        <v>0</v>
      </c>
      <c r="P38" s="111">
        <v>0</v>
      </c>
      <c r="Q38" s="111">
        <v>0</v>
      </c>
      <c r="R38" s="111">
        <v>0</v>
      </c>
      <c r="S38" s="111">
        <v>0</v>
      </c>
      <c r="T38" s="111">
        <v>0</v>
      </c>
      <c r="U38" s="111">
        <v>400000</v>
      </c>
      <c r="V38" s="111">
        <v>0</v>
      </c>
      <c r="W38" s="111">
        <v>0</v>
      </c>
      <c r="X38" s="111">
        <v>0</v>
      </c>
      <c r="Y38" s="111">
        <v>0</v>
      </c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295"/>
      <c r="AN38" s="295"/>
      <c r="AO38" s="295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95"/>
      <c r="BB38" s="295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95"/>
      <c r="BO38" s="295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95"/>
      <c r="CB38" s="295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95"/>
      <c r="CO38" s="295"/>
      <c r="CP38" s="295"/>
      <c r="CQ38" s="295"/>
      <c r="CR38" s="295"/>
      <c r="CS38" s="295"/>
    </row>
    <row r="39" spans="1:97" x14ac:dyDescent="0.25">
      <c r="A39" s="107"/>
      <c r="B39" s="107"/>
      <c r="C39" s="120" t="s">
        <v>428</v>
      </c>
      <c r="D39" s="107"/>
      <c r="E39" s="153" t="s">
        <v>429</v>
      </c>
      <c r="F39" s="271" t="s">
        <v>309</v>
      </c>
      <c r="G39" s="272"/>
      <c r="H39" s="269" t="s">
        <v>434</v>
      </c>
      <c r="I39" s="269">
        <v>45286</v>
      </c>
      <c r="J39" s="112">
        <f>'Renc Bln Mei Penghasilan Kotor'!R38</f>
        <v>360360.36036036036</v>
      </c>
      <c r="K39" s="111">
        <f t="shared" si="2"/>
        <v>39639.639639639638</v>
      </c>
      <c r="L39" s="111">
        <f t="shared" si="5"/>
        <v>400000</v>
      </c>
      <c r="M39" s="111">
        <f t="shared" si="6"/>
        <v>400000</v>
      </c>
      <c r="N39" s="315">
        <v>0</v>
      </c>
      <c r="O39" s="336">
        <v>0</v>
      </c>
      <c r="P39" s="111">
        <v>0</v>
      </c>
      <c r="Q39" s="111">
        <v>0</v>
      </c>
      <c r="R39" s="111">
        <v>0</v>
      </c>
      <c r="S39" s="111">
        <v>0</v>
      </c>
      <c r="T39" s="111">
        <v>0</v>
      </c>
      <c r="U39" s="111">
        <v>0</v>
      </c>
      <c r="V39" s="111">
        <v>0</v>
      </c>
      <c r="W39" s="111">
        <v>0</v>
      </c>
      <c r="X39" s="111">
        <v>0</v>
      </c>
      <c r="Y39" s="111">
        <v>400000</v>
      </c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295"/>
      <c r="AN39" s="295"/>
      <c r="AO39" s="295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95"/>
      <c r="BB39" s="295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95"/>
      <c r="BO39" s="295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95"/>
      <c r="CB39" s="295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95"/>
      <c r="CO39" s="295"/>
      <c r="CP39" s="295"/>
      <c r="CQ39" s="295"/>
      <c r="CR39" s="295"/>
      <c r="CS39" s="295"/>
    </row>
    <row r="40" spans="1:97" x14ac:dyDescent="0.25">
      <c r="A40" s="107"/>
      <c r="B40" s="107"/>
      <c r="C40" s="120" t="s">
        <v>374</v>
      </c>
      <c r="D40" s="107"/>
      <c r="E40" s="153" t="s">
        <v>376</v>
      </c>
      <c r="F40" s="271" t="s">
        <v>247</v>
      </c>
      <c r="G40" s="272"/>
      <c r="H40" s="268" t="s">
        <v>378</v>
      </c>
      <c r="I40" s="270" t="s">
        <v>379</v>
      </c>
      <c r="J40" s="112">
        <f>'Renc Bln Mei Penghasilan Kotor'!R39</f>
        <v>360360.36036036036</v>
      </c>
      <c r="K40" s="111">
        <f t="shared" si="2"/>
        <v>39639.639639639638</v>
      </c>
      <c r="L40" s="111">
        <f t="shared" si="5"/>
        <v>400000</v>
      </c>
      <c r="M40" s="111">
        <f t="shared" si="6"/>
        <v>400000</v>
      </c>
      <c r="N40" s="315">
        <v>0</v>
      </c>
      <c r="O40" s="336">
        <v>0</v>
      </c>
      <c r="P40" s="111">
        <v>0</v>
      </c>
      <c r="Q40" s="111">
        <f>L40</f>
        <v>400000</v>
      </c>
      <c r="R40" s="111">
        <v>0</v>
      </c>
      <c r="S40" s="111">
        <v>0</v>
      </c>
      <c r="T40" s="111">
        <v>0</v>
      </c>
      <c r="U40" s="111">
        <v>0</v>
      </c>
      <c r="V40" s="111">
        <v>0</v>
      </c>
      <c r="W40" s="111">
        <v>0</v>
      </c>
      <c r="X40" s="111">
        <v>0</v>
      </c>
      <c r="Y40" s="111">
        <v>0</v>
      </c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95"/>
      <c r="BB40" s="295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95"/>
      <c r="BO40" s="295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95"/>
      <c r="CB40" s="295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95"/>
      <c r="CO40" s="295"/>
      <c r="CP40" s="295"/>
      <c r="CQ40" s="295"/>
      <c r="CR40" s="295"/>
      <c r="CS40" s="295"/>
    </row>
    <row r="41" spans="1:97" x14ac:dyDescent="0.25">
      <c r="A41" s="107"/>
      <c r="B41" s="107"/>
      <c r="C41" s="120" t="s">
        <v>374</v>
      </c>
      <c r="D41" s="107"/>
      <c r="E41" s="153" t="s">
        <v>422</v>
      </c>
      <c r="F41" s="271" t="s">
        <v>247</v>
      </c>
      <c r="G41" s="272"/>
      <c r="H41" s="268"/>
      <c r="I41" s="270"/>
      <c r="J41" s="112">
        <f>'Renc Bln Mei Penghasilan Kotor'!R40</f>
        <v>450450.45045045047</v>
      </c>
      <c r="K41" s="111">
        <f t="shared" si="2"/>
        <v>49549.549549549549</v>
      </c>
      <c r="L41" s="111">
        <f t="shared" si="5"/>
        <v>500000</v>
      </c>
      <c r="M41" s="111">
        <f t="shared" si="6"/>
        <v>500000</v>
      </c>
      <c r="N41" s="315">
        <v>0</v>
      </c>
      <c r="O41" s="336">
        <v>0</v>
      </c>
      <c r="P41" s="111">
        <v>0</v>
      </c>
      <c r="Q41" s="111">
        <v>0</v>
      </c>
      <c r="R41" s="111">
        <f>L41</f>
        <v>500000</v>
      </c>
      <c r="S41" s="111">
        <v>0</v>
      </c>
      <c r="T41" s="111">
        <v>0</v>
      </c>
      <c r="U41" s="111">
        <v>0</v>
      </c>
      <c r="V41" s="111">
        <v>0</v>
      </c>
      <c r="W41" s="111">
        <v>0</v>
      </c>
      <c r="X41" s="111">
        <v>0</v>
      </c>
      <c r="Y41" s="111">
        <v>0</v>
      </c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5"/>
      <c r="AX41" s="295"/>
      <c r="AY41" s="295"/>
      <c r="AZ41" s="295"/>
      <c r="BA41" s="295"/>
      <c r="BB41" s="295"/>
      <c r="BC41" s="295"/>
      <c r="BD41" s="295"/>
      <c r="BE41" s="295"/>
      <c r="BF41" s="295"/>
      <c r="BG41" s="295"/>
      <c r="BH41" s="295"/>
      <c r="BI41" s="295"/>
      <c r="BJ41" s="295"/>
      <c r="BK41" s="295"/>
      <c r="BL41" s="295"/>
      <c r="BM41" s="295"/>
      <c r="BN41" s="295"/>
      <c r="BO41" s="295"/>
      <c r="BP41" s="295"/>
      <c r="BQ41" s="295"/>
      <c r="BR41" s="295"/>
      <c r="BS41" s="295"/>
      <c r="BT41" s="295"/>
      <c r="BU41" s="295"/>
      <c r="BV41" s="295"/>
      <c r="BW41" s="295"/>
      <c r="BX41" s="295"/>
      <c r="BY41" s="295"/>
      <c r="BZ41" s="295"/>
      <c r="CA41" s="295"/>
      <c r="CB41" s="295"/>
      <c r="CC41" s="295"/>
      <c r="CD41" s="295"/>
      <c r="CE41" s="295"/>
      <c r="CF41" s="295"/>
      <c r="CG41" s="295"/>
      <c r="CH41" s="295"/>
      <c r="CI41" s="295"/>
      <c r="CJ41" s="295"/>
      <c r="CK41" s="295"/>
      <c r="CL41" s="295"/>
      <c r="CM41" s="295"/>
      <c r="CN41" s="295"/>
      <c r="CO41" s="295"/>
      <c r="CP41" s="295"/>
      <c r="CQ41" s="295"/>
      <c r="CR41" s="295"/>
      <c r="CS41" s="295"/>
    </row>
    <row r="42" spans="1:97" x14ac:dyDescent="0.25">
      <c r="A42" s="107"/>
      <c r="B42" s="107"/>
      <c r="C42" s="120" t="s">
        <v>374</v>
      </c>
      <c r="D42" s="107"/>
      <c r="E42" s="153" t="s">
        <v>423</v>
      </c>
      <c r="F42" s="271" t="s">
        <v>247</v>
      </c>
      <c r="G42" s="272"/>
      <c r="H42" s="268"/>
      <c r="I42" s="270"/>
      <c r="J42" s="112">
        <f>'Renc Bln Mei Penghasilan Kotor'!R41</f>
        <v>450450.45045045047</v>
      </c>
      <c r="K42" s="111">
        <f t="shared" si="2"/>
        <v>49549.549549549549</v>
      </c>
      <c r="L42" s="111">
        <f t="shared" si="5"/>
        <v>500000</v>
      </c>
      <c r="M42" s="111">
        <f t="shared" si="6"/>
        <v>500000</v>
      </c>
      <c r="N42" s="315">
        <v>0</v>
      </c>
      <c r="O42" s="336">
        <v>0</v>
      </c>
      <c r="P42" s="111">
        <v>0</v>
      </c>
      <c r="Q42" s="111">
        <v>0</v>
      </c>
      <c r="R42" s="111">
        <v>0</v>
      </c>
      <c r="S42" s="111">
        <f>M43</f>
        <v>500000</v>
      </c>
      <c r="T42" s="111">
        <v>0</v>
      </c>
      <c r="U42" s="111">
        <v>0</v>
      </c>
      <c r="V42" s="111">
        <v>0</v>
      </c>
      <c r="W42" s="111">
        <v>0</v>
      </c>
      <c r="X42" s="111">
        <v>0</v>
      </c>
      <c r="Y42" s="111">
        <v>0</v>
      </c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5"/>
      <c r="AX42" s="295"/>
      <c r="AY42" s="295"/>
      <c r="AZ42" s="295"/>
      <c r="BA42" s="295"/>
      <c r="BB42" s="295"/>
      <c r="BC42" s="295"/>
      <c r="BD42" s="295"/>
      <c r="BE42" s="295"/>
      <c r="BF42" s="295"/>
      <c r="BG42" s="295"/>
      <c r="BH42" s="295"/>
      <c r="BI42" s="295"/>
      <c r="BJ42" s="295"/>
      <c r="BK42" s="295"/>
      <c r="BL42" s="295"/>
      <c r="BM42" s="295"/>
      <c r="BN42" s="295"/>
      <c r="BO42" s="295"/>
      <c r="BP42" s="295"/>
      <c r="BQ42" s="295"/>
      <c r="BR42" s="295"/>
      <c r="BS42" s="295"/>
      <c r="BT42" s="295"/>
      <c r="BU42" s="295"/>
      <c r="BV42" s="295"/>
      <c r="BW42" s="295"/>
      <c r="BX42" s="295"/>
      <c r="BY42" s="295"/>
      <c r="BZ42" s="295"/>
      <c r="CA42" s="295"/>
      <c r="CB42" s="295"/>
      <c r="CC42" s="295"/>
      <c r="CD42" s="295"/>
      <c r="CE42" s="295"/>
      <c r="CF42" s="295"/>
      <c r="CG42" s="295"/>
      <c r="CH42" s="295"/>
      <c r="CI42" s="295"/>
      <c r="CJ42" s="295"/>
      <c r="CK42" s="295"/>
      <c r="CL42" s="295"/>
      <c r="CM42" s="295"/>
      <c r="CN42" s="295"/>
      <c r="CO42" s="295"/>
      <c r="CP42" s="295"/>
      <c r="CQ42" s="295"/>
      <c r="CR42" s="295"/>
      <c r="CS42" s="295"/>
    </row>
    <row r="43" spans="1:97" x14ac:dyDescent="0.25">
      <c r="A43" s="107"/>
      <c r="B43" s="107"/>
      <c r="C43" s="120" t="s">
        <v>374</v>
      </c>
      <c r="D43" s="107"/>
      <c r="E43" s="153" t="s">
        <v>425</v>
      </c>
      <c r="F43" s="271" t="s">
        <v>247</v>
      </c>
      <c r="G43" s="272"/>
      <c r="H43" s="274" t="s">
        <v>426</v>
      </c>
      <c r="I43" s="275" t="s">
        <v>427</v>
      </c>
      <c r="J43" s="112">
        <f>'Renc Bln Mei Penghasilan Kotor'!R42</f>
        <v>450450.45045045047</v>
      </c>
      <c r="K43" s="276">
        <f t="shared" si="2"/>
        <v>49549.549549549549</v>
      </c>
      <c r="L43" s="111">
        <f t="shared" si="5"/>
        <v>500000</v>
      </c>
      <c r="M43" s="111">
        <f t="shared" si="6"/>
        <v>500000</v>
      </c>
      <c r="N43" s="315">
        <f>L43</f>
        <v>500000</v>
      </c>
      <c r="O43" s="336">
        <v>0</v>
      </c>
      <c r="P43" s="111">
        <v>0</v>
      </c>
      <c r="Q43" s="111">
        <v>0</v>
      </c>
      <c r="R43" s="111">
        <v>0</v>
      </c>
      <c r="S43" s="111">
        <v>0</v>
      </c>
      <c r="T43" s="111">
        <v>0</v>
      </c>
      <c r="U43" s="111">
        <v>0</v>
      </c>
      <c r="V43" s="111">
        <v>0</v>
      </c>
      <c r="W43" s="111">
        <v>0</v>
      </c>
      <c r="X43" s="111">
        <v>0</v>
      </c>
      <c r="Y43" s="111">
        <v>0</v>
      </c>
      <c r="Z43" s="111"/>
      <c r="AA43" s="111"/>
      <c r="AB43" s="111">
        <v>500000</v>
      </c>
      <c r="AC43" s="111"/>
      <c r="AD43" s="111"/>
      <c r="AE43" s="111"/>
      <c r="AF43" s="111"/>
      <c r="AG43" s="111"/>
      <c r="AH43" s="111">
        <v>500000</v>
      </c>
      <c r="AI43" s="111"/>
      <c r="AJ43" s="111"/>
      <c r="AK43" s="111"/>
      <c r="AL43" s="111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95"/>
      <c r="BD43" s="295"/>
      <c r="BE43" s="295"/>
      <c r="BF43" s="295"/>
      <c r="BG43" s="295"/>
      <c r="BH43" s="295"/>
      <c r="BI43" s="295"/>
      <c r="BJ43" s="295"/>
      <c r="BK43" s="295"/>
      <c r="BL43" s="295"/>
      <c r="BM43" s="295"/>
      <c r="BN43" s="295"/>
      <c r="BO43" s="295"/>
      <c r="BP43" s="295"/>
      <c r="BQ43" s="295"/>
      <c r="BR43" s="295"/>
      <c r="BS43" s="295"/>
      <c r="BT43" s="295"/>
      <c r="BU43" s="295"/>
      <c r="BV43" s="295"/>
      <c r="BW43" s="295"/>
      <c r="BX43" s="295"/>
      <c r="BY43" s="295"/>
      <c r="BZ43" s="295"/>
      <c r="CA43" s="295"/>
      <c r="CB43" s="295"/>
      <c r="CC43" s="295"/>
      <c r="CD43" s="295"/>
      <c r="CE43" s="295"/>
      <c r="CF43" s="295"/>
      <c r="CG43" s="295"/>
      <c r="CH43" s="295"/>
      <c r="CI43" s="295"/>
      <c r="CJ43" s="295"/>
      <c r="CK43" s="295"/>
      <c r="CL43" s="295"/>
      <c r="CM43" s="295"/>
      <c r="CN43" s="295"/>
      <c r="CO43" s="295"/>
      <c r="CP43" s="295"/>
      <c r="CQ43" s="295"/>
      <c r="CR43" s="295"/>
      <c r="CS43" s="295"/>
    </row>
    <row r="44" spans="1:97" x14ac:dyDescent="0.25">
      <c r="A44" s="107"/>
      <c r="B44" s="107"/>
      <c r="C44" s="339"/>
      <c r="D44" s="107"/>
      <c r="E44" s="107"/>
      <c r="F44" s="107"/>
      <c r="G44" s="107"/>
      <c r="H44" s="153"/>
      <c r="I44" s="153"/>
      <c r="J44" s="153"/>
      <c r="K44" s="111"/>
      <c r="L44" s="111"/>
      <c r="M44" s="111"/>
      <c r="N44" s="315"/>
      <c r="O44" s="336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5"/>
      <c r="AX44" s="295"/>
      <c r="AY44" s="295"/>
      <c r="AZ44" s="295"/>
      <c r="BA44" s="295"/>
      <c r="BB44" s="295"/>
      <c r="BC44" s="295"/>
      <c r="BD44" s="295"/>
      <c r="BE44" s="295"/>
      <c r="BF44" s="295"/>
      <c r="BG44" s="295"/>
      <c r="BH44" s="295"/>
      <c r="BI44" s="295"/>
      <c r="BJ44" s="295"/>
      <c r="BK44" s="295"/>
      <c r="BL44" s="295"/>
      <c r="BM44" s="295"/>
      <c r="BN44" s="295"/>
      <c r="BO44" s="295"/>
      <c r="BP44" s="295"/>
      <c r="BQ44" s="295"/>
      <c r="BR44" s="295"/>
      <c r="BS44" s="295"/>
      <c r="BT44" s="295"/>
      <c r="BU44" s="295"/>
      <c r="BV44" s="295"/>
      <c r="BW44" s="295"/>
      <c r="BX44" s="295"/>
      <c r="BY44" s="295"/>
      <c r="BZ44" s="295"/>
      <c r="CA44" s="295"/>
      <c r="CB44" s="295"/>
      <c r="CC44" s="295"/>
      <c r="CD44" s="295"/>
      <c r="CE44" s="295"/>
      <c r="CF44" s="295"/>
      <c r="CG44" s="295"/>
      <c r="CH44" s="295"/>
      <c r="CI44" s="295"/>
      <c r="CJ44" s="295"/>
      <c r="CK44" s="295"/>
      <c r="CL44" s="295"/>
      <c r="CM44" s="295"/>
      <c r="CN44" s="295"/>
      <c r="CO44" s="295"/>
      <c r="CP44" s="295"/>
      <c r="CQ44" s="295"/>
      <c r="CR44" s="295"/>
      <c r="CS44" s="295"/>
    </row>
    <row r="45" spans="1:97" x14ac:dyDescent="0.25">
      <c r="A45" s="107"/>
      <c r="B45" s="107"/>
      <c r="C45" s="288"/>
      <c r="D45" s="107"/>
      <c r="E45" s="107"/>
      <c r="F45" s="107"/>
      <c r="G45" s="107"/>
      <c r="H45" s="289"/>
      <c r="I45" s="290"/>
      <c r="J45" s="112"/>
      <c r="K45" s="300"/>
      <c r="L45" s="300"/>
      <c r="M45" s="111"/>
      <c r="N45" s="315" t="s">
        <v>464</v>
      </c>
      <c r="O45" s="336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5"/>
      <c r="AX45" s="295"/>
      <c r="AY45" s="295"/>
      <c r="AZ45" s="295"/>
      <c r="BA45" s="295"/>
      <c r="BB45" s="295"/>
      <c r="BC45" s="295"/>
      <c r="BD45" s="295"/>
      <c r="BE45" s="295"/>
      <c r="BF45" s="295"/>
      <c r="BG45" s="295"/>
      <c r="BH45" s="295"/>
      <c r="BI45" s="295"/>
      <c r="BJ45" s="295"/>
      <c r="BK45" s="295"/>
      <c r="BL45" s="295"/>
      <c r="BM45" s="295"/>
      <c r="BN45" s="295"/>
      <c r="BO45" s="295"/>
      <c r="BP45" s="295"/>
      <c r="BQ45" s="295"/>
      <c r="BR45" s="295"/>
      <c r="BS45" s="295"/>
      <c r="BT45" s="295"/>
      <c r="BU45" s="295"/>
      <c r="BV45" s="295"/>
      <c r="BW45" s="295"/>
      <c r="BX45" s="295"/>
      <c r="BY45" s="295"/>
      <c r="BZ45" s="295"/>
      <c r="CA45" s="295"/>
      <c r="CB45" s="295"/>
      <c r="CC45" s="295"/>
      <c r="CD45" s="295"/>
      <c r="CE45" s="295"/>
      <c r="CF45" s="295"/>
      <c r="CG45" s="295"/>
      <c r="CH45" s="295"/>
      <c r="CI45" s="295"/>
      <c r="CJ45" s="295"/>
      <c r="CK45" s="295"/>
      <c r="CL45" s="295"/>
      <c r="CM45" s="295"/>
      <c r="CN45" s="295"/>
      <c r="CO45" s="295"/>
      <c r="CP45" s="295"/>
      <c r="CQ45" s="295"/>
      <c r="CR45" s="295"/>
      <c r="CS45" s="295"/>
    </row>
    <row r="46" spans="1:97" s="296" customFormat="1" x14ac:dyDescent="0.25">
      <c r="A46" s="291"/>
      <c r="B46" s="291"/>
      <c r="C46" s="291"/>
      <c r="D46" s="291"/>
      <c r="E46" s="291"/>
      <c r="F46" s="291"/>
      <c r="G46" s="291"/>
      <c r="H46" s="291"/>
      <c r="I46" s="291"/>
      <c r="J46" s="291">
        <f t="shared" ref="J46:Z46" si="7">SUM(J10:J45)</f>
        <v>140343097.90990987</v>
      </c>
      <c r="K46" s="291">
        <f t="shared" si="7"/>
        <v>15437740.770090092</v>
      </c>
      <c r="L46" s="291">
        <f t="shared" si="7"/>
        <v>155780838.68000001</v>
      </c>
      <c r="M46" s="291">
        <f t="shared" si="7"/>
        <v>155780838.68000001</v>
      </c>
      <c r="N46" s="316">
        <f t="shared" si="7"/>
        <v>750000</v>
      </c>
      <c r="O46" s="337">
        <f t="shared" si="7"/>
        <v>250000</v>
      </c>
      <c r="P46" s="291">
        <f t="shared" si="7"/>
        <v>19965000</v>
      </c>
      <c r="Q46" s="291">
        <f>SUM(Q10:Q45)</f>
        <v>3425000</v>
      </c>
      <c r="R46" s="291">
        <f t="shared" si="7"/>
        <v>750000</v>
      </c>
      <c r="S46" s="291">
        <f t="shared" si="7"/>
        <v>22410000</v>
      </c>
      <c r="T46" s="291">
        <f t="shared" si="7"/>
        <v>7465000</v>
      </c>
      <c r="U46" s="291">
        <f t="shared" si="7"/>
        <v>1450000</v>
      </c>
      <c r="V46" s="291">
        <f t="shared" si="7"/>
        <v>26269800</v>
      </c>
      <c r="W46" s="291">
        <f t="shared" si="7"/>
        <v>3124900</v>
      </c>
      <c r="X46" s="291">
        <f t="shared" si="7"/>
        <v>48718138.68</v>
      </c>
      <c r="Y46" s="291">
        <f t="shared" si="7"/>
        <v>23978000</v>
      </c>
      <c r="Z46" s="291">
        <f t="shared" si="7"/>
        <v>0</v>
      </c>
      <c r="AA46" s="291">
        <f>Z46/M46*100</f>
        <v>0</v>
      </c>
      <c r="AB46" s="291">
        <f>SUM(AB10:AB45)</f>
        <v>750000</v>
      </c>
      <c r="AC46" s="291">
        <f>AB46/M46*100</f>
        <v>0.48144560419309718</v>
      </c>
      <c r="AD46" s="291">
        <f>SUM(AD10:AD45)</f>
        <v>0</v>
      </c>
      <c r="AE46" s="291">
        <f>AD46/M46*100</f>
        <v>0</v>
      </c>
      <c r="AF46" s="291">
        <f>SUM(AF10:AF45)</f>
        <v>0</v>
      </c>
      <c r="AG46" s="291">
        <f>+AF46/M46*100</f>
        <v>0</v>
      </c>
      <c r="AH46" s="291">
        <f>SUM(AH10:AH45)</f>
        <v>750000</v>
      </c>
      <c r="AI46" s="291">
        <f>+AH46/M46*100</f>
        <v>0.48144560419309718</v>
      </c>
      <c r="AJ46" s="291">
        <f>SUM(AJ10:AJ45)</f>
        <v>0</v>
      </c>
      <c r="AK46" s="291">
        <f>+AJ46/M46*100</f>
        <v>0</v>
      </c>
      <c r="AL46" s="292"/>
    </row>
    <row r="47" spans="1:97" x14ac:dyDescent="0.25">
      <c r="A47" s="293"/>
      <c r="B47" s="293"/>
      <c r="C47" s="293"/>
      <c r="D47" s="293"/>
      <c r="E47" s="293"/>
      <c r="F47" s="293"/>
      <c r="G47" s="293"/>
      <c r="H47" s="293"/>
      <c r="I47" s="294" t="s">
        <v>31</v>
      </c>
      <c r="J47" s="294" t="s">
        <v>31</v>
      </c>
      <c r="K47" s="293"/>
      <c r="L47" s="293"/>
      <c r="M47" s="293"/>
      <c r="N47" s="294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93"/>
      <c r="AB47" s="293"/>
      <c r="AC47" s="293"/>
      <c r="AD47" s="293"/>
      <c r="AE47" s="293"/>
      <c r="AF47" s="293"/>
      <c r="AG47" s="293"/>
      <c r="AH47" s="293"/>
      <c r="AI47" s="293"/>
      <c r="AJ47" s="293"/>
      <c r="AK47" s="293"/>
    </row>
    <row r="48" spans="1:97" s="296" customFormat="1" x14ac:dyDescent="0.25">
      <c r="J48" s="301" t="s">
        <v>31</v>
      </c>
      <c r="K48" s="301"/>
      <c r="L48" s="301"/>
      <c r="M48" s="301"/>
      <c r="P48" s="302">
        <f>N46+O46+P46</f>
        <v>20965000</v>
      </c>
      <c r="S48" s="302">
        <f>Q46+R46+S46</f>
        <v>26585000</v>
      </c>
      <c r="V48" s="302">
        <f>T46+U46+V46</f>
        <v>35184800</v>
      </c>
      <c r="Y48" s="302">
        <f>W46+X46+Y46</f>
        <v>75821038.680000007</v>
      </c>
      <c r="AH48" s="296" t="s">
        <v>461</v>
      </c>
      <c r="AM48" s="303"/>
      <c r="AN48" s="303"/>
      <c r="AO48" s="303"/>
      <c r="AP48" s="303"/>
      <c r="AQ48" s="303"/>
      <c r="AR48" s="303"/>
      <c r="AS48" s="303"/>
      <c r="AT48" s="303"/>
      <c r="AU48" s="303"/>
      <c r="AV48" s="303"/>
      <c r="AW48" s="303"/>
      <c r="AX48" s="303"/>
      <c r="AY48" s="303"/>
      <c r="AZ48" s="303"/>
      <c r="BA48" s="303"/>
      <c r="BB48" s="303"/>
      <c r="BC48" s="303"/>
      <c r="BD48" s="303"/>
      <c r="BE48" s="303"/>
      <c r="BF48" s="303"/>
      <c r="BG48" s="303"/>
      <c r="BH48" s="303"/>
      <c r="BI48" s="303"/>
      <c r="BJ48" s="303"/>
      <c r="BK48" s="303"/>
      <c r="BL48" s="303"/>
      <c r="BM48" s="303"/>
      <c r="BN48" s="303"/>
      <c r="BO48" s="303"/>
      <c r="BP48" s="303"/>
      <c r="BQ48" s="303"/>
      <c r="BR48" s="303"/>
      <c r="BS48" s="303"/>
      <c r="BT48" s="303"/>
      <c r="BU48" s="303"/>
      <c r="BV48" s="303"/>
      <c r="BW48" s="303"/>
      <c r="BX48" s="303"/>
      <c r="BY48" s="303"/>
      <c r="BZ48" s="303"/>
      <c r="CA48" s="303"/>
      <c r="CB48" s="303"/>
      <c r="CC48" s="303"/>
      <c r="CD48" s="303"/>
      <c r="CE48" s="303"/>
      <c r="CF48" s="303"/>
      <c r="CG48" s="303"/>
      <c r="CH48" s="303"/>
      <c r="CI48" s="303"/>
      <c r="CJ48" s="303"/>
      <c r="CK48" s="303"/>
      <c r="CL48" s="303"/>
      <c r="CM48" s="303"/>
      <c r="CN48" s="303"/>
      <c r="CO48" s="303"/>
      <c r="CP48" s="303"/>
      <c r="CQ48" s="303"/>
      <c r="CR48" s="303"/>
      <c r="CS48" s="303"/>
    </row>
    <row r="49" spans="1:97" s="296" customFormat="1" x14ac:dyDescent="0.25">
      <c r="J49" s="301"/>
      <c r="K49" s="301"/>
      <c r="L49" s="301"/>
      <c r="M49" s="301"/>
      <c r="P49" s="302"/>
      <c r="S49" s="302"/>
      <c r="V49" s="302"/>
      <c r="Y49" s="302"/>
      <c r="AM49" s="303"/>
      <c r="AN49" s="303"/>
      <c r="AO49" s="303"/>
      <c r="AP49" s="303"/>
      <c r="AQ49" s="303"/>
      <c r="AR49" s="303"/>
      <c r="AS49" s="303"/>
      <c r="AT49" s="303"/>
      <c r="AU49" s="303"/>
      <c r="AV49" s="303"/>
      <c r="AW49" s="303"/>
      <c r="AX49" s="303"/>
      <c r="AY49" s="303"/>
      <c r="AZ49" s="303"/>
      <c r="BA49" s="303"/>
      <c r="BB49" s="303"/>
      <c r="BC49" s="303"/>
      <c r="BD49" s="303"/>
      <c r="BE49" s="303"/>
      <c r="BF49" s="303"/>
      <c r="BG49" s="303"/>
      <c r="BH49" s="303"/>
      <c r="BI49" s="303"/>
      <c r="BJ49" s="303"/>
      <c r="BK49" s="303"/>
      <c r="BL49" s="303"/>
      <c r="BM49" s="303"/>
      <c r="BN49" s="303"/>
      <c r="BO49" s="303"/>
      <c r="BP49" s="303"/>
      <c r="BQ49" s="303"/>
      <c r="BR49" s="303"/>
      <c r="BS49" s="303"/>
      <c r="BT49" s="303"/>
      <c r="BU49" s="303"/>
      <c r="BV49" s="303"/>
      <c r="BW49" s="303"/>
      <c r="BX49" s="303"/>
      <c r="BY49" s="303"/>
      <c r="BZ49" s="303"/>
      <c r="CA49" s="303"/>
      <c r="CB49" s="303"/>
      <c r="CC49" s="303"/>
      <c r="CD49" s="303"/>
      <c r="CE49" s="303"/>
      <c r="CF49" s="303"/>
      <c r="CG49" s="303"/>
      <c r="CH49" s="303"/>
      <c r="CI49" s="303"/>
      <c r="CJ49" s="303"/>
      <c r="CK49" s="303"/>
      <c r="CL49" s="303"/>
      <c r="CM49" s="303"/>
      <c r="CN49" s="303"/>
      <c r="CO49" s="303"/>
      <c r="CP49" s="303"/>
      <c r="CQ49" s="303"/>
      <c r="CR49" s="303"/>
      <c r="CS49" s="303"/>
    </row>
    <row r="50" spans="1:97" s="296" customFormat="1" x14ac:dyDescent="0.25">
      <c r="A50" s="304" t="s">
        <v>450</v>
      </c>
      <c r="B50" s="305"/>
      <c r="F50" s="305"/>
      <c r="G50" s="305" t="s">
        <v>450</v>
      </c>
      <c r="H50" s="305"/>
      <c r="J50" s="306"/>
      <c r="K50" s="305"/>
      <c r="M50" s="305"/>
      <c r="N50" s="305"/>
      <c r="O50" s="305"/>
      <c r="P50" s="305" t="s">
        <v>451</v>
      </c>
      <c r="Q50" s="305"/>
      <c r="R50" s="305"/>
      <c r="S50" s="305"/>
      <c r="T50" s="305"/>
      <c r="U50" s="305"/>
      <c r="V50" s="305"/>
      <c r="W50" s="305"/>
      <c r="X50" s="305"/>
      <c r="Y50" s="305"/>
      <c r="AB50" s="307"/>
      <c r="AC50" s="307"/>
      <c r="AH50" s="307" t="s">
        <v>452</v>
      </c>
      <c r="AI50" s="307"/>
      <c r="AM50" s="303"/>
      <c r="AN50" s="303"/>
      <c r="AO50" s="303"/>
      <c r="AP50" s="303"/>
      <c r="AQ50" s="303"/>
      <c r="AR50" s="303"/>
      <c r="AS50" s="303"/>
      <c r="AT50" s="303"/>
      <c r="AU50" s="303"/>
      <c r="AV50" s="303"/>
      <c r="AW50" s="303"/>
      <c r="AX50" s="303"/>
      <c r="AY50" s="303"/>
      <c r="AZ50" s="303"/>
      <c r="BA50" s="303"/>
      <c r="BB50" s="303"/>
      <c r="BC50" s="303"/>
      <c r="BD50" s="303"/>
      <c r="BE50" s="303"/>
      <c r="BF50" s="303"/>
      <c r="BG50" s="303"/>
      <c r="BH50" s="303"/>
      <c r="BI50" s="303"/>
      <c r="BJ50" s="303"/>
      <c r="BK50" s="303"/>
      <c r="BL50" s="303"/>
      <c r="BM50" s="303"/>
      <c r="BN50" s="303"/>
      <c r="BO50" s="303"/>
      <c r="BP50" s="303"/>
      <c r="BQ50" s="303"/>
      <c r="BR50" s="303"/>
      <c r="BS50" s="303"/>
      <c r="BT50" s="303"/>
      <c r="BU50" s="303"/>
      <c r="BV50" s="303"/>
      <c r="BW50" s="303"/>
      <c r="BX50" s="303"/>
      <c r="BY50" s="303"/>
      <c r="BZ50" s="303"/>
      <c r="CA50" s="303"/>
      <c r="CB50" s="303"/>
      <c r="CC50" s="303"/>
      <c r="CD50" s="303"/>
      <c r="CE50" s="303"/>
      <c r="CF50" s="303"/>
      <c r="CG50" s="303"/>
      <c r="CH50" s="303"/>
      <c r="CI50" s="303"/>
      <c r="CJ50" s="303"/>
      <c r="CK50" s="303"/>
      <c r="CL50" s="303"/>
      <c r="CM50" s="303"/>
      <c r="CN50" s="303"/>
      <c r="CO50" s="303"/>
      <c r="CP50" s="303"/>
      <c r="CQ50" s="303"/>
      <c r="CR50" s="303"/>
      <c r="CS50" s="303"/>
    </row>
    <row r="51" spans="1:97" s="296" customFormat="1" x14ac:dyDescent="0.25">
      <c r="A51" s="305" t="s">
        <v>453</v>
      </c>
      <c r="B51" s="305"/>
      <c r="F51" s="305"/>
      <c r="G51" s="305" t="s">
        <v>454</v>
      </c>
      <c r="H51" s="305"/>
      <c r="J51" s="305"/>
      <c r="K51" s="305"/>
      <c r="M51" s="305"/>
      <c r="N51" s="305"/>
      <c r="O51" s="305"/>
      <c r="P51" s="305" t="s">
        <v>455</v>
      </c>
      <c r="Q51" s="305"/>
      <c r="R51" s="305"/>
      <c r="S51" s="305"/>
      <c r="T51" s="305"/>
      <c r="U51" s="305"/>
      <c r="V51" s="305"/>
      <c r="W51" s="305"/>
      <c r="X51" s="305"/>
      <c r="Y51" s="305"/>
      <c r="AB51" s="307"/>
      <c r="AC51" s="307"/>
      <c r="AH51" s="307" t="s">
        <v>456</v>
      </c>
      <c r="AI51" s="307"/>
      <c r="AM51" s="303"/>
      <c r="AN51" s="303"/>
      <c r="AO51" s="303"/>
      <c r="AP51" s="303"/>
      <c r="AQ51" s="303"/>
      <c r="AR51" s="303"/>
      <c r="AS51" s="303"/>
      <c r="AT51" s="303"/>
      <c r="AU51" s="303"/>
      <c r="AV51" s="303"/>
      <c r="AW51" s="303"/>
      <c r="AX51" s="303"/>
      <c r="AY51" s="303"/>
      <c r="AZ51" s="303"/>
      <c r="BA51" s="303"/>
      <c r="BB51" s="303"/>
      <c r="BC51" s="303"/>
      <c r="BD51" s="303"/>
      <c r="BE51" s="303"/>
      <c r="BF51" s="303"/>
      <c r="BG51" s="303"/>
      <c r="BH51" s="303"/>
      <c r="BI51" s="303"/>
      <c r="BJ51" s="303"/>
      <c r="BK51" s="303"/>
      <c r="BL51" s="303"/>
      <c r="BM51" s="303"/>
      <c r="BN51" s="303"/>
      <c r="BO51" s="303"/>
      <c r="BP51" s="303"/>
      <c r="BQ51" s="303"/>
      <c r="BR51" s="303"/>
      <c r="BS51" s="303"/>
      <c r="BT51" s="303"/>
      <c r="BU51" s="303"/>
      <c r="BV51" s="303"/>
      <c r="BW51" s="303"/>
      <c r="BX51" s="303"/>
      <c r="BY51" s="303"/>
      <c r="BZ51" s="303"/>
      <c r="CA51" s="303"/>
      <c r="CB51" s="303"/>
      <c r="CC51" s="303"/>
      <c r="CD51" s="303"/>
      <c r="CE51" s="303"/>
      <c r="CF51" s="303"/>
      <c r="CG51" s="303"/>
      <c r="CH51" s="303"/>
      <c r="CI51" s="303"/>
      <c r="CJ51" s="303"/>
      <c r="CK51" s="303"/>
      <c r="CL51" s="303"/>
      <c r="CM51" s="303"/>
      <c r="CN51" s="303"/>
      <c r="CO51" s="303"/>
      <c r="CP51" s="303"/>
      <c r="CQ51" s="303"/>
      <c r="CR51" s="303"/>
      <c r="CS51" s="303"/>
    </row>
    <row r="52" spans="1:97" x14ac:dyDescent="0.25">
      <c r="A52" s="308"/>
      <c r="B52" s="308"/>
      <c r="F52" s="308"/>
      <c r="H52" s="308"/>
      <c r="J52" s="308"/>
      <c r="K52" s="308"/>
      <c r="AB52" s="307"/>
      <c r="AC52" s="307"/>
      <c r="AH52" s="307"/>
      <c r="AI52" s="307"/>
    </row>
    <row r="53" spans="1:97" x14ac:dyDescent="0.25">
      <c r="A53" s="308"/>
      <c r="B53" s="308"/>
      <c r="F53" s="308"/>
      <c r="H53" s="308"/>
      <c r="J53" s="308"/>
      <c r="K53" s="308"/>
      <c r="AB53" s="307"/>
      <c r="AC53" s="307"/>
      <c r="AH53" s="307"/>
      <c r="AI53" s="307"/>
    </row>
    <row r="54" spans="1:97" x14ac:dyDescent="0.25">
      <c r="A54" s="309"/>
      <c r="B54" s="305"/>
      <c r="F54" s="310"/>
      <c r="H54" s="310"/>
      <c r="J54" s="310"/>
      <c r="K54" s="310"/>
      <c r="AB54" s="311"/>
      <c r="AC54" s="311"/>
      <c r="AH54" s="311"/>
      <c r="AI54" s="311"/>
    </row>
    <row r="55" spans="1:97" x14ac:dyDescent="0.25">
      <c r="A55" s="312"/>
      <c r="B55" s="308"/>
      <c r="F55" s="304"/>
      <c r="H55" s="305"/>
      <c r="J55" s="305"/>
      <c r="K55" s="305"/>
      <c r="AB55" s="307"/>
      <c r="AC55" s="307"/>
      <c r="AH55" s="307"/>
      <c r="AI55" s="307"/>
    </row>
    <row r="56" spans="1:97" x14ac:dyDescent="0.25">
      <c r="F56" s="304"/>
    </row>
    <row r="57" spans="1:97" x14ac:dyDescent="0.25">
      <c r="A57" s="295" t="s">
        <v>459</v>
      </c>
      <c r="G57" s="295" t="s">
        <v>460</v>
      </c>
      <c r="P57" s="295" t="s">
        <v>457</v>
      </c>
      <c r="AH57" s="295" t="s">
        <v>458</v>
      </c>
    </row>
  </sheetData>
  <mergeCells count="42">
    <mergeCell ref="G5:G8"/>
    <mergeCell ref="H5:I6"/>
    <mergeCell ref="J5:L6"/>
    <mergeCell ref="F5:F8"/>
    <mergeCell ref="A5:A8"/>
    <mergeCell ref="B5:B8"/>
    <mergeCell ref="C5:C8"/>
    <mergeCell ref="D5:D8"/>
    <mergeCell ref="E5:E8"/>
    <mergeCell ref="N6:P6"/>
    <mergeCell ref="M5:M6"/>
    <mergeCell ref="N5:Y5"/>
    <mergeCell ref="P7:P8"/>
    <mergeCell ref="Q7:Q8"/>
    <mergeCell ref="R7:R8"/>
    <mergeCell ref="S7:S8"/>
    <mergeCell ref="Q6:S6"/>
    <mergeCell ref="W6:Y6"/>
    <mergeCell ref="M7:M8"/>
    <mergeCell ref="T7:T8"/>
    <mergeCell ref="N7:N8"/>
    <mergeCell ref="O7:O8"/>
    <mergeCell ref="T6:V6"/>
    <mergeCell ref="U7:U8"/>
    <mergeCell ref="V7:V8"/>
    <mergeCell ref="W7:W8"/>
    <mergeCell ref="X7:X8"/>
    <mergeCell ref="Y7:Y8"/>
    <mergeCell ref="H7:H8"/>
    <mergeCell ref="I7:I8"/>
    <mergeCell ref="J7:J8"/>
    <mergeCell ref="K7:K8"/>
    <mergeCell ref="L7:L8"/>
    <mergeCell ref="AF5:AK5"/>
    <mergeCell ref="AL5:AL8"/>
    <mergeCell ref="AB6:AC6"/>
    <mergeCell ref="AD6:AE6"/>
    <mergeCell ref="AF6:AG6"/>
    <mergeCell ref="Z5:AE5"/>
    <mergeCell ref="AH6:AI6"/>
    <mergeCell ref="AJ6:AK6"/>
    <mergeCell ref="Z6:AA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Rencana Opset Realisasi</vt:lpstr>
      <vt:lpstr>Lokasi Potensial Kerjasama </vt:lpstr>
      <vt:lpstr>Renc Bln Mei Penghasilan Kotor</vt:lpstr>
      <vt:lpstr>KPI</vt:lpstr>
      <vt:lpstr>RO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10</cp:lastModifiedBy>
  <cp:lastPrinted>2023-04-18T05:13:37Z</cp:lastPrinted>
  <dcterms:created xsi:type="dcterms:W3CDTF">2021-06-16T01:56:33Z</dcterms:created>
  <dcterms:modified xsi:type="dcterms:W3CDTF">2023-05-05T02:10:46Z</dcterms:modified>
</cp:coreProperties>
</file>