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rpr\Downloads\"/>
    </mc:Choice>
  </mc:AlternateContent>
  <xr:revisionPtr revIDLastSave="0" documentId="8_{C83DF48B-42F9-4D7D-B26B-F60322DAE0A0}" xr6:coauthVersionLast="47" xr6:coauthVersionMax="47" xr10:uidLastSave="{00000000-0000-0000-0000-000000000000}"/>
  <bookViews>
    <workbookView xWindow="-120" yWindow="-120" windowWidth="20730" windowHeight="11040" tabRatio="493" firstSheet="1" activeTab="1" xr2:uid="{00000000-000D-0000-FFFF-FFFF00000000}"/>
  </bookViews>
  <sheets>
    <sheet name="Laporan Kanpus" sheetId="1" r:id="rId1"/>
    <sheet name="Data Sat Unit Kerja" sheetId="2" r:id="rId2"/>
    <sheet name="Lokasi Potensial Kerjasama " sheetId="3" r:id="rId3"/>
    <sheet name="Sheet1" sheetId="4" r:id="rId4"/>
  </sheets>
  <definedNames>
    <definedName name="_xlnm.Print_Area" localSheetId="1">'Data Sat Unit Kerja'!$A$1:$AA$61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52" i="2" l="1"/>
  <c r="U52" i="2"/>
  <c r="V52" i="2"/>
  <c r="W52" i="2"/>
  <c r="X52" i="2"/>
  <c r="AF51" i="2"/>
  <c r="Z51" i="2"/>
  <c r="AA51" i="2" s="1"/>
  <c r="Y52" i="2" l="1"/>
  <c r="A10" i="2" l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R45" i="2"/>
  <c r="S45" i="2" s="1"/>
  <c r="R44" i="2"/>
  <c r="S44" i="2" s="1"/>
  <c r="R43" i="2"/>
  <c r="S43" i="2" s="1"/>
  <c r="R42" i="2"/>
  <c r="S42" i="2" s="1"/>
  <c r="R41" i="2"/>
  <c r="S41" i="2" s="1"/>
  <c r="R40" i="2"/>
  <c r="S40" i="2" s="1"/>
  <c r="R39" i="2"/>
  <c r="S39" i="2" s="1"/>
  <c r="R38" i="2"/>
  <c r="S38" i="2" s="1"/>
  <c r="R37" i="2"/>
  <c r="S37" i="2" s="1"/>
  <c r="R36" i="2"/>
  <c r="S36" i="2" s="1"/>
  <c r="R35" i="2"/>
  <c r="S35" i="2" s="1"/>
  <c r="R34" i="2"/>
  <c r="S34" i="2" s="1"/>
  <c r="R33" i="2"/>
  <c r="S33" i="2" s="1"/>
  <c r="R32" i="2"/>
  <c r="S32" i="2" s="1"/>
  <c r="R31" i="2"/>
  <c r="S31" i="2" s="1"/>
  <c r="R30" i="2"/>
  <c r="S30" i="2" s="1"/>
  <c r="R29" i="2"/>
  <c r="S29" i="2" s="1"/>
  <c r="R28" i="2"/>
  <c r="S28" i="2" s="1"/>
  <c r="R27" i="2"/>
  <c r="S27" i="2" s="1"/>
  <c r="R26" i="2"/>
  <c r="S26" i="2" s="1"/>
  <c r="R25" i="2"/>
  <c r="S25" i="2" s="1"/>
  <c r="R24" i="2"/>
  <c r="S24" i="2" s="1"/>
  <c r="R23" i="2"/>
  <c r="S23" i="2" s="1"/>
  <c r="R22" i="2"/>
  <c r="S22" i="2" s="1"/>
  <c r="R21" i="2"/>
  <c r="S21" i="2" s="1"/>
  <c r="R20" i="2"/>
  <c r="S20" i="2" s="1"/>
  <c r="R19" i="2"/>
  <c r="S19" i="2" s="1"/>
  <c r="R18" i="2"/>
  <c r="S18" i="2" s="1"/>
  <c r="R17" i="2"/>
  <c r="S17" i="2" s="1"/>
  <c r="R16" i="2"/>
  <c r="S16" i="2" s="1"/>
  <c r="R15" i="2"/>
  <c r="S15" i="2" s="1"/>
  <c r="R14" i="2"/>
  <c r="S14" i="2" s="1"/>
  <c r="R13" i="2"/>
  <c r="S13" i="2" s="1"/>
  <c r="R12" i="2"/>
  <c r="S12" i="2" s="1"/>
  <c r="R11" i="2"/>
  <c r="S11" i="2" s="1"/>
  <c r="R10" i="2"/>
  <c r="S10" i="2" s="1"/>
  <c r="R9" i="2"/>
  <c r="S9" i="2" l="1"/>
  <c r="S52" i="2" s="1"/>
  <c r="R52" i="2"/>
  <c r="Z50" i="2"/>
  <c r="Z49" i="2"/>
  <c r="Z48" i="2"/>
  <c r="Z47" i="2"/>
  <c r="Z46" i="2"/>
  <c r="Z45" i="2"/>
  <c r="Z44" i="2"/>
  <c r="Z43" i="2"/>
  <c r="Z42" i="2"/>
  <c r="Z41" i="2"/>
  <c r="Z40" i="2"/>
  <c r="Z39" i="2"/>
  <c r="Z38" i="2"/>
  <c r="Z37" i="2"/>
  <c r="Z36" i="2"/>
  <c r="Z35" i="2"/>
  <c r="Z34" i="2"/>
  <c r="Z33" i="2"/>
  <c r="Z32" i="2"/>
  <c r="Z31" i="2"/>
  <c r="Z30" i="2"/>
  <c r="Z29" i="2"/>
  <c r="Z28" i="2"/>
  <c r="Z27" i="2"/>
  <c r="Z26" i="2"/>
  <c r="Z25" i="2"/>
  <c r="Z24" i="2"/>
  <c r="Z23" i="2"/>
  <c r="Z22" i="2"/>
  <c r="Z21" i="2"/>
  <c r="Z20" i="2"/>
  <c r="Z19" i="2"/>
  <c r="Z18" i="2"/>
  <c r="Z17" i="2"/>
  <c r="Z16" i="2"/>
  <c r="Z15" i="2"/>
  <c r="Z14" i="2"/>
  <c r="Z13" i="2"/>
  <c r="Z12" i="2"/>
  <c r="Z11" i="2"/>
  <c r="Z10" i="2"/>
  <c r="Z9" i="2"/>
  <c r="Z52" i="2" l="1"/>
  <c r="AF18" i="2"/>
  <c r="AA18" i="2"/>
  <c r="AF10" i="2" l="1"/>
  <c r="AF11" i="2"/>
  <c r="AF12" i="2"/>
  <c r="AF13" i="2"/>
  <c r="AF14" i="2"/>
  <c r="AF15" i="2"/>
  <c r="AF16" i="2"/>
  <c r="AF17" i="2"/>
  <c r="AF21" i="2"/>
  <c r="AF22" i="2"/>
  <c r="AF23" i="2"/>
  <c r="AF24" i="2"/>
  <c r="AF25" i="2"/>
  <c r="AF26" i="2"/>
  <c r="AF27" i="2"/>
  <c r="AF28" i="2"/>
  <c r="AF29" i="2"/>
  <c r="AF30" i="2"/>
  <c r="AF31" i="2"/>
  <c r="AF32" i="2"/>
  <c r="AF33" i="2"/>
  <c r="AF34" i="2"/>
  <c r="AF35" i="2"/>
  <c r="AF36" i="2"/>
  <c r="AF37" i="2"/>
  <c r="AF38" i="2"/>
  <c r="AF39" i="2"/>
  <c r="AF40" i="2"/>
  <c r="AF41" i="2"/>
  <c r="AF42" i="2"/>
  <c r="AF43" i="2"/>
  <c r="AF44" i="2"/>
  <c r="AF46" i="2"/>
  <c r="AF47" i="2"/>
  <c r="AF48" i="2"/>
  <c r="AF49" i="2"/>
  <c r="AF9" i="2"/>
  <c r="AA30" i="2" l="1"/>
  <c r="AA45" i="2" l="1"/>
  <c r="AA46" i="2"/>
  <c r="AA47" i="2"/>
  <c r="AA48" i="2"/>
  <c r="AA49" i="2"/>
  <c r="AA50" i="2"/>
  <c r="AA10" i="2" l="1"/>
  <c r="AA11" i="2"/>
  <c r="AA12" i="2"/>
  <c r="AA13" i="2"/>
  <c r="AA14" i="2"/>
  <c r="AA15" i="2"/>
  <c r="AA16" i="2"/>
  <c r="AA17" i="2"/>
  <c r="AA19" i="2"/>
  <c r="AF19" i="2" s="1"/>
  <c r="AG19" i="2" s="1"/>
  <c r="AA20" i="2"/>
  <c r="AF20" i="2" s="1"/>
  <c r="AG20" i="2" s="1"/>
  <c r="AA21" i="2"/>
  <c r="AA22" i="2"/>
  <c r="AA23" i="2"/>
  <c r="AA24" i="2"/>
  <c r="AA25" i="2"/>
  <c r="AA26" i="2"/>
  <c r="AA27" i="2"/>
  <c r="AA28" i="2"/>
  <c r="AA29" i="2"/>
  <c r="AA31" i="2"/>
  <c r="AA32" i="2"/>
  <c r="AA33" i="2"/>
  <c r="AA34" i="2"/>
  <c r="AA35" i="2"/>
  <c r="AA36" i="2"/>
  <c r="AA37" i="2"/>
  <c r="AA38" i="2"/>
  <c r="AA39" i="2"/>
  <c r="AA40" i="2"/>
  <c r="AA41" i="2"/>
  <c r="AA42" i="2"/>
  <c r="AA43" i="2"/>
  <c r="AA44" i="2"/>
  <c r="AE45" i="2" l="1"/>
  <c r="AF45" i="2" l="1"/>
  <c r="Y53" i="2"/>
  <c r="AA9" i="2" l="1"/>
  <c r="AA52" i="2" s="1"/>
  <c r="AE52" i="2" l="1"/>
  <c r="AE53" i="2" s="1"/>
  <c r="C12" i="1"/>
  <c r="X12" i="1" l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AB52" i="2"/>
</calcChain>
</file>

<file path=xl/sharedStrings.xml><?xml version="1.0" encoding="utf-8"?>
<sst xmlns="http://schemas.openxmlformats.org/spreadsheetml/2006/main" count="749" uniqueCount="348">
  <si>
    <t>No.</t>
  </si>
  <si>
    <t>Divisi Regional</t>
  </si>
  <si>
    <t>Jateng</t>
  </si>
  <si>
    <t>Jatim</t>
  </si>
  <si>
    <t>Janten</t>
  </si>
  <si>
    <t>PeFi</t>
  </si>
  <si>
    <t>Kanpus</t>
  </si>
  <si>
    <t>Jumlah</t>
  </si>
  <si>
    <t>Jumlah PKS</t>
  </si>
  <si>
    <t>Pendapatan</t>
  </si>
  <si>
    <t>Rp.</t>
  </si>
  <si>
    <t>Buah</t>
  </si>
  <si>
    <t>Tanah</t>
  </si>
  <si>
    <t>SEWA</t>
  </si>
  <si>
    <t>Pend (Rp)</t>
  </si>
  <si>
    <t>Bangunan</t>
  </si>
  <si>
    <t>Fasilitas Perhutani</t>
  </si>
  <si>
    <t>buah</t>
  </si>
  <si>
    <t>Luas (m2)</t>
  </si>
  <si>
    <t>BOT/BGS</t>
  </si>
  <si>
    <t>BTO/BSG</t>
  </si>
  <si>
    <t>Usaha Lainnya</t>
  </si>
  <si>
    <t>Keterangan</t>
  </si>
  <si>
    <t>Jumlah Sewa</t>
  </si>
  <si>
    <t>Kerjasama Operasi (KSO)</t>
  </si>
  <si>
    <t>Kerjasama Usaha (KSU)</t>
  </si>
  <si>
    <t>NO</t>
  </si>
  <si>
    <t>PERUNTUKAN KERJASAMA</t>
  </si>
  <si>
    <t>PERJANJIAN</t>
  </si>
  <si>
    <t>MASA PERJANJIAN</t>
  </si>
  <si>
    <t>REALISASI S/D BULAN LALU</t>
  </si>
  <si>
    <t>KETERANGAN</t>
  </si>
  <si>
    <t>NOMOR</t>
  </si>
  <si>
    <t>TANGGAL</t>
  </si>
  <si>
    <t>MULAI</t>
  </si>
  <si>
    <t>SELESAI</t>
  </si>
  <si>
    <t>NAMA &amp; IDENTITAS MITRA KERJASAMA</t>
  </si>
  <si>
    <t>NAMA</t>
  </si>
  <si>
    <t>IDENTITAS</t>
  </si>
  <si>
    <t>Satuan Kerja</t>
  </si>
  <si>
    <t>Alamat</t>
  </si>
  <si>
    <t>OBYEK KERJASAMA</t>
  </si>
  <si>
    <t>Sertipikat (Belum/Sudah)</t>
  </si>
  <si>
    <t>Jumlah (17+18+19)</t>
  </si>
  <si>
    <r>
      <t>Tanah (m</t>
    </r>
    <r>
      <rPr>
        <sz val="9"/>
        <rFont val="Calibri"/>
        <family val="2"/>
      </rPr>
      <t>²</t>
    </r>
    <r>
      <rPr>
        <sz val="9"/>
        <rFont val="Tahoma"/>
        <family val="2"/>
      </rPr>
      <t>)</t>
    </r>
  </si>
  <si>
    <r>
      <t>Bangunan (m</t>
    </r>
    <r>
      <rPr>
        <sz val="9"/>
        <rFont val="Calibri"/>
        <family val="2"/>
      </rPr>
      <t>²</t>
    </r>
    <r>
      <rPr>
        <sz val="9"/>
        <rFont val="Tahoma"/>
        <family val="2"/>
      </rPr>
      <t>)</t>
    </r>
  </si>
  <si>
    <t>Koordinat (GPS)</t>
  </si>
  <si>
    <t>Foto</t>
  </si>
  <si>
    <t>Fasilitas di sekitar Obyek</t>
  </si>
  <si>
    <t>Obyek</t>
  </si>
  <si>
    <t>LOKASI POTENSIAL YANG AKAN DITAWARKAN UNTUK DIKERJASAMAKAN</t>
  </si>
  <si>
    <t>ALAMAT</t>
  </si>
  <si>
    <t>SATUAN KERJA</t>
  </si>
  <si>
    <t xml:space="preserve"> </t>
  </si>
  <si>
    <t>SKEMA KERJA SAMA</t>
  </si>
  <si>
    <t>TOTAL NILAI KERJA SAMA (Rp.)</t>
  </si>
  <si>
    <t>REALISASI PENDAPATAN (Rp.)</t>
  </si>
  <si>
    <t>S/D MINGGU LALU</t>
  </si>
  <si>
    <t>DALAM MINGGU INI</t>
  </si>
  <si>
    <t>S/D MINGGU INI</t>
  </si>
  <si>
    <t>REALISASI S/D BULAN INI</t>
  </si>
  <si>
    <t>DATA REKAPITULASI PERKEMBANGAN LAPORAN KEMAJUAN PENDAPATAN OPTIMALISASI ASET</t>
  </si>
  <si>
    <t>NAMA OBYEK</t>
  </si>
  <si>
    <t>TANAH (M²)</t>
  </si>
  <si>
    <t>Calon Mitra Yang ingin Bekerjasama</t>
  </si>
  <si>
    <t>DAFTAR LOKASI POTENSI ASET TETAP UNTUK DIKERJASAMAKAN/OPTIMALISASIKAN TAHUN 2021</t>
  </si>
  <si>
    <t>25 (23+24)</t>
  </si>
  <si>
    <t>26 (22+25)</t>
  </si>
  <si>
    <t>STATUS (Baru/ Perpanjangan)</t>
  </si>
  <si>
    <t>PPN</t>
  </si>
  <si>
    <t>PBB</t>
  </si>
  <si>
    <t>Perkiraan</t>
  </si>
  <si>
    <t>Nilai Kerja sama/sewa (Rp./thn)</t>
  </si>
  <si>
    <t>KTP</t>
  </si>
  <si>
    <t>28-02-2022</t>
  </si>
  <si>
    <t>KPH : BANDUNG UTARA</t>
  </si>
  <si>
    <t>SERTIFIKAT (Belum/Sudah)</t>
  </si>
  <si>
    <t>Supriatna</t>
  </si>
  <si>
    <t>Rahmat Amin</t>
  </si>
  <si>
    <t>Fadillah Satria Gama</t>
  </si>
  <si>
    <t>Iwan K</t>
  </si>
  <si>
    <t>H. Tatang Sunjani</t>
  </si>
  <si>
    <t>Sumilah</t>
  </si>
  <si>
    <t>Undang Yayan</t>
  </si>
  <si>
    <t>DIVISI REGIONAL :  JAWA BARAT</t>
  </si>
  <si>
    <t>Bandung,                 Juni 2021</t>
  </si>
  <si>
    <t>Mengetahui,</t>
  </si>
  <si>
    <t>Dibuat Oleh,</t>
  </si>
  <si>
    <t>Adm Perhutani KPH  Bandung Utara</t>
  </si>
  <si>
    <t>KTU KPH Bandung Utara</t>
  </si>
  <si>
    <t>KSS Sarpra &amp; Aset</t>
  </si>
  <si>
    <t>USEP RUSTANDI</t>
  </si>
  <si>
    <t>SISWANDI KIKI</t>
  </si>
  <si>
    <t>T  A  R  K  I  M  A  N</t>
  </si>
  <si>
    <t>PHT 19761122 200807 100</t>
  </si>
  <si>
    <t>PHT19791025 200807 100</t>
  </si>
  <si>
    <t>PHT 19690825 199607 100</t>
  </si>
  <si>
    <t>AB   885932</t>
  </si>
  <si>
    <t>AH   928330</t>
  </si>
  <si>
    <t>Belum</t>
  </si>
  <si>
    <t>AC   582969</t>
  </si>
  <si>
    <t>AC   547425</t>
  </si>
  <si>
    <t>AG   438670</t>
  </si>
  <si>
    <t>AC 582968</t>
  </si>
  <si>
    <t>AN 942368</t>
  </si>
  <si>
    <t>Pemanfaatan Tanah Pek RD TPK Cikalong Wetan</t>
  </si>
  <si>
    <t>Rahmat Raharjo</t>
  </si>
  <si>
    <t>KPH BANDUNG UTARA</t>
  </si>
  <si>
    <t>Komkpensasi Eksisting Menara Pemancar Telekomunikasi</t>
  </si>
  <si>
    <t>Petak 48b BKPH Lembang</t>
  </si>
  <si>
    <t>Menara BCA Lt.55 Jl.MH.Thamrin No.01 Jakarta</t>
  </si>
  <si>
    <t>30-12-2021</t>
  </si>
  <si>
    <t>29-12-2022</t>
  </si>
  <si>
    <t>baru</t>
  </si>
  <si>
    <t>Cecep Tedi</t>
  </si>
  <si>
    <t>PHT. 19780402200901100</t>
  </si>
  <si>
    <t>MOHAMAD RIDWAN</t>
  </si>
  <si>
    <t>28-12-2021</t>
  </si>
  <si>
    <t>Jl.Ibu Ganiah C36 003/002, Cibeber, Cimahi</t>
  </si>
  <si>
    <t>26-09-2021</t>
  </si>
  <si>
    <t>25-09-2022</t>
  </si>
  <si>
    <t>Column1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</si>
  <si>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</si>
  <si>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</si>
  <si>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</si>
  <si>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</si>
  <si>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</si>
  <si>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</si>
  <si>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</si>
  <si>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</si>
  <si>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</si>
  <si>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</si>
  <si>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</si>
  <si>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</si>
  <si>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</si>
  <si>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</si>
  <si>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</si>
  <si>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</si>
  <si>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</si>
  <si>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</si>
  <si>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</si>
  <si>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</si>
  <si>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</si>
  <si>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</si>
  <si>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</si>
  <si>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</si>
  <si>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27</t>
  </si>
  <si>
    <t>PLT.Adm Perhutani KPH  KPH BANDUNG UTARA</t>
  </si>
  <si>
    <t>JAWA BARAT</t>
  </si>
  <si>
    <t>DIVISI REGIONAL</t>
  </si>
  <si>
    <t>KPH</t>
  </si>
  <si>
    <t>BULAN</t>
  </si>
  <si>
    <t>09-02-2022</t>
  </si>
  <si>
    <t>08-02-2024</t>
  </si>
  <si>
    <t>05/PKS/Sarpra/BDU/Divreg Janten/2022</t>
  </si>
  <si>
    <t>Baru</t>
  </si>
  <si>
    <t>Perpanjangan</t>
  </si>
  <si>
    <t>31-12-2022</t>
  </si>
  <si>
    <t>Pemanfaatan Tanah Pekarangan Jl.Setiabudi Bandung</t>
  </si>
  <si>
    <t>Jalan. Setiabudi 376 Bandung</t>
  </si>
  <si>
    <t>Asep Beben</t>
  </si>
  <si>
    <t>kp. Pasirwangi 005/011 Lembang</t>
  </si>
  <si>
    <t>02/PKS/Sarpra/BDU/Divreg Janten/2022</t>
  </si>
  <si>
    <t>Halim Iskandar</t>
  </si>
  <si>
    <t>08-02-2023</t>
  </si>
  <si>
    <t>03/PKS/Sarpra/BDU/Divreg Janten/2022</t>
  </si>
  <si>
    <t>Juffry Isa</t>
  </si>
  <si>
    <t>`</t>
  </si>
  <si>
    <t>Gedung Telkom Landmark Tower Menara 1, Jl.Jend.Gatot Subroto Kav.52Kuningan Barat Jaksel</t>
  </si>
  <si>
    <t>20-12-2021</t>
  </si>
  <si>
    <t>19-12-2022</t>
  </si>
  <si>
    <t>06/PKS/Sarpra/BDU/Divreg Janten/2022</t>
  </si>
  <si>
    <t>Yaya Dachyarna</t>
  </si>
  <si>
    <t>24/PKS/Sarpra/BDU/Divreg Janten/2022</t>
  </si>
  <si>
    <t>25/PKS/Sarpra/BDU/Divreg Janten/2022</t>
  </si>
  <si>
    <t>04/PKS/Sarpra/BDU/Divreg Janten/2022</t>
  </si>
  <si>
    <t>12/PKS/Sarpra/BDU/Divreg Janten/2022</t>
  </si>
  <si>
    <t>15/PKS/Sarpra/BDU/Divreg Janten/2022</t>
  </si>
  <si>
    <t>13/PKS/Sarpra/BDU/Divreg Janten/2022</t>
  </si>
  <si>
    <t>16/PKS/Sarpra/BDU/Divreg Janten/2022</t>
  </si>
  <si>
    <t>18/PKS/Sarpra/BDU/Divreg Janten/2022</t>
  </si>
  <si>
    <t>19/PKS/Sarpra/BDU/Divreg Janten/2022</t>
  </si>
  <si>
    <t>20/PKS/Sarpra/BDU/Divreg Janten/2022</t>
  </si>
  <si>
    <t>21/PKS/Sarpra/BDU/Divreg Janten/2022</t>
  </si>
  <si>
    <t>22/PKS/Sarpra/BDU/Divreg Janten/2022</t>
  </si>
  <si>
    <t>26/PKS/Sarpra/BDU/Divreg Janten/2022</t>
  </si>
  <si>
    <t>11/PKS/Sarpra/BDU/Divreg Janten/2022</t>
  </si>
  <si>
    <t>10/PKS/Sarpra/BDU/Divreg Janten/2022</t>
  </si>
  <si>
    <t>07/PKS/Sarpra/BDU/Divreg Janten/2022</t>
  </si>
  <si>
    <t xml:space="preserve">Jl. Cilengkrang II Kelurahan Palasari kec Cibiru Kota Bandung </t>
  </si>
  <si>
    <t>28-04-2022</t>
  </si>
  <si>
    <t>27-10-2024</t>
  </si>
  <si>
    <t>30-06-2023</t>
  </si>
  <si>
    <t>31-12-2023</t>
  </si>
  <si>
    <t>01-01-2022</t>
  </si>
  <si>
    <t>01-04-2022</t>
  </si>
  <si>
    <t>31-03-2024</t>
  </si>
  <si>
    <t xml:space="preserve">Ditangguhkan </t>
  </si>
  <si>
    <t>Berhenti</t>
  </si>
  <si>
    <t xml:space="preserve">Kuliner Ramen </t>
  </si>
  <si>
    <t xml:space="preserve">warung </t>
  </si>
  <si>
    <t>Penjahit</t>
  </si>
  <si>
    <t xml:space="preserve">Warung Makan / Toko Buah </t>
  </si>
  <si>
    <t>Bubur Ayam</t>
  </si>
  <si>
    <t>27/PKS/Sarpra/BDU/Divreg Janten/2022</t>
  </si>
  <si>
    <t>Kedai Makanan/ kuliner kebab</t>
  </si>
  <si>
    <t>Sobur Somantri</t>
  </si>
  <si>
    <t>17/PKS/Sarpra/BDU/Divreg Janten/2022</t>
  </si>
  <si>
    <t>23/PKS/Sarpra/BDU/Divreg Janten/2022</t>
  </si>
  <si>
    <t>Indomarco</t>
  </si>
  <si>
    <t>kosong</t>
  </si>
  <si>
    <t>09/PKS/Sarpra/BDU/Divreg Janten/2022</t>
  </si>
  <si>
    <t>Menara Pemancar / PT.STP</t>
  </si>
  <si>
    <t>Menara Pemancar / PT IBS</t>
  </si>
  <si>
    <t>008/Sarpra/BDU/DIVREGJANTEN/2022</t>
  </si>
  <si>
    <t>001A/Sarpra/BDU/DIVREGJANTEN/2022</t>
  </si>
  <si>
    <t>Menara Pemancar / PT. TELKOM</t>
  </si>
  <si>
    <t>Rusyanto</t>
  </si>
  <si>
    <t>Toko Sepatu</t>
  </si>
  <si>
    <t>Awan Nurmala</t>
  </si>
  <si>
    <t>01-07-2022</t>
  </si>
  <si>
    <t>berjalan</t>
  </si>
  <si>
    <t>PHT 19730615199810100</t>
  </si>
  <si>
    <t>Dedi Praba / PT.Solusi Tunas Pratama</t>
  </si>
  <si>
    <t>Eppi saeful azhar / PT.Inti Bangun Sejahtera</t>
  </si>
  <si>
    <t>Ade Mulyono / PT. Telkomsel</t>
  </si>
  <si>
    <r>
      <t>BANGUNAN (M</t>
    </r>
    <r>
      <rPr>
        <b/>
        <sz val="11"/>
        <rFont val="Calibri"/>
        <family val="2"/>
      </rPr>
      <t>²</t>
    </r>
    <r>
      <rPr>
        <b/>
        <sz val="11"/>
        <rFont val="Tahoma"/>
        <family val="2"/>
      </rPr>
      <t>)</t>
    </r>
  </si>
  <si>
    <t>14/PKS/Sarpra/BDU/Divreg Janten/2022</t>
  </si>
  <si>
    <t>TARGET PENDAPATAN 2022 (Rp.)</t>
  </si>
  <si>
    <t>Kasi Keuangan, SDM, Umum &amp; IT</t>
  </si>
  <si>
    <t>REALISASI PENDAPATAN DAN PERJANJIAN KERJA SAMA OPTIMALISASI ASET TAHUN 2023</t>
  </si>
  <si>
    <t xml:space="preserve">Kantor Unit III Lama </t>
  </si>
  <si>
    <t xml:space="preserve">Tanah Pekarangan Kosong </t>
  </si>
  <si>
    <t>Tanah Pekarangan Eks KBM</t>
  </si>
  <si>
    <t xml:space="preserve">Rumah Dinas KPRH </t>
  </si>
  <si>
    <t xml:space="preserve">Pekarangan Rumah Dinas KPRH </t>
  </si>
  <si>
    <t>Pekarangan Asper/KBKPH Manglayang</t>
  </si>
  <si>
    <t>Kantor Dan Rumah Dinas Asper</t>
  </si>
  <si>
    <t>Tanah Pekarangan Kosong DI CILENGKRANG</t>
  </si>
  <si>
    <t>Tanah Pekarangan Kosong</t>
  </si>
  <si>
    <t>48</t>
  </si>
  <si>
    <t>51</t>
  </si>
  <si>
    <t>32</t>
  </si>
  <si>
    <t>600</t>
  </si>
  <si>
    <t>0</t>
  </si>
  <si>
    <t>2000</t>
  </si>
  <si>
    <t>70</t>
  </si>
  <si>
    <t>45</t>
  </si>
  <si>
    <t>32,8</t>
  </si>
  <si>
    <t>54</t>
  </si>
  <si>
    <t>110</t>
  </si>
  <si>
    <t>40</t>
  </si>
  <si>
    <t>50</t>
  </si>
  <si>
    <t>80</t>
  </si>
  <si>
    <t>130</t>
  </si>
  <si>
    <t>1.150</t>
  </si>
  <si>
    <t>336</t>
  </si>
  <si>
    <t>1010</t>
  </si>
  <si>
    <t>200</t>
  </si>
  <si>
    <t>Kantor TORCH</t>
  </si>
  <si>
    <t>Toko Busana</t>
  </si>
  <si>
    <t>Dragon Hot Chicken</t>
  </si>
  <si>
    <t>Outlet Kuliner</t>
  </si>
  <si>
    <t>Parkir Kendaraan</t>
  </si>
  <si>
    <t xml:space="preserve">Gacoan </t>
  </si>
  <si>
    <t xml:space="preserve">Rumah Makan Pecel Lele </t>
  </si>
  <si>
    <t>Kreasi Mandiri</t>
  </si>
  <si>
    <t>Kedai Kopi Siliwangi</t>
  </si>
  <si>
    <t>Gudang Kopi Siliwangi</t>
  </si>
  <si>
    <t>Toko Kue Chizz</t>
  </si>
  <si>
    <t>Barber Shop</t>
  </si>
  <si>
    <t>Toko Lins Caffé Camp</t>
  </si>
  <si>
    <t>Kantor Advokat</t>
  </si>
  <si>
    <t>Bengkel Mobil</t>
  </si>
  <si>
    <t>Warung Nasi &amp; Kusen Kayu</t>
  </si>
  <si>
    <t>Laundry</t>
  </si>
  <si>
    <t>Conter MOF Call</t>
  </si>
  <si>
    <t>Coffe Shop Mamayo</t>
  </si>
  <si>
    <t>Kedai Baso Restorja</t>
  </si>
  <si>
    <t>Bengkel, Kusen Kayu &amp; Gerai Handphone</t>
  </si>
  <si>
    <t>Apotik Laswi</t>
  </si>
  <si>
    <t>ooutlet madu</t>
  </si>
  <si>
    <t>kantor Torch</t>
  </si>
  <si>
    <t>Rumah Makan Ampera</t>
  </si>
  <si>
    <t>indomaret</t>
  </si>
  <si>
    <t>Jl. Laswi No 1 Kelurahan Kacapiring Kec.Batununggal Kota Bandung</t>
  </si>
  <si>
    <t xml:space="preserve">Jl. Jend.A.Yani No 276 Kelurahan Kacapiring Kec Batununggal kota Bandung </t>
  </si>
  <si>
    <t>Jl. Cilengkrang II Kelurahan Palasari Kec. Cibiru Kota Bandung</t>
  </si>
  <si>
    <t xml:space="preserve">Jalan AH Nasution /Jalan Cilengkrang  II Kelurahan Palasari Kec UjungBerung Kota Bandung </t>
  </si>
  <si>
    <t>Jl. Raya Cilengkrang Kelurahan Tenolaya Kec. Cicalengka Kabupaten Bandung</t>
  </si>
  <si>
    <t xml:space="preserve">Jl.Jend .A.Yani No 278 Kelurahan Kacapiring Kec. Batununggal Kota Bandung </t>
  </si>
  <si>
    <t>Gudang Belakang Kantor Unit Lama Kelurahan Kacapiring Kec. Batutunggal Kota Bandung</t>
  </si>
  <si>
    <t>Jl. Kayu Ambon Ds. Lembang Kec. Lembang Kabupaten Bandung Barat</t>
  </si>
  <si>
    <t xml:space="preserve">Jl. Nagrog No. 22 Kelurahan Pasang Graham Kec. Ujung Berung Kota Bandung </t>
  </si>
  <si>
    <t xml:space="preserve">Jl. Jend.H.Yani No. 76 Kelurahan Kacapirang Kec. Batununggal Kota Bandung </t>
  </si>
  <si>
    <t>Jl. Cicalengka N0. 180 Kelurahan Tenjolaya Kec. Cicalengka Kabupaten Bandung</t>
  </si>
  <si>
    <t>01 B/PKS/Sarpra/BDU/Divreg Janten/2022</t>
  </si>
  <si>
    <t>17-06-2022</t>
  </si>
  <si>
    <t>Jl. H.Kurdi Timur No 11 RT 010 RW 001 Kelurahan Karasak Kec. Astana Anyar Kota Bandung</t>
  </si>
  <si>
    <t>Jl. Tirtawening No 18 RT 001 RW 002 Kelurahan Cisurupan Kec. Cibiru Kota Bandung</t>
  </si>
  <si>
    <t xml:space="preserve">Jl. Terusan Jalan Jakarta No 78C RT 001 RW 001 Kelurahan Antapani Tengah Kec Antapani Kota Bandung </t>
  </si>
  <si>
    <t>Komplek Permata Indah Blok H-16 RT 005 RW 005 Kelurahan Caringin Kec.Bandung Kulon kota Bandung</t>
  </si>
  <si>
    <t xml:space="preserve">Jl. Terusan Sulfat 3K No 141 Kel Sawojajar Kec Kedung Kandang Kota Malang </t>
  </si>
  <si>
    <t>Kp. Kebon Kalapa RT 001 RW 005 Kel. Penenjoan Kec. Cicalengka Kabupaten Bandung</t>
  </si>
  <si>
    <t xml:space="preserve">Kp.Sukaasih RT 002 RW 006 Kelurahan Karanganyar Kec.Kawalu Kota Tasikmalaya </t>
  </si>
  <si>
    <t xml:space="preserve">Komplek Permata Biru Blok AS No 194 RT 008 RW 023 Kelurahan Cinunuk Kec. Cileunyi Kabupaten Bandung </t>
  </si>
  <si>
    <t>Jl. Yupiter Barat XI Blok H2 No. 33 RT 007 RW 002 Kelurahan Sekejati Kec. Buah Batu Kota Bandung</t>
  </si>
  <si>
    <t>Jl. Martanegara No.52 Kelurahan Turangga Kec. Lengkong Kota Bandung</t>
  </si>
  <si>
    <t>Jl. Ibu sanki Gg. Setiamanah No.36 RT.003 RW.013 Kelurahan Cibeber Kec. Cimahi Selatan Kota Cimahi</t>
  </si>
  <si>
    <t>Jl. Cianjur No. 12 RT. 003 RW. 005 Kelurahan Batununggal Kota Bandung</t>
  </si>
  <si>
    <t>Jl. Pratista Timur III No. 19 RT 007 RW. 015 Kelurahan Antapani Kec. Kacamatan Antapani Kota Bandung</t>
  </si>
  <si>
    <t>Kp. Sukanegara RT.002 RW.002 Sukanegara Kelurahan Pager wangi Kacamatan Lembang Kabupaten Bandung Barat</t>
  </si>
  <si>
    <t>Kp. Sukanegara RT.002 RW.004 Kelurahan Pager Wangi Kacamatan Lembang Kabupaten Bandung Barat</t>
  </si>
  <si>
    <t xml:space="preserve">Kp. Sukamulya RT. 001 RW. 002 Kelurahan Cibodas Kacamatan Lembang Kabupaten Bandung Barat </t>
  </si>
  <si>
    <t>Jl. Cisaranten Wetan RT. 002 RW. 002 Kelurahan Cisaranten Wetan Kec. Cinambo Kota Bandung</t>
  </si>
  <si>
    <t>Jl. Sukabumi Dalam RT. 010 RW. 006 Kelurahan Kacapiring Kec. Batununggal Kota Bandung</t>
  </si>
  <si>
    <t xml:space="preserve">Jl. Bhayangkara  Gg. Kaswari No. 15 RT. 003 RW. 005 Kelurahan Selabatu Kec. Cikole Kota Sukabumi </t>
  </si>
  <si>
    <t>Jl. Samoja Dalam RT. 003 RW. 006 Kelurahan Samoja Kec. Batununggal Kota Bandung</t>
  </si>
  <si>
    <t>Jl. Kp Warung Peteuy RT. 041 RW. 002 Kelurahan Panenjoan Kec. Cicalengka No. 180</t>
  </si>
  <si>
    <t>Jl.Dangdeur Indah No 11 RT 005 RW 001 Kelurahan Sukagalih Kec Sukajadi Kota bandung</t>
  </si>
  <si>
    <t>01-03-2022</t>
  </si>
  <si>
    <t>Ben Wirawan Sudarmaji</t>
  </si>
  <si>
    <t>Sella Vidya Irmanda</t>
  </si>
  <si>
    <t>Daniel Kristano</t>
  </si>
  <si>
    <t>Ari Yohan arjoto</t>
  </si>
  <si>
    <t xml:space="preserve">Ali Makin </t>
  </si>
  <si>
    <t>Rian Zulfikar</t>
  </si>
  <si>
    <t>Ahmad Suhandi Purwana</t>
  </si>
  <si>
    <t>Hendry Donal, SH.,MH</t>
  </si>
  <si>
    <t xml:space="preserve">Undang </t>
  </si>
  <si>
    <t>Otih Hasanah</t>
  </si>
  <si>
    <t xml:space="preserve">Muhidin </t>
  </si>
  <si>
    <t>RD. Maolana Alarmia</t>
  </si>
  <si>
    <t>Mochammad Bagus Ramdani</t>
  </si>
  <si>
    <t>Puspha Indhana</t>
  </si>
  <si>
    <t xml:space="preserve">Cece Sutisna </t>
  </si>
  <si>
    <t>palawi</t>
  </si>
  <si>
    <t>NILAI POKOK</t>
  </si>
  <si>
    <t>29/PKS/Sarpra/BDU/Divreg Janten/2022</t>
  </si>
  <si>
    <t>DADAN WACHJU WARDHANA, S.HUT, MM.</t>
  </si>
  <si>
    <t>titipan bln maret 4</t>
  </si>
  <si>
    <t>Putra Daulay</t>
  </si>
  <si>
    <t>Café</t>
  </si>
  <si>
    <t>Menara Pemancar / PT Dayamitra</t>
  </si>
  <si>
    <t>30/Sarpra/BDU/DIVREGJANTEN/2022</t>
  </si>
  <si>
    <t>Henri Ramdan</t>
  </si>
  <si>
    <t>APRIL (4)</t>
  </si>
  <si>
    <t>Bandung, 28 April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</si>
</sst>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-* #,##0.00_-;\-* #,##0.00_-;_-* &quot;-&quot;??_-;_-@_-"/>
    <numFmt numFmtId="164" formatCode="_(* #,##0_);_(* \(#,##0\);_(* &quot;-&quot;_);_(@_)"/>
    <numFmt numFmtId="165" formatCode="_(* #,##0.00_);_(* \(#,##0.00\);_(* &quot;-&quot;??_);_(@_)"/>
    <numFmt numFmtId="166" formatCode="_-* #,##0_-;\-* #,##0_-;_-* &quot;-&quot;??_-;_-@_-"/>
    <numFmt numFmtId="167" formatCode="_(* #,##0_);_(* \(#,##0\);_(* \-_);_(@_)"/>
    <numFmt numFmtId="168" formatCode="_(* #,##0_);_(* \(#,##0\);_(* &quot;-&quot;??_);_(@_)"/>
    <numFmt numFmtId="169" formatCode="@* &quot;:&quot;"/>
    <numFmt numFmtId="170" formatCode="[$-409]d\-mmm\-yy;@"/>
  </numFmts>
  <fonts count="19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name val="Tahoma"/>
      <family val="2"/>
    </font>
    <font>
      <sz val="9"/>
      <name val="Calibri"/>
      <family val="2"/>
    </font>
    <font>
      <sz val="8"/>
      <name val="Tahoma"/>
      <family val="2"/>
    </font>
    <font>
      <b/>
      <i/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Tahoma"/>
      <family val="2"/>
    </font>
    <font>
      <b/>
      <sz val="11"/>
      <color theme="1"/>
      <name val="Tahoma"/>
      <family val="2"/>
    </font>
    <font>
      <b/>
      <sz val="11"/>
      <name val="Calibri"/>
      <family val="2"/>
    </font>
    <font>
      <b/>
      <sz val="1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</borders>
  <cellStyleXfs count="4">
    <xf numFmtId="0" fontId="0" fillId="0" borderId="0"/>
    <xf numFmtId="43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5" fontId="17" fillId="0" borderId="0" applyFont="0" applyFill="0" applyBorder="0" applyAlignment="0" applyProtection="0"/>
  </cellStyleXfs>
  <cellXfs count="148">
    <xf numFmtId="0" fontId="0" fillId="0" borderId="0" xfId="0"/>
    <xf numFmtId="0" fontId="0" fillId="0" borderId="3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1" xfId="0" applyBorder="1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2" borderId="1" xfId="0" applyFont="1" applyFill="1" applyBorder="1" applyAlignment="1">
      <alignment horizontal="center"/>
    </xf>
    <xf numFmtId="0" fontId="3" fillId="0" borderId="4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0" borderId="17" xfId="0" applyBorder="1"/>
    <xf numFmtId="0" fontId="5" fillId="2" borderId="1" xfId="0" applyFont="1" applyFill="1" applyBorder="1" applyAlignment="1">
      <alignment horizontal="center" vertical="center"/>
    </xf>
    <xf numFmtId="0" fontId="6" fillId="0" borderId="0" xfId="0" applyFont="1"/>
    <xf numFmtId="0" fontId="3" fillId="0" borderId="2" xfId="0" applyFont="1" applyBorder="1" applyAlignment="1">
      <alignment horizontal="center" vertical="center" wrapText="1"/>
    </xf>
    <xf numFmtId="43" fontId="0" fillId="2" borderId="1" xfId="1" applyFont="1" applyFill="1" applyBorder="1" applyAlignment="1">
      <alignment horizontal="center"/>
    </xf>
    <xf numFmtId="0" fontId="8" fillId="0" borderId="0" xfId="0" applyFont="1"/>
    <xf numFmtId="0" fontId="9" fillId="0" borderId="0" xfId="0" applyFont="1"/>
    <xf numFmtId="166" fontId="0" fillId="0" borderId="3" xfId="1" applyNumberFormat="1" applyFont="1" applyBorder="1"/>
    <xf numFmtId="0" fontId="0" fillId="0" borderId="17" xfId="0" applyBorder="1" applyAlignment="1">
      <alignment horizontal="center"/>
    </xf>
    <xf numFmtId="0" fontId="10" fillId="0" borderId="0" xfId="0" applyFont="1"/>
    <xf numFmtId="168" fontId="0" fillId="0" borderId="0" xfId="1" applyNumberFormat="1" applyFont="1" applyFill="1"/>
    <xf numFmtId="166" fontId="0" fillId="0" borderId="0" xfId="1" applyNumberFormat="1" applyFont="1" applyFill="1"/>
    <xf numFmtId="167" fontId="11" fillId="5" borderId="0" xfId="0" applyNumberFormat="1" applyFont="1" applyFill="1"/>
    <xf numFmtId="0" fontId="12" fillId="0" borderId="0" xfId="0" applyFont="1"/>
    <xf numFmtId="0" fontId="0" fillId="0" borderId="0" xfId="0" applyAlignment="1">
      <alignment horizontal="left"/>
    </xf>
    <xf numFmtId="168" fontId="0" fillId="0" borderId="0" xfId="0" applyNumberFormat="1"/>
    <xf numFmtId="165" fontId="0" fillId="0" borderId="0" xfId="0" applyNumberFormat="1"/>
    <xf numFmtId="0" fontId="13" fillId="3" borderId="3" xfId="0" applyFont="1" applyFill="1" applyBorder="1" applyAlignment="1">
      <alignment horizontal="center" vertical="center" wrapText="1"/>
    </xf>
    <xf numFmtId="0" fontId="13" fillId="3" borderId="4" xfId="0" applyFont="1" applyFill="1" applyBorder="1" applyAlignment="1">
      <alignment horizontal="center" vertical="center" wrapText="1"/>
    </xf>
    <xf numFmtId="0" fontId="13" fillId="3" borderId="2" xfId="0" applyFont="1" applyFill="1" applyBorder="1" applyAlignment="1">
      <alignment horizontal="center" vertical="center"/>
    </xf>
    <xf numFmtId="0" fontId="13" fillId="3" borderId="2" xfId="0" applyFont="1" applyFill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/>
    </xf>
    <xf numFmtId="0" fontId="13" fillId="0" borderId="10" xfId="0" applyFont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0" fillId="0" borderId="22" xfId="0" applyBorder="1" applyAlignment="1">
      <alignment horizontal="center"/>
    </xf>
    <xf numFmtId="0" fontId="0" fillId="0" borderId="22" xfId="0" applyBorder="1"/>
    <xf numFmtId="164" fontId="0" fillId="0" borderId="22" xfId="2" applyFont="1" applyFill="1" applyBorder="1" applyAlignment="1">
      <alignment horizontal="left"/>
    </xf>
    <xf numFmtId="164" fontId="12" fillId="0" borderId="22" xfId="2" applyFont="1" applyFill="1" applyBorder="1" applyAlignment="1" applyProtection="1">
      <alignment horizontal="center"/>
    </xf>
    <xf numFmtId="49" fontId="12" fillId="0" borderId="22" xfId="0" applyNumberFormat="1" applyFont="1" applyBorder="1" applyAlignment="1">
      <alignment horizontal="left"/>
    </xf>
    <xf numFmtId="0" fontId="16" fillId="0" borderId="22" xfId="0" applyFont="1" applyBorder="1"/>
    <xf numFmtId="0" fontId="0" fillId="0" borderId="22" xfId="0" applyBorder="1" applyAlignment="1">
      <alignment horizontal="left"/>
    </xf>
    <xf numFmtId="168" fontId="12" fillId="0" borderId="22" xfId="1" applyNumberFormat="1" applyFont="1" applyFill="1" applyBorder="1"/>
    <xf numFmtId="168" fontId="0" fillId="0" borderId="22" xfId="1" applyNumberFormat="1" applyFont="1" applyFill="1" applyBorder="1"/>
    <xf numFmtId="166" fontId="0" fillId="0" borderId="22" xfId="1" applyNumberFormat="1" applyFont="1" applyFill="1" applyBorder="1"/>
    <xf numFmtId="0" fontId="0" fillId="0" borderId="21" xfId="0" applyBorder="1" applyAlignment="1">
      <alignment horizontal="center"/>
    </xf>
    <xf numFmtId="0" fontId="0" fillId="0" borderId="21" xfId="0" applyBorder="1"/>
    <xf numFmtId="164" fontId="0" fillId="0" borderId="21" xfId="2" applyFont="1" applyFill="1" applyBorder="1" applyAlignment="1">
      <alignment horizontal="left"/>
    </xf>
    <xf numFmtId="164" fontId="12" fillId="0" borderId="21" xfId="2" applyFont="1" applyFill="1" applyBorder="1" applyAlignment="1" applyProtection="1">
      <alignment horizontal="center"/>
    </xf>
    <xf numFmtId="49" fontId="12" fillId="0" borderId="21" xfId="0" applyNumberFormat="1" applyFont="1" applyBorder="1" applyAlignment="1">
      <alignment horizontal="left"/>
    </xf>
    <xf numFmtId="0" fontId="16" fillId="0" borderId="21" xfId="0" applyFont="1" applyBorder="1"/>
    <xf numFmtId="0" fontId="0" fillId="0" borderId="21" xfId="0" applyBorder="1" applyAlignment="1">
      <alignment horizontal="left"/>
    </xf>
    <xf numFmtId="168" fontId="12" fillId="0" borderId="21" xfId="1" applyNumberFormat="1" applyFont="1" applyFill="1" applyBorder="1"/>
    <xf numFmtId="168" fontId="0" fillId="0" borderId="21" xfId="1" applyNumberFormat="1" applyFont="1" applyFill="1" applyBorder="1"/>
    <xf numFmtId="166" fontId="0" fillId="0" borderId="21" xfId="1" applyNumberFormat="1" applyFont="1" applyFill="1" applyBorder="1"/>
    <xf numFmtId="164" fontId="0" fillId="4" borderId="21" xfId="2" applyFont="1" applyFill="1" applyBorder="1" applyAlignment="1">
      <alignment horizontal="left"/>
    </xf>
    <xf numFmtId="0" fontId="0" fillId="0" borderId="21" xfId="0" applyBorder="1" applyAlignment="1">
      <alignment horizontal="left" vertical="center" wrapText="1"/>
    </xf>
    <xf numFmtId="0" fontId="12" fillId="0" borderId="21" xfId="0" applyFont="1" applyBorder="1" applyAlignment="1">
      <alignment horizontal="center"/>
    </xf>
    <xf numFmtId="0" fontId="12" fillId="0" borderId="21" xfId="0" applyFont="1" applyBorder="1"/>
    <xf numFmtId="164" fontId="12" fillId="0" borderId="21" xfId="2" applyFont="1" applyFill="1" applyBorder="1" applyAlignment="1">
      <alignment horizontal="left"/>
    </xf>
    <xf numFmtId="164" fontId="12" fillId="0" borderId="21" xfId="2" applyFont="1" applyFill="1" applyBorder="1" applyAlignment="1">
      <alignment horizontal="left" wrapText="1"/>
    </xf>
    <xf numFmtId="49" fontId="12" fillId="0" borderId="21" xfId="0" applyNumberFormat="1" applyFont="1" applyBorder="1" applyAlignment="1">
      <alignment horizontal="left" vertical="center"/>
    </xf>
    <xf numFmtId="0" fontId="12" fillId="0" borderId="21" xfId="0" applyFont="1" applyBorder="1" applyAlignment="1">
      <alignment horizontal="center" vertical="center"/>
    </xf>
    <xf numFmtId="0" fontId="16" fillId="0" borderId="21" xfId="0" applyFont="1" applyBorder="1" applyAlignment="1">
      <alignment vertical="center"/>
    </xf>
    <xf numFmtId="0" fontId="12" fillId="0" borderId="21" xfId="0" applyFont="1" applyBorder="1" applyAlignment="1">
      <alignment horizontal="left"/>
    </xf>
    <xf numFmtId="166" fontId="12" fillId="0" borderId="21" xfId="1" applyNumberFormat="1" applyFont="1" applyFill="1" applyBorder="1"/>
    <xf numFmtId="14" fontId="0" fillId="0" borderId="21" xfId="0" applyNumberFormat="1" applyBorder="1"/>
    <xf numFmtId="0" fontId="8" fillId="0" borderId="21" xfId="0" applyFont="1" applyBorder="1"/>
    <xf numFmtId="49" fontId="0" fillId="0" borderId="21" xfId="0" applyNumberFormat="1" applyBorder="1"/>
    <xf numFmtId="0" fontId="0" fillId="0" borderId="21" xfId="0" quotePrefix="1" applyBorder="1"/>
    <xf numFmtId="170" fontId="0" fillId="0" borderId="21" xfId="0" applyNumberFormat="1" applyBorder="1"/>
    <xf numFmtId="0" fontId="0" fillId="0" borderId="21" xfId="0" applyBorder="1" applyAlignment="1">
      <alignment horizontal="center" vertical="center"/>
    </xf>
    <xf numFmtId="164" fontId="0" fillId="0" borderId="21" xfId="2" applyFont="1" applyFill="1" applyBorder="1" applyAlignment="1">
      <alignment horizontal="left" vertical="center"/>
    </xf>
    <xf numFmtId="14" fontId="0" fillId="0" borderId="21" xfId="0" applyNumberFormat="1" applyBorder="1" applyAlignment="1">
      <alignment horizontal="center" vertical="center"/>
    </xf>
    <xf numFmtId="0" fontId="8" fillId="0" borderId="21" xfId="0" applyFont="1" applyBorder="1" applyAlignment="1">
      <alignment horizontal="left" vertical="center"/>
    </xf>
    <xf numFmtId="49" fontId="0" fillId="0" borderId="21" xfId="0" applyNumberFormat="1" applyBorder="1" applyAlignment="1">
      <alignment horizontal="center" vertical="center"/>
    </xf>
    <xf numFmtId="168" fontId="12" fillId="0" borderId="21" xfId="1" applyNumberFormat="1" applyFont="1" applyFill="1" applyBorder="1" applyAlignment="1">
      <alignment horizontal="center" vertical="center"/>
    </xf>
    <xf numFmtId="168" fontId="0" fillId="0" borderId="21" xfId="1" applyNumberFormat="1" applyFont="1" applyFill="1" applyBorder="1" applyAlignment="1">
      <alignment horizontal="center" vertical="center"/>
    </xf>
    <xf numFmtId="166" fontId="0" fillId="0" borderId="21" xfId="1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8" fontId="0" fillId="0" borderId="23" xfId="1" applyNumberFormat="1" applyFont="1" applyFill="1" applyBorder="1"/>
    <xf numFmtId="0" fontId="0" fillId="0" borderId="1" xfId="0" applyBorder="1" applyAlignment="1">
      <alignment horizontal="center"/>
    </xf>
    <xf numFmtId="0" fontId="12" fillId="0" borderId="1" xfId="0" applyFont="1" applyBorder="1"/>
    <xf numFmtId="167" fontId="12" fillId="0" borderId="1" xfId="2" applyNumberFormat="1" applyFont="1" applyFill="1" applyBorder="1"/>
    <xf numFmtId="0" fontId="0" fillId="0" borderId="1" xfId="0" applyBorder="1" applyAlignment="1">
      <alignment horizontal="left" vertical="center" wrapText="1"/>
    </xf>
    <xf numFmtId="167" fontId="0" fillId="0" borderId="1" xfId="0" applyNumberFormat="1" applyBorder="1"/>
    <xf numFmtId="168" fontId="0" fillId="0" borderId="1" xfId="0" applyNumberFormat="1" applyBorder="1"/>
    <xf numFmtId="166" fontId="0" fillId="0" borderId="0" xfId="0" applyNumberFormat="1"/>
    <xf numFmtId="167" fontId="0" fillId="0" borderId="0" xfId="0" applyNumberFormat="1"/>
    <xf numFmtId="166" fontId="12" fillId="0" borderId="0" xfId="1" applyNumberFormat="1" applyFont="1" applyFill="1"/>
    <xf numFmtId="166" fontId="0" fillId="0" borderId="0" xfId="0" applyNumberFormat="1" applyAlignment="1">
      <alignment horizontal="center" vertical="center"/>
    </xf>
    <xf numFmtId="168" fontId="0" fillId="0" borderId="2" xfId="1" applyNumberFormat="1" applyFont="1" applyFill="1" applyBorder="1"/>
    <xf numFmtId="0" fontId="18" fillId="0" borderId="0" xfId="0" applyFont="1"/>
    <xf numFmtId="166" fontId="18" fillId="0" borderId="0" xfId="1" applyNumberFormat="1" applyFont="1" applyFill="1"/>
    <xf numFmtId="0" fontId="0" fillId="0" borderId="21" xfId="2" applyNumberFormat="1" applyFont="1" applyFill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2" xfId="2" applyNumberFormat="1" applyFont="1" applyFill="1" applyBorder="1" applyAlignment="1">
      <alignment horizontal="center" vertical="center"/>
    </xf>
    <xf numFmtId="0" fontId="0" fillId="0" borderId="21" xfId="2" quotePrefix="1" applyNumberFormat="1" applyFont="1" applyFill="1" applyBorder="1" applyAlignment="1">
      <alignment horizontal="center" vertical="center"/>
    </xf>
    <xf numFmtId="0" fontId="12" fillId="0" borderId="21" xfId="2" applyNumberFormat="1" applyFont="1" applyFill="1" applyBorder="1" applyAlignment="1">
      <alignment horizontal="center" vertical="center"/>
    </xf>
    <xf numFmtId="3" fontId="0" fillId="0" borderId="0" xfId="0" applyNumberFormat="1"/>
    <xf numFmtId="0" fontId="0" fillId="0" borderId="21" xfId="0" applyBorder="1" applyAlignment="1">
      <alignment horizontal="left" vertical="center"/>
    </xf>
    <xf numFmtId="164" fontId="0" fillId="0" borderId="21" xfId="2" applyFont="1" applyFill="1" applyBorder="1" applyAlignment="1">
      <alignment horizontal="left" vertical="center" wrapText="1"/>
    </xf>
    <xf numFmtId="14" fontId="0" fillId="0" borderId="21" xfId="0" applyNumberFormat="1" applyBorder="1" applyAlignment="1">
      <alignment vertical="center"/>
    </xf>
    <xf numFmtId="49" fontId="0" fillId="0" borderId="21" xfId="0" applyNumberFormat="1" applyBorder="1" applyAlignment="1">
      <alignment vertical="center"/>
    </xf>
    <xf numFmtId="0" fontId="0" fillId="0" borderId="23" xfId="0" applyBorder="1" applyAlignment="1">
      <alignment horizontal="center"/>
    </xf>
    <xf numFmtId="0" fontId="0" fillId="0" borderId="23" xfId="0" applyBorder="1"/>
    <xf numFmtId="164" fontId="0" fillId="0" borderId="23" xfId="2" applyFont="1" applyFill="1" applyBorder="1" applyAlignment="1">
      <alignment horizontal="left"/>
    </xf>
    <xf numFmtId="0" fontId="0" fillId="0" borderId="23" xfId="2" applyNumberFormat="1" applyFont="1" applyFill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14" fontId="0" fillId="0" borderId="23" xfId="0" applyNumberFormat="1" applyBorder="1"/>
    <xf numFmtId="0" fontId="8" fillId="0" borderId="23" xfId="0" applyFont="1" applyBorder="1"/>
    <xf numFmtId="0" fontId="0" fillId="0" borderId="23" xfId="0" applyBorder="1" applyAlignment="1">
      <alignment horizontal="left"/>
    </xf>
    <xf numFmtId="49" fontId="0" fillId="0" borderId="23" xfId="0" applyNumberFormat="1" applyBorder="1"/>
    <xf numFmtId="168" fontId="12" fillId="0" borderId="23" xfId="1" applyNumberFormat="1" applyFont="1" applyFill="1" applyBorder="1"/>
    <xf numFmtId="166" fontId="0" fillId="0" borderId="23" xfId="1" applyNumberFormat="1" applyFont="1" applyFill="1" applyBorder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13" fillId="3" borderId="13" xfId="0" applyFont="1" applyFill="1" applyBorder="1" applyAlignment="1">
      <alignment horizontal="center" vertical="center"/>
    </xf>
    <xf numFmtId="0" fontId="13" fillId="3" borderId="14" xfId="0" applyFont="1" applyFill="1" applyBorder="1" applyAlignment="1">
      <alignment horizontal="center" vertical="center"/>
    </xf>
    <xf numFmtId="0" fontId="13" fillId="3" borderId="15" xfId="0" applyFont="1" applyFill="1" applyBorder="1" applyAlignment="1">
      <alignment horizontal="center" vertical="center"/>
    </xf>
    <xf numFmtId="0" fontId="13" fillId="3" borderId="12" xfId="0" applyFont="1" applyFill="1" applyBorder="1" applyAlignment="1">
      <alignment horizontal="center" vertical="center" wrapText="1"/>
    </xf>
    <xf numFmtId="0" fontId="13" fillId="3" borderId="4" xfId="0" applyFont="1" applyFill="1" applyBorder="1" applyAlignment="1">
      <alignment horizontal="center" vertical="center" wrapText="1"/>
    </xf>
    <xf numFmtId="0" fontId="14" fillId="3" borderId="16" xfId="0" applyFont="1" applyFill="1" applyBorder="1" applyAlignment="1">
      <alignment horizontal="center" vertical="center"/>
    </xf>
    <xf numFmtId="0" fontId="14" fillId="3" borderId="20" xfId="0" applyFont="1" applyFill="1" applyBorder="1" applyAlignment="1">
      <alignment horizontal="center" vertical="center"/>
    </xf>
    <xf numFmtId="0" fontId="13" fillId="3" borderId="13" xfId="0" applyFont="1" applyFill="1" applyBorder="1" applyAlignment="1">
      <alignment horizontal="center" vertical="center" wrapText="1"/>
    </xf>
    <xf numFmtId="0" fontId="13" fillId="3" borderId="14" xfId="0" applyFont="1" applyFill="1" applyBorder="1" applyAlignment="1">
      <alignment horizontal="center" vertical="center" wrapText="1"/>
    </xf>
    <xf numFmtId="0" fontId="13" fillId="3" borderId="15" xfId="0" applyFont="1" applyFill="1" applyBorder="1" applyAlignment="1">
      <alignment horizontal="center" vertical="center" wrapText="1"/>
    </xf>
    <xf numFmtId="169" fontId="8" fillId="0" borderId="0" xfId="0" applyNumberFormat="1" applyFont="1" applyAlignment="1">
      <alignment horizontal="center"/>
    </xf>
    <xf numFmtId="0" fontId="13" fillId="3" borderId="19" xfId="0" applyFont="1" applyFill="1" applyBorder="1" applyAlignment="1">
      <alignment horizontal="center" vertical="center" wrapText="1"/>
    </xf>
    <xf numFmtId="0" fontId="13" fillId="3" borderId="18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</cellXfs>
  <cellStyles count="4">
    <cellStyle name="Comma" xfId="1" builtinId="3"/>
    <cellStyle name="Comma [0]" xfId="2" builtinId="6"/>
    <cellStyle name="Comma 2 4 2 2 2 2 2" xfId="3" xr:uid="{00000000-0005-0000-0000-000002000000}"/>
    <cellStyle name="Normal" xfId="0" builtinId="0"/>
  </cellStyles>
  <dxfs count="5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_(* #,##0_);_(* \(#,##0\);_(* &quot;-&quot;??_);_(@_)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hair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hair">
          <color indexed="64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_(* #,##0_);_(* \(#,##0\);_(* &quot;-&quot;??_);_(@_)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auto="1"/>
        </right>
        <top style="hair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_(* #,##0_);_(* \(#,##0\);_(* &quot;-&quot;??_);_(@_)"/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_(* #,##0_);_(* \(#,##0\);_(* &quot;-&quot;??_);_(@_)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auto="1"/>
        </right>
        <top style="hair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_(* #,##0_);_(* \(#,##0\);_(* &quot;-&quot;??_);_(@_)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_(* #,##0_);_(* \(#,##0\);_(* &quot;-&quot;??_);_(@_)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auto="1"/>
        </right>
        <top style="hair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_(* #,##0_);_(* \(#,##0\);_(* &quot;-&quot;??_);_(@_)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hair">
          <color indexed="64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_(* #,##0_);_(* \(#,##0\);_(* &quot;-&quot;??_);_(@_)"/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_(* #,##0_);_(* \(#,##0\);_(* &quot;-&quot;??_);_(@_)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hair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_(* #,##0_);_(* \(#,##0\);_(* &quot;-&quot;??_);_(@_)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auto="1"/>
        </right>
        <top style="hair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_(* #,##0_);_(* \(#,##0\);_(* &quot;-&quot;??_);_(@_)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hair">
          <color indexed="64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hair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hair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hair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hair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indexed="64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left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hair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hair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indexed="64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hair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hair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auto="1"/>
        </right>
        <top style="hair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hair">
          <color indexed="64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 style="hair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 style="hair">
          <color indexed="64"/>
        </top>
        <bottom style="thin">
          <color auto="1"/>
        </bottom>
      </border>
    </dxf>
    <dxf>
      <border outline="0"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8:AB52" totalsRowShown="0" headerRowDxfId="58" dataDxfId="57" tableBorderDxfId="56">
  <autoFilter ref="A8:AB52" xr:uid="{00000000-0009-0000-0100-000002000000}"/>
  <tableColumns count="28">
    <tableColumn id="1" xr3:uid="{00000000-0010-0000-0000-000001000000}" name="1" dataDxfId="55" totalsRowDxfId="54"/>
    <tableColumn id="2" xr3:uid="{00000000-0010-0000-0000-000002000000}" name="2" dataDxfId="53" totalsRowDxfId="52"/>
    <tableColumn id="3" xr3:uid="{00000000-0010-0000-0000-000003000000}" name="3" dataDxfId="51" totalsRowDxfId="50"/>
    <tableColumn id="4" xr3:uid="{00000000-0010-0000-0000-000004000000}" name="4" dataDxfId="49" totalsRowDxfId="48"/>
    <tableColumn id="5" xr3:uid="{00000000-0010-0000-0000-000005000000}" name="Column1" dataDxfId="47" totalsRowDxfId="46"/>
    <tableColumn id="6" xr3:uid="{00000000-0010-0000-0000-000006000000}" name="5" dataDxfId="45" totalsRowDxfId="44"/>
    <tableColumn id="7" xr3:uid="{00000000-0010-0000-0000-000007000000}" name="6" dataDxfId="43" totalsRowDxfId="42"/>
    <tableColumn id="8" xr3:uid="{00000000-0010-0000-0000-000008000000}" name="7" dataDxfId="41" totalsRowDxfId="40"/>
    <tableColumn id="9" xr3:uid="{00000000-0010-0000-0000-000009000000}" name="8" dataDxfId="39" totalsRowDxfId="38"/>
    <tableColumn id="10" xr3:uid="{00000000-0010-0000-0000-00000A000000}" name="9" dataDxfId="37" totalsRowDxfId="36"/>
    <tableColumn id="11" xr3:uid="{00000000-0010-0000-0000-00000B000000}" name="10" dataDxfId="35" totalsRowDxfId="34"/>
    <tableColumn id="12" xr3:uid="{00000000-0010-0000-0000-00000C000000}" name="11" dataDxfId="33" totalsRowDxfId="32"/>
    <tableColumn id="13" xr3:uid="{00000000-0010-0000-0000-00000D000000}" name="12" dataDxfId="31" totalsRowDxfId="30"/>
    <tableColumn id="14" xr3:uid="{00000000-0010-0000-0000-00000E000000}" name="13" dataDxfId="29" totalsRowDxfId="28"/>
    <tableColumn id="15" xr3:uid="{00000000-0010-0000-0000-00000F000000}" name="14" dataDxfId="27" totalsRowDxfId="26"/>
    <tableColumn id="16" xr3:uid="{00000000-0010-0000-0000-000010000000}" name="15" dataDxfId="25" totalsRowDxfId="24"/>
    <tableColumn id="17" xr3:uid="{00000000-0010-0000-0000-000011000000}" name="16" dataDxfId="23" totalsRowDxfId="22"/>
    <tableColumn id="18" xr3:uid="{00000000-0010-0000-0000-000012000000}" name="17" dataDxfId="21" totalsRowDxfId="20"/>
    <tableColumn id="19" xr3:uid="{00000000-0010-0000-0000-000013000000}" name="18" dataDxfId="19" totalsRowDxfId="18" dataCellStyle="Comma"/>
    <tableColumn id="20" xr3:uid="{00000000-0010-0000-0000-000014000000}" name="19" dataDxfId="17" totalsRowDxfId="16" dataCellStyle="Comma"/>
    <tableColumn id="21" xr3:uid="{00000000-0010-0000-0000-000015000000}" name="20" dataDxfId="15" totalsRowDxfId="14" dataCellStyle="Comma"/>
    <tableColumn id="22" xr3:uid="{00000000-0010-0000-0000-000016000000}" name="21" dataDxfId="13" totalsRowDxfId="12"/>
    <tableColumn id="23" xr3:uid="{00000000-0010-0000-0000-000017000000}" name="22" dataDxfId="11" totalsRowDxfId="10"/>
    <tableColumn id="24" xr3:uid="{00000000-0010-0000-0000-000018000000}" name="23" dataDxfId="9" totalsRowDxfId="8"/>
    <tableColumn id="25" xr3:uid="{00000000-0010-0000-0000-000019000000}" name="24" dataDxfId="7" totalsRowDxfId="6"/>
    <tableColumn id="26" xr3:uid="{00000000-0010-0000-0000-00001A000000}" name="25 (23+24)" dataDxfId="5" totalsRowDxfId="4" dataCellStyle="Comma"/>
    <tableColumn id="27" xr3:uid="{00000000-0010-0000-0000-00001B000000}" name="26 (22+25)" dataDxfId="3" totalsRowDxfId="2" dataCellStyle="Comma"/>
    <tableColumn id="28" xr3:uid="{00000000-0010-0000-0000-00001C000000}" name="27" dataDxfId="1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3"/>
  <sheetViews>
    <sheetView workbookViewId="0">
      <selection activeCell="D9" sqref="D9"/>
    </sheetView>
  </sheetViews>
  <sheetFormatPr defaultRowHeight="15" x14ac:dyDescent="0.25"/>
  <cols>
    <col min="1" max="1" width="4.5703125" customWidth="1"/>
    <col min="2" max="2" width="13.85546875" customWidth="1"/>
    <col min="3" max="3" width="12.140625" customWidth="1"/>
    <col min="4" max="4" width="13.85546875" customWidth="1"/>
    <col min="6" max="6" width="11.140625" customWidth="1"/>
    <col min="8" max="8" width="11" customWidth="1"/>
    <col min="10" max="10" width="12.140625" customWidth="1"/>
    <col min="12" max="14" width="9.7109375" customWidth="1"/>
    <col min="16" max="16" width="10.42578125" customWidth="1"/>
    <col min="18" max="18" width="9.5703125" customWidth="1"/>
    <col min="20" max="20" width="10.140625" customWidth="1"/>
    <col min="24" max="24" width="9.42578125" customWidth="1"/>
    <col min="25" max="25" width="11" customWidth="1"/>
  </cols>
  <sheetData>
    <row r="1" spans="1:25" ht="18.75" x14ac:dyDescent="0.3">
      <c r="A1" s="122" t="s">
        <v>61</v>
      </c>
      <c r="B1" s="122"/>
      <c r="C1" s="122"/>
      <c r="D1" s="122"/>
      <c r="E1" s="122"/>
      <c r="F1" s="122"/>
      <c r="G1" s="122"/>
      <c r="H1" s="122"/>
      <c r="I1" s="122"/>
      <c r="J1" s="122"/>
      <c r="K1" s="122"/>
      <c r="L1" s="122"/>
      <c r="M1" s="122"/>
      <c r="N1" s="122"/>
      <c r="O1" s="122"/>
      <c r="P1" s="122"/>
      <c r="Q1" s="122"/>
      <c r="R1" s="122"/>
      <c r="S1" s="122"/>
      <c r="T1" s="122"/>
      <c r="U1" s="122"/>
      <c r="V1" s="122"/>
      <c r="W1" s="122"/>
      <c r="X1" s="122"/>
      <c r="Y1" s="122"/>
    </row>
    <row r="3" spans="1:25" x14ac:dyDescent="0.25">
      <c r="A3" s="119" t="s">
        <v>0</v>
      </c>
      <c r="B3" s="119" t="s">
        <v>1</v>
      </c>
      <c r="C3" s="119" t="s">
        <v>8</v>
      </c>
      <c r="D3" s="119" t="s">
        <v>9</v>
      </c>
      <c r="E3" s="128" t="s">
        <v>13</v>
      </c>
      <c r="F3" s="128"/>
      <c r="G3" s="128"/>
      <c r="H3" s="128"/>
      <c r="I3" s="128"/>
      <c r="J3" s="128"/>
      <c r="K3" s="128"/>
      <c r="L3" s="128"/>
      <c r="M3" s="123" t="s">
        <v>23</v>
      </c>
      <c r="N3" s="124"/>
      <c r="O3" s="119" t="s">
        <v>19</v>
      </c>
      <c r="P3" s="119"/>
      <c r="Q3" s="119" t="s">
        <v>20</v>
      </c>
      <c r="R3" s="119"/>
      <c r="S3" s="129" t="s">
        <v>24</v>
      </c>
      <c r="T3" s="129"/>
      <c r="U3" s="129" t="s">
        <v>25</v>
      </c>
      <c r="V3" s="129"/>
      <c r="W3" s="119" t="s">
        <v>21</v>
      </c>
      <c r="X3" s="119"/>
      <c r="Y3" s="119" t="s">
        <v>22</v>
      </c>
    </row>
    <row r="4" spans="1:25" x14ac:dyDescent="0.25">
      <c r="A4" s="120"/>
      <c r="B4" s="120"/>
      <c r="C4" s="120"/>
      <c r="D4" s="120"/>
      <c r="E4" s="127" t="s">
        <v>12</v>
      </c>
      <c r="F4" s="127"/>
      <c r="G4" s="127" t="s">
        <v>15</v>
      </c>
      <c r="H4" s="127"/>
      <c r="I4" s="127" t="s">
        <v>12</v>
      </c>
      <c r="J4" s="127"/>
      <c r="K4" s="127" t="s">
        <v>16</v>
      </c>
      <c r="L4" s="127"/>
      <c r="M4" s="125"/>
      <c r="N4" s="126"/>
      <c r="O4" s="121"/>
      <c r="P4" s="121"/>
      <c r="Q4" s="121"/>
      <c r="R4" s="121"/>
      <c r="S4" s="130"/>
      <c r="T4" s="130"/>
      <c r="U4" s="130"/>
      <c r="V4" s="130"/>
      <c r="W4" s="121"/>
      <c r="X4" s="121"/>
      <c r="Y4" s="120"/>
    </row>
    <row r="5" spans="1:25" x14ac:dyDescent="0.25">
      <c r="A5" s="120"/>
      <c r="B5" s="120"/>
      <c r="C5" s="1" t="s">
        <v>11</v>
      </c>
      <c r="D5" s="1" t="s">
        <v>10</v>
      </c>
      <c r="E5" s="1" t="s">
        <v>18</v>
      </c>
      <c r="F5" s="1" t="s">
        <v>14</v>
      </c>
      <c r="G5" s="1" t="s">
        <v>18</v>
      </c>
      <c r="H5" s="1" t="s">
        <v>14</v>
      </c>
      <c r="I5" s="1" t="s">
        <v>18</v>
      </c>
      <c r="J5" s="1" t="s">
        <v>14</v>
      </c>
      <c r="K5" s="1" t="s">
        <v>17</v>
      </c>
      <c r="L5" s="1" t="s">
        <v>14</v>
      </c>
      <c r="M5" s="1" t="s">
        <v>17</v>
      </c>
      <c r="N5" s="1" t="s">
        <v>14</v>
      </c>
      <c r="O5" s="7" t="s">
        <v>17</v>
      </c>
      <c r="P5" s="7" t="s">
        <v>14</v>
      </c>
      <c r="Q5" s="7" t="s">
        <v>17</v>
      </c>
      <c r="R5" s="7" t="s">
        <v>14</v>
      </c>
      <c r="S5" s="7" t="s">
        <v>17</v>
      </c>
      <c r="T5" s="7" t="s">
        <v>14</v>
      </c>
      <c r="U5" s="7" t="s">
        <v>17</v>
      </c>
      <c r="V5" s="7" t="s">
        <v>14</v>
      </c>
      <c r="W5" s="7" t="s">
        <v>17</v>
      </c>
      <c r="X5" s="7" t="s">
        <v>14</v>
      </c>
      <c r="Y5" s="121"/>
    </row>
    <row r="6" spans="1:25" x14ac:dyDescent="0.25">
      <c r="A6" s="11">
        <v>1</v>
      </c>
      <c r="B6" s="11">
        <v>2</v>
      </c>
      <c r="C6" s="11">
        <v>3</v>
      </c>
      <c r="D6" s="11">
        <v>4</v>
      </c>
      <c r="E6" s="11">
        <v>5</v>
      </c>
      <c r="F6" s="11">
        <v>6</v>
      </c>
      <c r="G6" s="11">
        <v>7</v>
      </c>
      <c r="H6" s="11">
        <v>8</v>
      </c>
      <c r="I6" s="11">
        <v>9</v>
      </c>
      <c r="J6" s="11">
        <v>10</v>
      </c>
      <c r="K6" s="11">
        <v>11</v>
      </c>
      <c r="L6" s="11">
        <v>12</v>
      </c>
      <c r="M6" s="11">
        <v>13</v>
      </c>
      <c r="N6" s="11">
        <v>14</v>
      </c>
      <c r="O6" s="11">
        <v>15</v>
      </c>
      <c r="P6" s="11">
        <v>16</v>
      </c>
      <c r="Q6" s="11">
        <v>17</v>
      </c>
      <c r="R6" s="11">
        <v>18</v>
      </c>
      <c r="S6" s="11">
        <v>19</v>
      </c>
      <c r="T6" s="11">
        <v>20</v>
      </c>
      <c r="U6" s="11">
        <v>21</v>
      </c>
      <c r="V6" s="11">
        <v>22</v>
      </c>
      <c r="W6" s="11">
        <v>23</v>
      </c>
      <c r="X6" s="11">
        <v>24</v>
      </c>
      <c r="Y6" s="11">
        <v>25</v>
      </c>
    </row>
    <row r="7" spans="1:25" x14ac:dyDescent="0.25">
      <c r="A7" s="1">
        <v>1</v>
      </c>
      <c r="B7" s="8" t="s">
        <v>2</v>
      </c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</row>
    <row r="8" spans="1:25" x14ac:dyDescent="0.25">
      <c r="A8" s="1">
        <v>2</v>
      </c>
      <c r="B8" s="9" t="s">
        <v>3</v>
      </c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</row>
    <row r="9" spans="1:25" x14ac:dyDescent="0.25">
      <c r="A9" s="1">
        <v>3</v>
      </c>
      <c r="B9" s="9" t="s">
        <v>4</v>
      </c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</row>
    <row r="10" spans="1:25" x14ac:dyDescent="0.25">
      <c r="A10" s="1">
        <v>4</v>
      </c>
      <c r="B10" s="9" t="s">
        <v>5</v>
      </c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</row>
    <row r="11" spans="1:25" x14ac:dyDescent="0.25">
      <c r="A11" s="1">
        <v>5</v>
      </c>
      <c r="B11" s="10" t="s">
        <v>6</v>
      </c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</row>
    <row r="12" spans="1:25" x14ac:dyDescent="0.25">
      <c r="A12" s="2"/>
      <c r="B12" s="6" t="s">
        <v>7</v>
      </c>
      <c r="C12" s="18">
        <f>C11+C10+C9+C8+C7</f>
        <v>0</v>
      </c>
      <c r="D12" s="18">
        <f>D11+D10+D9+D8+D7</f>
        <v>0</v>
      </c>
      <c r="E12" s="18">
        <f t="shared" ref="E12:X12" si="0">E11+E10+E9+E8+E7</f>
        <v>0</v>
      </c>
      <c r="F12" s="18">
        <f t="shared" si="0"/>
        <v>0</v>
      </c>
      <c r="G12" s="18">
        <f t="shared" si="0"/>
        <v>0</v>
      </c>
      <c r="H12" s="18">
        <f t="shared" si="0"/>
        <v>0</v>
      </c>
      <c r="I12" s="18">
        <f t="shared" si="0"/>
        <v>0</v>
      </c>
      <c r="J12" s="18">
        <f t="shared" si="0"/>
        <v>0</v>
      </c>
      <c r="K12" s="18">
        <f t="shared" si="0"/>
        <v>0</v>
      </c>
      <c r="L12" s="18">
        <f t="shared" si="0"/>
        <v>0</v>
      </c>
      <c r="M12" s="18">
        <f t="shared" si="0"/>
        <v>0</v>
      </c>
      <c r="N12" s="18">
        <f t="shared" si="0"/>
        <v>0</v>
      </c>
      <c r="O12" s="18">
        <f t="shared" si="0"/>
        <v>0</v>
      </c>
      <c r="P12" s="18">
        <f t="shared" si="0"/>
        <v>0</v>
      </c>
      <c r="Q12" s="18">
        <f t="shared" si="0"/>
        <v>0</v>
      </c>
      <c r="R12" s="18">
        <f t="shared" si="0"/>
        <v>0</v>
      </c>
      <c r="S12" s="18">
        <f t="shared" si="0"/>
        <v>0</v>
      </c>
      <c r="T12" s="18">
        <f t="shared" si="0"/>
        <v>0</v>
      </c>
      <c r="U12" s="18">
        <f t="shared" si="0"/>
        <v>0</v>
      </c>
      <c r="V12" s="18">
        <f t="shared" si="0"/>
        <v>0</v>
      </c>
      <c r="W12" s="18">
        <f t="shared" si="0"/>
        <v>0</v>
      </c>
      <c r="X12" s="18">
        <f t="shared" si="0"/>
        <v>0</v>
      </c>
      <c r="Y12" s="5"/>
    </row>
    <row r="13" spans="1:25" ht="4.5" customHeight="1" x14ac:dyDescent="0.25">
      <c r="A13" s="3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</sheetData>
  <mergeCells count="17">
    <mergeCell ref="W3:X4"/>
    <mergeCell ref="Y3:Y5"/>
    <mergeCell ref="A1:Y1"/>
    <mergeCell ref="M3:N4"/>
    <mergeCell ref="K4:L4"/>
    <mergeCell ref="E3:L3"/>
    <mergeCell ref="A3:A5"/>
    <mergeCell ref="B3:B5"/>
    <mergeCell ref="O3:P4"/>
    <mergeCell ref="E4:F4"/>
    <mergeCell ref="C3:C4"/>
    <mergeCell ref="D3:D4"/>
    <mergeCell ref="G4:H4"/>
    <mergeCell ref="I4:J4"/>
    <mergeCell ref="Q3:R4"/>
    <mergeCell ref="S3:T4"/>
    <mergeCell ref="U3:V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I61"/>
  <sheetViews>
    <sheetView tabSelected="1" topLeftCell="N32" zoomScale="70" zoomScaleNormal="70" workbookViewId="0">
      <selection activeCell="AB57" sqref="AB57"/>
    </sheetView>
  </sheetViews>
  <sheetFormatPr defaultColWidth="9.140625" defaultRowHeight="20.100000000000001" customHeight="1" x14ac:dyDescent="0.25"/>
  <cols>
    <col min="1" max="1" width="3.85546875" customWidth="1"/>
    <col min="2" max="2" width="24" customWidth="1"/>
    <col min="3" max="3" width="57" customWidth="1"/>
    <col min="4" max="4" width="8.140625" customWidth="1"/>
    <col min="5" max="5" width="12.7109375" customWidth="1"/>
    <col min="6" max="6" width="53" customWidth="1"/>
    <col min="7" max="7" width="13" customWidth="1"/>
    <col min="8" max="8" width="39.140625" customWidth="1"/>
    <col min="9" max="9" width="48.140625" customWidth="1"/>
    <col min="10" max="10" width="13.140625" customWidth="1"/>
    <col min="11" max="11" width="7.28515625" customWidth="1"/>
    <col min="12" max="12" width="43.42578125" customWidth="1"/>
    <col min="13" max="13" width="49.140625" style="28" hidden="1" customWidth="1"/>
    <col min="14" max="14" width="5.7109375" customWidth="1"/>
    <col min="15" max="16" width="13.140625" customWidth="1"/>
    <col min="17" max="17" width="15" customWidth="1"/>
    <col min="18" max="18" width="18" customWidth="1"/>
    <col min="19" max="19" width="16.42578125" customWidth="1"/>
    <col min="20" max="20" width="11.42578125" customWidth="1"/>
    <col min="21" max="21" width="18.140625" customWidth="1"/>
    <col min="22" max="22" width="17.28515625" customWidth="1"/>
    <col min="23" max="23" width="16.42578125" customWidth="1"/>
    <col min="24" max="24" width="14.42578125" customWidth="1"/>
    <col min="25" max="25" width="17" customWidth="1"/>
    <col min="26" max="26" width="14.42578125" customWidth="1"/>
    <col min="27" max="27" width="16.42578125" customWidth="1"/>
    <col min="28" max="28" width="24.85546875" customWidth="1"/>
    <col min="29" max="30" width="9.140625" customWidth="1"/>
    <col min="31" max="31" width="17.7109375" customWidth="1"/>
    <col min="32" max="32" width="22" customWidth="1"/>
    <col min="33" max="33" width="13.140625" bestFit="1" customWidth="1"/>
  </cols>
  <sheetData>
    <row r="1" spans="1:32" ht="20.100000000000001" customHeight="1" x14ac:dyDescent="0.25">
      <c r="A1" s="19" t="s">
        <v>230</v>
      </c>
    </row>
    <row r="2" spans="1:32" ht="20.100000000000001" customHeight="1" x14ac:dyDescent="0.25">
      <c r="A2" s="141" t="s">
        <v>149</v>
      </c>
      <c r="B2" s="141"/>
      <c r="C2" s="19" t="s">
        <v>148</v>
      </c>
      <c r="X2" s="29"/>
    </row>
    <row r="3" spans="1:32" ht="20.100000000000001" customHeight="1" x14ac:dyDescent="0.25">
      <c r="A3" s="141" t="s">
        <v>150</v>
      </c>
      <c r="B3" s="141"/>
      <c r="C3" s="19" t="s">
        <v>107</v>
      </c>
      <c r="R3" s="30"/>
      <c r="S3" s="30"/>
    </row>
    <row r="4" spans="1:32" ht="20.100000000000001" customHeight="1" x14ac:dyDescent="0.25">
      <c r="A4" s="141" t="s">
        <v>151</v>
      </c>
      <c r="B4" s="141"/>
      <c r="C4" s="19" t="s">
        <v>346</v>
      </c>
      <c r="Q4" s="24"/>
    </row>
    <row r="5" spans="1:32" ht="20.100000000000001" customHeight="1" thickBot="1" x14ac:dyDescent="0.3"/>
    <row r="6" spans="1:32" ht="34.5" customHeight="1" x14ac:dyDescent="0.25">
      <c r="A6" s="142" t="s">
        <v>26</v>
      </c>
      <c r="B6" s="134" t="s">
        <v>52</v>
      </c>
      <c r="C6" s="138" t="s">
        <v>41</v>
      </c>
      <c r="D6" s="139"/>
      <c r="E6" s="139"/>
      <c r="F6" s="139"/>
      <c r="G6" s="140"/>
      <c r="H6" s="134" t="s">
        <v>27</v>
      </c>
      <c r="I6" s="131" t="s">
        <v>28</v>
      </c>
      <c r="J6" s="132"/>
      <c r="K6" s="133"/>
      <c r="L6" s="138" t="s">
        <v>36</v>
      </c>
      <c r="M6" s="139"/>
      <c r="N6" s="140"/>
      <c r="O6" s="131" t="s">
        <v>29</v>
      </c>
      <c r="P6" s="132"/>
      <c r="Q6" s="133"/>
      <c r="R6" s="138" t="s">
        <v>55</v>
      </c>
      <c r="S6" s="139"/>
      <c r="T6" s="139"/>
      <c r="U6" s="140"/>
      <c r="V6" s="134" t="s">
        <v>228</v>
      </c>
      <c r="W6" s="138" t="s">
        <v>56</v>
      </c>
      <c r="X6" s="139"/>
      <c r="Y6" s="139"/>
      <c r="Z6" s="139"/>
      <c r="AA6" s="140"/>
      <c r="AB6" s="136" t="s">
        <v>31</v>
      </c>
    </row>
    <row r="7" spans="1:32" ht="47.25" customHeight="1" x14ac:dyDescent="0.25">
      <c r="A7" s="143"/>
      <c r="B7" s="135"/>
      <c r="C7" s="31" t="s">
        <v>62</v>
      </c>
      <c r="D7" s="31" t="s">
        <v>63</v>
      </c>
      <c r="E7" s="32" t="s">
        <v>226</v>
      </c>
      <c r="F7" s="32" t="s">
        <v>51</v>
      </c>
      <c r="G7" s="32" t="s">
        <v>76</v>
      </c>
      <c r="H7" s="135"/>
      <c r="I7" s="33" t="s">
        <v>32</v>
      </c>
      <c r="J7" s="33" t="s">
        <v>33</v>
      </c>
      <c r="K7" s="34" t="s">
        <v>54</v>
      </c>
      <c r="L7" s="34" t="s">
        <v>37</v>
      </c>
      <c r="M7" s="34" t="s">
        <v>51</v>
      </c>
      <c r="N7" s="34" t="s">
        <v>38</v>
      </c>
      <c r="O7" s="33" t="s">
        <v>34</v>
      </c>
      <c r="P7" s="33" t="s">
        <v>35</v>
      </c>
      <c r="Q7" s="31" t="s">
        <v>68</v>
      </c>
      <c r="R7" s="31" t="s">
        <v>337</v>
      </c>
      <c r="S7" s="31" t="s">
        <v>69</v>
      </c>
      <c r="T7" s="31" t="s">
        <v>70</v>
      </c>
      <c r="U7" s="31" t="s">
        <v>43</v>
      </c>
      <c r="V7" s="135"/>
      <c r="W7" s="31" t="s">
        <v>30</v>
      </c>
      <c r="X7" s="31" t="s">
        <v>57</v>
      </c>
      <c r="Y7" s="31" t="s">
        <v>58</v>
      </c>
      <c r="Z7" s="31" t="s">
        <v>59</v>
      </c>
      <c r="AA7" s="31" t="s">
        <v>60</v>
      </c>
      <c r="AB7" s="137"/>
    </row>
    <row r="8" spans="1:32" ht="20.100000000000001" customHeight="1" x14ac:dyDescent="0.25">
      <c r="A8" s="35" t="s">
        <v>122</v>
      </c>
      <c r="B8" s="35" t="s">
        <v>123</v>
      </c>
      <c r="C8" s="35" t="s">
        <v>124</v>
      </c>
      <c r="D8" s="36" t="s">
        <v>125</v>
      </c>
      <c r="E8" s="37" t="s">
        <v>121</v>
      </c>
      <c r="F8" s="35" t="s">
        <v>126</v>
      </c>
      <c r="G8" s="35" t="s">
        <v>127</v>
      </c>
      <c r="H8" s="35" t="s">
        <v>128</v>
      </c>
      <c r="I8" s="38" t="s">
        <v>129</v>
      </c>
      <c r="J8" s="35" t="s">
        <v>130</v>
      </c>
      <c r="K8" s="35" t="s">
        <v>131</v>
      </c>
      <c r="L8" s="35" t="s">
        <v>132</v>
      </c>
      <c r="M8" s="35" t="s">
        <v>133</v>
      </c>
      <c r="N8" s="35" t="s">
        <v>134</v>
      </c>
      <c r="O8" s="35" t="s">
        <v>135</v>
      </c>
      <c r="P8" s="35" t="s">
        <v>136</v>
      </c>
      <c r="Q8" s="35" t="s">
        <v>137</v>
      </c>
      <c r="R8" s="35" t="s">
        <v>138</v>
      </c>
      <c r="S8" s="35" t="s">
        <v>139</v>
      </c>
      <c r="T8" s="35" t="s">
        <v>140</v>
      </c>
      <c r="U8" s="35" t="s">
        <v>141</v>
      </c>
      <c r="V8" s="35" t="s">
        <v>142</v>
      </c>
      <c r="W8" s="35" t="s">
        <v>143</v>
      </c>
      <c r="X8" s="35" t="s">
        <v>144</v>
      </c>
      <c r="Y8" s="35" t="s">
        <v>145</v>
      </c>
      <c r="Z8" s="35" t="s">
        <v>66</v>
      </c>
      <c r="AA8" s="35" t="s">
        <v>67</v>
      </c>
      <c r="AB8" s="36" t="s">
        <v>146</v>
      </c>
    </row>
    <row r="9" spans="1:32" ht="15" x14ac:dyDescent="0.25">
      <c r="A9" s="39">
        <v>1</v>
      </c>
      <c r="B9" s="40" t="s">
        <v>107</v>
      </c>
      <c r="C9" s="41" t="s">
        <v>231</v>
      </c>
      <c r="D9" s="100" t="s">
        <v>240</v>
      </c>
      <c r="E9" s="99">
        <v>48</v>
      </c>
      <c r="F9" s="40" t="s">
        <v>285</v>
      </c>
      <c r="G9" s="42" t="s">
        <v>99</v>
      </c>
      <c r="H9" s="41" t="s">
        <v>259</v>
      </c>
      <c r="I9" s="41" t="s">
        <v>296</v>
      </c>
      <c r="J9" s="43" t="s">
        <v>152</v>
      </c>
      <c r="K9" s="39" t="s">
        <v>13</v>
      </c>
      <c r="L9" s="44" t="s">
        <v>321</v>
      </c>
      <c r="M9" s="45" t="s">
        <v>319</v>
      </c>
      <c r="N9" s="39" t="s">
        <v>73</v>
      </c>
      <c r="O9" s="43" t="s">
        <v>152</v>
      </c>
      <c r="P9" s="43" t="s">
        <v>153</v>
      </c>
      <c r="Q9" s="39" t="s">
        <v>156</v>
      </c>
      <c r="R9" s="46">
        <f>Table2[[#This Row],[20]]/1.11</f>
        <v>36324324.324324325</v>
      </c>
      <c r="S9" s="47">
        <f>Table2[[#This Row],[17]]*11/100</f>
        <v>3995675.6756756757</v>
      </c>
      <c r="T9" s="47"/>
      <c r="U9" s="47">
        <v>40320000</v>
      </c>
      <c r="V9" s="48"/>
      <c r="W9" s="47">
        <v>0</v>
      </c>
      <c r="X9" s="47"/>
      <c r="Y9" s="47"/>
      <c r="Z9" s="95">
        <f>Table2[[#This Row],[23]]+Table2[[#This Row],[24]]</f>
        <v>0</v>
      </c>
      <c r="AA9" s="47">
        <f>W9+Z9</f>
        <v>0</v>
      </c>
      <c r="AB9" s="40"/>
      <c r="AE9" s="25"/>
      <c r="AF9" s="91">
        <f>Table2[[#This Row],[21]]-AE9</f>
        <v>0</v>
      </c>
    </row>
    <row r="10" spans="1:32" ht="15" x14ac:dyDescent="0.25">
      <c r="A10" s="49">
        <f>A9+1</f>
        <v>2</v>
      </c>
      <c r="B10" s="50" t="s">
        <v>107</v>
      </c>
      <c r="C10" s="51" t="s">
        <v>231</v>
      </c>
      <c r="D10" s="101" t="s">
        <v>241</v>
      </c>
      <c r="E10" s="75">
        <v>51</v>
      </c>
      <c r="F10" s="50" t="s">
        <v>285</v>
      </c>
      <c r="G10" s="52" t="s">
        <v>99</v>
      </c>
      <c r="H10" s="51" t="s">
        <v>260</v>
      </c>
      <c r="I10" s="51" t="s">
        <v>162</v>
      </c>
      <c r="J10" s="53" t="s">
        <v>152</v>
      </c>
      <c r="K10" s="49" t="s">
        <v>13</v>
      </c>
      <c r="L10" s="54" t="s">
        <v>163</v>
      </c>
      <c r="M10" s="55" t="s">
        <v>298</v>
      </c>
      <c r="N10" s="49" t="s">
        <v>73</v>
      </c>
      <c r="O10" s="53" t="s">
        <v>152</v>
      </c>
      <c r="P10" s="53" t="s">
        <v>164</v>
      </c>
      <c r="Q10" s="49" t="s">
        <v>197</v>
      </c>
      <c r="R10" s="56">
        <f>Table2[[#This Row],[20]]/1.11</f>
        <v>33333333.333333332</v>
      </c>
      <c r="S10" s="57">
        <f>Table2[[#This Row],[17]]*11/100</f>
        <v>3666666.666666666</v>
      </c>
      <c r="T10" s="57"/>
      <c r="U10" s="57">
        <v>37000000</v>
      </c>
      <c r="V10" s="58"/>
      <c r="W10" s="57">
        <v>0</v>
      </c>
      <c r="X10" s="57"/>
      <c r="Y10" s="57"/>
      <c r="Z10" s="57">
        <f>Table2[[#This Row],[23]]+Table2[[#This Row],[24]]</f>
        <v>0</v>
      </c>
      <c r="AA10" s="57">
        <f>W10+Z10</f>
        <v>0</v>
      </c>
      <c r="AB10" s="50"/>
      <c r="AE10" s="25"/>
      <c r="AF10" s="91">
        <f>Table2[[#This Row],[21]]-AE10</f>
        <v>0</v>
      </c>
    </row>
    <row r="11" spans="1:32" ht="15" x14ac:dyDescent="0.25">
      <c r="A11" s="49">
        <f t="shared" ref="A11:A51" si="0">A10+1</f>
        <v>3</v>
      </c>
      <c r="B11" s="50" t="s">
        <v>107</v>
      </c>
      <c r="C11" s="51" t="s">
        <v>231</v>
      </c>
      <c r="D11" s="98" t="s">
        <v>242</v>
      </c>
      <c r="E11" s="98">
        <v>32</v>
      </c>
      <c r="F11" s="50" t="s">
        <v>285</v>
      </c>
      <c r="G11" s="49" t="s">
        <v>97</v>
      </c>
      <c r="H11" s="51" t="s">
        <v>261</v>
      </c>
      <c r="I11" s="51" t="s">
        <v>165</v>
      </c>
      <c r="J11" s="53" t="s">
        <v>152</v>
      </c>
      <c r="K11" s="49" t="s">
        <v>13</v>
      </c>
      <c r="L11" s="54" t="s">
        <v>322</v>
      </c>
      <c r="M11" s="55" t="s">
        <v>299</v>
      </c>
      <c r="N11" s="49" t="s">
        <v>73</v>
      </c>
      <c r="O11" s="53" t="s">
        <v>152</v>
      </c>
      <c r="P11" s="53" t="s">
        <v>164</v>
      </c>
      <c r="Q11" s="49" t="s">
        <v>156</v>
      </c>
      <c r="R11" s="56">
        <f>Table2[[#This Row],[20]]/1.11</f>
        <v>25945945.945945945</v>
      </c>
      <c r="S11" s="57">
        <f>Table2[[#This Row],[17]]*11/100</f>
        <v>2854054.054054054</v>
      </c>
      <c r="T11" s="57"/>
      <c r="U11" s="57">
        <v>28800000</v>
      </c>
      <c r="V11" s="58"/>
      <c r="W11" s="57">
        <v>12972972.963963963</v>
      </c>
      <c r="X11" s="57"/>
      <c r="Y11" s="57"/>
      <c r="Z11" s="57">
        <f>Table2[[#This Row],[23]]+Table2[[#This Row],[24]]</f>
        <v>0</v>
      </c>
      <c r="AA11" s="57">
        <f>W11+Z11</f>
        <v>12972972.963963963</v>
      </c>
      <c r="AB11" s="50"/>
      <c r="AE11" s="25"/>
      <c r="AF11" s="91">
        <f>Table2[[#This Row],[21]]-AE11</f>
        <v>0</v>
      </c>
    </row>
    <row r="12" spans="1:32" ht="15" x14ac:dyDescent="0.25">
      <c r="A12" s="49">
        <f t="shared" si="0"/>
        <v>4</v>
      </c>
      <c r="B12" s="50" t="s">
        <v>107</v>
      </c>
      <c r="C12" s="51" t="s">
        <v>231</v>
      </c>
      <c r="D12" s="98" t="s">
        <v>241</v>
      </c>
      <c r="E12" s="98">
        <v>51</v>
      </c>
      <c r="F12" s="50" t="s">
        <v>286</v>
      </c>
      <c r="G12" s="49" t="s">
        <v>97</v>
      </c>
      <c r="H12" s="51" t="s">
        <v>199</v>
      </c>
      <c r="I12" s="51" t="s">
        <v>175</v>
      </c>
      <c r="J12" s="53" t="s">
        <v>152</v>
      </c>
      <c r="K12" s="49" t="s">
        <v>13</v>
      </c>
      <c r="L12" s="54" t="s">
        <v>166</v>
      </c>
      <c r="M12" s="55" t="s">
        <v>300</v>
      </c>
      <c r="N12" s="49" t="s">
        <v>73</v>
      </c>
      <c r="O12" s="53" t="s">
        <v>195</v>
      </c>
      <c r="P12" s="53" t="s">
        <v>196</v>
      </c>
      <c r="Q12" s="49" t="s">
        <v>156</v>
      </c>
      <c r="R12" s="56">
        <f>Table2[[#This Row],[20]]/1.11</f>
        <v>38288288.288288288</v>
      </c>
      <c r="S12" s="57">
        <f>Table2[[#This Row],[17]]*11/100</f>
        <v>4211711.7117117122</v>
      </c>
      <c r="T12" s="57"/>
      <c r="U12" s="57">
        <v>42500000</v>
      </c>
      <c r="V12" s="58"/>
      <c r="W12" s="57">
        <v>0</v>
      </c>
      <c r="X12" s="57"/>
      <c r="Y12" s="96"/>
      <c r="Z12" s="57">
        <f>Table2[[#This Row],[23]]+Table2[[#This Row],[24]]</f>
        <v>0</v>
      </c>
      <c r="AA12" s="57">
        <f t="shared" ref="AA12:AA49" si="1">W12+Z12</f>
        <v>0</v>
      </c>
      <c r="AB12" s="50"/>
      <c r="AE12" s="25"/>
      <c r="AF12" s="91">
        <f>Table2[[#This Row],[21]]-AE12</f>
        <v>0</v>
      </c>
    </row>
    <row r="13" spans="1:32" ht="15" x14ac:dyDescent="0.25">
      <c r="A13" s="49">
        <f t="shared" si="0"/>
        <v>5</v>
      </c>
      <c r="B13" s="50" t="s">
        <v>107</v>
      </c>
      <c r="C13" s="59" t="s">
        <v>231</v>
      </c>
      <c r="D13" s="98" t="s">
        <v>242</v>
      </c>
      <c r="E13" s="98" t="s">
        <v>242</v>
      </c>
      <c r="F13" s="50" t="s">
        <v>285</v>
      </c>
      <c r="G13" s="49" t="s">
        <v>97</v>
      </c>
      <c r="H13" s="51" t="s">
        <v>262</v>
      </c>
      <c r="I13" s="51" t="s">
        <v>154</v>
      </c>
      <c r="J13" s="53" t="s">
        <v>152</v>
      </c>
      <c r="K13" s="49" t="s">
        <v>13</v>
      </c>
      <c r="L13" s="54" t="s">
        <v>323</v>
      </c>
      <c r="M13" s="55" t="s">
        <v>301</v>
      </c>
      <c r="N13" s="49" t="s">
        <v>73</v>
      </c>
      <c r="O13" s="53" t="s">
        <v>194</v>
      </c>
      <c r="P13" s="53" t="s">
        <v>157</v>
      </c>
      <c r="Q13" s="49" t="s">
        <v>155</v>
      </c>
      <c r="R13" s="56">
        <f>Table2[[#This Row],[20]]/1.11</f>
        <v>27027027.027027026</v>
      </c>
      <c r="S13" s="57">
        <f>Table2[[#This Row],[17]]*11/100</f>
        <v>2972972.9729729728</v>
      </c>
      <c r="T13" s="57"/>
      <c r="U13" s="57">
        <v>30000000</v>
      </c>
      <c r="V13" s="58"/>
      <c r="W13" s="57">
        <v>0</v>
      </c>
      <c r="X13" s="57"/>
      <c r="Y13" s="57"/>
      <c r="Z13" s="57">
        <f>Table2[[#This Row],[23]]+Table2[[#This Row],[24]]</f>
        <v>0</v>
      </c>
      <c r="AA13" s="57">
        <f t="shared" si="1"/>
        <v>0</v>
      </c>
      <c r="AB13" s="50"/>
      <c r="AE13" s="25"/>
      <c r="AF13" s="91">
        <f>Table2[[#This Row],[21]]-AE13</f>
        <v>0</v>
      </c>
    </row>
    <row r="14" spans="1:32" ht="30" x14ac:dyDescent="0.25">
      <c r="A14" s="49">
        <f t="shared" si="0"/>
        <v>6</v>
      </c>
      <c r="B14" s="50" t="s">
        <v>107</v>
      </c>
      <c r="C14" s="51" t="s">
        <v>232</v>
      </c>
      <c r="D14" s="98" t="s">
        <v>243</v>
      </c>
      <c r="E14" s="98" t="s">
        <v>244</v>
      </c>
      <c r="F14" s="50" t="s">
        <v>287</v>
      </c>
      <c r="G14" s="49" t="s">
        <v>97</v>
      </c>
      <c r="H14" s="51" t="s">
        <v>263</v>
      </c>
      <c r="I14" s="51" t="s">
        <v>188</v>
      </c>
      <c r="J14" s="53" t="s">
        <v>152</v>
      </c>
      <c r="K14" s="49" t="s">
        <v>13</v>
      </c>
      <c r="L14" s="54" t="s">
        <v>172</v>
      </c>
      <c r="M14" s="60" t="s">
        <v>189</v>
      </c>
      <c r="N14" s="49" t="s">
        <v>73</v>
      </c>
      <c r="O14" s="53" t="s">
        <v>194</v>
      </c>
      <c r="P14" s="53" t="s">
        <v>157</v>
      </c>
      <c r="Q14" s="49" t="s">
        <v>156</v>
      </c>
      <c r="R14" s="56">
        <f>Table2[[#This Row],[20]]/1.11</f>
        <v>5405405.405405405</v>
      </c>
      <c r="S14" s="57">
        <f>Table2[[#This Row],[17]]*11/100</f>
        <v>594594.59459459456</v>
      </c>
      <c r="T14" s="57"/>
      <c r="U14" s="57">
        <v>6000000</v>
      </c>
      <c r="V14" s="58"/>
      <c r="W14" s="57">
        <v>0</v>
      </c>
      <c r="X14" s="57"/>
      <c r="Y14" s="57"/>
      <c r="Z14" s="57">
        <f>Table2[[#This Row],[23]]+Table2[[#This Row],[24]]</f>
        <v>0</v>
      </c>
      <c r="AA14" s="57">
        <f t="shared" si="1"/>
        <v>0</v>
      </c>
      <c r="AB14" s="50"/>
      <c r="AE14" s="25"/>
      <c r="AF14" s="91">
        <f>Table2[[#This Row],[21]]-AE14</f>
        <v>0</v>
      </c>
    </row>
    <row r="15" spans="1:32" s="27" customFormat="1" ht="15" x14ac:dyDescent="0.25">
      <c r="A15" s="61">
        <f t="shared" si="0"/>
        <v>7</v>
      </c>
      <c r="B15" s="62" t="s">
        <v>107</v>
      </c>
      <c r="C15" s="63" t="s">
        <v>233</v>
      </c>
      <c r="D15" s="102" t="s">
        <v>245</v>
      </c>
      <c r="E15" s="102" t="s">
        <v>244</v>
      </c>
      <c r="F15" s="62" t="s">
        <v>288</v>
      </c>
      <c r="G15" s="61" t="s">
        <v>97</v>
      </c>
      <c r="H15" s="63" t="s">
        <v>264</v>
      </c>
      <c r="I15" s="64" t="s">
        <v>211</v>
      </c>
      <c r="J15" s="65" t="s">
        <v>190</v>
      </c>
      <c r="K15" s="66" t="s">
        <v>13</v>
      </c>
      <c r="L15" s="67" t="s">
        <v>324</v>
      </c>
      <c r="M15" s="68" t="s">
        <v>302</v>
      </c>
      <c r="N15" s="61" t="s">
        <v>73</v>
      </c>
      <c r="O15" s="53" t="s">
        <v>190</v>
      </c>
      <c r="P15" s="53" t="s">
        <v>191</v>
      </c>
      <c r="Q15" s="61" t="s">
        <v>156</v>
      </c>
      <c r="R15" s="56">
        <f>Table2[[#This Row],[20]]/1.11</f>
        <v>204545454.5454545</v>
      </c>
      <c r="S15" s="56">
        <f>Table2[[#This Row],[17]]*11/100</f>
        <v>22499999.999999996</v>
      </c>
      <c r="T15" s="56">
        <v>0</v>
      </c>
      <c r="U15" s="56">
        <v>227045454.54545453</v>
      </c>
      <c r="V15" s="69"/>
      <c r="W15" s="56">
        <v>0</v>
      </c>
      <c r="X15" s="56"/>
      <c r="Y15" s="56">
        <v>112612613</v>
      </c>
      <c r="Z15" s="56">
        <f>Table2[[#This Row],[23]]+Table2[[#This Row],[24]]</f>
        <v>112612613</v>
      </c>
      <c r="AA15" s="56">
        <f t="shared" si="1"/>
        <v>112612613</v>
      </c>
      <c r="AB15" s="62"/>
      <c r="AE15" s="93"/>
      <c r="AF15" s="91">
        <f>Table2[[#This Row],[21]]-AE15</f>
        <v>0</v>
      </c>
    </row>
    <row r="16" spans="1:32" ht="30" x14ac:dyDescent="0.25">
      <c r="A16" s="49">
        <f t="shared" si="0"/>
        <v>8</v>
      </c>
      <c r="B16" s="50" t="s">
        <v>107</v>
      </c>
      <c r="C16" s="51" t="s">
        <v>234</v>
      </c>
      <c r="D16" s="98" t="s">
        <v>246</v>
      </c>
      <c r="E16" s="98" t="s">
        <v>246</v>
      </c>
      <c r="F16" s="50" t="s">
        <v>289</v>
      </c>
      <c r="G16" s="49" t="s">
        <v>97</v>
      </c>
      <c r="H16" s="51" t="s">
        <v>265</v>
      </c>
      <c r="I16" s="51" t="s">
        <v>187</v>
      </c>
      <c r="J16" s="53" t="s">
        <v>297</v>
      </c>
      <c r="K16" s="49" t="s">
        <v>13</v>
      </c>
      <c r="L16" s="54" t="s">
        <v>325</v>
      </c>
      <c r="M16" s="60" t="s">
        <v>303</v>
      </c>
      <c r="N16" s="49" t="s">
        <v>73</v>
      </c>
      <c r="O16" s="53" t="s">
        <v>194</v>
      </c>
      <c r="P16" s="53" t="s">
        <v>157</v>
      </c>
      <c r="Q16" s="49" t="s">
        <v>197</v>
      </c>
      <c r="R16" s="56">
        <f>Table2[[#This Row],[20]]/1.11</f>
        <v>9711711.7117117085</v>
      </c>
      <c r="S16" s="57">
        <f>Table2[[#This Row],[17]]*11/100</f>
        <v>1068288.2882882881</v>
      </c>
      <c r="T16" s="57"/>
      <c r="U16" s="57">
        <v>10779999.999999998</v>
      </c>
      <c r="V16" s="58"/>
      <c r="W16" s="57">
        <v>0</v>
      </c>
      <c r="X16" s="57"/>
      <c r="Y16" s="57"/>
      <c r="Z16" s="57">
        <f>Table2[[#This Row],[23]]+Table2[[#This Row],[24]]</f>
        <v>0</v>
      </c>
      <c r="AA16" s="57">
        <f t="shared" si="1"/>
        <v>0</v>
      </c>
      <c r="AB16" s="50"/>
      <c r="AE16" s="25"/>
      <c r="AF16" s="91">
        <f>Table2[[#This Row],[21]]-AE16</f>
        <v>0</v>
      </c>
    </row>
    <row r="17" spans="1:33" ht="30" x14ac:dyDescent="0.25">
      <c r="A17" s="49">
        <f t="shared" si="0"/>
        <v>9</v>
      </c>
      <c r="B17" s="50" t="s">
        <v>107</v>
      </c>
      <c r="C17" s="51" t="s">
        <v>234</v>
      </c>
      <c r="D17" s="98" t="s">
        <v>247</v>
      </c>
      <c r="E17" s="98" t="s">
        <v>247</v>
      </c>
      <c r="F17" s="50" t="s">
        <v>289</v>
      </c>
      <c r="G17" s="49" t="s">
        <v>97</v>
      </c>
      <c r="H17" s="51" t="s">
        <v>201</v>
      </c>
      <c r="I17" s="51" t="s">
        <v>186</v>
      </c>
      <c r="J17" s="53" t="s">
        <v>297</v>
      </c>
      <c r="K17" s="49" t="s">
        <v>13</v>
      </c>
      <c r="L17" s="54" t="s">
        <v>83</v>
      </c>
      <c r="M17" s="60" t="s">
        <v>304</v>
      </c>
      <c r="N17" s="49" t="s">
        <v>73</v>
      </c>
      <c r="O17" s="53" t="s">
        <v>194</v>
      </c>
      <c r="P17" s="53" t="s">
        <v>157</v>
      </c>
      <c r="Q17" s="49" t="s">
        <v>156</v>
      </c>
      <c r="R17" s="56">
        <f>Table2[[#This Row],[20]]/1.11</f>
        <v>3963963.9639639636</v>
      </c>
      <c r="S17" s="57">
        <f>Table2[[#This Row],[17]]*11/100</f>
        <v>436036.03603603604</v>
      </c>
      <c r="T17" s="57"/>
      <c r="U17" s="57">
        <v>4400000</v>
      </c>
      <c r="V17" s="58"/>
      <c r="W17" s="57">
        <v>0</v>
      </c>
      <c r="X17" s="57"/>
      <c r="Y17" s="57"/>
      <c r="Z17" s="57">
        <f>Table2[[#This Row],[23]]+Table2[[#This Row],[24]]</f>
        <v>0</v>
      </c>
      <c r="AA17" s="57">
        <f t="shared" si="1"/>
        <v>0</v>
      </c>
      <c r="AB17" s="50"/>
      <c r="AE17" s="25"/>
      <c r="AF17" s="91">
        <f>Table2[[#This Row],[21]]-AE17</f>
        <v>0</v>
      </c>
    </row>
    <row r="18" spans="1:33" ht="30" x14ac:dyDescent="0.25">
      <c r="A18" s="49">
        <f t="shared" si="0"/>
        <v>10</v>
      </c>
      <c r="B18" s="50" t="s">
        <v>107</v>
      </c>
      <c r="C18" s="51" t="s">
        <v>231</v>
      </c>
      <c r="D18" s="98" t="s">
        <v>248</v>
      </c>
      <c r="E18" s="98" t="s">
        <v>248</v>
      </c>
      <c r="F18" s="50" t="s">
        <v>290</v>
      </c>
      <c r="G18" s="49" t="s">
        <v>97</v>
      </c>
      <c r="H18" s="51" t="s">
        <v>266</v>
      </c>
      <c r="I18" s="51" t="s">
        <v>176</v>
      </c>
      <c r="J18" s="53" t="s">
        <v>297</v>
      </c>
      <c r="K18" s="49" t="s">
        <v>13</v>
      </c>
      <c r="L18" s="54" t="s">
        <v>78</v>
      </c>
      <c r="M18" s="60" t="s">
        <v>305</v>
      </c>
      <c r="N18" s="49" t="s">
        <v>73</v>
      </c>
      <c r="O18" s="53" t="s">
        <v>194</v>
      </c>
      <c r="P18" s="53" t="s">
        <v>157</v>
      </c>
      <c r="Q18" s="49" t="s">
        <v>113</v>
      </c>
      <c r="R18" s="56">
        <f>Table2[[#This Row],[20]]/1.11</f>
        <v>27927927.927927926</v>
      </c>
      <c r="S18" s="57">
        <f>Table2[[#This Row],[17]]*11/100</f>
        <v>3072072.072072072</v>
      </c>
      <c r="T18" s="57"/>
      <c r="U18" s="57">
        <v>31000000</v>
      </c>
      <c r="V18" s="58"/>
      <c r="W18" s="57">
        <v>0</v>
      </c>
      <c r="X18" s="57"/>
      <c r="Y18" s="57"/>
      <c r="Z18" s="57">
        <f>Table2[[#This Row],[23]]+Table2[[#This Row],[24]]</f>
        <v>0</v>
      </c>
      <c r="AA18" s="57">
        <f t="shared" ref="AA18" si="2">W18+Z18</f>
        <v>0</v>
      </c>
      <c r="AB18" s="50"/>
      <c r="AE18" s="25"/>
      <c r="AF18" s="91">
        <f>Table2[[#This Row],[21]]-AE18</f>
        <v>0</v>
      </c>
    </row>
    <row r="19" spans="1:33" ht="30" x14ac:dyDescent="0.25">
      <c r="A19" s="49">
        <f t="shared" si="0"/>
        <v>11</v>
      </c>
      <c r="B19" s="50" t="s">
        <v>107</v>
      </c>
      <c r="C19" s="51" t="s">
        <v>231</v>
      </c>
      <c r="D19" s="98" t="s">
        <v>249</v>
      </c>
      <c r="E19" s="98" t="s">
        <v>249</v>
      </c>
      <c r="F19" s="50" t="s">
        <v>285</v>
      </c>
      <c r="G19" s="49" t="s">
        <v>97</v>
      </c>
      <c r="H19" s="51" t="s">
        <v>267</v>
      </c>
      <c r="I19" s="51" t="s">
        <v>178</v>
      </c>
      <c r="J19" s="53" t="s">
        <v>297</v>
      </c>
      <c r="K19" s="49" t="s">
        <v>13</v>
      </c>
      <c r="L19" s="54" t="s">
        <v>79</v>
      </c>
      <c r="M19" s="60" t="s">
        <v>306</v>
      </c>
      <c r="N19" s="49" t="s">
        <v>73</v>
      </c>
      <c r="O19" s="53" t="s">
        <v>194</v>
      </c>
      <c r="P19" s="53" t="s">
        <v>157</v>
      </c>
      <c r="Q19" s="49" t="s">
        <v>156</v>
      </c>
      <c r="R19" s="56">
        <f>Table2[[#This Row],[20]]/1.11</f>
        <v>36936936.936936937</v>
      </c>
      <c r="S19" s="57">
        <f>Table2[[#This Row],[17]]*11/100</f>
        <v>4063063.0630630632</v>
      </c>
      <c r="T19" s="57"/>
      <c r="U19" s="57">
        <v>41000000</v>
      </c>
      <c r="V19" s="58"/>
      <c r="W19" s="57">
        <v>25156291.738738738</v>
      </c>
      <c r="X19" s="103">
        <v>0</v>
      </c>
      <c r="Y19" s="57"/>
      <c r="Z19" s="57">
        <f>Table2[[#This Row],[23]]+Table2[[#This Row],[24]]</f>
        <v>0</v>
      </c>
      <c r="AA19" s="57">
        <f t="shared" si="1"/>
        <v>25156291.738738738</v>
      </c>
      <c r="AB19" s="50"/>
      <c r="AE19" s="25">
        <v>34329784</v>
      </c>
      <c r="AF19" s="91">
        <f>Table2[[#This Row],[26 (22+25)]]+AE19</f>
        <v>59486075.738738738</v>
      </c>
      <c r="AG19" s="91">
        <f>Table2[[#This Row],[20]]-AF19</f>
        <v>-18486075.738738738</v>
      </c>
    </row>
    <row r="20" spans="1:33" ht="15" x14ac:dyDescent="0.25">
      <c r="A20" s="49">
        <f t="shared" si="0"/>
        <v>12</v>
      </c>
      <c r="B20" s="50" t="s">
        <v>107</v>
      </c>
      <c r="C20" s="51" t="s">
        <v>231</v>
      </c>
      <c r="D20" s="98" t="s">
        <v>136</v>
      </c>
      <c r="E20" s="98" t="s">
        <v>136</v>
      </c>
      <c r="F20" s="50" t="s">
        <v>291</v>
      </c>
      <c r="G20" s="49" t="s">
        <v>97</v>
      </c>
      <c r="H20" s="51" t="s">
        <v>268</v>
      </c>
      <c r="I20" s="51" t="s">
        <v>227</v>
      </c>
      <c r="J20" s="53" t="s">
        <v>297</v>
      </c>
      <c r="K20" s="49" t="s">
        <v>13</v>
      </c>
      <c r="L20" s="54" t="s">
        <v>79</v>
      </c>
      <c r="M20" s="55" t="s">
        <v>306</v>
      </c>
      <c r="N20" s="49" t="s">
        <v>73</v>
      </c>
      <c r="O20" s="53" t="s">
        <v>194</v>
      </c>
      <c r="P20" s="53" t="s">
        <v>157</v>
      </c>
      <c r="Q20" s="49" t="s">
        <v>155</v>
      </c>
      <c r="R20" s="56">
        <f>Table2[[#This Row],[20]]/1.11</f>
        <v>13513513.513513513</v>
      </c>
      <c r="S20" s="57">
        <f>Table2[[#This Row],[17]]*11/100</f>
        <v>1486486.4864864864</v>
      </c>
      <c r="T20" s="57"/>
      <c r="U20" s="57">
        <v>15000000</v>
      </c>
      <c r="V20" s="58"/>
      <c r="W20" s="57">
        <v>9203521.2702702694</v>
      </c>
      <c r="X20" s="103">
        <v>0</v>
      </c>
      <c r="Y20" s="97"/>
      <c r="Z20" s="57">
        <f>Table2[[#This Row],[23]]+Table2[[#This Row],[24]]</f>
        <v>0</v>
      </c>
      <c r="AA20" s="57">
        <f t="shared" si="1"/>
        <v>9203521.2702702694</v>
      </c>
      <c r="AB20" s="50"/>
      <c r="AE20" s="25">
        <v>4402129</v>
      </c>
      <c r="AF20" s="91">
        <f>Table2[[#This Row],[26 (22+25)]]+AE20</f>
        <v>13605650.270270269</v>
      </c>
      <c r="AG20" s="91">
        <f>Table2[[#This Row],[20]]-AF20</f>
        <v>1394349.7297297306</v>
      </c>
    </row>
    <row r="21" spans="1:33" ht="15" x14ac:dyDescent="0.25">
      <c r="A21" s="49">
        <f t="shared" si="0"/>
        <v>13</v>
      </c>
      <c r="B21" s="50" t="s">
        <v>107</v>
      </c>
      <c r="C21" s="51" t="s">
        <v>231</v>
      </c>
      <c r="D21" s="98" t="s">
        <v>250</v>
      </c>
      <c r="E21" s="98" t="s">
        <v>250</v>
      </c>
      <c r="F21" s="50" t="s">
        <v>285</v>
      </c>
      <c r="G21" s="49" t="s">
        <v>97</v>
      </c>
      <c r="H21" s="51" t="s">
        <v>269</v>
      </c>
      <c r="I21" s="51" t="s">
        <v>177</v>
      </c>
      <c r="J21" s="53" t="s">
        <v>297</v>
      </c>
      <c r="K21" s="49" t="s">
        <v>13</v>
      </c>
      <c r="L21" s="54" t="s">
        <v>80</v>
      </c>
      <c r="M21" s="55" t="s">
        <v>307</v>
      </c>
      <c r="N21" s="49" t="s">
        <v>73</v>
      </c>
      <c r="O21" s="53" t="s">
        <v>194</v>
      </c>
      <c r="P21" s="53" t="s">
        <v>157</v>
      </c>
      <c r="Q21" s="49" t="s">
        <v>155</v>
      </c>
      <c r="R21" s="56">
        <f>Table2[[#This Row],[20]]/1.11</f>
        <v>89189189.189189166</v>
      </c>
      <c r="S21" s="57">
        <f>Table2[[#This Row],[17]]*11/100</f>
        <v>9810810.8108108081</v>
      </c>
      <c r="T21" s="57"/>
      <c r="U21" s="57">
        <v>98999999.999999985</v>
      </c>
      <c r="V21" s="58"/>
      <c r="W21" s="57">
        <v>0</v>
      </c>
      <c r="X21" s="57"/>
      <c r="Y21" s="57"/>
      <c r="Z21" s="57">
        <f>Table2[[#This Row],[23]]+Table2[[#This Row],[24]]</f>
        <v>0</v>
      </c>
      <c r="AA21" s="57">
        <f t="shared" si="1"/>
        <v>0</v>
      </c>
      <c r="AB21" s="50"/>
      <c r="AE21" s="25"/>
      <c r="AF21" s="91">
        <f>Table2[[#This Row],[21]]-AE21</f>
        <v>0</v>
      </c>
    </row>
    <row r="22" spans="1:33" ht="30" x14ac:dyDescent="0.25">
      <c r="A22" s="49">
        <f t="shared" si="0"/>
        <v>14</v>
      </c>
      <c r="B22" s="50" t="s">
        <v>107</v>
      </c>
      <c r="C22" s="51" t="s">
        <v>231</v>
      </c>
      <c r="D22" s="98" t="s">
        <v>251</v>
      </c>
      <c r="E22" s="98" t="s">
        <v>251</v>
      </c>
      <c r="F22" s="50" t="s">
        <v>285</v>
      </c>
      <c r="G22" s="49" t="s">
        <v>97</v>
      </c>
      <c r="H22" s="51" t="s">
        <v>270</v>
      </c>
      <c r="I22" s="51" t="s">
        <v>179</v>
      </c>
      <c r="J22" s="53" t="s">
        <v>297</v>
      </c>
      <c r="K22" s="49" t="s">
        <v>13</v>
      </c>
      <c r="L22" s="54" t="s">
        <v>326</v>
      </c>
      <c r="M22" s="60" t="s">
        <v>308</v>
      </c>
      <c r="N22" s="49" t="s">
        <v>73</v>
      </c>
      <c r="O22" s="53" t="s">
        <v>194</v>
      </c>
      <c r="P22" s="53" t="s">
        <v>157</v>
      </c>
      <c r="Q22" s="49" t="s">
        <v>155</v>
      </c>
      <c r="R22" s="56">
        <f>Table2[[#This Row],[20]]/1.11</f>
        <v>35675675.675675675</v>
      </c>
      <c r="S22" s="57">
        <f>Table2[[#This Row],[17]]*11/100</f>
        <v>3924324.3243243243</v>
      </c>
      <c r="T22" s="57"/>
      <c r="U22" s="57">
        <v>39600000</v>
      </c>
      <c r="V22" s="58"/>
      <c r="W22" s="57">
        <v>8918918.9189189188</v>
      </c>
      <c r="X22" s="57">
        <v>0</v>
      </c>
      <c r="Y22" s="57"/>
      <c r="Z22" s="57">
        <f>Table2[[#This Row],[23]]+Table2[[#This Row],[24]]</f>
        <v>0</v>
      </c>
      <c r="AA22" s="57">
        <f t="shared" si="1"/>
        <v>8918918.9189189188</v>
      </c>
      <c r="AB22" s="50"/>
      <c r="AE22" s="25"/>
      <c r="AF22" s="91">
        <f>Table2[[#This Row],[21]]-AE22</f>
        <v>0</v>
      </c>
    </row>
    <row r="23" spans="1:33" ht="15" x14ac:dyDescent="0.25">
      <c r="A23" s="49">
        <f t="shared" si="0"/>
        <v>15</v>
      </c>
      <c r="B23" s="50" t="s">
        <v>107</v>
      </c>
      <c r="C23" s="51" t="s">
        <v>231</v>
      </c>
      <c r="D23" s="98" t="s">
        <v>251</v>
      </c>
      <c r="E23" s="98" t="s">
        <v>251</v>
      </c>
      <c r="F23" s="50" t="s">
        <v>285</v>
      </c>
      <c r="G23" s="49" t="s">
        <v>97</v>
      </c>
      <c r="H23" s="51" t="s">
        <v>271</v>
      </c>
      <c r="I23" s="51" t="s">
        <v>207</v>
      </c>
      <c r="J23" s="53" t="s">
        <v>297</v>
      </c>
      <c r="K23" s="49" t="s">
        <v>13</v>
      </c>
      <c r="L23" s="54" t="s">
        <v>327</v>
      </c>
      <c r="M23" s="55" t="s">
        <v>309</v>
      </c>
      <c r="N23" s="49" t="s">
        <v>73</v>
      </c>
      <c r="O23" s="53" t="s">
        <v>220</v>
      </c>
      <c r="P23" s="53" t="s">
        <v>192</v>
      </c>
      <c r="Q23" s="49" t="s">
        <v>156</v>
      </c>
      <c r="R23" s="56">
        <f>Table2[[#This Row],[20]]/1.11</f>
        <v>38181818.018018015</v>
      </c>
      <c r="S23" s="57">
        <f>Table2[[#This Row],[17]]*11/100</f>
        <v>4199999.9819819815</v>
      </c>
      <c r="T23" s="57"/>
      <c r="U23" s="57">
        <v>42381818</v>
      </c>
      <c r="V23" s="58"/>
      <c r="W23" s="57">
        <v>6363636.036036035</v>
      </c>
      <c r="X23" s="57"/>
      <c r="Y23" s="57"/>
      <c r="Z23" s="57">
        <f>Table2[[#This Row],[23]]+Table2[[#This Row],[24]]</f>
        <v>0</v>
      </c>
      <c r="AA23" s="57">
        <f t="shared" si="1"/>
        <v>6363636.036036035</v>
      </c>
      <c r="AB23" s="50"/>
      <c r="AE23" s="25"/>
      <c r="AF23" s="91">
        <f>Table2[[#This Row],[21]]-AE23</f>
        <v>0</v>
      </c>
    </row>
    <row r="24" spans="1:33" ht="30" x14ac:dyDescent="0.25">
      <c r="A24" s="49">
        <f t="shared" si="0"/>
        <v>16</v>
      </c>
      <c r="B24" s="50" t="s">
        <v>107</v>
      </c>
      <c r="C24" s="51" t="s">
        <v>231</v>
      </c>
      <c r="D24" s="98" t="s">
        <v>251</v>
      </c>
      <c r="E24" s="98" t="s">
        <v>251</v>
      </c>
      <c r="F24" s="50" t="s">
        <v>285</v>
      </c>
      <c r="G24" s="49" t="s">
        <v>97</v>
      </c>
      <c r="H24" s="51" t="s">
        <v>272</v>
      </c>
      <c r="I24" s="51" t="s">
        <v>180</v>
      </c>
      <c r="J24" s="70" t="s">
        <v>297</v>
      </c>
      <c r="K24" s="49" t="s">
        <v>13</v>
      </c>
      <c r="L24" s="71" t="s">
        <v>328</v>
      </c>
      <c r="M24" s="60" t="s">
        <v>310</v>
      </c>
      <c r="N24" s="49" t="s">
        <v>73</v>
      </c>
      <c r="O24" s="72" t="s">
        <v>194</v>
      </c>
      <c r="P24" s="50" t="s">
        <v>193</v>
      </c>
      <c r="Q24" s="50" t="s">
        <v>156</v>
      </c>
      <c r="R24" s="56">
        <f>Table2[[#This Row],[20]]/1.11</f>
        <v>35675675.675675675</v>
      </c>
      <c r="S24" s="57">
        <f>Table2[[#This Row],[17]]*11/100</f>
        <v>3924324.3243243243</v>
      </c>
      <c r="T24" s="57"/>
      <c r="U24" s="57">
        <v>39600000</v>
      </c>
      <c r="V24" s="58"/>
      <c r="W24" s="57">
        <v>0</v>
      </c>
      <c r="X24" s="57"/>
      <c r="Y24" s="57"/>
      <c r="Z24" s="57">
        <f>Table2[[#This Row],[23]]+Table2[[#This Row],[24]]</f>
        <v>0</v>
      </c>
      <c r="AA24" s="57">
        <f t="shared" si="1"/>
        <v>0</v>
      </c>
      <c r="AB24" s="50"/>
      <c r="AE24" s="25"/>
      <c r="AF24" s="91">
        <f>Table2[[#This Row],[21]]-AE24</f>
        <v>0</v>
      </c>
    </row>
    <row r="25" spans="1:33" ht="15" x14ac:dyDescent="0.25">
      <c r="A25" s="49">
        <f t="shared" si="0"/>
        <v>17</v>
      </c>
      <c r="B25" s="50" t="s">
        <v>107</v>
      </c>
      <c r="C25" s="51" t="s">
        <v>235</v>
      </c>
      <c r="D25" s="98" t="s">
        <v>250</v>
      </c>
      <c r="E25" s="98" t="s">
        <v>244</v>
      </c>
      <c r="F25" s="50" t="s">
        <v>292</v>
      </c>
      <c r="G25" s="49" t="s">
        <v>97</v>
      </c>
      <c r="H25" s="51" t="s">
        <v>273</v>
      </c>
      <c r="I25" s="51" t="s">
        <v>181</v>
      </c>
      <c r="J25" s="50" t="s">
        <v>297</v>
      </c>
      <c r="K25" s="49" t="s">
        <v>13</v>
      </c>
      <c r="L25" s="71" t="s">
        <v>329</v>
      </c>
      <c r="M25" s="55" t="s">
        <v>311</v>
      </c>
      <c r="N25" s="49" t="s">
        <v>73</v>
      </c>
      <c r="O25" s="72" t="s">
        <v>220</v>
      </c>
      <c r="P25" s="50" t="s">
        <v>193</v>
      </c>
      <c r="Q25" s="50" t="s">
        <v>156</v>
      </c>
      <c r="R25" s="56">
        <f>Table2[[#This Row],[20]]/1.11</f>
        <v>39897297.297297284</v>
      </c>
      <c r="S25" s="57">
        <f>Table2[[#This Row],[17]]*11/100</f>
        <v>4388702.7027027011</v>
      </c>
      <c r="T25" s="57"/>
      <c r="U25" s="57">
        <v>44285999.999999993</v>
      </c>
      <c r="V25" s="58"/>
      <c r="W25" s="57">
        <v>3603604</v>
      </c>
      <c r="X25" s="57">
        <v>0</v>
      </c>
      <c r="Y25" s="57">
        <v>0</v>
      </c>
      <c r="Z25" s="57">
        <f>Table2[[#This Row],[23]]+Table2[[#This Row],[24]]</f>
        <v>0</v>
      </c>
      <c r="AA25" s="57">
        <f t="shared" si="1"/>
        <v>3603604</v>
      </c>
      <c r="AB25" s="50"/>
      <c r="AE25" s="25"/>
      <c r="AF25" s="91">
        <f>Table2[[#This Row],[21]]-AE25</f>
        <v>0</v>
      </c>
    </row>
    <row r="26" spans="1:33" ht="15" x14ac:dyDescent="0.25">
      <c r="A26" s="49">
        <f t="shared" si="0"/>
        <v>18</v>
      </c>
      <c r="B26" s="50" t="s">
        <v>107</v>
      </c>
      <c r="C26" s="51" t="s">
        <v>235</v>
      </c>
      <c r="D26" s="98" t="s">
        <v>252</v>
      </c>
      <c r="E26" s="98" t="s">
        <v>244</v>
      </c>
      <c r="F26" s="50" t="s">
        <v>292</v>
      </c>
      <c r="G26" s="49"/>
      <c r="H26" s="51" t="s">
        <v>274</v>
      </c>
      <c r="I26" s="51" t="s">
        <v>182</v>
      </c>
      <c r="J26" s="50" t="s">
        <v>297</v>
      </c>
      <c r="K26" s="49" t="s">
        <v>13</v>
      </c>
      <c r="L26" s="71" t="s">
        <v>330</v>
      </c>
      <c r="M26" s="55" t="s">
        <v>312</v>
      </c>
      <c r="N26" s="49" t="s">
        <v>73</v>
      </c>
      <c r="O26" s="53" t="s">
        <v>194</v>
      </c>
      <c r="P26" s="53" t="s">
        <v>193</v>
      </c>
      <c r="Q26" s="49" t="s">
        <v>155</v>
      </c>
      <c r="R26" s="56">
        <f>Table2[[#This Row],[20]]/1.11</f>
        <v>7927927.9279279271</v>
      </c>
      <c r="S26" s="57">
        <f>Table2[[#This Row],[17]]*11/100</f>
        <v>872072.07207207207</v>
      </c>
      <c r="T26" s="57"/>
      <c r="U26" s="57">
        <v>8800000</v>
      </c>
      <c r="V26" s="58"/>
      <c r="W26" s="57">
        <v>0</v>
      </c>
      <c r="X26" s="57"/>
      <c r="Y26" s="57"/>
      <c r="Z26" s="57">
        <f>Table2[[#This Row],[23]]+Table2[[#This Row],[24]]</f>
        <v>0</v>
      </c>
      <c r="AA26" s="57">
        <f t="shared" si="1"/>
        <v>0</v>
      </c>
      <c r="AB26" s="50"/>
      <c r="AE26" s="25"/>
      <c r="AF26" s="91">
        <f>Table2[[#This Row],[21]]-AE26</f>
        <v>0</v>
      </c>
    </row>
    <row r="27" spans="1:33" ht="15" x14ac:dyDescent="0.25">
      <c r="A27" s="49">
        <f t="shared" si="0"/>
        <v>19</v>
      </c>
      <c r="B27" s="50" t="s">
        <v>107</v>
      </c>
      <c r="C27" s="51" t="s">
        <v>235</v>
      </c>
      <c r="D27" s="98" t="s">
        <v>253</v>
      </c>
      <c r="E27" s="98" t="s">
        <v>244</v>
      </c>
      <c r="F27" s="50" t="s">
        <v>292</v>
      </c>
      <c r="G27" s="49"/>
      <c r="H27" s="51" t="s">
        <v>275</v>
      </c>
      <c r="I27" s="51" t="s">
        <v>183</v>
      </c>
      <c r="J27" s="50" t="s">
        <v>297</v>
      </c>
      <c r="K27" s="49"/>
      <c r="L27" s="71" t="s">
        <v>331</v>
      </c>
      <c r="M27" s="55" t="s">
        <v>313</v>
      </c>
      <c r="N27" s="49" t="s">
        <v>73</v>
      </c>
      <c r="O27" s="53" t="s">
        <v>194</v>
      </c>
      <c r="P27" s="53" t="s">
        <v>193</v>
      </c>
      <c r="Q27" s="49" t="s">
        <v>155</v>
      </c>
      <c r="R27" s="56">
        <f>Table2[[#This Row],[20]]/1.11</f>
        <v>13513513.513513513</v>
      </c>
      <c r="S27" s="57">
        <f>Table2[[#This Row],[17]]*11/100</f>
        <v>1486486.4864864864</v>
      </c>
      <c r="T27" s="57"/>
      <c r="U27" s="57">
        <v>15000000</v>
      </c>
      <c r="V27" s="58"/>
      <c r="W27" s="57">
        <v>1486486</v>
      </c>
      <c r="X27" s="57"/>
      <c r="Y27" s="57"/>
      <c r="Z27" s="57">
        <f>Table2[[#This Row],[23]]+Table2[[#This Row],[24]]</f>
        <v>0</v>
      </c>
      <c r="AA27" s="57">
        <f t="shared" si="1"/>
        <v>1486486</v>
      </c>
      <c r="AB27" s="50"/>
      <c r="AE27" s="25"/>
      <c r="AF27" s="91">
        <f>Table2[[#This Row],[21]]-AE27</f>
        <v>0</v>
      </c>
    </row>
    <row r="28" spans="1:33" ht="15" x14ac:dyDescent="0.25">
      <c r="A28" s="49">
        <f t="shared" si="0"/>
        <v>20</v>
      </c>
      <c r="B28" s="50" t="s">
        <v>107</v>
      </c>
      <c r="C28" s="51" t="s">
        <v>236</v>
      </c>
      <c r="D28" s="98" t="s">
        <v>130</v>
      </c>
      <c r="E28" s="98" t="s">
        <v>244</v>
      </c>
      <c r="F28" s="50" t="s">
        <v>293</v>
      </c>
      <c r="G28" s="49" t="s">
        <v>97</v>
      </c>
      <c r="H28" s="51" t="s">
        <v>276</v>
      </c>
      <c r="I28" s="51" t="s">
        <v>184</v>
      </c>
      <c r="J28" s="50" t="s">
        <v>297</v>
      </c>
      <c r="K28" s="49"/>
      <c r="L28" s="71" t="s">
        <v>332</v>
      </c>
      <c r="M28" s="55" t="s">
        <v>314</v>
      </c>
      <c r="N28" s="49" t="s">
        <v>73</v>
      </c>
      <c r="O28" s="53" t="s">
        <v>194</v>
      </c>
      <c r="P28" s="50" t="s">
        <v>157</v>
      </c>
      <c r="Q28" s="49" t="s">
        <v>155</v>
      </c>
      <c r="R28" s="56">
        <f>Table2[[#This Row],[20]]/1.11</f>
        <v>4504504.5045045037</v>
      </c>
      <c r="S28" s="57">
        <f>Table2[[#This Row],[17]]*11/100</f>
        <v>495495.49549549544</v>
      </c>
      <c r="T28" s="57"/>
      <c r="U28" s="57">
        <v>4999999.9999999991</v>
      </c>
      <c r="V28" s="58"/>
      <c r="W28" s="57">
        <v>0</v>
      </c>
      <c r="X28" s="57"/>
      <c r="Y28" s="96"/>
      <c r="Z28" s="57">
        <f>Table2[[#This Row],[23]]+Table2[[#This Row],[24]]</f>
        <v>0</v>
      </c>
      <c r="AA28" s="57">
        <f t="shared" si="1"/>
        <v>0</v>
      </c>
      <c r="AB28" s="50"/>
      <c r="AE28" s="25"/>
      <c r="AF28" s="91">
        <f>Table2[[#This Row],[21]]-AE28</f>
        <v>0</v>
      </c>
    </row>
    <row r="29" spans="1:33" ht="15" x14ac:dyDescent="0.25">
      <c r="A29" s="49">
        <f t="shared" si="0"/>
        <v>21</v>
      </c>
      <c r="B29" s="50" t="s">
        <v>107</v>
      </c>
      <c r="C29" s="51" t="s">
        <v>231</v>
      </c>
      <c r="D29" s="98" t="s">
        <v>251</v>
      </c>
      <c r="E29" s="98" t="s">
        <v>251</v>
      </c>
      <c r="F29" s="50" t="s">
        <v>285</v>
      </c>
      <c r="G29" s="49" t="s">
        <v>97</v>
      </c>
      <c r="H29" s="51" t="s">
        <v>277</v>
      </c>
      <c r="I29" s="51" t="s">
        <v>208</v>
      </c>
      <c r="J29" s="50" t="s">
        <v>297</v>
      </c>
      <c r="K29" s="49" t="s">
        <v>13</v>
      </c>
      <c r="L29" s="71" t="s">
        <v>333</v>
      </c>
      <c r="M29" s="55" t="s">
        <v>315</v>
      </c>
      <c r="N29" s="49" t="s">
        <v>73</v>
      </c>
      <c r="O29" s="53" t="s">
        <v>220</v>
      </c>
      <c r="P29" s="53" t="s">
        <v>192</v>
      </c>
      <c r="Q29" s="50" t="s">
        <v>156</v>
      </c>
      <c r="R29" s="56">
        <f>Table2[[#This Row],[20]]/1.11</f>
        <v>38181818.018018015</v>
      </c>
      <c r="S29" s="57">
        <f>Table2[[#This Row],[17]]*11/100</f>
        <v>4199999.9819819815</v>
      </c>
      <c r="T29" s="57"/>
      <c r="U29" s="57">
        <v>42381818</v>
      </c>
      <c r="V29" s="58"/>
      <c r="W29" s="57">
        <v>6363636.036036035</v>
      </c>
      <c r="X29" s="57"/>
      <c r="Y29" s="57"/>
      <c r="Z29" s="57">
        <f>Table2[[#This Row],[23]]+Table2[[#This Row],[24]]</f>
        <v>0</v>
      </c>
      <c r="AA29" s="57">
        <f t="shared" si="1"/>
        <v>6363636.036036035</v>
      </c>
      <c r="AB29" s="50"/>
      <c r="AE29" s="25"/>
      <c r="AF29" s="91">
        <f>Table2[[#This Row],[21]]-AE29</f>
        <v>0</v>
      </c>
    </row>
    <row r="30" spans="1:33" ht="15" x14ac:dyDescent="0.25">
      <c r="A30" s="49">
        <f t="shared" si="0"/>
        <v>22</v>
      </c>
      <c r="B30" s="50" t="s">
        <v>107</v>
      </c>
      <c r="C30" s="51" t="s">
        <v>231</v>
      </c>
      <c r="D30" s="98" t="s">
        <v>254</v>
      </c>
      <c r="E30" s="98" t="s">
        <v>254</v>
      </c>
      <c r="F30" s="50" t="s">
        <v>286</v>
      </c>
      <c r="G30" s="49"/>
      <c r="H30" s="51" t="s">
        <v>262</v>
      </c>
      <c r="I30" s="51" t="s">
        <v>173</v>
      </c>
      <c r="J30" s="50" t="s">
        <v>297</v>
      </c>
      <c r="K30" s="49"/>
      <c r="L30" s="71" t="s">
        <v>334</v>
      </c>
      <c r="M30" s="55" t="s">
        <v>316</v>
      </c>
      <c r="N30" s="49" t="s">
        <v>73</v>
      </c>
      <c r="O30" s="53" t="s">
        <v>194</v>
      </c>
      <c r="P30" s="53" t="s">
        <v>157</v>
      </c>
      <c r="Q30" s="49" t="s">
        <v>155</v>
      </c>
      <c r="R30" s="56">
        <f>Table2[[#This Row],[20]]/1.11</f>
        <v>79054054.054054052</v>
      </c>
      <c r="S30" s="57">
        <f>Table2[[#This Row],[17]]*11/100</f>
        <v>8695945.9459459465</v>
      </c>
      <c r="T30" s="57"/>
      <c r="U30" s="57">
        <v>87750000</v>
      </c>
      <c r="V30" s="58"/>
      <c r="W30" s="57">
        <v>14225338</v>
      </c>
      <c r="X30" s="57">
        <v>0</v>
      </c>
      <c r="Y30" s="57"/>
      <c r="Z30" s="57">
        <f>Table2[[#This Row],[23]]+Table2[[#This Row],[24]]</f>
        <v>0</v>
      </c>
      <c r="AA30" s="57">
        <f t="shared" si="1"/>
        <v>14225338</v>
      </c>
      <c r="AB30" s="50" t="s">
        <v>340</v>
      </c>
      <c r="AE30" s="25"/>
      <c r="AF30" s="91">
        <f>Table2[[#This Row],[21]]-AE30</f>
        <v>0</v>
      </c>
    </row>
    <row r="31" spans="1:33" ht="15" x14ac:dyDescent="0.25">
      <c r="A31" s="49">
        <f t="shared" si="0"/>
        <v>23</v>
      </c>
      <c r="B31" s="50" t="s">
        <v>107</v>
      </c>
      <c r="C31" s="51" t="s">
        <v>231</v>
      </c>
      <c r="D31" s="98" t="s">
        <v>133</v>
      </c>
      <c r="E31" s="98" t="s">
        <v>133</v>
      </c>
      <c r="F31" s="50" t="s">
        <v>294</v>
      </c>
      <c r="G31" s="49" t="s">
        <v>97</v>
      </c>
      <c r="H31" s="51" t="s">
        <v>278</v>
      </c>
      <c r="I31" s="51" t="s">
        <v>174</v>
      </c>
      <c r="J31" s="50" t="s">
        <v>297</v>
      </c>
      <c r="K31" s="49" t="s">
        <v>13</v>
      </c>
      <c r="L31" s="71" t="s">
        <v>77</v>
      </c>
      <c r="M31" s="55" t="s">
        <v>317</v>
      </c>
      <c r="N31" s="49" t="s">
        <v>73</v>
      </c>
      <c r="O31" s="72" t="s">
        <v>320</v>
      </c>
      <c r="P31" s="50" t="s">
        <v>74</v>
      </c>
      <c r="Q31" s="50" t="s">
        <v>156</v>
      </c>
      <c r="R31" s="56">
        <f>Table2[[#This Row],[20]]/1.11</f>
        <v>10702702.702702699</v>
      </c>
      <c r="S31" s="57">
        <f>Table2[[#This Row],[17]]*11/100</f>
        <v>1177297.297297297</v>
      </c>
      <c r="T31" s="57"/>
      <c r="U31" s="57">
        <v>11879999.999999998</v>
      </c>
      <c r="V31" s="58"/>
      <c r="W31" s="57">
        <v>0</v>
      </c>
      <c r="X31" s="57"/>
      <c r="Y31" s="57"/>
      <c r="Z31" s="57">
        <f>Table2[[#This Row],[23]]+Table2[[#This Row],[24]]</f>
        <v>0</v>
      </c>
      <c r="AA31" s="57">
        <f t="shared" si="1"/>
        <v>0</v>
      </c>
      <c r="AB31" s="50"/>
      <c r="AE31" s="25"/>
      <c r="AF31" s="91">
        <f>Table2[[#This Row],[21]]-AE31</f>
        <v>0</v>
      </c>
    </row>
    <row r="32" spans="1:33" ht="30" x14ac:dyDescent="0.25">
      <c r="A32" s="49">
        <f t="shared" si="0"/>
        <v>24</v>
      </c>
      <c r="B32" s="50" t="s">
        <v>107</v>
      </c>
      <c r="C32" s="51" t="s">
        <v>237</v>
      </c>
      <c r="D32" s="98" t="s">
        <v>255</v>
      </c>
      <c r="E32" s="98" t="s">
        <v>255</v>
      </c>
      <c r="F32" s="50" t="s">
        <v>295</v>
      </c>
      <c r="G32" s="49" t="s">
        <v>97</v>
      </c>
      <c r="H32" s="51" t="s">
        <v>279</v>
      </c>
      <c r="I32" s="51" t="s">
        <v>185</v>
      </c>
      <c r="J32" s="50" t="s">
        <v>297</v>
      </c>
      <c r="K32" s="49" t="s">
        <v>13</v>
      </c>
      <c r="L32" s="71" t="s">
        <v>335</v>
      </c>
      <c r="M32" s="60" t="s">
        <v>318</v>
      </c>
      <c r="N32" s="49" t="s">
        <v>73</v>
      </c>
      <c r="O32" s="72" t="s">
        <v>194</v>
      </c>
      <c r="P32" s="50" t="s">
        <v>157</v>
      </c>
      <c r="Q32" s="50" t="s">
        <v>221</v>
      </c>
      <c r="R32" s="56">
        <f>Table2[[#This Row],[20]]/1.11</f>
        <v>33108108.108108107</v>
      </c>
      <c r="S32" s="57">
        <f>Table2[[#This Row],[17]]*11/100</f>
        <v>3641891.8918918921</v>
      </c>
      <c r="T32" s="57"/>
      <c r="U32" s="57">
        <v>36750000</v>
      </c>
      <c r="V32" s="58"/>
      <c r="W32" s="57">
        <v>0</v>
      </c>
      <c r="X32" s="57"/>
      <c r="Y32" s="57"/>
      <c r="Z32" s="57">
        <f>Table2[[#This Row],[23]]+Table2[[#This Row],[24]]</f>
        <v>0</v>
      </c>
      <c r="AA32" s="57">
        <f t="shared" si="1"/>
        <v>0</v>
      </c>
      <c r="AB32" s="50"/>
      <c r="AE32" s="25"/>
      <c r="AF32" s="91">
        <f>Table2[[#This Row],[21]]-AE32</f>
        <v>0</v>
      </c>
    </row>
    <row r="33" spans="1:32" ht="15" x14ac:dyDescent="0.25">
      <c r="A33" s="49">
        <f t="shared" si="0"/>
        <v>25</v>
      </c>
      <c r="B33" s="50" t="s">
        <v>107</v>
      </c>
      <c r="C33" s="51" t="s">
        <v>231</v>
      </c>
      <c r="D33" s="98" t="s">
        <v>246</v>
      </c>
      <c r="E33" s="98" t="s">
        <v>246</v>
      </c>
      <c r="F33" s="50" t="s">
        <v>286</v>
      </c>
      <c r="G33" s="49" t="s">
        <v>97</v>
      </c>
      <c r="H33" s="51" t="s">
        <v>218</v>
      </c>
      <c r="I33" s="51" t="s">
        <v>338</v>
      </c>
      <c r="J33" s="50"/>
      <c r="K33" s="49" t="s">
        <v>13</v>
      </c>
      <c r="L33" s="71" t="s">
        <v>217</v>
      </c>
      <c r="M33" s="60"/>
      <c r="N33" s="49" t="s">
        <v>73</v>
      </c>
      <c r="O33" s="53"/>
      <c r="P33" s="53"/>
      <c r="Q33" s="50" t="s">
        <v>156</v>
      </c>
      <c r="R33" s="56">
        <f>Table2[[#This Row],[20]]/1.11</f>
        <v>58799999.999999993</v>
      </c>
      <c r="S33" s="57">
        <f>Table2[[#This Row],[17]]*11/100</f>
        <v>6467999.9999999991</v>
      </c>
      <c r="T33" s="57"/>
      <c r="U33" s="57">
        <v>65268000</v>
      </c>
      <c r="V33" s="58"/>
      <c r="W33" s="57">
        <v>11136358.558558557</v>
      </c>
      <c r="X33" s="57"/>
      <c r="Y33" s="97"/>
      <c r="Z33" s="57">
        <f>Table2[[#This Row],[23]]+Table2[[#This Row],[24]]</f>
        <v>0</v>
      </c>
      <c r="AA33" s="57">
        <f t="shared" si="1"/>
        <v>11136358.558558557</v>
      </c>
      <c r="AB33" s="50"/>
      <c r="AE33" s="25"/>
      <c r="AF33" s="91">
        <f>Table2[[#This Row],[21]]-AE33</f>
        <v>0</v>
      </c>
    </row>
    <row r="34" spans="1:32" ht="15" x14ac:dyDescent="0.25">
      <c r="A34" s="49">
        <f t="shared" si="0"/>
        <v>26</v>
      </c>
      <c r="B34" s="50" t="s">
        <v>107</v>
      </c>
      <c r="C34" s="51" t="s">
        <v>231</v>
      </c>
      <c r="D34" s="98" t="s">
        <v>253</v>
      </c>
      <c r="E34" s="98" t="s">
        <v>253</v>
      </c>
      <c r="F34" s="50" t="s">
        <v>294</v>
      </c>
      <c r="G34" s="49" t="s">
        <v>97</v>
      </c>
      <c r="H34" s="51" t="s">
        <v>280</v>
      </c>
      <c r="I34" s="51"/>
      <c r="J34" s="50"/>
      <c r="K34" s="49" t="s">
        <v>13</v>
      </c>
      <c r="L34" s="71" t="s">
        <v>219</v>
      </c>
      <c r="M34" s="60"/>
      <c r="N34" s="49" t="s">
        <v>73</v>
      </c>
      <c r="O34" s="72"/>
      <c r="P34" s="50"/>
      <c r="Q34" s="50" t="s">
        <v>156</v>
      </c>
      <c r="R34" s="56">
        <f>Table2[[#This Row],[20]]/1.11</f>
        <v>67200000</v>
      </c>
      <c r="S34" s="57">
        <f>Table2[[#This Row],[17]]*11/100</f>
        <v>7392000</v>
      </c>
      <c r="T34" s="57"/>
      <c r="U34" s="57">
        <v>74592000</v>
      </c>
      <c r="V34" s="58"/>
      <c r="W34" s="57">
        <v>11333333.666666666</v>
      </c>
      <c r="X34" s="57">
        <v>0</v>
      </c>
      <c r="Y34" s="57">
        <v>0</v>
      </c>
      <c r="Z34" s="57">
        <f>Table2[[#This Row],[23]]+Table2[[#This Row],[24]]</f>
        <v>0</v>
      </c>
      <c r="AA34" s="57">
        <f t="shared" si="1"/>
        <v>11333333.666666666</v>
      </c>
      <c r="AB34" s="50"/>
      <c r="AE34" s="25"/>
      <c r="AF34" s="91">
        <f>Table2[[#This Row],[21]]-AE34</f>
        <v>0</v>
      </c>
    </row>
    <row r="35" spans="1:32" ht="15" x14ac:dyDescent="0.25">
      <c r="A35" s="49">
        <f t="shared" si="0"/>
        <v>27</v>
      </c>
      <c r="B35" s="50" t="s">
        <v>107</v>
      </c>
      <c r="C35" s="51" t="s">
        <v>238</v>
      </c>
      <c r="D35" s="98" t="s">
        <v>246</v>
      </c>
      <c r="E35" s="98" t="s">
        <v>244</v>
      </c>
      <c r="F35" s="50" t="s">
        <v>287</v>
      </c>
      <c r="G35" s="49" t="s">
        <v>97</v>
      </c>
      <c r="H35" s="51" t="s">
        <v>205</v>
      </c>
      <c r="I35" s="51"/>
      <c r="J35" s="50"/>
      <c r="K35" s="49" t="s">
        <v>13</v>
      </c>
      <c r="L35" s="71" t="s">
        <v>206</v>
      </c>
      <c r="M35" s="60"/>
      <c r="N35" s="49" t="s">
        <v>73</v>
      </c>
      <c r="O35" s="72"/>
      <c r="P35" s="50"/>
      <c r="Q35" s="50" t="s">
        <v>156</v>
      </c>
      <c r="R35" s="56">
        <f>Table2[[#This Row],[20]]/1.11</f>
        <v>7999999.9999999991</v>
      </c>
      <c r="S35" s="57">
        <f>Table2[[#This Row],[17]]*11/100</f>
        <v>879999.99999999988</v>
      </c>
      <c r="T35" s="57"/>
      <c r="U35" s="57">
        <v>8880000</v>
      </c>
      <c r="V35" s="58"/>
      <c r="W35" s="57">
        <v>0</v>
      </c>
      <c r="X35" s="57"/>
      <c r="Y35" s="96"/>
      <c r="Z35" s="57">
        <f>Table2[[#This Row],[23]]+Table2[[#This Row],[24]]</f>
        <v>0</v>
      </c>
      <c r="AA35" s="57">
        <f t="shared" si="1"/>
        <v>0</v>
      </c>
      <c r="AB35" s="50"/>
      <c r="AE35" s="25"/>
      <c r="AF35" s="91">
        <f>Table2[[#This Row],[21]]-AE35</f>
        <v>0</v>
      </c>
    </row>
    <row r="36" spans="1:32" ht="15" x14ac:dyDescent="0.25">
      <c r="A36" s="49">
        <f t="shared" si="0"/>
        <v>28</v>
      </c>
      <c r="B36" s="50" t="s">
        <v>107</v>
      </c>
      <c r="C36" s="51" t="s">
        <v>231</v>
      </c>
      <c r="D36" s="98" t="s">
        <v>251</v>
      </c>
      <c r="E36" s="98" t="s">
        <v>251</v>
      </c>
      <c r="F36" s="50"/>
      <c r="G36" s="49" t="s">
        <v>97</v>
      </c>
      <c r="H36" s="51" t="s">
        <v>281</v>
      </c>
      <c r="I36" s="51"/>
      <c r="J36" s="50"/>
      <c r="K36" s="49" t="s">
        <v>13</v>
      </c>
      <c r="L36" s="71" t="s">
        <v>336</v>
      </c>
      <c r="M36" s="60"/>
      <c r="N36" s="49" t="s">
        <v>73</v>
      </c>
      <c r="O36" s="72"/>
      <c r="P36" s="50"/>
      <c r="Q36" s="50" t="s">
        <v>156</v>
      </c>
      <c r="R36" s="56">
        <f>Table2[[#This Row],[20]]/1.11</f>
        <v>32108108.108108107</v>
      </c>
      <c r="S36" s="57">
        <f>Table2[[#This Row],[17]]*11/100</f>
        <v>3531891.8918918921</v>
      </c>
      <c r="T36" s="57"/>
      <c r="U36" s="57">
        <v>35640000</v>
      </c>
      <c r="V36" s="58"/>
      <c r="W36" s="57">
        <v>0</v>
      </c>
      <c r="X36" s="57"/>
      <c r="Y36" s="57"/>
      <c r="Z36" s="57">
        <f>Table2[[#This Row],[23]]+Table2[[#This Row],[24]]</f>
        <v>0</v>
      </c>
      <c r="AA36" s="57">
        <f t="shared" si="1"/>
        <v>0</v>
      </c>
      <c r="AB36" s="50"/>
      <c r="AE36" s="25"/>
      <c r="AF36" s="91">
        <f>Table2[[#This Row],[21]]-AE36</f>
        <v>0</v>
      </c>
    </row>
    <row r="37" spans="1:32" ht="15" x14ac:dyDescent="0.25">
      <c r="A37" s="49">
        <f t="shared" si="0"/>
        <v>29</v>
      </c>
      <c r="B37" s="50" t="s">
        <v>107</v>
      </c>
      <c r="C37" s="51" t="s">
        <v>239</v>
      </c>
      <c r="D37" s="98" t="s">
        <v>129</v>
      </c>
      <c r="E37" s="75" t="s">
        <v>244</v>
      </c>
      <c r="F37" s="50"/>
      <c r="G37" s="49" t="s">
        <v>100</v>
      </c>
      <c r="H37" s="51" t="s">
        <v>281</v>
      </c>
      <c r="I37" s="51"/>
      <c r="J37" s="50"/>
      <c r="K37" s="49" t="s">
        <v>13</v>
      </c>
      <c r="L37" s="71" t="s">
        <v>336</v>
      </c>
      <c r="M37" s="60"/>
      <c r="N37" s="49" t="s">
        <v>73</v>
      </c>
      <c r="O37" s="72"/>
      <c r="P37" s="50"/>
      <c r="Q37" s="50" t="s">
        <v>156</v>
      </c>
      <c r="R37" s="56">
        <f>Table2[[#This Row],[20]]/1.11</f>
        <v>3603603.6036036029</v>
      </c>
      <c r="S37" s="57">
        <f>Table2[[#This Row],[17]]*11/100</f>
        <v>396396.39639639633</v>
      </c>
      <c r="T37" s="57"/>
      <c r="U37" s="57">
        <v>3999999.9999999995</v>
      </c>
      <c r="V37" s="58"/>
      <c r="W37" s="57">
        <v>0</v>
      </c>
      <c r="X37" s="57"/>
      <c r="Y37" s="57"/>
      <c r="Z37" s="57">
        <f>Table2[[#This Row],[23]]+Table2[[#This Row],[24]]</f>
        <v>0</v>
      </c>
      <c r="AA37" s="57">
        <f t="shared" si="1"/>
        <v>0</v>
      </c>
      <c r="AB37" s="50"/>
      <c r="AE37" s="25"/>
      <c r="AF37" s="91">
        <f>Table2[[#This Row],[21]]-AE37</f>
        <v>0</v>
      </c>
    </row>
    <row r="38" spans="1:32" ht="15" x14ac:dyDescent="0.25">
      <c r="A38" s="49">
        <f t="shared" si="0"/>
        <v>30</v>
      </c>
      <c r="B38" s="50" t="s">
        <v>107</v>
      </c>
      <c r="C38" s="51" t="s">
        <v>231</v>
      </c>
      <c r="D38" s="98" t="s">
        <v>256</v>
      </c>
      <c r="E38" s="75" t="s">
        <v>256</v>
      </c>
      <c r="F38" s="50"/>
      <c r="G38" s="49" t="s">
        <v>100</v>
      </c>
      <c r="H38" s="51" t="s">
        <v>282</v>
      </c>
      <c r="I38" s="51"/>
      <c r="J38" s="50"/>
      <c r="K38" s="49" t="s">
        <v>13</v>
      </c>
      <c r="L38" s="71" t="s">
        <v>321</v>
      </c>
      <c r="M38" s="55" t="s">
        <v>319</v>
      </c>
      <c r="N38" s="49" t="s">
        <v>73</v>
      </c>
      <c r="O38" s="72"/>
      <c r="P38" s="50"/>
      <c r="Q38" s="50" t="s">
        <v>221</v>
      </c>
      <c r="R38" s="56">
        <f>Table2[[#This Row],[20]]/1.11</f>
        <v>241919999.99999997</v>
      </c>
      <c r="S38" s="57">
        <f>Table2[[#This Row],[17]]*11/100</f>
        <v>26611199.999999996</v>
      </c>
      <c r="T38" s="57"/>
      <c r="U38" s="57">
        <v>268531200</v>
      </c>
      <c r="V38" s="58"/>
      <c r="W38" s="57">
        <v>0</v>
      </c>
      <c r="X38" s="57"/>
      <c r="Y38" s="57"/>
      <c r="Z38" s="57">
        <f>Table2[[#This Row],[23]]+Table2[[#This Row],[24]]</f>
        <v>0</v>
      </c>
      <c r="AA38" s="57">
        <f t="shared" si="1"/>
        <v>0</v>
      </c>
      <c r="AB38" s="50"/>
      <c r="AE38" s="25"/>
      <c r="AF38" s="91">
        <f>Table2[[#This Row],[21]]-AE38</f>
        <v>0</v>
      </c>
    </row>
    <row r="39" spans="1:32" ht="15" x14ac:dyDescent="0.25">
      <c r="A39" s="49">
        <f t="shared" si="0"/>
        <v>31</v>
      </c>
      <c r="B39" s="50" t="s">
        <v>107</v>
      </c>
      <c r="C39" s="51" t="s">
        <v>235</v>
      </c>
      <c r="D39" s="98" t="s">
        <v>257</v>
      </c>
      <c r="E39" s="75" t="s">
        <v>244</v>
      </c>
      <c r="F39" s="50"/>
      <c r="G39" s="49" t="s">
        <v>100</v>
      </c>
      <c r="H39" s="51" t="s">
        <v>283</v>
      </c>
      <c r="I39" s="51"/>
      <c r="J39" s="50"/>
      <c r="K39" s="49" t="s">
        <v>13</v>
      </c>
      <c r="L39" s="71" t="s">
        <v>81</v>
      </c>
      <c r="M39" s="55"/>
      <c r="N39" s="49" t="s">
        <v>73</v>
      </c>
      <c r="O39" s="72"/>
      <c r="P39" s="72"/>
      <c r="Q39" s="50" t="s">
        <v>221</v>
      </c>
      <c r="R39" s="56">
        <f>Table2[[#This Row],[20]]/1.11</f>
        <v>81000000</v>
      </c>
      <c r="S39" s="57">
        <f>Table2[[#This Row],[17]]*11/100</f>
        <v>8910000</v>
      </c>
      <c r="T39" s="57"/>
      <c r="U39" s="57">
        <v>89910000</v>
      </c>
      <c r="V39" s="58"/>
      <c r="W39" s="57">
        <v>0</v>
      </c>
      <c r="X39" s="57"/>
      <c r="Y39" s="57"/>
      <c r="Z39" s="57">
        <f>Table2[[#This Row],[23]]+Table2[[#This Row],[24]]</f>
        <v>0</v>
      </c>
      <c r="AA39" s="57">
        <f t="shared" si="1"/>
        <v>0</v>
      </c>
      <c r="AB39" s="50"/>
      <c r="AE39" s="25"/>
      <c r="AF39" s="91">
        <f>Table2[[#This Row],[21]]-AE39</f>
        <v>0</v>
      </c>
    </row>
    <row r="40" spans="1:32" ht="15" x14ac:dyDescent="0.25">
      <c r="A40" s="49">
        <f t="shared" si="0"/>
        <v>32</v>
      </c>
      <c r="B40" s="50" t="s">
        <v>107</v>
      </c>
      <c r="C40" s="51" t="s">
        <v>235</v>
      </c>
      <c r="D40" s="98" t="s">
        <v>258</v>
      </c>
      <c r="E40" s="75" t="s">
        <v>244</v>
      </c>
      <c r="F40" s="50"/>
      <c r="G40" s="49">
        <v>7869265</v>
      </c>
      <c r="H40" s="51" t="s">
        <v>284</v>
      </c>
      <c r="I40" s="51"/>
      <c r="J40" s="50"/>
      <c r="K40" s="49" t="s">
        <v>13</v>
      </c>
      <c r="L40" s="71" t="s">
        <v>209</v>
      </c>
      <c r="M40" s="55"/>
      <c r="N40" s="49"/>
      <c r="O40" s="53"/>
      <c r="P40" s="53"/>
      <c r="Q40" s="50" t="s">
        <v>221</v>
      </c>
      <c r="R40" s="56">
        <f>Table2[[#This Row],[20]]/1.11</f>
        <v>59999999.999999993</v>
      </c>
      <c r="S40" s="57">
        <f>Table2[[#This Row],[17]]*11/100</f>
        <v>6599999.9999999991</v>
      </c>
      <c r="T40" s="57"/>
      <c r="U40" s="57">
        <v>66600000</v>
      </c>
      <c r="V40" s="58"/>
      <c r="W40" s="57">
        <v>0</v>
      </c>
      <c r="X40" s="57"/>
      <c r="Y40" s="57"/>
      <c r="Z40" s="57">
        <f>Table2[[#This Row],[23]]+Table2[[#This Row],[24]]</f>
        <v>0</v>
      </c>
      <c r="AA40" s="57">
        <f t="shared" si="1"/>
        <v>0</v>
      </c>
      <c r="AB40" s="50"/>
      <c r="AE40" s="25"/>
      <c r="AF40" s="91">
        <f>Table2[[#This Row],[21]]-AE40</f>
        <v>0</v>
      </c>
    </row>
    <row r="41" spans="1:32" ht="15" x14ac:dyDescent="0.25">
      <c r="A41" s="49">
        <f t="shared" si="0"/>
        <v>33</v>
      </c>
      <c r="B41" s="50" t="s">
        <v>107</v>
      </c>
      <c r="C41" s="51" t="s">
        <v>105</v>
      </c>
      <c r="D41" s="98" t="s">
        <v>247</v>
      </c>
      <c r="E41" s="75" t="s">
        <v>244</v>
      </c>
      <c r="F41" s="50"/>
      <c r="G41" s="49" t="s">
        <v>101</v>
      </c>
      <c r="H41" s="51" t="s">
        <v>202</v>
      </c>
      <c r="I41" s="51"/>
      <c r="J41" s="50"/>
      <c r="K41" s="49" t="s">
        <v>13</v>
      </c>
      <c r="L41" s="71" t="s">
        <v>106</v>
      </c>
      <c r="M41" s="55"/>
      <c r="N41" s="49"/>
      <c r="O41" s="53"/>
      <c r="P41" s="53"/>
      <c r="Q41" s="50" t="s">
        <v>198</v>
      </c>
      <c r="R41" s="56">
        <f>Table2[[#This Row],[20]]/1.11</f>
        <v>3181817.9999999995</v>
      </c>
      <c r="S41" s="57">
        <f>Table2[[#This Row],[17]]*11/100</f>
        <v>349999.97999999992</v>
      </c>
      <c r="T41" s="57"/>
      <c r="U41" s="57">
        <v>3531817.98</v>
      </c>
      <c r="V41" s="58"/>
      <c r="W41" s="57">
        <v>3153153</v>
      </c>
      <c r="X41" s="57"/>
      <c r="Y41" s="57"/>
      <c r="Z41" s="57">
        <f>Table2[[#This Row],[23]]+Table2[[#This Row],[24]]</f>
        <v>0</v>
      </c>
      <c r="AA41" s="57">
        <f t="shared" si="1"/>
        <v>3153153</v>
      </c>
      <c r="AB41" s="50"/>
      <c r="AE41" s="25"/>
      <c r="AF41" s="91">
        <f>Table2[[#This Row],[21]]-AE41</f>
        <v>0</v>
      </c>
    </row>
    <row r="42" spans="1:32" ht="15" x14ac:dyDescent="0.25">
      <c r="A42" s="49">
        <f t="shared" si="0"/>
        <v>34</v>
      </c>
      <c r="B42" s="50" t="s">
        <v>107</v>
      </c>
      <c r="C42" s="51" t="s">
        <v>238</v>
      </c>
      <c r="D42" s="98" t="s">
        <v>246</v>
      </c>
      <c r="E42" s="75" t="s">
        <v>246</v>
      </c>
      <c r="F42" s="50"/>
      <c r="G42" s="49" t="s">
        <v>103</v>
      </c>
      <c r="H42" s="51" t="s">
        <v>200</v>
      </c>
      <c r="I42" s="51"/>
      <c r="J42" s="73"/>
      <c r="K42" s="49" t="s">
        <v>13</v>
      </c>
      <c r="L42" s="71" t="s">
        <v>82</v>
      </c>
      <c r="M42" s="55"/>
      <c r="N42" s="49"/>
      <c r="O42" s="72"/>
      <c r="P42" s="50"/>
      <c r="Q42" s="50" t="s">
        <v>156</v>
      </c>
      <c r="R42" s="56">
        <f>Table2[[#This Row],[20]]/1.11</f>
        <v>9090909.0909090899</v>
      </c>
      <c r="S42" s="57">
        <f>Table2[[#This Row],[17]]*11/100</f>
        <v>999999.99999999988</v>
      </c>
      <c r="T42" s="57"/>
      <c r="U42" s="57">
        <v>10090909.09090909</v>
      </c>
      <c r="V42" s="58"/>
      <c r="W42" s="57">
        <v>0</v>
      </c>
      <c r="X42" s="57"/>
      <c r="Y42" s="57"/>
      <c r="Z42" s="57">
        <f>Table2[[#This Row],[23]]+Table2[[#This Row],[24]]</f>
        <v>0</v>
      </c>
      <c r="AA42" s="57">
        <f t="shared" si="1"/>
        <v>0</v>
      </c>
      <c r="AB42" s="50"/>
      <c r="AE42" s="25"/>
      <c r="AF42" s="91">
        <f>Table2[[#This Row],[21]]-AE42</f>
        <v>0</v>
      </c>
    </row>
    <row r="43" spans="1:32" s="27" customFormat="1" ht="15" x14ac:dyDescent="0.25">
      <c r="A43" s="61">
        <f t="shared" si="0"/>
        <v>35</v>
      </c>
      <c r="B43" s="62" t="s">
        <v>107</v>
      </c>
      <c r="C43" s="63" t="s">
        <v>231</v>
      </c>
      <c r="D43" s="102" t="s">
        <v>242</v>
      </c>
      <c r="E43" s="66" t="s">
        <v>242</v>
      </c>
      <c r="F43" s="62"/>
      <c r="G43" s="61" t="s">
        <v>104</v>
      </c>
      <c r="H43" s="63"/>
      <c r="I43" s="64"/>
      <c r="J43" s="65"/>
      <c r="K43" s="66" t="s">
        <v>13</v>
      </c>
      <c r="L43" s="67"/>
      <c r="M43" s="68"/>
      <c r="N43" s="61"/>
      <c r="O43" s="53"/>
      <c r="P43" s="53"/>
      <c r="Q43" s="62" t="s">
        <v>156</v>
      </c>
      <c r="R43" s="56">
        <f>Table2[[#This Row],[20]]/1.11</f>
        <v>32727272.727272723</v>
      </c>
      <c r="S43" s="56">
        <f>Table2[[#This Row],[17]]*11/100</f>
        <v>3599999.9999999995</v>
      </c>
      <c r="T43" s="56"/>
      <c r="U43" s="56">
        <v>36327272.727272727</v>
      </c>
      <c r="V43" s="69"/>
      <c r="W43" s="56">
        <v>0</v>
      </c>
      <c r="X43" s="56"/>
      <c r="Y43" s="56"/>
      <c r="Z43" s="56">
        <f>Table2[[#This Row],[23]]+Table2[[#This Row],[24]]</f>
        <v>0</v>
      </c>
      <c r="AA43" s="56">
        <f t="shared" si="1"/>
        <v>0</v>
      </c>
      <c r="AB43" s="62"/>
      <c r="AE43" s="25"/>
      <c r="AF43" s="91">
        <f>Table2[[#This Row],[21]]-AE43</f>
        <v>0</v>
      </c>
    </row>
    <row r="44" spans="1:32" ht="15" x14ac:dyDescent="0.25">
      <c r="A44" s="49">
        <f t="shared" si="0"/>
        <v>36</v>
      </c>
      <c r="B44" s="50" t="s">
        <v>107</v>
      </c>
      <c r="C44" s="51" t="s">
        <v>231</v>
      </c>
      <c r="D44" s="98" t="s">
        <v>242</v>
      </c>
      <c r="E44" s="75" t="s">
        <v>242</v>
      </c>
      <c r="F44" s="50"/>
      <c r="G44" s="49" t="s">
        <v>98</v>
      </c>
      <c r="H44" s="51"/>
      <c r="I44" s="51"/>
      <c r="J44" s="50"/>
      <c r="K44" s="49" t="s">
        <v>13</v>
      </c>
      <c r="L44" s="71"/>
      <c r="M44" s="55"/>
      <c r="N44" s="49"/>
      <c r="O44" s="72"/>
      <c r="P44" s="50"/>
      <c r="Q44" s="50" t="s">
        <v>156</v>
      </c>
      <c r="R44" s="56">
        <f>Table2[[#This Row],[20]]/1.11</f>
        <v>32727272.727272723</v>
      </c>
      <c r="S44" s="57">
        <f>Table2[[#This Row],[17]]*11/100</f>
        <v>3599999.9999999995</v>
      </c>
      <c r="T44" s="57"/>
      <c r="U44" s="57">
        <v>36327272.727272727</v>
      </c>
      <c r="V44" s="58"/>
      <c r="W44" s="57">
        <v>0</v>
      </c>
      <c r="X44" s="57"/>
      <c r="Y44" s="57"/>
      <c r="Z44" s="57">
        <f>Table2[[#This Row],[23]]+Table2[[#This Row],[24]]</f>
        <v>0</v>
      </c>
      <c r="AA44" s="57">
        <f t="shared" si="1"/>
        <v>0</v>
      </c>
      <c r="AB44" s="50"/>
      <c r="AE44" s="93"/>
      <c r="AF44" s="91">
        <f>Table2[[#This Row],[21]]-AE44</f>
        <v>0</v>
      </c>
    </row>
    <row r="45" spans="1:32" ht="15" x14ac:dyDescent="0.25">
      <c r="A45" s="49">
        <f t="shared" si="0"/>
        <v>37</v>
      </c>
      <c r="B45" s="50" t="s">
        <v>107</v>
      </c>
      <c r="C45" s="51" t="s">
        <v>238</v>
      </c>
      <c r="D45" s="98" t="s">
        <v>246</v>
      </c>
      <c r="E45" s="75" t="s">
        <v>244</v>
      </c>
      <c r="F45" s="50"/>
      <c r="G45" s="49" t="s">
        <v>102</v>
      </c>
      <c r="H45" s="51"/>
      <c r="I45" s="51"/>
      <c r="J45" s="50"/>
      <c r="K45" s="49"/>
      <c r="L45" s="71"/>
      <c r="M45" s="55"/>
      <c r="N45" s="49"/>
      <c r="O45" s="72"/>
      <c r="P45" s="50"/>
      <c r="Q45" s="50" t="s">
        <v>210</v>
      </c>
      <c r="R45" s="56">
        <f>Table2[[#This Row],[20]]/1.11</f>
        <v>7999999.9999999991</v>
      </c>
      <c r="S45" s="57">
        <f>Table2[[#This Row],[17]]*11/100</f>
        <v>879999.99999999988</v>
      </c>
      <c r="T45" s="57"/>
      <c r="U45" s="57">
        <v>8880000</v>
      </c>
      <c r="V45" s="58"/>
      <c r="W45" s="57">
        <v>0</v>
      </c>
      <c r="X45" s="57"/>
      <c r="Y45" s="57"/>
      <c r="Z45" s="57">
        <f>Table2[[#This Row],[23]]+Table2[[#This Row],[24]]</f>
        <v>0</v>
      </c>
      <c r="AA45" s="57">
        <f t="shared" si="1"/>
        <v>0</v>
      </c>
      <c r="AB45" s="50"/>
      <c r="AE45" s="25">
        <f>V52*43.2976076407977/100</f>
        <v>0</v>
      </c>
      <c r="AF45" s="91">
        <f>Table2[[#This Row],[21]]-AE45</f>
        <v>0</v>
      </c>
    </row>
    <row r="46" spans="1:32" ht="15" x14ac:dyDescent="0.25">
      <c r="A46" s="49">
        <f t="shared" si="0"/>
        <v>38</v>
      </c>
      <c r="B46" s="50" t="s">
        <v>107</v>
      </c>
      <c r="C46" s="51" t="s">
        <v>108</v>
      </c>
      <c r="D46" s="98">
        <v>1</v>
      </c>
      <c r="E46" s="75">
        <v>1</v>
      </c>
      <c r="F46" s="50" t="s">
        <v>109</v>
      </c>
      <c r="G46" s="49"/>
      <c r="H46" s="51" t="s">
        <v>212</v>
      </c>
      <c r="I46" s="51" t="s">
        <v>215</v>
      </c>
      <c r="J46" s="70">
        <v>44682</v>
      </c>
      <c r="K46" s="49" t="s">
        <v>13</v>
      </c>
      <c r="L46" s="71" t="s">
        <v>223</v>
      </c>
      <c r="M46" s="55" t="s">
        <v>110</v>
      </c>
      <c r="N46" s="49" t="s">
        <v>73</v>
      </c>
      <c r="O46" s="72" t="s">
        <v>111</v>
      </c>
      <c r="P46" s="50" t="s">
        <v>112</v>
      </c>
      <c r="Q46" s="50" t="s">
        <v>113</v>
      </c>
      <c r="R46" s="56"/>
      <c r="S46" s="57"/>
      <c r="T46" s="57"/>
      <c r="U46" s="57"/>
      <c r="V46" s="58"/>
      <c r="W46" s="57">
        <v>35200000</v>
      </c>
      <c r="X46" s="57"/>
      <c r="Y46" s="57"/>
      <c r="Z46" s="57">
        <f>Table2[[#This Row],[23]]+Table2[[#This Row],[24]]</f>
        <v>0</v>
      </c>
      <c r="AA46" s="57">
        <f t="shared" si="1"/>
        <v>35200000</v>
      </c>
      <c r="AB46" s="50"/>
      <c r="AF46" s="91">
        <f>Table2[[#This Row],[21]]-AE46</f>
        <v>0</v>
      </c>
    </row>
    <row r="47" spans="1:32" ht="15" x14ac:dyDescent="0.25">
      <c r="A47" s="49">
        <f t="shared" si="0"/>
        <v>39</v>
      </c>
      <c r="B47" s="50" t="s">
        <v>107</v>
      </c>
      <c r="C47" s="51" t="s">
        <v>108</v>
      </c>
      <c r="D47" s="98">
        <v>1</v>
      </c>
      <c r="E47" s="75">
        <v>1</v>
      </c>
      <c r="F47" s="50" t="s">
        <v>109</v>
      </c>
      <c r="G47" s="49"/>
      <c r="H47" s="51" t="s">
        <v>213</v>
      </c>
      <c r="I47" s="51" t="s">
        <v>214</v>
      </c>
      <c r="J47" s="70" t="s">
        <v>117</v>
      </c>
      <c r="K47" s="49" t="s">
        <v>13</v>
      </c>
      <c r="L47" s="71" t="s">
        <v>224</v>
      </c>
      <c r="M47" s="55" t="s">
        <v>118</v>
      </c>
      <c r="N47" s="49" t="s">
        <v>73</v>
      </c>
      <c r="O47" s="72" t="s">
        <v>119</v>
      </c>
      <c r="P47" s="50" t="s">
        <v>120</v>
      </c>
      <c r="Q47" s="50" t="s">
        <v>113</v>
      </c>
      <c r="R47" s="56"/>
      <c r="S47" s="57"/>
      <c r="T47" s="57"/>
      <c r="U47" s="57"/>
      <c r="V47" s="58"/>
      <c r="W47" s="57">
        <v>55000000</v>
      </c>
      <c r="X47" s="57"/>
      <c r="Y47" s="57"/>
      <c r="Z47" s="57">
        <f>Table2[[#This Row],[23]]+Table2[[#This Row],[24]]</f>
        <v>0</v>
      </c>
      <c r="AA47" s="57">
        <f t="shared" si="1"/>
        <v>55000000</v>
      </c>
      <c r="AB47" s="50"/>
      <c r="AE47">
        <v>43.297607640797708</v>
      </c>
      <c r="AF47" s="91">
        <f>Table2[[#This Row],[21]]-AE47</f>
        <v>-43.297607640797708</v>
      </c>
    </row>
    <row r="48" spans="1:32" ht="15" x14ac:dyDescent="0.25">
      <c r="A48" s="49">
        <f t="shared" si="0"/>
        <v>40</v>
      </c>
      <c r="B48" s="50" t="s">
        <v>107</v>
      </c>
      <c r="C48" s="51" t="s">
        <v>158</v>
      </c>
      <c r="D48" s="98">
        <v>8</v>
      </c>
      <c r="E48" s="75">
        <v>0</v>
      </c>
      <c r="F48" s="50" t="s">
        <v>159</v>
      </c>
      <c r="G48" s="49"/>
      <c r="H48" s="51" t="s">
        <v>203</v>
      </c>
      <c r="I48" s="51" t="s">
        <v>171</v>
      </c>
      <c r="J48" s="74">
        <v>44806</v>
      </c>
      <c r="K48" s="49" t="s">
        <v>13</v>
      </c>
      <c r="L48" s="71" t="s">
        <v>160</v>
      </c>
      <c r="M48" s="55" t="s">
        <v>161</v>
      </c>
      <c r="N48" s="49" t="s">
        <v>73</v>
      </c>
      <c r="O48" s="72" t="s">
        <v>152</v>
      </c>
      <c r="P48" s="72" t="s">
        <v>164</v>
      </c>
      <c r="Q48" s="50" t="s">
        <v>113</v>
      </c>
      <c r="R48" s="56"/>
      <c r="S48" s="57"/>
      <c r="T48" s="57"/>
      <c r="U48" s="57"/>
      <c r="V48" s="58">
        <v>0</v>
      </c>
      <c r="W48" s="57">
        <v>0</v>
      </c>
      <c r="X48" s="57"/>
      <c r="Y48" s="57"/>
      <c r="Z48" s="57">
        <f>Table2[[#This Row],[23]]+Table2[[#This Row],[24]]</f>
        <v>0</v>
      </c>
      <c r="AA48" s="57">
        <f t="shared" si="1"/>
        <v>0</v>
      </c>
      <c r="AB48" s="50"/>
      <c r="AF48" s="91">
        <f>Table2[[#This Row],[21]]-AE48</f>
        <v>0</v>
      </c>
    </row>
    <row r="49" spans="1:35" s="83" customFormat="1" ht="30" x14ac:dyDescent="0.25">
      <c r="A49" s="49">
        <f t="shared" si="0"/>
        <v>41</v>
      </c>
      <c r="B49" s="75" t="s">
        <v>107</v>
      </c>
      <c r="C49" s="76" t="s">
        <v>108</v>
      </c>
      <c r="D49" s="98"/>
      <c r="E49" s="75"/>
      <c r="F49" s="75"/>
      <c r="G49" s="75"/>
      <c r="H49" s="76" t="s">
        <v>216</v>
      </c>
      <c r="I49" s="76"/>
      <c r="J49" s="77"/>
      <c r="K49" s="75" t="s">
        <v>13</v>
      </c>
      <c r="L49" s="78" t="s">
        <v>225</v>
      </c>
      <c r="M49" s="60" t="s">
        <v>168</v>
      </c>
      <c r="N49" s="49" t="s">
        <v>73</v>
      </c>
      <c r="O49" s="79" t="s">
        <v>169</v>
      </c>
      <c r="P49" s="77" t="s">
        <v>170</v>
      </c>
      <c r="Q49" s="75" t="s">
        <v>113</v>
      </c>
      <c r="R49" s="80"/>
      <c r="S49" s="81"/>
      <c r="T49" s="81"/>
      <c r="U49" s="81"/>
      <c r="V49" s="82"/>
      <c r="W49" s="81">
        <v>0</v>
      </c>
      <c r="X49" s="81"/>
      <c r="Y49" s="81"/>
      <c r="Z49" s="57">
        <f>Table2[[#This Row],[23]]+Table2[[#This Row],[24]]</f>
        <v>0</v>
      </c>
      <c r="AA49" s="81">
        <f t="shared" si="1"/>
        <v>0</v>
      </c>
      <c r="AB49" s="75"/>
      <c r="AE49"/>
      <c r="AF49" s="91">
        <f>Table2[[#This Row],[21]]-AE49</f>
        <v>0</v>
      </c>
    </row>
    <row r="50" spans="1:35" s="83" customFormat="1" ht="30" x14ac:dyDescent="0.25">
      <c r="A50" s="49">
        <f t="shared" si="0"/>
        <v>42</v>
      </c>
      <c r="B50" s="75" t="s">
        <v>107</v>
      </c>
      <c r="C50" s="76" t="s">
        <v>231</v>
      </c>
      <c r="D50" s="98">
        <v>600</v>
      </c>
      <c r="E50" s="75">
        <v>0</v>
      </c>
      <c r="F50" s="104" t="s">
        <v>285</v>
      </c>
      <c r="G50" s="75" t="s">
        <v>97</v>
      </c>
      <c r="H50" s="105" t="s">
        <v>342</v>
      </c>
      <c r="I50" s="76" t="s">
        <v>204</v>
      </c>
      <c r="J50" s="106">
        <v>44806</v>
      </c>
      <c r="K50" s="49" t="s">
        <v>13</v>
      </c>
      <c r="L50" s="78" t="s">
        <v>341</v>
      </c>
      <c r="M50" s="60" t="s">
        <v>189</v>
      </c>
      <c r="N50" s="49" t="s">
        <v>73</v>
      </c>
      <c r="O50" s="107" t="s">
        <v>194</v>
      </c>
      <c r="P50" s="77" t="s">
        <v>157</v>
      </c>
      <c r="Q50" s="75" t="s">
        <v>156</v>
      </c>
      <c r="R50" s="80"/>
      <c r="S50" s="81"/>
      <c r="T50" s="81"/>
      <c r="U50" s="81"/>
      <c r="V50" s="82"/>
      <c r="W50" s="81">
        <v>27027027.027027026</v>
      </c>
      <c r="X50" s="81"/>
      <c r="Y50" s="81">
        <v>0</v>
      </c>
      <c r="Z50" s="57">
        <f>Table2[[#This Row],[23]]+Table2[[#This Row],[24]]</f>
        <v>0</v>
      </c>
      <c r="AA50" s="81">
        <f t="shared" ref="AA50:AA51" si="3">W50+Z50</f>
        <v>27027027.027027026</v>
      </c>
      <c r="AB50" s="75"/>
      <c r="AF50" s="91"/>
    </row>
    <row r="51" spans="1:35" ht="15" x14ac:dyDescent="0.25">
      <c r="A51" s="108">
        <f t="shared" si="0"/>
        <v>43</v>
      </c>
      <c r="B51" s="109" t="s">
        <v>107</v>
      </c>
      <c r="C51" s="110" t="s">
        <v>108</v>
      </c>
      <c r="D51" s="111">
        <v>1</v>
      </c>
      <c r="E51" s="112">
        <v>1</v>
      </c>
      <c r="F51" s="109" t="s">
        <v>109</v>
      </c>
      <c r="G51" s="108"/>
      <c r="H51" s="110" t="s">
        <v>343</v>
      </c>
      <c r="I51" s="110" t="s">
        <v>344</v>
      </c>
      <c r="J51" s="113" t="s">
        <v>170</v>
      </c>
      <c r="K51" s="108" t="s">
        <v>13</v>
      </c>
      <c r="L51" s="114" t="s">
        <v>345</v>
      </c>
      <c r="M51" s="115" t="s">
        <v>118</v>
      </c>
      <c r="N51" s="108"/>
      <c r="O51" s="116" t="s">
        <v>119</v>
      </c>
      <c r="P51" s="109" t="s">
        <v>120</v>
      </c>
      <c r="Q51" s="109" t="s">
        <v>113</v>
      </c>
      <c r="R51" s="117"/>
      <c r="S51" s="84"/>
      <c r="T51" s="84"/>
      <c r="U51" s="84"/>
      <c r="V51" s="118"/>
      <c r="W51" s="84">
        <v>55550000</v>
      </c>
      <c r="X51" s="84"/>
      <c r="Y51" s="84">
        <v>0</v>
      </c>
      <c r="Z51" s="84">
        <f>Table2[[#This Row],[23]]+Table2[[#This Row],[24]]</f>
        <v>0</v>
      </c>
      <c r="AA51" s="84">
        <f t="shared" si="3"/>
        <v>55550000</v>
      </c>
      <c r="AB51" s="109"/>
      <c r="AE51">
        <v>43.297607640797708</v>
      </c>
      <c r="AF51" s="91">
        <f>Table2[[#This Row],[21]]-AE51</f>
        <v>-43.297607640797708</v>
      </c>
    </row>
    <row r="52" spans="1:35" ht="20.100000000000001" customHeight="1" x14ac:dyDescent="0.25">
      <c r="A52" s="85"/>
      <c r="B52" s="4"/>
      <c r="C52" s="86"/>
      <c r="D52" s="85"/>
      <c r="E52" s="85"/>
      <c r="F52" s="4"/>
      <c r="G52" s="4"/>
      <c r="H52" s="87"/>
      <c r="I52" s="4"/>
      <c r="J52" s="4"/>
      <c r="K52" s="4"/>
      <c r="L52" s="4"/>
      <c r="M52" s="88"/>
      <c r="N52" s="85"/>
      <c r="O52" s="4"/>
      <c r="P52" s="4"/>
      <c r="Q52" s="4"/>
      <c r="R52" s="89">
        <f>SUM(R9:R51)</f>
        <v>1526895101.8656836</v>
      </c>
      <c r="S52" s="89">
        <f t="shared" ref="S52:AA52" si="4">SUM(S9:S51)</f>
        <v>167958461.2052252</v>
      </c>
      <c r="T52" s="89">
        <f t="shared" si="4"/>
        <v>0</v>
      </c>
      <c r="U52" s="89">
        <f t="shared" si="4"/>
        <v>1694853563.070909</v>
      </c>
      <c r="V52" s="89">
        <f t="shared" si="4"/>
        <v>0</v>
      </c>
      <c r="W52" s="89">
        <f t="shared" si="4"/>
        <v>286694277.21621621</v>
      </c>
      <c r="X52" s="89">
        <f t="shared" si="4"/>
        <v>0</v>
      </c>
      <c r="Y52" s="89">
        <f t="shared" si="4"/>
        <v>112612613</v>
      </c>
      <c r="Z52" s="89">
        <f t="shared" si="4"/>
        <v>112612613</v>
      </c>
      <c r="AA52" s="89">
        <f t="shared" si="4"/>
        <v>399306890.21621621</v>
      </c>
      <c r="AB52" s="90">
        <f>Table2[[#This Row],[26 (22+25)]]/Table2[[#This Row],[17]]*100</f>
        <v>26.151560099204644</v>
      </c>
      <c r="AE52" s="94">
        <f>Table2[[#This Row],[26 (22+25)]]-Table2[[#This Row],[21]]</f>
        <v>399306890.21621621</v>
      </c>
    </row>
    <row r="53" spans="1:35" ht="20.100000000000001" customHeight="1" x14ac:dyDescent="0.25">
      <c r="N53" t="s">
        <v>53</v>
      </c>
      <c r="R53" s="25"/>
      <c r="S53" s="25"/>
      <c r="V53" s="25"/>
      <c r="X53" s="26" t="s">
        <v>167</v>
      </c>
      <c r="Y53" s="26">
        <f>X52+Y52</f>
        <v>112612613</v>
      </c>
      <c r="AA53" s="25"/>
      <c r="AB53" s="30"/>
      <c r="AE53" s="25" t="e">
        <f>AE52/V52*100</f>
        <v>#DIV/0!</v>
      </c>
    </row>
    <row r="54" spans="1:35" ht="20.100000000000001" customHeight="1" x14ac:dyDescent="0.25">
      <c r="A54" t="s">
        <v>53</v>
      </c>
      <c r="B54" t="s">
        <v>86</v>
      </c>
      <c r="L54" t="s">
        <v>86</v>
      </c>
      <c r="N54" t="s">
        <v>53</v>
      </c>
      <c r="R54" s="29"/>
      <c r="S54" s="29"/>
      <c r="U54" s="29"/>
      <c r="V54" s="25"/>
      <c r="W54" s="25"/>
      <c r="Y54" s="92"/>
      <c r="Z54" t="s">
        <v>347</v>
      </c>
      <c r="AB54" s="30"/>
      <c r="AE54" s="91"/>
    </row>
    <row r="55" spans="1:35" ht="20.100000000000001" customHeight="1" x14ac:dyDescent="0.25">
      <c r="A55" t="s">
        <v>53</v>
      </c>
      <c r="B55" t="s">
        <v>147</v>
      </c>
      <c r="L55" t="s">
        <v>229</v>
      </c>
      <c r="S55" s="29"/>
      <c r="U55" s="25"/>
      <c r="V55" s="25"/>
      <c r="W55" s="25"/>
      <c r="X55" s="29"/>
      <c r="Y55" s="92"/>
      <c r="Z55" t="s">
        <v>87</v>
      </c>
      <c r="AB55" s="30"/>
    </row>
    <row r="56" spans="1:35" ht="20.100000000000001" customHeight="1" x14ac:dyDescent="0.25">
      <c r="W56" s="30"/>
      <c r="X56" s="29"/>
      <c r="Z56" t="s">
        <v>90</v>
      </c>
      <c r="AB56" s="92"/>
      <c r="AI56" t="s">
        <v>53</v>
      </c>
    </row>
    <row r="57" spans="1:35" ht="20.100000000000001" customHeight="1" x14ac:dyDescent="0.25">
      <c r="U57" s="91"/>
      <c r="W57" s="30"/>
      <c r="AI57" t="s">
        <v>53</v>
      </c>
    </row>
    <row r="58" spans="1:35" ht="20.100000000000001" customHeight="1" x14ac:dyDescent="0.25">
      <c r="O58" t="s">
        <v>53</v>
      </c>
      <c r="W58" s="30"/>
      <c r="AI58" t="s">
        <v>53</v>
      </c>
    </row>
    <row r="59" spans="1:35" ht="20.100000000000001" customHeight="1" x14ac:dyDescent="0.25">
      <c r="W59" s="92"/>
    </row>
    <row r="60" spans="1:35" ht="20.100000000000001" customHeight="1" x14ac:dyDescent="0.25">
      <c r="A60" t="s">
        <v>53</v>
      </c>
      <c r="B60" s="23" t="s">
        <v>339</v>
      </c>
      <c r="L60" s="23" t="s">
        <v>116</v>
      </c>
      <c r="Z60" s="23" t="s">
        <v>114</v>
      </c>
    </row>
    <row r="61" spans="1:35" ht="20.100000000000001" customHeight="1" x14ac:dyDescent="0.25">
      <c r="B61" s="19" t="s">
        <v>222</v>
      </c>
      <c r="L61" s="19" t="s">
        <v>95</v>
      </c>
      <c r="Z61" s="19" t="s">
        <v>115</v>
      </c>
    </row>
  </sheetData>
  <mergeCells count="14">
    <mergeCell ref="A3:B3"/>
    <mergeCell ref="A2:B2"/>
    <mergeCell ref="A6:A7"/>
    <mergeCell ref="H6:H7"/>
    <mergeCell ref="B6:B7"/>
    <mergeCell ref="C6:G6"/>
    <mergeCell ref="A4:B4"/>
    <mergeCell ref="I6:K6"/>
    <mergeCell ref="V6:V7"/>
    <mergeCell ref="AB6:AB7"/>
    <mergeCell ref="R6:U6"/>
    <mergeCell ref="L6:N6"/>
    <mergeCell ref="O6:Q6"/>
    <mergeCell ref="W6:AA6"/>
  </mergeCells>
  <printOptions horizontalCentered="1"/>
  <pageMargins left="0.2" right="0.2" top="0.25" bottom="0.25" header="0.05" footer="0.05"/>
  <pageSetup paperSize="9" scale="44" orientation="landscape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AK29"/>
  <sheetViews>
    <sheetView zoomScale="95" zoomScaleNormal="95" workbookViewId="0">
      <selection activeCell="E9" sqref="E9"/>
    </sheetView>
  </sheetViews>
  <sheetFormatPr defaultRowHeight="15" x14ac:dyDescent="0.25"/>
  <cols>
    <col min="1" max="1" width="3.42578125" customWidth="1"/>
    <col min="2" max="2" width="5" customWidth="1"/>
    <col min="3" max="3" width="20" customWidth="1"/>
    <col min="4" max="4" width="31.5703125" customWidth="1"/>
    <col min="5" max="6" width="11.140625" customWidth="1"/>
    <col min="7" max="7" width="34.85546875" customWidth="1"/>
    <col min="8" max="8" width="20.140625" customWidth="1"/>
    <col min="9" max="9" width="12.85546875" customWidth="1"/>
    <col min="10" max="10" width="11.5703125" customWidth="1"/>
    <col min="11" max="11" width="14.85546875" customWidth="1"/>
    <col min="12" max="12" width="12.7109375" customWidth="1"/>
    <col min="13" max="13" width="26" customWidth="1"/>
    <col min="14" max="14" width="17.85546875" customWidth="1"/>
  </cols>
  <sheetData>
    <row r="1" spans="2:14" x14ac:dyDescent="0.25">
      <c r="B1" s="19" t="s">
        <v>65</v>
      </c>
    </row>
    <row r="2" spans="2:14" x14ac:dyDescent="0.25">
      <c r="B2" s="19" t="s">
        <v>84</v>
      </c>
    </row>
    <row r="3" spans="2:14" x14ac:dyDescent="0.25">
      <c r="B3" s="19" t="s">
        <v>75</v>
      </c>
    </row>
    <row r="5" spans="2:14" ht="17.25" customHeight="1" x14ac:dyDescent="0.25">
      <c r="B5" s="145" t="s">
        <v>26</v>
      </c>
      <c r="C5" s="146" t="s">
        <v>39</v>
      </c>
      <c r="D5" s="145" t="s">
        <v>50</v>
      </c>
      <c r="E5" s="145"/>
      <c r="F5" s="145"/>
      <c r="G5" s="145"/>
      <c r="H5" s="145"/>
      <c r="I5" s="145"/>
      <c r="J5" s="145"/>
      <c r="K5" s="145"/>
      <c r="L5" s="17" t="s">
        <v>71</v>
      </c>
      <c r="M5" s="129" t="s">
        <v>64</v>
      </c>
      <c r="N5" s="119" t="s">
        <v>22</v>
      </c>
    </row>
    <row r="6" spans="2:14" ht="33.75" x14ac:dyDescent="0.25">
      <c r="B6" s="146"/>
      <c r="C6" s="147"/>
      <c r="D6" s="13" t="s">
        <v>49</v>
      </c>
      <c r="E6" s="12" t="s">
        <v>44</v>
      </c>
      <c r="F6" s="12" t="s">
        <v>45</v>
      </c>
      <c r="G6" s="12" t="s">
        <v>40</v>
      </c>
      <c r="H6" s="12" t="s">
        <v>42</v>
      </c>
      <c r="I6" s="12" t="s">
        <v>46</v>
      </c>
      <c r="J6" s="13" t="s">
        <v>47</v>
      </c>
      <c r="K6" s="13" t="s">
        <v>48</v>
      </c>
      <c r="L6" s="13" t="s">
        <v>72</v>
      </c>
      <c r="M6" s="144"/>
      <c r="N6" s="121"/>
    </row>
    <row r="7" spans="2:14" x14ac:dyDescent="0.25">
      <c r="B7" s="15">
        <v>1</v>
      </c>
      <c r="C7" s="15">
        <v>2</v>
      </c>
      <c r="D7" s="15">
        <v>3</v>
      </c>
      <c r="E7" s="15">
        <v>4</v>
      </c>
      <c r="F7" s="15">
        <v>5</v>
      </c>
      <c r="G7" s="15">
        <v>6</v>
      </c>
      <c r="H7" s="15">
        <v>7</v>
      </c>
      <c r="I7" s="15">
        <v>8</v>
      </c>
      <c r="J7" s="15">
        <v>9</v>
      </c>
      <c r="K7" s="15">
        <v>10</v>
      </c>
      <c r="L7" s="15">
        <v>11</v>
      </c>
      <c r="M7" s="15">
        <v>12</v>
      </c>
      <c r="N7" s="15">
        <v>13</v>
      </c>
    </row>
    <row r="8" spans="2:14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</row>
    <row r="9" spans="2:14" x14ac:dyDescent="0.25">
      <c r="B9" s="22">
        <v>1</v>
      </c>
      <c r="C9" s="14"/>
      <c r="D9" s="14"/>
      <c r="E9" s="22"/>
      <c r="F9" s="14"/>
      <c r="G9" s="14"/>
      <c r="H9" s="22"/>
      <c r="I9" s="14"/>
      <c r="J9" s="2"/>
      <c r="K9" s="2"/>
      <c r="L9" s="21"/>
      <c r="M9" s="2"/>
      <c r="N9" s="2"/>
    </row>
    <row r="10" spans="2:14" x14ac:dyDescent="0.25">
      <c r="B10" s="22"/>
      <c r="C10" s="14"/>
      <c r="D10" s="14"/>
      <c r="E10" s="14"/>
      <c r="F10" s="14"/>
      <c r="G10" s="14"/>
      <c r="H10" s="14"/>
      <c r="I10" s="14"/>
      <c r="J10" s="2"/>
      <c r="K10" s="2"/>
      <c r="L10" s="2"/>
      <c r="M10" s="2"/>
      <c r="N10" s="2"/>
    </row>
    <row r="11" spans="2:14" x14ac:dyDescent="0.25">
      <c r="B11" s="22"/>
      <c r="C11" s="14"/>
      <c r="D11" s="14"/>
      <c r="E11" s="14"/>
      <c r="F11" s="14"/>
      <c r="G11" s="14"/>
      <c r="H11" s="14"/>
      <c r="I11" s="14"/>
      <c r="J11" s="2"/>
      <c r="K11" s="2"/>
      <c r="L11" s="2"/>
      <c r="M11" s="2"/>
      <c r="N11" s="2"/>
    </row>
    <row r="12" spans="2:14" x14ac:dyDescent="0.25">
      <c r="B12" s="22"/>
      <c r="C12" s="14"/>
      <c r="D12" s="14"/>
      <c r="E12" s="22"/>
      <c r="F12" s="14"/>
      <c r="G12" s="14"/>
      <c r="H12" s="1"/>
      <c r="I12" s="14"/>
      <c r="J12" s="2"/>
      <c r="K12" s="2"/>
      <c r="L12" s="21"/>
      <c r="M12" s="2"/>
      <c r="N12" s="2"/>
    </row>
    <row r="13" spans="2:14" x14ac:dyDescent="0.25">
      <c r="B13" s="22"/>
      <c r="C13" s="14"/>
      <c r="D13" s="14"/>
      <c r="E13" s="14"/>
      <c r="F13" s="14"/>
      <c r="G13" s="14"/>
      <c r="H13" s="14"/>
      <c r="I13" s="14"/>
      <c r="J13" s="2"/>
      <c r="K13" s="2"/>
      <c r="L13" s="2"/>
      <c r="M13" s="2"/>
      <c r="N13" s="2"/>
    </row>
    <row r="14" spans="2:14" x14ac:dyDescent="0.25">
      <c r="B14" s="1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</row>
    <row r="15" spans="2:14" x14ac:dyDescent="0.25">
      <c r="B15" s="1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</row>
    <row r="16" spans="2:14" x14ac:dyDescent="0.25"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</row>
    <row r="17" spans="2:37" x14ac:dyDescent="0.25">
      <c r="B17" s="16"/>
    </row>
    <row r="18" spans="2:37" x14ac:dyDescent="0.25">
      <c r="M18" t="s">
        <v>85</v>
      </c>
      <c r="O18" t="s">
        <v>53</v>
      </c>
      <c r="AI18" t="s">
        <v>85</v>
      </c>
    </row>
    <row r="19" spans="2:37" x14ac:dyDescent="0.25">
      <c r="B19" t="s">
        <v>53</v>
      </c>
      <c r="C19" t="s">
        <v>86</v>
      </c>
      <c r="G19" t="s">
        <v>86</v>
      </c>
      <c r="M19" t="s">
        <v>87</v>
      </c>
      <c r="O19" t="s">
        <v>53</v>
      </c>
      <c r="AI19" t="s">
        <v>87</v>
      </c>
    </row>
    <row r="20" spans="2:37" x14ac:dyDescent="0.25">
      <c r="B20" t="s">
        <v>53</v>
      </c>
      <c r="C20" t="s">
        <v>88</v>
      </c>
      <c r="G20" t="s">
        <v>89</v>
      </c>
      <c r="M20" t="s">
        <v>90</v>
      </c>
      <c r="AI20" t="s">
        <v>90</v>
      </c>
    </row>
    <row r="21" spans="2:37" x14ac:dyDescent="0.25">
      <c r="AK21" t="s">
        <v>53</v>
      </c>
    </row>
    <row r="22" spans="2:37" x14ac:dyDescent="0.25">
      <c r="AK22" t="s">
        <v>53</v>
      </c>
    </row>
    <row r="23" spans="2:37" x14ac:dyDescent="0.25">
      <c r="AK23" t="s">
        <v>53</v>
      </c>
    </row>
    <row r="25" spans="2:37" x14ac:dyDescent="0.25">
      <c r="B25" t="s">
        <v>53</v>
      </c>
      <c r="C25" s="23" t="s">
        <v>91</v>
      </c>
      <c r="G25" s="23" t="s">
        <v>92</v>
      </c>
      <c r="M25" s="23" t="s">
        <v>93</v>
      </c>
      <c r="AI25" t="s">
        <v>93</v>
      </c>
    </row>
    <row r="26" spans="2:37" x14ac:dyDescent="0.25">
      <c r="C26" s="19" t="s">
        <v>94</v>
      </c>
      <c r="G26" s="19" t="s">
        <v>95</v>
      </c>
      <c r="M26" s="19" t="s">
        <v>96</v>
      </c>
      <c r="AI26" t="s">
        <v>96</v>
      </c>
    </row>
    <row r="29" spans="2:37" x14ac:dyDescent="0.25">
      <c r="C29" s="20"/>
    </row>
  </sheetData>
  <mergeCells count="5">
    <mergeCell ref="M5:M6"/>
    <mergeCell ref="N5:N6"/>
    <mergeCell ref="B5:B6"/>
    <mergeCell ref="C5:C6"/>
    <mergeCell ref="D5:K5"/>
  </mergeCells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Laporan Kanpus</vt:lpstr>
      <vt:lpstr>Data Sat Unit Kerja</vt:lpstr>
      <vt:lpstr>Lokasi Potensial Kerjasama </vt:lpstr>
      <vt:lpstr>Sheet1</vt:lpstr>
      <vt:lpstr>'Data Sat Unit Kerja'!Print_Area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Sarpra BDU</cp:lastModifiedBy>
  <cp:lastPrinted>2022-11-02T02:47:48Z</cp:lastPrinted>
  <dcterms:created xsi:type="dcterms:W3CDTF">2021-06-16T01:56:33Z</dcterms:created>
  <dcterms:modified xsi:type="dcterms:W3CDTF">2023-04-28T03:31:05Z</dcterms:modified>
</cp:coreProperties>
</file>