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BB 2022\LAPORAN OPSET MINGGUAN 2023\APRIL\"/>
    </mc:Choice>
  </mc:AlternateContent>
  <xr:revisionPtr revIDLastSave="0" documentId="13_ncr:1_{4ADB6776-F652-4686-8FA7-1D15A30A41C2}" xr6:coauthVersionLast="41" xr6:coauthVersionMax="41" xr10:uidLastSave="{00000000-0000-0000-0000-000000000000}"/>
  <bookViews>
    <workbookView xWindow="-120" yWindow="-120" windowWidth="20730" windowHeight="11160" firstSheet="5" activeTab="5" xr2:uid="{00000000-000D-0000-FFFF-FFFF00000000}"/>
  </bookViews>
  <sheets>
    <sheet name="Laporan Kanpus" sheetId="1" state="hidden" r:id="rId1"/>
    <sheet name="JUNI" sheetId="2" state="hidden" r:id="rId2"/>
    <sheet name="Lokasi Potensial Kerjasama " sheetId="3" state="hidden" r:id="rId3"/>
    <sheet name="Agst" sheetId="6" state="hidden" r:id="rId4"/>
    <sheet name="JULI" sheetId="4" state="hidden" r:id="rId5"/>
    <sheet name="APRIL" sheetId="22" r:id="rId6"/>
    <sheet name="MARET" sheetId="21" r:id="rId7"/>
    <sheet name="FERUARI" sheetId="20" r:id="rId8"/>
    <sheet name="JANUARI (3)" sheetId="19" r:id="rId9"/>
  </sheets>
  <externalReferences>
    <externalReference r:id="rId10"/>
    <externalReference r:id="rId11"/>
    <externalReference r:id="rId12"/>
    <externalReference r:id="rId13"/>
    <externalReference r:id="rId14"/>
  </externalReferences>
  <calcPr calcId="191028"/>
</workbook>
</file>

<file path=xl/calcChain.xml><?xml version="1.0" encoding="utf-8"?>
<calcChain xmlns="http://schemas.openxmlformats.org/spreadsheetml/2006/main">
  <c r="Y54" i="22" l="1"/>
  <c r="Y53" i="22"/>
  <c r="AD135" i="22" l="1"/>
  <c r="AA135" i="22"/>
  <c r="X135" i="22"/>
  <c r="V135" i="22"/>
  <c r="Z134" i="22"/>
  <c r="AB134" i="22" s="1"/>
  <c r="U134" i="22"/>
  <c r="W134" i="22" s="1"/>
  <c r="Z133" i="22"/>
  <c r="AB133" i="22" s="1"/>
  <c r="W133" i="22"/>
  <c r="U133" i="22"/>
  <c r="Z132" i="22"/>
  <c r="AB132" i="22" s="1"/>
  <c r="U132" i="22"/>
  <c r="W132" i="22" s="1"/>
  <c r="Z131" i="22"/>
  <c r="AB131" i="22" s="1"/>
  <c r="W131" i="22"/>
  <c r="U131" i="22"/>
  <c r="AB130" i="22"/>
  <c r="U130" i="22"/>
  <c r="T130" i="22"/>
  <c r="T135" i="22" s="1"/>
  <c r="Z129" i="22"/>
  <c r="AB129" i="22" s="1"/>
  <c r="U129" i="22"/>
  <c r="Z128" i="22"/>
  <c r="AD126" i="22"/>
  <c r="AA126" i="22"/>
  <c r="X126" i="22"/>
  <c r="V126" i="22"/>
  <c r="U126" i="22"/>
  <c r="T126" i="22"/>
  <c r="Z125" i="22"/>
  <c r="AB125" i="22" s="1"/>
  <c r="W125" i="22"/>
  <c r="U125" i="22"/>
  <c r="Z124" i="22"/>
  <c r="AB124" i="22" s="1"/>
  <c r="U124" i="22"/>
  <c r="W124" i="22" s="1"/>
  <c r="W126" i="22" s="1"/>
  <c r="Z123" i="22"/>
  <c r="AB121" i="22"/>
  <c r="AC121" i="22" s="1"/>
  <c r="U121" i="22"/>
  <c r="W121" i="22" s="1"/>
  <c r="Z120" i="22"/>
  <c r="AD118" i="22"/>
  <c r="Z117" i="22"/>
  <c r="W117" i="22"/>
  <c r="U117" i="22"/>
  <c r="AA116" i="22"/>
  <c r="X116" i="22"/>
  <c r="X118" i="22" s="1"/>
  <c r="V116" i="22"/>
  <c r="V118" i="22" s="1"/>
  <c r="T116" i="22"/>
  <c r="T118" i="22" s="1"/>
  <c r="Z115" i="22"/>
  <c r="AB115" i="22" s="1"/>
  <c r="U115" i="22"/>
  <c r="W115" i="22" s="1"/>
  <c r="Z114" i="22"/>
  <c r="AB114" i="22" s="1"/>
  <c r="W114" i="22"/>
  <c r="U114" i="22"/>
  <c r="Z113" i="22"/>
  <c r="AB113" i="22" s="1"/>
  <c r="W113" i="22"/>
  <c r="Z112" i="22"/>
  <c r="AB112" i="22" s="1"/>
  <c r="U112" i="22"/>
  <c r="AA111" i="22"/>
  <c r="AA118" i="22" s="1"/>
  <c r="X111" i="22"/>
  <c r="V111" i="22"/>
  <c r="T111" i="22"/>
  <c r="Z110" i="22"/>
  <c r="AB110" i="22" s="1"/>
  <c r="W110" i="22"/>
  <c r="U110" i="22"/>
  <c r="Z109" i="22"/>
  <c r="AB109" i="22" s="1"/>
  <c r="U109" i="22"/>
  <c r="W109" i="22" s="1"/>
  <c r="Z108" i="22"/>
  <c r="AB108" i="22" s="1"/>
  <c r="W108" i="22"/>
  <c r="U108" i="22"/>
  <c r="Z107" i="22"/>
  <c r="AB107" i="22" s="1"/>
  <c r="U107" i="22"/>
  <c r="W107" i="22" s="1"/>
  <c r="Z106" i="22"/>
  <c r="AB106" i="22" s="1"/>
  <c r="W106" i="22"/>
  <c r="U106" i="22"/>
  <c r="Z105" i="22"/>
  <c r="AB105" i="22" s="1"/>
  <c r="U105" i="22"/>
  <c r="W105" i="22" s="1"/>
  <c r="Z104" i="22"/>
  <c r="AB104" i="22" s="1"/>
  <c r="W104" i="22"/>
  <c r="U104" i="22"/>
  <c r="Z103" i="22"/>
  <c r="AB103" i="22" s="1"/>
  <c r="U103" i="22"/>
  <c r="W103" i="22" s="1"/>
  <c r="Z102" i="22"/>
  <c r="W102" i="22"/>
  <c r="W111" i="22" s="1"/>
  <c r="U102" i="22"/>
  <c r="Z101" i="22"/>
  <c r="Z100" i="22"/>
  <c r="F99" i="22"/>
  <c r="Z98" i="22"/>
  <c r="AB98" i="22" s="1"/>
  <c r="U98" i="22"/>
  <c r="W98" i="22" s="1"/>
  <c r="AD97" i="22"/>
  <c r="AD99" i="22" s="1"/>
  <c r="AA97" i="22"/>
  <c r="AA99" i="22" s="1"/>
  <c r="V97" i="22"/>
  <c r="V99" i="22" s="1"/>
  <c r="T97" i="22"/>
  <c r="T99" i="22" s="1"/>
  <c r="F97" i="22"/>
  <c r="Z96" i="22"/>
  <c r="AB96" i="22" s="1"/>
  <c r="U96" i="22"/>
  <c r="W96" i="22" s="1"/>
  <c r="Z95" i="22"/>
  <c r="AB95" i="22" s="1"/>
  <c r="W95" i="22"/>
  <c r="U95" i="22"/>
  <c r="AB94" i="22"/>
  <c r="U94" i="22"/>
  <c r="W94" i="22" s="1"/>
  <c r="Z93" i="22"/>
  <c r="AB93" i="22" s="1"/>
  <c r="W93" i="22"/>
  <c r="U93" i="22"/>
  <c r="Z92" i="22"/>
  <c r="AB92" i="22" s="1"/>
  <c r="U92" i="22"/>
  <c r="W92" i="22" s="1"/>
  <c r="Z91" i="22"/>
  <c r="AB91" i="22" s="1"/>
  <c r="W91" i="22"/>
  <c r="U91" i="22"/>
  <c r="Z90" i="22"/>
  <c r="AB90" i="22" s="1"/>
  <c r="U90" i="22"/>
  <c r="W90" i="22" s="1"/>
  <c r="Z89" i="22"/>
  <c r="AB89" i="22" s="1"/>
  <c r="W89" i="22"/>
  <c r="U89" i="22"/>
  <c r="Z88" i="22"/>
  <c r="AB88" i="22" s="1"/>
  <c r="U88" i="22"/>
  <c r="W88" i="22" s="1"/>
  <c r="Z87" i="22"/>
  <c r="AB87" i="22" s="1"/>
  <c r="W87" i="22"/>
  <c r="U87" i="22"/>
  <c r="Z86" i="22"/>
  <c r="AB86" i="22" s="1"/>
  <c r="U86" i="22"/>
  <c r="W86" i="22" s="1"/>
  <c r="Z85" i="22"/>
  <c r="AB85" i="22" s="1"/>
  <c r="W85" i="22"/>
  <c r="U85" i="22"/>
  <c r="Z84" i="22"/>
  <c r="AB84" i="22" s="1"/>
  <c r="U84" i="22"/>
  <c r="W84" i="22" s="1"/>
  <c r="Z83" i="22"/>
  <c r="AB83" i="22" s="1"/>
  <c r="W83" i="22"/>
  <c r="U83" i="22"/>
  <c r="Z82" i="22"/>
  <c r="AB82" i="22" s="1"/>
  <c r="U82" i="22"/>
  <c r="W82" i="22" s="1"/>
  <c r="Z81" i="22"/>
  <c r="AB81" i="22" s="1"/>
  <c r="W81" i="22"/>
  <c r="U81" i="22"/>
  <c r="Z80" i="22"/>
  <c r="AB80" i="22" s="1"/>
  <c r="U80" i="22"/>
  <c r="W80" i="22" s="1"/>
  <c r="AB79" i="22"/>
  <c r="W79" i="22"/>
  <c r="U79" i="22"/>
  <c r="Z78" i="22"/>
  <c r="AB78" i="22" s="1"/>
  <c r="U78" i="22"/>
  <c r="W78" i="22" s="1"/>
  <c r="Z77" i="22"/>
  <c r="AB77" i="22" s="1"/>
  <c r="W77" i="22"/>
  <c r="U77" i="22"/>
  <c r="Z76" i="22"/>
  <c r="AB76" i="22" s="1"/>
  <c r="U76" i="22"/>
  <c r="W76" i="22" s="1"/>
  <c r="Z75" i="22"/>
  <c r="AB75" i="22" s="1"/>
  <c r="W75" i="22"/>
  <c r="U75" i="22"/>
  <c r="Z74" i="22"/>
  <c r="AB74" i="22" s="1"/>
  <c r="U74" i="22"/>
  <c r="W74" i="22" s="1"/>
  <c r="Z73" i="22"/>
  <c r="AB73" i="22" s="1"/>
  <c r="W73" i="22"/>
  <c r="U73" i="22"/>
  <c r="Z72" i="22"/>
  <c r="AB72" i="22" s="1"/>
  <c r="X72" i="22"/>
  <c r="X97" i="22" s="1"/>
  <c r="X99" i="22" s="1"/>
  <c r="W72" i="22"/>
  <c r="U72" i="22"/>
  <c r="Z71" i="22"/>
  <c r="AB71" i="22" s="1"/>
  <c r="U71" i="22"/>
  <c r="W71" i="22" s="1"/>
  <c r="Z70" i="22"/>
  <c r="AB70" i="22" s="1"/>
  <c r="W70" i="22"/>
  <c r="U70" i="22"/>
  <c r="Z69" i="22"/>
  <c r="AB69" i="22" s="1"/>
  <c r="U69" i="22"/>
  <c r="W69" i="22" s="1"/>
  <c r="Z68" i="22"/>
  <c r="AB68" i="22" s="1"/>
  <c r="W68" i="22"/>
  <c r="U68" i="22"/>
  <c r="Z67" i="22"/>
  <c r="AB67" i="22" s="1"/>
  <c r="U67" i="22"/>
  <c r="W67" i="22" s="1"/>
  <c r="Z66" i="22"/>
  <c r="AB66" i="22" s="1"/>
  <c r="W66" i="22"/>
  <c r="U66" i="22"/>
  <c r="Z65" i="22"/>
  <c r="AB65" i="22" s="1"/>
  <c r="U65" i="22"/>
  <c r="W65" i="22" s="1"/>
  <c r="Z64" i="22"/>
  <c r="AB64" i="22" s="1"/>
  <c r="W64" i="22"/>
  <c r="U64" i="22"/>
  <c r="Z63" i="22"/>
  <c r="AB63" i="22" s="1"/>
  <c r="U63" i="22"/>
  <c r="W63" i="22" s="1"/>
  <c r="Z62" i="22"/>
  <c r="AB62" i="22" s="1"/>
  <c r="W62" i="22"/>
  <c r="U62" i="22"/>
  <c r="Z61" i="22"/>
  <c r="AB61" i="22" s="1"/>
  <c r="U61" i="22"/>
  <c r="W61" i="22" s="1"/>
  <c r="Z60" i="22"/>
  <c r="W60" i="22"/>
  <c r="W97" i="22" s="1"/>
  <c r="U60" i="22"/>
  <c r="AA57" i="22"/>
  <c r="F57" i="22"/>
  <c r="AD56" i="22"/>
  <c r="AD57" i="22" s="1"/>
  <c r="AA56" i="22"/>
  <c r="V56" i="22"/>
  <c r="T56" i="22"/>
  <c r="T57" i="22" s="1"/>
  <c r="F56" i="22"/>
  <c r="Z55" i="22"/>
  <c r="AB55" i="22" s="1"/>
  <c r="U55" i="22"/>
  <c r="W55" i="22" s="1"/>
  <c r="Z54" i="22"/>
  <c r="AB54" i="22" s="1"/>
  <c r="U54" i="22"/>
  <c r="W54" i="22" s="1"/>
  <c r="Z53" i="22"/>
  <c r="AB53" i="22" s="1"/>
  <c r="X53" i="22"/>
  <c r="X56" i="22" s="1"/>
  <c r="W53" i="22"/>
  <c r="U53" i="22"/>
  <c r="Z52" i="22"/>
  <c r="AB52" i="22" s="1"/>
  <c r="U52" i="22"/>
  <c r="W52" i="22" s="1"/>
  <c r="Z51" i="22"/>
  <c r="AB51" i="22" s="1"/>
  <c r="W51" i="22"/>
  <c r="U51" i="22"/>
  <c r="Z50" i="22"/>
  <c r="AB50" i="22" s="1"/>
  <c r="U50" i="22"/>
  <c r="W50" i="22" s="1"/>
  <c r="Z49" i="22"/>
  <c r="AB49" i="22" s="1"/>
  <c r="W49" i="22"/>
  <c r="U49" i="22"/>
  <c r="Z48" i="22"/>
  <c r="AB48" i="22" s="1"/>
  <c r="U48" i="22"/>
  <c r="W48" i="22" s="1"/>
  <c r="W56" i="22" s="1"/>
  <c r="AA47" i="22"/>
  <c r="X47" i="22"/>
  <c r="V47" i="22"/>
  <c r="T47" i="22"/>
  <c r="F47" i="22"/>
  <c r="Z46" i="22"/>
  <c r="AB46" i="22" s="1"/>
  <c r="W46" i="22"/>
  <c r="U46" i="22"/>
  <c r="Z45" i="22"/>
  <c r="AB45" i="22" s="1"/>
  <c r="U45" i="22"/>
  <c r="W45" i="22" s="1"/>
  <c r="Z44" i="22"/>
  <c r="AB44" i="22" s="1"/>
  <c r="W44" i="22"/>
  <c r="U44" i="22"/>
  <c r="Z43" i="22"/>
  <c r="AB43" i="22" s="1"/>
  <c r="U43" i="22"/>
  <c r="W43" i="22" s="1"/>
  <c r="Z42" i="22"/>
  <c r="AB42" i="22" s="1"/>
  <c r="W42" i="22"/>
  <c r="U42" i="22"/>
  <c r="Z41" i="22"/>
  <c r="AB41" i="22" s="1"/>
  <c r="U41" i="22"/>
  <c r="W41" i="22" s="1"/>
  <c r="Z40" i="22"/>
  <c r="AB40" i="22" s="1"/>
  <c r="W40" i="22"/>
  <c r="U40" i="22"/>
  <c r="Z39" i="22"/>
  <c r="AB39" i="22" s="1"/>
  <c r="U39" i="22"/>
  <c r="W39" i="22" s="1"/>
  <c r="Z38" i="22"/>
  <c r="AB38" i="22" s="1"/>
  <c r="W38" i="22"/>
  <c r="U38" i="22"/>
  <c r="Z37" i="22"/>
  <c r="AB37" i="22" s="1"/>
  <c r="U37" i="22"/>
  <c r="W37" i="22" s="1"/>
  <c r="Z36" i="22"/>
  <c r="W36" i="22"/>
  <c r="U36" i="22"/>
  <c r="Z35" i="22"/>
  <c r="AB35" i="22" s="1"/>
  <c r="U35" i="22"/>
  <c r="U47" i="22" s="1"/>
  <c r="AA34" i="22"/>
  <c r="X34" i="22"/>
  <c r="V34" i="22"/>
  <c r="T34" i="22"/>
  <c r="F34" i="22"/>
  <c r="Z33" i="22"/>
  <c r="AB33" i="22" s="1"/>
  <c r="W33" i="22"/>
  <c r="U33" i="22"/>
  <c r="Z32" i="22"/>
  <c r="AB32" i="22" s="1"/>
  <c r="U32" i="22"/>
  <c r="W32" i="22" s="1"/>
  <c r="Z31" i="22"/>
  <c r="AB31" i="22" s="1"/>
  <c r="W31" i="22"/>
  <c r="U31" i="22"/>
  <c r="Z30" i="22"/>
  <c r="AB30" i="22" s="1"/>
  <c r="U30" i="22"/>
  <c r="W30" i="22" s="1"/>
  <c r="Z29" i="22"/>
  <c r="AB29" i="22" s="1"/>
  <c r="W29" i="22"/>
  <c r="U29" i="22"/>
  <c r="Z28" i="22"/>
  <c r="AB28" i="22" s="1"/>
  <c r="U28" i="22"/>
  <c r="W28" i="22" s="1"/>
  <c r="Z27" i="22"/>
  <c r="AB27" i="22" s="1"/>
  <c r="W27" i="22"/>
  <c r="U27" i="22"/>
  <c r="Z26" i="22"/>
  <c r="AB26" i="22" s="1"/>
  <c r="U26" i="22"/>
  <c r="W26" i="22" s="1"/>
  <c r="Z25" i="22"/>
  <c r="AB25" i="22" s="1"/>
  <c r="W25" i="22"/>
  <c r="U25" i="22"/>
  <c r="Z24" i="22"/>
  <c r="AB24" i="22" s="1"/>
  <c r="U24" i="22"/>
  <c r="W24" i="22" s="1"/>
  <c r="Z23" i="22"/>
  <c r="AB23" i="22" s="1"/>
  <c r="W23" i="22"/>
  <c r="U23" i="22"/>
  <c r="AB22" i="22"/>
  <c r="Z22" i="22"/>
  <c r="U22" i="22"/>
  <c r="W22" i="22" s="1"/>
  <c r="Z21" i="22"/>
  <c r="AB21" i="22" s="1"/>
  <c r="W21" i="22"/>
  <c r="U21" i="22"/>
  <c r="Z20" i="22"/>
  <c r="AB20" i="22" s="1"/>
  <c r="U20" i="22"/>
  <c r="W20" i="22" s="1"/>
  <c r="Z19" i="22"/>
  <c r="AB19" i="22" s="1"/>
  <c r="W19" i="22"/>
  <c r="U19" i="22"/>
  <c r="Z18" i="22"/>
  <c r="AB18" i="22" s="1"/>
  <c r="U18" i="22"/>
  <c r="W18" i="22" s="1"/>
  <c r="Z17" i="22"/>
  <c r="AB17" i="22" s="1"/>
  <c r="W17" i="22"/>
  <c r="U17" i="22"/>
  <c r="Z16" i="22"/>
  <c r="AB16" i="22" s="1"/>
  <c r="U16" i="22"/>
  <c r="W16" i="22" s="1"/>
  <c r="Z15" i="22"/>
  <c r="AB15" i="22" s="1"/>
  <c r="W15" i="22"/>
  <c r="U15" i="22"/>
  <c r="Z14" i="22"/>
  <c r="AB14" i="22" s="1"/>
  <c r="U14" i="22"/>
  <c r="W14" i="22" s="1"/>
  <c r="Z13" i="22"/>
  <c r="AB13" i="22" s="1"/>
  <c r="W13" i="22"/>
  <c r="U13" i="22"/>
  <c r="A13" i="22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8" i="22" s="1"/>
  <c r="A49" i="22" s="1"/>
  <c r="A50" i="22" s="1"/>
  <c r="A51" i="22" s="1"/>
  <c r="A52" i="22" s="1"/>
  <c r="A53" i="22" s="1"/>
  <c r="A54" i="22" s="1"/>
  <c r="A55" i="22" s="1"/>
  <c r="A60" i="22" s="1"/>
  <c r="A61" i="22" s="1"/>
  <c r="A62" i="22" s="1"/>
  <c r="A63" i="22" s="1"/>
  <c r="A64" i="22" s="1"/>
  <c r="A65" i="22" s="1"/>
  <c r="A66" i="22" s="1"/>
  <c r="A67" i="22" s="1"/>
  <c r="A68" i="22" s="1"/>
  <c r="A69" i="22" s="1"/>
  <c r="A70" i="22" s="1"/>
  <c r="A71" i="22" s="1"/>
  <c r="A72" i="22" s="1"/>
  <c r="A73" i="22" s="1"/>
  <c r="A74" i="22" s="1"/>
  <c r="A75" i="22" s="1"/>
  <c r="A76" i="22" s="1"/>
  <c r="A77" i="22" s="1"/>
  <c r="A78" i="22" s="1"/>
  <c r="A79" i="22" s="1"/>
  <c r="A80" i="22" s="1"/>
  <c r="A81" i="22" s="1"/>
  <c r="A82" i="22" s="1"/>
  <c r="A83" i="22" s="1"/>
  <c r="A84" i="22" s="1"/>
  <c r="A85" i="22" s="1"/>
  <c r="A86" i="22" s="1"/>
  <c r="A87" i="22" s="1"/>
  <c r="A88" i="22" s="1"/>
  <c r="A89" i="22" s="1"/>
  <c r="A90" i="22" s="1"/>
  <c r="A91" i="22" s="1"/>
  <c r="A92" i="22" s="1"/>
  <c r="A93" i="22" s="1"/>
  <c r="A94" i="22" s="1"/>
  <c r="A95" i="22" s="1"/>
  <c r="A96" i="22" s="1"/>
  <c r="A98" i="22" s="1"/>
  <c r="A102" i="22" s="1"/>
  <c r="A103" i="22" s="1"/>
  <c r="A104" i="22" s="1"/>
  <c r="A105" i="22" s="1"/>
  <c r="A106" i="22" s="1"/>
  <c r="A107" i="22" s="1"/>
  <c r="A108" i="22" s="1"/>
  <c r="A109" i="22" s="1"/>
  <c r="A110" i="22" s="1"/>
  <c r="A112" i="22" s="1"/>
  <c r="A113" i="22" s="1"/>
  <c r="A114" i="22" s="1"/>
  <c r="A115" i="22" s="1"/>
  <c r="A117" i="22" s="1"/>
  <c r="A121" i="22" s="1"/>
  <c r="A124" i="22" s="1"/>
  <c r="A125" i="22" s="1"/>
  <c r="A129" i="22" s="1"/>
  <c r="A130" i="22" s="1"/>
  <c r="A131" i="22" s="1"/>
  <c r="A132" i="22" s="1"/>
  <c r="A133" i="22" s="1"/>
  <c r="A134" i="22" s="1"/>
  <c r="Z12" i="22"/>
  <c r="AB12" i="22" s="1"/>
  <c r="U12" i="22"/>
  <c r="W12" i="22" s="1"/>
  <c r="A12" i="22"/>
  <c r="Z11" i="22"/>
  <c r="W11" i="22"/>
  <c r="W34" i="22" s="1"/>
  <c r="U11" i="22"/>
  <c r="U34" i="22" s="1"/>
  <c r="AA137" i="22" l="1"/>
  <c r="Z34" i="22"/>
  <c r="Z47" i="22"/>
  <c r="W99" i="22"/>
  <c r="AB11" i="22"/>
  <c r="AB36" i="22"/>
  <c r="AB47" i="22" s="1"/>
  <c r="Z56" i="22"/>
  <c r="U56" i="22"/>
  <c r="U57" i="22" s="1"/>
  <c r="U116" i="22"/>
  <c r="U118" i="22" s="1"/>
  <c r="W112" i="22"/>
  <c r="W116" i="22" s="1"/>
  <c r="Z116" i="22"/>
  <c r="Z118" i="22" s="1"/>
  <c r="W118" i="22"/>
  <c r="AB135" i="22"/>
  <c r="V137" i="22"/>
  <c r="AD137" i="22"/>
  <c r="AB116" i="22"/>
  <c r="AB56" i="22"/>
  <c r="V57" i="22"/>
  <c r="Z97" i="22"/>
  <c r="Z99" i="22" s="1"/>
  <c r="AB60" i="22"/>
  <c r="Z111" i="22"/>
  <c r="Z126" i="22"/>
  <c r="U135" i="22"/>
  <c r="W129" i="22"/>
  <c r="T137" i="22"/>
  <c r="W35" i="22"/>
  <c r="W47" i="22" s="1"/>
  <c r="W57" i="22" s="1"/>
  <c r="X57" i="22"/>
  <c r="X137" i="22" s="1"/>
  <c r="U97" i="22"/>
  <c r="AB117" i="22"/>
  <c r="AB126" i="22"/>
  <c r="Z135" i="22"/>
  <c r="W130" i="22"/>
  <c r="U99" i="22"/>
  <c r="U111" i="22"/>
  <c r="AB102" i="22"/>
  <c r="Z134" i="21"/>
  <c r="Z133" i="21"/>
  <c r="Z132" i="21"/>
  <c r="Z131" i="21"/>
  <c r="Z130" i="21"/>
  <c r="Z129" i="21"/>
  <c r="Z125" i="21"/>
  <c r="Z124" i="21"/>
  <c r="Z117" i="21"/>
  <c r="Z115" i="21"/>
  <c r="Z114" i="21"/>
  <c r="Z113" i="21"/>
  <c r="Z110" i="21"/>
  <c r="Z109" i="21"/>
  <c r="Z108" i="21"/>
  <c r="Z107" i="21"/>
  <c r="Z106" i="21"/>
  <c r="Z105" i="21"/>
  <c r="Z104" i="21"/>
  <c r="Z103" i="21"/>
  <c r="Z102" i="21"/>
  <c r="Z98" i="21"/>
  <c r="Z96" i="21"/>
  <c r="Z95" i="21"/>
  <c r="Z94" i="21"/>
  <c r="Z93" i="21"/>
  <c r="Z92" i="21"/>
  <c r="Z91" i="21"/>
  <c r="Z90" i="21"/>
  <c r="Z89" i="21"/>
  <c r="Z88" i="21"/>
  <c r="Z87" i="21"/>
  <c r="Z86" i="21"/>
  <c r="Z85" i="21"/>
  <c r="Z84" i="21"/>
  <c r="Z83" i="21"/>
  <c r="Z82" i="21"/>
  <c r="Z81" i="21"/>
  <c r="Z80" i="21"/>
  <c r="Z79" i="21"/>
  <c r="Z78" i="21"/>
  <c r="Z77" i="21"/>
  <c r="Z76" i="21"/>
  <c r="Z75" i="21"/>
  <c r="Z74" i="21"/>
  <c r="Z73" i="21"/>
  <c r="Z72" i="21"/>
  <c r="Z71" i="21"/>
  <c r="Z70" i="21"/>
  <c r="Z69" i="21"/>
  <c r="Z68" i="21"/>
  <c r="Z67" i="21"/>
  <c r="Z66" i="21"/>
  <c r="Z65" i="21"/>
  <c r="Z64" i="21"/>
  <c r="Z63" i="21"/>
  <c r="Z62" i="21"/>
  <c r="Z61" i="21"/>
  <c r="Z60" i="21"/>
  <c r="Z55" i="21"/>
  <c r="Z54" i="21"/>
  <c r="Z53" i="21"/>
  <c r="Z52" i="21"/>
  <c r="Z51" i="21"/>
  <c r="Z50" i="21"/>
  <c r="Z49" i="21"/>
  <c r="Z48" i="21"/>
  <c r="Z46" i="21"/>
  <c r="Z45" i="21"/>
  <c r="Z44" i="21"/>
  <c r="Z43" i="21"/>
  <c r="Z42" i="21"/>
  <c r="Z41" i="21"/>
  <c r="Z40" i="21"/>
  <c r="Z39" i="21"/>
  <c r="Z38" i="21"/>
  <c r="Z37" i="21"/>
  <c r="Z36" i="21"/>
  <c r="Z35" i="21"/>
  <c r="Z33" i="21"/>
  <c r="Z32" i="21"/>
  <c r="Z31" i="21"/>
  <c r="Z30" i="21"/>
  <c r="Z29" i="21"/>
  <c r="Z28" i="21"/>
  <c r="Z27" i="21"/>
  <c r="Z26" i="21"/>
  <c r="Z25" i="21"/>
  <c r="Z24" i="21"/>
  <c r="Z23" i="21"/>
  <c r="Z22" i="21"/>
  <c r="Z21" i="21"/>
  <c r="Z20" i="21"/>
  <c r="Z19" i="21"/>
  <c r="Z18" i="21"/>
  <c r="Z17" i="21"/>
  <c r="Z16" i="21"/>
  <c r="Z15" i="21"/>
  <c r="Z14" i="21"/>
  <c r="Z13" i="21"/>
  <c r="Z12" i="21"/>
  <c r="Z11" i="21"/>
  <c r="Z57" i="22" l="1"/>
  <c r="Z137" i="22" s="1"/>
  <c r="W135" i="22"/>
  <c r="W137" i="22" s="1"/>
  <c r="AB97" i="22"/>
  <c r="AB99" i="22" s="1"/>
  <c r="AB111" i="22"/>
  <c r="AB118" i="22" s="1"/>
  <c r="U137" i="22"/>
  <c r="AB34" i="22"/>
  <c r="AB57" i="22" s="1"/>
  <c r="Y54" i="21"/>
  <c r="Y53" i="21"/>
  <c r="AD135" i="21"/>
  <c r="AA135" i="21"/>
  <c r="X135" i="21"/>
  <c r="V135" i="21"/>
  <c r="U134" i="21"/>
  <c r="W134" i="21" s="1"/>
  <c r="W133" i="21"/>
  <c r="U133" i="21"/>
  <c r="U132" i="21"/>
  <c r="W132" i="21" s="1"/>
  <c r="W131" i="21"/>
  <c r="U131" i="21"/>
  <c r="U130" i="21"/>
  <c r="T130" i="21"/>
  <c r="T135" i="21" s="1"/>
  <c r="U129" i="21"/>
  <c r="Z128" i="21"/>
  <c r="AD126" i="21"/>
  <c r="AA126" i="21"/>
  <c r="X126" i="21"/>
  <c r="V126" i="21"/>
  <c r="U126" i="21"/>
  <c r="T126" i="21"/>
  <c r="W125" i="21"/>
  <c r="U125" i="21"/>
  <c r="U124" i="21"/>
  <c r="W124" i="21" s="1"/>
  <c r="W126" i="21" s="1"/>
  <c r="Z123" i="21"/>
  <c r="AB121" i="21"/>
  <c r="AC121" i="21" s="1"/>
  <c r="W121" i="21"/>
  <c r="U121" i="21"/>
  <c r="Z120" i="21"/>
  <c r="AD118" i="21"/>
  <c r="V118" i="21"/>
  <c r="U117" i="21"/>
  <c r="AA116" i="21"/>
  <c r="AA118" i="21" s="1"/>
  <c r="X116" i="21"/>
  <c r="V116" i="21"/>
  <c r="T116" i="21"/>
  <c r="W115" i="21"/>
  <c r="U115" i="21"/>
  <c r="U114" i="21"/>
  <c r="W113" i="21"/>
  <c r="W112" i="21"/>
  <c r="U112" i="21"/>
  <c r="AA111" i="21"/>
  <c r="X111" i="21"/>
  <c r="X118" i="21" s="1"/>
  <c r="V111" i="21"/>
  <c r="T111" i="21"/>
  <c r="T118" i="21" s="1"/>
  <c r="U110" i="21"/>
  <c r="W110" i="21" s="1"/>
  <c r="W109" i="21"/>
  <c r="U109" i="21"/>
  <c r="U108" i="21"/>
  <c r="W108" i="21" s="1"/>
  <c r="W107" i="21"/>
  <c r="U107" i="21"/>
  <c r="U106" i="21"/>
  <c r="W106" i="21" s="1"/>
  <c r="W105" i="21"/>
  <c r="U105" i="21"/>
  <c r="U104" i="21"/>
  <c r="W104" i="21" s="1"/>
  <c r="W103" i="21"/>
  <c r="U103" i="21"/>
  <c r="U102" i="21"/>
  <c r="W102" i="21" s="1"/>
  <c r="W111" i="21" s="1"/>
  <c r="Z101" i="21"/>
  <c r="Z100" i="21"/>
  <c r="AD99" i="21"/>
  <c r="V99" i="21"/>
  <c r="T99" i="21"/>
  <c r="U98" i="21"/>
  <c r="W98" i="21" s="1"/>
  <c r="AD97" i="21"/>
  <c r="AA97" i="21"/>
  <c r="AA99" i="21" s="1"/>
  <c r="V97" i="21"/>
  <c r="T97" i="21"/>
  <c r="F97" i="21"/>
  <c r="F99" i="21" s="1"/>
  <c r="U96" i="21"/>
  <c r="W96" i="21" s="1"/>
  <c r="W95" i="21"/>
  <c r="U95" i="21"/>
  <c r="U94" i="21"/>
  <c r="W94" i="21" s="1"/>
  <c r="AB93" i="21"/>
  <c r="U93" i="21"/>
  <c r="W93" i="21" s="1"/>
  <c r="W92" i="21"/>
  <c r="U92" i="21"/>
  <c r="U91" i="21"/>
  <c r="W91" i="21" s="1"/>
  <c r="W90" i="21"/>
  <c r="U90" i="21"/>
  <c r="U89" i="21"/>
  <c r="W89" i="21" s="1"/>
  <c r="W88" i="21"/>
  <c r="U88" i="21"/>
  <c r="U87" i="21"/>
  <c r="W87" i="21" s="1"/>
  <c r="W86" i="21"/>
  <c r="U86" i="21"/>
  <c r="U85" i="21"/>
  <c r="W85" i="21" s="1"/>
  <c r="W84" i="21"/>
  <c r="U84" i="21"/>
  <c r="U83" i="21"/>
  <c r="W83" i="21" s="1"/>
  <c r="AB82" i="21"/>
  <c r="U82" i="21"/>
  <c r="W82" i="21" s="1"/>
  <c r="W81" i="21"/>
  <c r="U81" i="21"/>
  <c r="U80" i="21"/>
  <c r="W80" i="21" s="1"/>
  <c r="W79" i="21"/>
  <c r="U79" i="21"/>
  <c r="U78" i="21"/>
  <c r="W78" i="21" s="1"/>
  <c r="W77" i="21"/>
  <c r="U77" i="21"/>
  <c r="U76" i="21"/>
  <c r="W76" i="21" s="1"/>
  <c r="W75" i="21"/>
  <c r="U75" i="21"/>
  <c r="U74" i="21"/>
  <c r="W74" i="21" s="1"/>
  <c r="W73" i="21"/>
  <c r="U73" i="21"/>
  <c r="X72" i="21"/>
  <c r="X97" i="21" s="1"/>
  <c r="X99" i="21" s="1"/>
  <c r="W72" i="21"/>
  <c r="U72" i="21"/>
  <c r="U71" i="21"/>
  <c r="W71" i="21" s="1"/>
  <c r="W70" i="21"/>
  <c r="U70" i="21"/>
  <c r="U69" i="21"/>
  <c r="W69" i="21" s="1"/>
  <c r="AB68" i="21"/>
  <c r="U68" i="21"/>
  <c r="W68" i="21" s="1"/>
  <c r="AB67" i="21"/>
  <c r="U67" i="21"/>
  <c r="W67" i="21" s="1"/>
  <c r="W66" i="21"/>
  <c r="U66" i="21"/>
  <c r="U65" i="21"/>
  <c r="W65" i="21" s="1"/>
  <c r="W64" i="21"/>
  <c r="U64" i="21"/>
  <c r="U63" i="21"/>
  <c r="W63" i="21" s="1"/>
  <c r="W62" i="21"/>
  <c r="U62" i="21"/>
  <c r="U61" i="21"/>
  <c r="W61" i="21" s="1"/>
  <c r="W60" i="21"/>
  <c r="W97" i="21" s="1"/>
  <c r="U60" i="21"/>
  <c r="AD56" i="21"/>
  <c r="AD57" i="21" s="1"/>
  <c r="AA56" i="21"/>
  <c r="V56" i="21"/>
  <c r="T56" i="21"/>
  <c r="T57" i="21" s="1"/>
  <c r="F56" i="21"/>
  <c r="W55" i="21"/>
  <c r="U55" i="21"/>
  <c r="W54" i="21"/>
  <c r="U54" i="21"/>
  <c r="X53" i="21"/>
  <c r="X56" i="21" s="1"/>
  <c r="U53" i="21"/>
  <c r="W53" i="21" s="1"/>
  <c r="W52" i="21"/>
  <c r="U52" i="21"/>
  <c r="U51" i="21"/>
  <c r="W51" i="21" s="1"/>
  <c r="W50" i="21"/>
  <c r="U50" i="21"/>
  <c r="U49" i="21"/>
  <c r="W49" i="21" s="1"/>
  <c r="W48" i="21"/>
  <c r="U48" i="21"/>
  <c r="U56" i="21" s="1"/>
  <c r="U57" i="21" s="1"/>
  <c r="AA47" i="21"/>
  <c r="AA57" i="21" s="1"/>
  <c r="X47" i="21"/>
  <c r="V47" i="21"/>
  <c r="T47" i="21"/>
  <c r="F47" i="21"/>
  <c r="F57" i="21" s="1"/>
  <c r="U46" i="21"/>
  <c r="W46" i="21" s="1"/>
  <c r="W45" i="21"/>
  <c r="U45" i="21"/>
  <c r="U44" i="21"/>
  <c r="W44" i="21" s="1"/>
  <c r="W43" i="21"/>
  <c r="U43" i="21"/>
  <c r="U42" i="21"/>
  <c r="W42" i="21" s="1"/>
  <c r="W41" i="21"/>
  <c r="U41" i="21"/>
  <c r="U40" i="21"/>
  <c r="W40" i="21" s="1"/>
  <c r="W39" i="21"/>
  <c r="U39" i="21"/>
  <c r="U38" i="21"/>
  <c r="W38" i="21" s="1"/>
  <c r="W37" i="21"/>
  <c r="U37" i="21"/>
  <c r="U36" i="21"/>
  <c r="W36" i="21" s="1"/>
  <c r="W47" i="21" s="1"/>
  <c r="W35" i="21"/>
  <c r="U35" i="21"/>
  <c r="U47" i="21" s="1"/>
  <c r="AA34" i="21"/>
  <c r="X34" i="21"/>
  <c r="V34" i="21"/>
  <c r="T34" i="21"/>
  <c r="F34" i="21"/>
  <c r="U33" i="21"/>
  <c r="W33" i="21" s="1"/>
  <c r="W32" i="21"/>
  <c r="U32" i="21"/>
  <c r="U31" i="21"/>
  <c r="W31" i="21" s="1"/>
  <c r="W30" i="21"/>
  <c r="U30" i="21"/>
  <c r="U29" i="21"/>
  <c r="W29" i="21" s="1"/>
  <c r="W28" i="21"/>
  <c r="U28" i="21"/>
  <c r="U27" i="21"/>
  <c r="W27" i="21" s="1"/>
  <c r="W26" i="21"/>
  <c r="U26" i="21"/>
  <c r="U25" i="21"/>
  <c r="W25" i="21" s="1"/>
  <c r="W24" i="21"/>
  <c r="U24" i="21"/>
  <c r="U23" i="21"/>
  <c r="W23" i="21" s="1"/>
  <c r="W22" i="21"/>
  <c r="U22" i="21"/>
  <c r="U21" i="21"/>
  <c r="W21" i="21" s="1"/>
  <c r="W20" i="21"/>
  <c r="U20" i="21"/>
  <c r="U19" i="21"/>
  <c r="W19" i="21" s="1"/>
  <c r="W18" i="21"/>
  <c r="U18" i="21"/>
  <c r="U17" i="21"/>
  <c r="W17" i="21" s="1"/>
  <c r="W16" i="21"/>
  <c r="U16" i="21"/>
  <c r="U15" i="21"/>
  <c r="W15" i="21" s="1"/>
  <c r="W14" i="21"/>
  <c r="U14" i="21"/>
  <c r="U13" i="21"/>
  <c r="W13" i="21" s="1"/>
  <c r="W12" i="21"/>
  <c r="U12" i="21"/>
  <c r="A12" i="2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8" i="21" s="1"/>
  <c r="A49" i="21" s="1"/>
  <c r="A50" i="21" s="1"/>
  <c r="A51" i="21" s="1"/>
  <c r="A52" i="21" s="1"/>
  <c r="A53" i="21" s="1"/>
  <c r="A54" i="21" s="1"/>
  <c r="A55" i="21" s="1"/>
  <c r="A60" i="21" s="1"/>
  <c r="A61" i="21" s="1"/>
  <c r="A62" i="21" s="1"/>
  <c r="A63" i="21" s="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74" i="21" s="1"/>
  <c r="A75" i="21" s="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86" i="21" s="1"/>
  <c r="A87" i="21" s="1"/>
  <c r="A88" i="21" s="1"/>
  <c r="A89" i="21" s="1"/>
  <c r="A90" i="21" s="1"/>
  <c r="A91" i="21" s="1"/>
  <c r="A92" i="21" s="1"/>
  <c r="A93" i="21" s="1"/>
  <c r="A94" i="21" s="1"/>
  <c r="A95" i="21" s="1"/>
  <c r="A96" i="21" s="1"/>
  <c r="A98" i="21" s="1"/>
  <c r="A102" i="21" s="1"/>
  <c r="A103" i="21" s="1"/>
  <c r="A104" i="21" s="1"/>
  <c r="A105" i="21" s="1"/>
  <c r="A106" i="21" s="1"/>
  <c r="A107" i="21" s="1"/>
  <c r="A108" i="21" s="1"/>
  <c r="A109" i="21" s="1"/>
  <c r="A110" i="21" s="1"/>
  <c r="A112" i="21" s="1"/>
  <c r="A113" i="21" s="1"/>
  <c r="A114" i="21" s="1"/>
  <c r="A115" i="21" s="1"/>
  <c r="A117" i="21" s="1"/>
  <c r="A121" i="21" s="1"/>
  <c r="A124" i="21" s="1"/>
  <c r="A125" i="21" s="1"/>
  <c r="A129" i="21" s="1"/>
  <c r="A130" i="21" s="1"/>
  <c r="A131" i="21" s="1"/>
  <c r="A132" i="21" s="1"/>
  <c r="A133" i="21" s="1"/>
  <c r="A134" i="21" s="1"/>
  <c r="U11" i="21"/>
  <c r="U34" i="21" s="1"/>
  <c r="AB137" i="22" l="1"/>
  <c r="W56" i="21"/>
  <c r="AA137" i="21"/>
  <c r="W11" i="21"/>
  <c r="W34" i="21" s="1"/>
  <c r="U116" i="21"/>
  <c r="W114" i="21"/>
  <c r="W116" i="21" s="1"/>
  <c r="AD137" i="21"/>
  <c r="X57" i="21"/>
  <c r="V57" i="21"/>
  <c r="V137" i="21" s="1"/>
  <c r="U135" i="21"/>
  <c r="W129" i="21"/>
  <c r="T137" i="21"/>
  <c r="X137" i="21"/>
  <c r="U97" i="21"/>
  <c r="W99" i="21"/>
  <c r="W117" i="21"/>
  <c r="W118" i="21" s="1"/>
  <c r="U99" i="21"/>
  <c r="U111" i="21"/>
  <c r="U118" i="21" s="1"/>
  <c r="W130" i="21"/>
  <c r="U137" i="21" l="1"/>
  <c r="W135" i="21"/>
  <c r="W137" i="21" s="1"/>
  <c r="W57" i="21"/>
  <c r="X135" i="20" l="1"/>
  <c r="Y121" i="20" l="1"/>
  <c r="Y54" i="20"/>
  <c r="Y53" i="20"/>
  <c r="AD135" i="20"/>
  <c r="AA135" i="20"/>
  <c r="V135" i="20"/>
  <c r="Z134" i="20"/>
  <c r="AB134" i="20" s="1"/>
  <c r="U134" i="20"/>
  <c r="W134" i="20" s="1"/>
  <c r="Z133" i="20"/>
  <c r="AB133" i="20" s="1"/>
  <c r="U133" i="20"/>
  <c r="W133" i="20" s="1"/>
  <c r="Z132" i="20"/>
  <c r="AB132" i="20" s="1"/>
  <c r="U132" i="20"/>
  <c r="W132" i="20" s="1"/>
  <c r="Z131" i="20"/>
  <c r="AB131" i="20" s="1"/>
  <c r="U131" i="20"/>
  <c r="W131" i="20" s="1"/>
  <c r="Z130" i="20"/>
  <c r="AB130" i="20" s="1"/>
  <c r="U130" i="20"/>
  <c r="T130" i="20"/>
  <c r="T135" i="20" s="1"/>
  <c r="Z129" i="20"/>
  <c r="AB129" i="20" s="1"/>
  <c r="W129" i="20"/>
  <c r="U129" i="20"/>
  <c r="Z128" i="20"/>
  <c r="AD126" i="20"/>
  <c r="AA126" i="20"/>
  <c r="X126" i="20"/>
  <c r="V126" i="20"/>
  <c r="T126" i="20"/>
  <c r="Z125" i="20"/>
  <c r="AB125" i="20" s="1"/>
  <c r="W125" i="20"/>
  <c r="U125" i="20"/>
  <c r="Z124" i="20"/>
  <c r="W124" i="20"/>
  <c r="W126" i="20" s="1"/>
  <c r="U124" i="20"/>
  <c r="U126" i="20" s="1"/>
  <c r="Z123" i="20"/>
  <c r="AC121" i="20"/>
  <c r="AB121" i="20"/>
  <c r="W121" i="20"/>
  <c r="U121" i="20"/>
  <c r="Z120" i="20"/>
  <c r="AD118" i="20"/>
  <c r="X118" i="20"/>
  <c r="T118" i="20"/>
  <c r="Z117" i="20"/>
  <c r="AB117" i="20" s="1"/>
  <c r="W117" i="20"/>
  <c r="U117" i="20"/>
  <c r="AA116" i="20"/>
  <c r="AA118" i="20" s="1"/>
  <c r="X116" i="20"/>
  <c r="V116" i="20"/>
  <c r="V118" i="20" s="1"/>
  <c r="T116" i="20"/>
  <c r="Z115" i="20"/>
  <c r="AB115" i="20" s="1"/>
  <c r="W115" i="20"/>
  <c r="U115" i="20"/>
  <c r="Z114" i="20"/>
  <c r="AB114" i="20" s="1"/>
  <c r="W114" i="20"/>
  <c r="U114" i="20"/>
  <c r="Z113" i="20"/>
  <c r="AB113" i="20" s="1"/>
  <c r="W113" i="20"/>
  <c r="Z112" i="20"/>
  <c r="U112" i="20"/>
  <c r="W112" i="20" s="1"/>
  <c r="AA111" i="20"/>
  <c r="X111" i="20"/>
  <c r="V111" i="20"/>
  <c r="T111" i="20"/>
  <c r="Z110" i="20"/>
  <c r="AB110" i="20" s="1"/>
  <c r="U110" i="20"/>
  <c r="W110" i="20" s="1"/>
  <c r="Z109" i="20"/>
  <c r="AB109" i="20" s="1"/>
  <c r="U109" i="20"/>
  <c r="W109" i="20" s="1"/>
  <c r="Z108" i="20"/>
  <c r="AB108" i="20" s="1"/>
  <c r="U108" i="20"/>
  <c r="W108" i="20" s="1"/>
  <c r="Z107" i="20"/>
  <c r="AB107" i="20" s="1"/>
  <c r="U107" i="20"/>
  <c r="W107" i="20" s="1"/>
  <c r="Z106" i="20"/>
  <c r="AB106" i="20" s="1"/>
  <c r="U106" i="20"/>
  <c r="W106" i="20" s="1"/>
  <c r="Z105" i="20"/>
  <c r="AB105" i="20" s="1"/>
  <c r="U105" i="20"/>
  <c r="W105" i="20" s="1"/>
  <c r="Z104" i="20"/>
  <c r="AB104" i="20" s="1"/>
  <c r="U104" i="20"/>
  <c r="W104" i="20" s="1"/>
  <c r="Z103" i="20"/>
  <c r="AB103" i="20" s="1"/>
  <c r="U103" i="20"/>
  <c r="W103" i="20" s="1"/>
  <c r="Z102" i="20"/>
  <c r="U102" i="20"/>
  <c r="W102" i="20" s="1"/>
  <c r="Z101" i="20"/>
  <c r="Z100" i="20"/>
  <c r="X99" i="20"/>
  <c r="T99" i="20"/>
  <c r="Z98" i="20"/>
  <c r="U98" i="20"/>
  <c r="W98" i="20" s="1"/>
  <c r="AD97" i="20"/>
  <c r="AD99" i="20" s="1"/>
  <c r="AA97" i="20"/>
  <c r="AA99" i="20" s="1"/>
  <c r="V97" i="20"/>
  <c r="V99" i="20" s="1"/>
  <c r="T97" i="20"/>
  <c r="F97" i="20"/>
  <c r="F99" i="20" s="1"/>
  <c r="Z96" i="20"/>
  <c r="AB96" i="20" s="1"/>
  <c r="W96" i="20"/>
  <c r="U96" i="20"/>
  <c r="Z95" i="20"/>
  <c r="AB95" i="20" s="1"/>
  <c r="W95" i="20"/>
  <c r="U95" i="20"/>
  <c r="Z94" i="20"/>
  <c r="AB94" i="20" s="1"/>
  <c r="W94" i="20"/>
  <c r="U94" i="20"/>
  <c r="AB93" i="20"/>
  <c r="W93" i="20"/>
  <c r="U93" i="20"/>
  <c r="Z92" i="20"/>
  <c r="AB92" i="20" s="1"/>
  <c r="W92" i="20"/>
  <c r="U92" i="20"/>
  <c r="Z91" i="20"/>
  <c r="AB91" i="20" s="1"/>
  <c r="W91" i="20"/>
  <c r="U91" i="20"/>
  <c r="Z90" i="20"/>
  <c r="AB90" i="20" s="1"/>
  <c r="W90" i="20"/>
  <c r="U90" i="20"/>
  <c r="Z89" i="20"/>
  <c r="AB89" i="20" s="1"/>
  <c r="W89" i="20"/>
  <c r="U89" i="20"/>
  <c r="Z88" i="20"/>
  <c r="AB88" i="20" s="1"/>
  <c r="W88" i="20"/>
  <c r="U88" i="20"/>
  <c r="Z87" i="20"/>
  <c r="AB87" i="20" s="1"/>
  <c r="W87" i="20"/>
  <c r="U87" i="20"/>
  <c r="Z86" i="20"/>
  <c r="AB86" i="20" s="1"/>
  <c r="W86" i="20"/>
  <c r="U86" i="20"/>
  <c r="Z85" i="20"/>
  <c r="AB85" i="20" s="1"/>
  <c r="W85" i="20"/>
  <c r="U85" i="20"/>
  <c r="Z84" i="20"/>
  <c r="AB84" i="20" s="1"/>
  <c r="W84" i="20"/>
  <c r="U84" i="20"/>
  <c r="Z83" i="20"/>
  <c r="AB83" i="20" s="1"/>
  <c r="W83" i="20"/>
  <c r="U83" i="20"/>
  <c r="AB82" i="20"/>
  <c r="W82" i="20"/>
  <c r="U82" i="20"/>
  <c r="Z81" i="20"/>
  <c r="AB81" i="20" s="1"/>
  <c r="W81" i="20"/>
  <c r="U81" i="20"/>
  <c r="Z80" i="20"/>
  <c r="AB80" i="20" s="1"/>
  <c r="W80" i="20"/>
  <c r="U80" i="20"/>
  <c r="Z79" i="20"/>
  <c r="AB79" i="20" s="1"/>
  <c r="W79" i="20"/>
  <c r="U79" i="20"/>
  <c r="Z78" i="20"/>
  <c r="AB78" i="20" s="1"/>
  <c r="W78" i="20"/>
  <c r="U78" i="20"/>
  <c r="Z77" i="20"/>
  <c r="AB77" i="20" s="1"/>
  <c r="W77" i="20"/>
  <c r="U77" i="20"/>
  <c r="Z76" i="20"/>
  <c r="AB76" i="20" s="1"/>
  <c r="W76" i="20"/>
  <c r="U76" i="20"/>
  <c r="Z75" i="20"/>
  <c r="AB75" i="20" s="1"/>
  <c r="W75" i="20"/>
  <c r="U75" i="20"/>
  <c r="Z74" i="20"/>
  <c r="AB74" i="20" s="1"/>
  <c r="W74" i="20"/>
  <c r="U74" i="20"/>
  <c r="Z73" i="20"/>
  <c r="AB73" i="20" s="1"/>
  <c r="W73" i="20"/>
  <c r="U73" i="20"/>
  <c r="Z72" i="20"/>
  <c r="AB72" i="20" s="1"/>
  <c r="X72" i="20"/>
  <c r="X97" i="20" s="1"/>
  <c r="U72" i="20"/>
  <c r="W72" i="20" s="1"/>
  <c r="Z71" i="20"/>
  <c r="AB71" i="20" s="1"/>
  <c r="U71" i="20"/>
  <c r="W71" i="20" s="1"/>
  <c r="Z70" i="20"/>
  <c r="AB70" i="20" s="1"/>
  <c r="U70" i="20"/>
  <c r="W70" i="20" s="1"/>
  <c r="Z69" i="20"/>
  <c r="AB69" i="20" s="1"/>
  <c r="U69" i="20"/>
  <c r="W69" i="20" s="1"/>
  <c r="AB68" i="20"/>
  <c r="U68" i="20"/>
  <c r="W68" i="20" s="1"/>
  <c r="AB67" i="20"/>
  <c r="U67" i="20"/>
  <c r="W67" i="20" s="1"/>
  <c r="Z66" i="20"/>
  <c r="AB66" i="20" s="1"/>
  <c r="U66" i="20"/>
  <c r="W66" i="20" s="1"/>
  <c r="Z65" i="20"/>
  <c r="AB65" i="20" s="1"/>
  <c r="U65" i="20"/>
  <c r="W65" i="20" s="1"/>
  <c r="Z64" i="20"/>
  <c r="AB64" i="20" s="1"/>
  <c r="U64" i="20"/>
  <c r="W64" i="20" s="1"/>
  <c r="Z63" i="20"/>
  <c r="AB63" i="20" s="1"/>
  <c r="U63" i="20"/>
  <c r="W63" i="20" s="1"/>
  <c r="Z62" i="20"/>
  <c r="AB62" i="20" s="1"/>
  <c r="U62" i="20"/>
  <c r="W62" i="20" s="1"/>
  <c r="W97" i="20" s="1"/>
  <c r="Z61" i="20"/>
  <c r="AB61" i="20" s="1"/>
  <c r="U61" i="20"/>
  <c r="W61" i="20" s="1"/>
  <c r="Z60" i="20"/>
  <c r="U60" i="20"/>
  <c r="W60" i="20" s="1"/>
  <c r="AD57" i="20"/>
  <c r="AD56" i="20"/>
  <c r="AA56" i="20"/>
  <c r="X56" i="20"/>
  <c r="V56" i="20"/>
  <c r="T56" i="20"/>
  <c r="F56" i="20"/>
  <c r="F57" i="20" s="1"/>
  <c r="Z55" i="20"/>
  <c r="AB55" i="20" s="1"/>
  <c r="U55" i="20"/>
  <c r="W55" i="20" s="1"/>
  <c r="Z54" i="20"/>
  <c r="AB54" i="20" s="1"/>
  <c r="W54" i="20"/>
  <c r="U54" i="20"/>
  <c r="Z53" i="20"/>
  <c r="AB53" i="20" s="1"/>
  <c r="X53" i="20"/>
  <c r="W53" i="20"/>
  <c r="U53" i="20"/>
  <c r="Z52" i="20"/>
  <c r="AB52" i="20" s="1"/>
  <c r="W52" i="20"/>
  <c r="U52" i="20"/>
  <c r="Z51" i="20"/>
  <c r="AB51" i="20" s="1"/>
  <c r="W51" i="20"/>
  <c r="U51" i="20"/>
  <c r="Z50" i="20"/>
  <c r="AB50" i="20" s="1"/>
  <c r="W50" i="20"/>
  <c r="U50" i="20"/>
  <c r="A50" i="20"/>
  <c r="A51" i="20" s="1"/>
  <c r="A52" i="20" s="1"/>
  <c r="A53" i="20" s="1"/>
  <c r="A54" i="20" s="1"/>
  <c r="A55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8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2" i="20" s="1"/>
  <c r="A113" i="20" s="1"/>
  <c r="A114" i="20" s="1"/>
  <c r="A115" i="20" s="1"/>
  <c r="A117" i="20" s="1"/>
  <c r="A121" i="20" s="1"/>
  <c r="A124" i="20" s="1"/>
  <c r="A125" i="20" s="1"/>
  <c r="A129" i="20" s="1"/>
  <c r="A130" i="20" s="1"/>
  <c r="A131" i="20" s="1"/>
  <c r="A132" i="20" s="1"/>
  <c r="A133" i="20" s="1"/>
  <c r="A134" i="20" s="1"/>
  <c r="Z49" i="20"/>
  <c r="AB49" i="20" s="1"/>
  <c r="W49" i="20"/>
  <c r="U49" i="20"/>
  <c r="Z48" i="20"/>
  <c r="U48" i="20"/>
  <c r="U56" i="20" s="1"/>
  <c r="AA47" i="20"/>
  <c r="X47" i="20"/>
  <c r="V47" i="20"/>
  <c r="V57" i="20" s="1"/>
  <c r="T47" i="20"/>
  <c r="F47" i="20"/>
  <c r="Z46" i="20"/>
  <c r="AB46" i="20" s="1"/>
  <c r="U46" i="20"/>
  <c r="W46" i="20" s="1"/>
  <c r="Z45" i="20"/>
  <c r="AB45" i="20" s="1"/>
  <c r="U45" i="20"/>
  <c r="W45" i="20" s="1"/>
  <c r="Z44" i="20"/>
  <c r="AB44" i="20" s="1"/>
  <c r="U44" i="20"/>
  <c r="W44" i="20" s="1"/>
  <c r="Z43" i="20"/>
  <c r="AB43" i="20" s="1"/>
  <c r="U43" i="20"/>
  <c r="W43" i="20" s="1"/>
  <c r="Z42" i="20"/>
  <c r="AB42" i="20" s="1"/>
  <c r="U42" i="20"/>
  <c r="W42" i="20" s="1"/>
  <c r="Z41" i="20"/>
  <c r="AB41" i="20" s="1"/>
  <c r="U41" i="20"/>
  <c r="W41" i="20" s="1"/>
  <c r="Z40" i="20"/>
  <c r="AB40" i="20" s="1"/>
  <c r="U40" i="20"/>
  <c r="W40" i="20" s="1"/>
  <c r="Z39" i="20"/>
  <c r="AB39" i="20" s="1"/>
  <c r="U39" i="20"/>
  <c r="W39" i="20" s="1"/>
  <c r="Z38" i="20"/>
  <c r="AB38" i="20" s="1"/>
  <c r="U38" i="20"/>
  <c r="W38" i="20" s="1"/>
  <c r="Z37" i="20"/>
  <c r="AB37" i="20" s="1"/>
  <c r="U37" i="20"/>
  <c r="W37" i="20" s="1"/>
  <c r="Z36" i="20"/>
  <c r="AB36" i="20" s="1"/>
  <c r="U36" i="20"/>
  <c r="W36" i="20" s="1"/>
  <c r="Z35" i="20"/>
  <c r="AB35" i="20" s="1"/>
  <c r="U35" i="20"/>
  <c r="U47" i="20" s="1"/>
  <c r="AA34" i="20"/>
  <c r="X34" i="20"/>
  <c r="V34" i="20"/>
  <c r="T34" i="20"/>
  <c r="F34" i="20"/>
  <c r="Z33" i="20"/>
  <c r="AB33" i="20" s="1"/>
  <c r="U33" i="20"/>
  <c r="W33" i="20" s="1"/>
  <c r="Z32" i="20"/>
  <c r="AB32" i="20" s="1"/>
  <c r="U32" i="20"/>
  <c r="W32" i="20" s="1"/>
  <c r="Z31" i="20"/>
  <c r="AB31" i="20" s="1"/>
  <c r="U31" i="20"/>
  <c r="W31" i="20" s="1"/>
  <c r="Z30" i="20"/>
  <c r="AB30" i="20" s="1"/>
  <c r="U30" i="20"/>
  <c r="W30" i="20" s="1"/>
  <c r="Z29" i="20"/>
  <c r="AB29" i="20" s="1"/>
  <c r="U29" i="20"/>
  <c r="W29" i="20" s="1"/>
  <c r="Z28" i="20"/>
  <c r="AB28" i="20" s="1"/>
  <c r="U28" i="20"/>
  <c r="W28" i="20" s="1"/>
  <c r="Z27" i="20"/>
  <c r="AB27" i="20" s="1"/>
  <c r="U27" i="20"/>
  <c r="W27" i="20" s="1"/>
  <c r="Z26" i="20"/>
  <c r="AB26" i="20" s="1"/>
  <c r="U26" i="20"/>
  <c r="W26" i="20" s="1"/>
  <c r="Z25" i="20"/>
  <c r="AB25" i="20" s="1"/>
  <c r="U25" i="20"/>
  <c r="W25" i="20" s="1"/>
  <c r="Z24" i="20"/>
  <c r="AB24" i="20" s="1"/>
  <c r="U24" i="20"/>
  <c r="W24" i="20" s="1"/>
  <c r="Z23" i="20"/>
  <c r="AB23" i="20" s="1"/>
  <c r="U23" i="20"/>
  <c r="W23" i="20" s="1"/>
  <c r="Z22" i="20"/>
  <c r="AB22" i="20" s="1"/>
  <c r="U22" i="20"/>
  <c r="W22" i="20" s="1"/>
  <c r="Z21" i="20"/>
  <c r="AB21" i="20" s="1"/>
  <c r="U21" i="20"/>
  <c r="W21" i="20" s="1"/>
  <c r="Z20" i="20"/>
  <c r="AB20" i="20" s="1"/>
  <c r="U20" i="20"/>
  <c r="W20" i="20" s="1"/>
  <c r="Z19" i="20"/>
  <c r="AB19" i="20" s="1"/>
  <c r="U19" i="20"/>
  <c r="W19" i="20" s="1"/>
  <c r="Z18" i="20"/>
  <c r="AB18" i="20" s="1"/>
  <c r="U18" i="20"/>
  <c r="W18" i="20" s="1"/>
  <c r="Z17" i="20"/>
  <c r="AB17" i="20" s="1"/>
  <c r="U17" i="20"/>
  <c r="W17" i="20" s="1"/>
  <c r="Z16" i="20"/>
  <c r="AB16" i="20" s="1"/>
  <c r="U16" i="20"/>
  <c r="W16" i="20" s="1"/>
  <c r="Z15" i="20"/>
  <c r="AB15" i="20" s="1"/>
  <c r="U15" i="20"/>
  <c r="W15" i="20" s="1"/>
  <c r="Z14" i="20"/>
  <c r="AB14" i="20" s="1"/>
  <c r="U14" i="20"/>
  <c r="W14" i="20" s="1"/>
  <c r="Z13" i="20"/>
  <c r="AB13" i="20" s="1"/>
  <c r="U13" i="20"/>
  <c r="W13" i="20" s="1"/>
  <c r="Z12" i="20"/>
  <c r="AB12" i="20" s="1"/>
  <c r="U12" i="20"/>
  <c r="W12" i="20" s="1"/>
  <c r="A12" i="20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8" i="20" s="1"/>
  <c r="A49" i="20" s="1"/>
  <c r="Z11" i="20"/>
  <c r="AB11" i="20" s="1"/>
  <c r="U11" i="20"/>
  <c r="Z126" i="20" l="1"/>
  <c r="AB135" i="20"/>
  <c r="AB124" i="20"/>
  <c r="AB126" i="20" s="1"/>
  <c r="V137" i="20"/>
  <c r="AB34" i="20"/>
  <c r="Z34" i="20"/>
  <c r="AB47" i="20"/>
  <c r="W111" i="20"/>
  <c r="U34" i="20"/>
  <c r="U57" i="20" s="1"/>
  <c r="W11" i="20"/>
  <c r="W34" i="20" s="1"/>
  <c r="Z97" i="20"/>
  <c r="Z99" i="20" s="1"/>
  <c r="AB60" i="20"/>
  <c r="Z47" i="20"/>
  <c r="Z56" i="20"/>
  <c r="AB48" i="20"/>
  <c r="T57" i="20"/>
  <c r="W99" i="20"/>
  <c r="Z111" i="20"/>
  <c r="AB102" i="20"/>
  <c r="W116" i="20"/>
  <c r="AD137" i="20"/>
  <c r="AA57" i="20"/>
  <c r="AA137" i="20" s="1"/>
  <c r="AB98" i="20"/>
  <c r="Z116" i="20"/>
  <c r="AB112" i="20"/>
  <c r="W118" i="20"/>
  <c r="T137" i="20"/>
  <c r="W35" i="20"/>
  <c r="W47" i="20" s="1"/>
  <c r="W48" i="20"/>
  <c r="W56" i="20" s="1"/>
  <c r="X57" i="20"/>
  <c r="X137" i="20" s="1"/>
  <c r="U111" i="20"/>
  <c r="Z135" i="20"/>
  <c r="U135" i="20"/>
  <c r="U99" i="20"/>
  <c r="U116" i="20"/>
  <c r="U118" i="20" s="1"/>
  <c r="U97" i="20"/>
  <c r="W130" i="20"/>
  <c r="W135" i="20" s="1"/>
  <c r="U129" i="19"/>
  <c r="Z57" i="20" l="1"/>
  <c r="Z118" i="20"/>
  <c r="AC98" i="20"/>
  <c r="AB111" i="20"/>
  <c r="AB97" i="20"/>
  <c r="AB99" i="20" s="1"/>
  <c r="AB56" i="20"/>
  <c r="AB57" i="20" s="1"/>
  <c r="U137" i="20"/>
  <c r="AB116" i="20"/>
  <c r="W57" i="20"/>
  <c r="W137" i="20" s="1"/>
  <c r="AB121" i="19"/>
  <c r="Z134" i="19"/>
  <c r="AB134" i="19" s="1"/>
  <c r="Z133" i="19"/>
  <c r="AB133" i="19" s="1"/>
  <c r="Z132" i="19"/>
  <c r="AB132" i="19" s="1"/>
  <c r="Z131" i="19"/>
  <c r="AB131" i="19" s="1"/>
  <c r="Z130" i="19"/>
  <c r="AB130" i="19" s="1"/>
  <c r="Z129" i="19"/>
  <c r="AB129" i="19" s="1"/>
  <c r="Z125" i="19"/>
  <c r="AB125" i="19" s="1"/>
  <c r="Z124" i="19"/>
  <c r="AB124" i="19" s="1"/>
  <c r="Z120" i="19"/>
  <c r="Z117" i="19"/>
  <c r="AB117" i="19" s="1"/>
  <c r="Z115" i="19"/>
  <c r="AB115" i="19" s="1"/>
  <c r="Z114" i="19"/>
  <c r="AB114" i="19" s="1"/>
  <c r="Z113" i="19"/>
  <c r="AB113" i="19" s="1"/>
  <c r="Z112" i="19"/>
  <c r="AB112" i="19" s="1"/>
  <c r="Z110" i="19"/>
  <c r="AB110" i="19" s="1"/>
  <c r="Z109" i="19"/>
  <c r="AB109" i="19" s="1"/>
  <c r="Z108" i="19"/>
  <c r="AB108" i="19" s="1"/>
  <c r="Z107" i="19"/>
  <c r="AB107" i="19" s="1"/>
  <c r="Z106" i="19"/>
  <c r="AB106" i="19" s="1"/>
  <c r="Z105" i="19"/>
  <c r="AB105" i="19" s="1"/>
  <c r="Z104" i="19"/>
  <c r="AB104" i="19" s="1"/>
  <c r="Z103" i="19"/>
  <c r="AB103" i="19" s="1"/>
  <c r="Z102" i="19"/>
  <c r="AB102" i="19" s="1"/>
  <c r="Z98" i="19"/>
  <c r="AB98" i="19" s="1"/>
  <c r="Z96" i="19"/>
  <c r="AB96" i="19" s="1"/>
  <c r="Z95" i="19"/>
  <c r="AB95" i="19" s="1"/>
  <c r="Z94" i="19"/>
  <c r="AB94" i="19" s="1"/>
  <c r="Z93" i="19"/>
  <c r="AB93" i="19" s="1"/>
  <c r="Z92" i="19"/>
  <c r="AB92" i="19" s="1"/>
  <c r="Z91" i="19"/>
  <c r="AB91" i="19" s="1"/>
  <c r="Z90" i="19"/>
  <c r="AB90" i="19" s="1"/>
  <c r="Z89" i="19"/>
  <c r="AB89" i="19" s="1"/>
  <c r="Z88" i="19"/>
  <c r="AB88" i="19" s="1"/>
  <c r="Z87" i="19"/>
  <c r="AB87" i="19" s="1"/>
  <c r="Z86" i="19"/>
  <c r="AB86" i="19" s="1"/>
  <c r="Z85" i="19"/>
  <c r="AB85" i="19" s="1"/>
  <c r="Z84" i="19"/>
  <c r="AB84" i="19" s="1"/>
  <c r="Z83" i="19"/>
  <c r="AB83" i="19" s="1"/>
  <c r="Z82" i="19"/>
  <c r="AB82" i="19" s="1"/>
  <c r="Z81" i="19"/>
  <c r="AB81" i="19" s="1"/>
  <c r="Z80" i="19"/>
  <c r="AB80" i="19" s="1"/>
  <c r="Z79" i="19"/>
  <c r="AB79" i="19" s="1"/>
  <c r="Z78" i="19"/>
  <c r="AB78" i="19" s="1"/>
  <c r="Z77" i="19"/>
  <c r="AB77" i="19" s="1"/>
  <c r="Z76" i="19"/>
  <c r="AB76" i="19" s="1"/>
  <c r="Z75" i="19"/>
  <c r="AB75" i="19" s="1"/>
  <c r="Z74" i="19"/>
  <c r="AB74" i="19" s="1"/>
  <c r="Z73" i="19"/>
  <c r="AB73" i="19" s="1"/>
  <c r="Z72" i="19"/>
  <c r="AB72" i="19" s="1"/>
  <c r="Z71" i="19"/>
  <c r="AB71" i="19" s="1"/>
  <c r="Z70" i="19"/>
  <c r="AB70" i="19" s="1"/>
  <c r="Z69" i="19"/>
  <c r="AB69" i="19" s="1"/>
  <c r="Z68" i="19"/>
  <c r="AB68" i="19" s="1"/>
  <c r="Z67" i="19"/>
  <c r="AB67" i="19" s="1"/>
  <c r="Z66" i="19"/>
  <c r="AB66" i="19" s="1"/>
  <c r="Z65" i="19"/>
  <c r="AB65" i="19" s="1"/>
  <c r="Z64" i="19"/>
  <c r="AB64" i="19" s="1"/>
  <c r="Z63" i="19"/>
  <c r="AB63" i="19" s="1"/>
  <c r="Z62" i="19"/>
  <c r="AB62" i="19" s="1"/>
  <c r="Z61" i="19"/>
  <c r="AB61" i="19" s="1"/>
  <c r="Z60" i="19"/>
  <c r="AB60" i="19" s="1"/>
  <c r="Z55" i="19"/>
  <c r="AB55" i="19" s="1"/>
  <c r="Z54" i="19"/>
  <c r="AB54" i="19" s="1"/>
  <c r="Z53" i="19"/>
  <c r="AB53" i="19" s="1"/>
  <c r="Z52" i="19"/>
  <c r="AB52" i="19" s="1"/>
  <c r="Z51" i="19"/>
  <c r="AB51" i="19" s="1"/>
  <c r="Z50" i="19"/>
  <c r="AB50" i="19" s="1"/>
  <c r="Z49" i="19"/>
  <c r="AB49" i="19" s="1"/>
  <c r="Z48" i="19"/>
  <c r="AB48" i="19" s="1"/>
  <c r="Z46" i="19"/>
  <c r="AB46" i="19" s="1"/>
  <c r="Z45" i="19"/>
  <c r="AB45" i="19" s="1"/>
  <c r="Z44" i="19"/>
  <c r="AB44" i="19" s="1"/>
  <c r="Z43" i="19"/>
  <c r="AB43" i="19" s="1"/>
  <c r="Z42" i="19"/>
  <c r="AB42" i="19" s="1"/>
  <c r="Z41" i="19"/>
  <c r="AB41" i="19" s="1"/>
  <c r="Z40" i="19"/>
  <c r="AB40" i="19" s="1"/>
  <c r="Z39" i="19"/>
  <c r="AB39" i="19" s="1"/>
  <c r="Z38" i="19"/>
  <c r="AB38" i="19" s="1"/>
  <c r="Z37" i="19"/>
  <c r="AB37" i="19" s="1"/>
  <c r="Z36" i="19"/>
  <c r="AB36" i="19" s="1"/>
  <c r="Z35" i="19"/>
  <c r="AB35" i="19" s="1"/>
  <c r="Z33" i="19"/>
  <c r="AB33" i="19" s="1"/>
  <c r="Z32" i="19"/>
  <c r="AB32" i="19" s="1"/>
  <c r="Z31" i="19"/>
  <c r="AB31" i="19" s="1"/>
  <c r="Z30" i="19"/>
  <c r="AB30" i="19" s="1"/>
  <c r="Z29" i="19"/>
  <c r="AB29" i="19" s="1"/>
  <c r="Z28" i="19"/>
  <c r="AB28" i="19" s="1"/>
  <c r="Z27" i="19"/>
  <c r="AB27" i="19" s="1"/>
  <c r="Z26" i="19"/>
  <c r="AB26" i="19" s="1"/>
  <c r="Z25" i="19"/>
  <c r="AB25" i="19" s="1"/>
  <c r="Z24" i="19"/>
  <c r="AB24" i="19" s="1"/>
  <c r="Z23" i="19"/>
  <c r="AB23" i="19" s="1"/>
  <c r="Z22" i="19"/>
  <c r="AB22" i="19" s="1"/>
  <c r="Z21" i="19"/>
  <c r="AB21" i="19" s="1"/>
  <c r="Z20" i="19"/>
  <c r="AB20" i="19" s="1"/>
  <c r="Z19" i="19"/>
  <c r="AB19" i="19" s="1"/>
  <c r="Z18" i="19"/>
  <c r="AB18" i="19" s="1"/>
  <c r="Z17" i="19"/>
  <c r="AB17" i="19" s="1"/>
  <c r="Z16" i="19"/>
  <c r="AB16" i="19" s="1"/>
  <c r="Z15" i="19"/>
  <c r="AB15" i="19" s="1"/>
  <c r="Z14" i="19"/>
  <c r="AB14" i="19" s="1"/>
  <c r="Z13" i="19"/>
  <c r="AB13" i="19" s="1"/>
  <c r="Z12" i="19"/>
  <c r="AB12" i="19" s="1"/>
  <c r="Z11" i="19"/>
  <c r="AB11" i="19" s="1"/>
  <c r="Y98" i="21" l="1"/>
  <c r="Z137" i="20"/>
  <c r="AB118" i="20"/>
  <c r="AB137" i="20" s="1"/>
  <c r="AB116" i="19"/>
  <c r="AA116" i="19"/>
  <c r="Z116" i="19"/>
  <c r="Y116" i="19"/>
  <c r="A54" i="19" l="1"/>
  <c r="A53" i="19"/>
  <c r="X53" i="19"/>
  <c r="U53" i="19"/>
  <c r="W53" i="19" s="1"/>
  <c r="X72" i="19" l="1"/>
  <c r="AD56" i="19"/>
  <c r="AA56" i="19"/>
  <c r="Z56" i="19"/>
  <c r="Y56" i="19"/>
  <c r="X56" i="19"/>
  <c r="V56" i="19"/>
  <c r="T56" i="19"/>
  <c r="U54" i="19" l="1"/>
  <c r="F56" i="19"/>
  <c r="W54" i="19" l="1"/>
  <c r="X47" i="19" l="1"/>
  <c r="Y47" i="19"/>
  <c r="Z111" i="19" l="1"/>
  <c r="Y111" i="19"/>
  <c r="Y118" i="19" s="1"/>
  <c r="Y137" i="19" s="1"/>
  <c r="Y97" i="19"/>
  <c r="Y99" i="19" s="1"/>
  <c r="Y34" i="19"/>
  <c r="Y57" i="19" s="1"/>
  <c r="AD135" i="19"/>
  <c r="AA135" i="19"/>
  <c r="V135" i="19"/>
  <c r="AC134" i="19"/>
  <c r="Y134" i="20" s="1"/>
  <c r="AC134" i="20" s="1"/>
  <c r="U134" i="19"/>
  <c r="W134" i="19" s="1"/>
  <c r="AC133" i="19"/>
  <c r="Y133" i="20" s="1"/>
  <c r="AC133" i="20" s="1"/>
  <c r="U133" i="19"/>
  <c r="W133" i="19" s="1"/>
  <c r="AC132" i="19"/>
  <c r="Y132" i="20" s="1"/>
  <c r="AC132" i="20" s="1"/>
  <c r="U132" i="19"/>
  <c r="W132" i="19" s="1"/>
  <c r="AC131" i="19"/>
  <c r="Y131" i="20" s="1"/>
  <c r="U131" i="19"/>
  <c r="W131" i="19" s="1"/>
  <c r="Z135" i="19"/>
  <c r="AC130" i="19"/>
  <c r="Y130" i="20" s="1"/>
  <c r="AC130" i="20" s="1"/>
  <c r="T130" i="19"/>
  <c r="U130" i="19" s="1"/>
  <c r="Y135" i="19"/>
  <c r="Z128" i="19"/>
  <c r="AD126" i="19"/>
  <c r="AA126" i="19"/>
  <c r="V126" i="19"/>
  <c r="T126" i="19"/>
  <c r="U125" i="19"/>
  <c r="W125" i="19" s="1"/>
  <c r="Z126" i="19"/>
  <c r="X126" i="19"/>
  <c r="U124" i="19"/>
  <c r="Z123" i="19"/>
  <c r="AC121" i="19"/>
  <c r="U121" i="19"/>
  <c r="W121" i="19" s="1"/>
  <c r="AD118" i="19"/>
  <c r="AC117" i="19"/>
  <c r="Y117" i="20" s="1"/>
  <c r="U117" i="19"/>
  <c r="W117" i="19" s="1"/>
  <c r="AA118" i="19"/>
  <c r="V116" i="19"/>
  <c r="T116" i="19"/>
  <c r="AC115" i="19"/>
  <c r="Y115" i="20" s="1"/>
  <c r="AC115" i="20" s="1"/>
  <c r="U115" i="19"/>
  <c r="W115" i="19" s="1"/>
  <c r="AC114" i="19"/>
  <c r="Y114" i="20" s="1"/>
  <c r="AC114" i="20" s="1"/>
  <c r="U114" i="19"/>
  <c r="W114" i="19" s="1"/>
  <c r="AC113" i="19"/>
  <c r="Y113" i="20" s="1"/>
  <c r="AC113" i="20" s="1"/>
  <c r="W113" i="19"/>
  <c r="AC112" i="19"/>
  <c r="Y112" i="20" s="1"/>
  <c r="U112" i="19"/>
  <c r="W112" i="19" s="1"/>
  <c r="AA111" i="19"/>
  <c r="V111" i="19"/>
  <c r="T111" i="19"/>
  <c r="AC110" i="19"/>
  <c r="Y110" i="20" s="1"/>
  <c r="AC110" i="20" s="1"/>
  <c r="U110" i="19"/>
  <c r="W110" i="19" s="1"/>
  <c r="AC109" i="19"/>
  <c r="Y109" i="20" s="1"/>
  <c r="AC109" i="20" s="1"/>
  <c r="U109" i="19"/>
  <c r="W109" i="19" s="1"/>
  <c r="AC108" i="19"/>
  <c r="Y108" i="20" s="1"/>
  <c r="AC108" i="20" s="1"/>
  <c r="U108" i="19"/>
  <c r="W108" i="19" s="1"/>
  <c r="AC107" i="19"/>
  <c r="Y107" i="20" s="1"/>
  <c r="AC107" i="20" s="1"/>
  <c r="U107" i="19"/>
  <c r="W107" i="19" s="1"/>
  <c r="AC106" i="19"/>
  <c r="Y106" i="20" s="1"/>
  <c r="AC106" i="20" s="1"/>
  <c r="U106" i="19"/>
  <c r="W106" i="19" s="1"/>
  <c r="AC105" i="19"/>
  <c r="Y105" i="20" s="1"/>
  <c r="AC105" i="20" s="1"/>
  <c r="U105" i="19"/>
  <c r="W105" i="19" s="1"/>
  <c r="AC104" i="19"/>
  <c r="Y104" i="20" s="1"/>
  <c r="AC104" i="20" s="1"/>
  <c r="U104" i="19"/>
  <c r="W104" i="19" s="1"/>
  <c r="AC103" i="19"/>
  <c r="Y103" i="20" s="1"/>
  <c r="AC103" i="20" s="1"/>
  <c r="U103" i="19"/>
  <c r="W103" i="19" s="1"/>
  <c r="U102" i="19"/>
  <c r="Z101" i="19"/>
  <c r="Z100" i="19"/>
  <c r="AC98" i="19"/>
  <c r="U98" i="19"/>
  <c r="W98" i="19" s="1"/>
  <c r="AD97" i="19"/>
  <c r="AD99" i="19" s="1"/>
  <c r="AA97" i="19"/>
  <c r="AA99" i="19" s="1"/>
  <c r="Z97" i="19"/>
  <c r="V97" i="19"/>
  <c r="V99" i="19" s="1"/>
  <c r="T97" i="19"/>
  <c r="T99" i="19" s="1"/>
  <c r="F97" i="19"/>
  <c r="F99" i="19" s="1"/>
  <c r="AC96" i="19"/>
  <c r="Y96" i="20" s="1"/>
  <c r="AC96" i="20" s="1"/>
  <c r="W96" i="19"/>
  <c r="U96" i="19"/>
  <c r="AC95" i="19"/>
  <c r="Y95" i="20" s="1"/>
  <c r="AC95" i="20" s="1"/>
  <c r="W95" i="19"/>
  <c r="U95" i="19"/>
  <c r="AC94" i="19"/>
  <c r="Y94" i="20" s="1"/>
  <c r="AC94" i="20" s="1"/>
  <c r="W94" i="19"/>
  <c r="U94" i="19"/>
  <c r="AC93" i="19"/>
  <c r="Y93" i="20" s="1"/>
  <c r="AC93" i="20" s="1"/>
  <c r="W93" i="19"/>
  <c r="U93" i="19"/>
  <c r="AC92" i="19"/>
  <c r="Y92" i="20" s="1"/>
  <c r="AC92" i="20" s="1"/>
  <c r="W92" i="19"/>
  <c r="U92" i="19"/>
  <c r="AC91" i="19"/>
  <c r="Y91" i="20" s="1"/>
  <c r="AC91" i="20" s="1"/>
  <c r="U91" i="19"/>
  <c r="W91" i="19" s="1"/>
  <c r="AC90" i="19"/>
  <c r="Y90" i="20" s="1"/>
  <c r="AC90" i="20" s="1"/>
  <c r="U90" i="19"/>
  <c r="W90" i="19" s="1"/>
  <c r="AC89" i="19"/>
  <c r="Y89" i="20" s="1"/>
  <c r="AC89" i="20" s="1"/>
  <c r="U89" i="19"/>
  <c r="W89" i="19" s="1"/>
  <c r="AC88" i="19"/>
  <c r="Y88" i="20" s="1"/>
  <c r="AC88" i="20" s="1"/>
  <c r="U88" i="19"/>
  <c r="W88" i="19" s="1"/>
  <c r="AC87" i="19"/>
  <c r="Y87" i="20" s="1"/>
  <c r="AC87" i="20" s="1"/>
  <c r="U87" i="19"/>
  <c r="W87" i="19" s="1"/>
  <c r="AC86" i="19"/>
  <c r="Y86" i="20" s="1"/>
  <c r="AC86" i="20" s="1"/>
  <c r="U86" i="19"/>
  <c r="W86" i="19" s="1"/>
  <c r="AC85" i="19"/>
  <c r="Y85" i="20" s="1"/>
  <c r="AC85" i="20" s="1"/>
  <c r="U85" i="19"/>
  <c r="W85" i="19" s="1"/>
  <c r="AC84" i="19"/>
  <c r="Y84" i="20" s="1"/>
  <c r="AC84" i="20" s="1"/>
  <c r="U84" i="19"/>
  <c r="W84" i="19" s="1"/>
  <c r="AC83" i="19"/>
  <c r="Y83" i="20" s="1"/>
  <c r="AC83" i="20" s="1"/>
  <c r="U83" i="19"/>
  <c r="W83" i="19" s="1"/>
  <c r="AC82" i="19"/>
  <c r="Y82" i="20" s="1"/>
  <c r="AC82" i="20" s="1"/>
  <c r="U82" i="19"/>
  <c r="W82" i="19" s="1"/>
  <c r="AC81" i="19"/>
  <c r="Y81" i="20" s="1"/>
  <c r="AC81" i="20" s="1"/>
  <c r="U81" i="19"/>
  <c r="W81" i="19" s="1"/>
  <c r="AC80" i="19"/>
  <c r="Y80" i="20" s="1"/>
  <c r="AC80" i="20" s="1"/>
  <c r="U80" i="19"/>
  <c r="W80" i="19" s="1"/>
  <c r="AC79" i="19"/>
  <c r="Y79" i="20" s="1"/>
  <c r="AC79" i="20" s="1"/>
  <c r="U79" i="19"/>
  <c r="W79" i="19" s="1"/>
  <c r="AC78" i="19"/>
  <c r="Y78" i="20" s="1"/>
  <c r="AC78" i="20" s="1"/>
  <c r="U78" i="19"/>
  <c r="W78" i="19" s="1"/>
  <c r="AC77" i="19"/>
  <c r="Y77" i="20" s="1"/>
  <c r="AC77" i="20" s="1"/>
  <c r="U77" i="19"/>
  <c r="W77" i="19" s="1"/>
  <c r="AC76" i="19"/>
  <c r="Y76" i="20" s="1"/>
  <c r="AC76" i="20" s="1"/>
  <c r="U76" i="19"/>
  <c r="W76" i="19" s="1"/>
  <c r="AC75" i="19"/>
  <c r="Y75" i="20" s="1"/>
  <c r="AC75" i="20" s="1"/>
  <c r="U75" i="19"/>
  <c r="W75" i="19" s="1"/>
  <c r="AC74" i="19"/>
  <c r="Y74" i="20" s="1"/>
  <c r="AC74" i="20" s="1"/>
  <c r="U74" i="19"/>
  <c r="W74" i="19" s="1"/>
  <c r="AC73" i="19"/>
  <c r="Y73" i="20" s="1"/>
  <c r="AC73" i="20" s="1"/>
  <c r="U73" i="19"/>
  <c r="W73" i="19" s="1"/>
  <c r="AC72" i="19"/>
  <c r="Y72" i="20" s="1"/>
  <c r="AC72" i="20" s="1"/>
  <c r="U72" i="19"/>
  <c r="W72" i="19" s="1"/>
  <c r="AC71" i="19"/>
  <c r="Y71" i="20" s="1"/>
  <c r="AC71" i="20" s="1"/>
  <c r="U71" i="19"/>
  <c r="W71" i="19" s="1"/>
  <c r="AC70" i="19"/>
  <c r="Y70" i="20" s="1"/>
  <c r="AC70" i="20" s="1"/>
  <c r="U70" i="19"/>
  <c r="W70" i="19" s="1"/>
  <c r="AC69" i="19"/>
  <c r="Y69" i="20" s="1"/>
  <c r="AC69" i="20" s="1"/>
  <c r="U69" i="19"/>
  <c r="W69" i="19" s="1"/>
  <c r="AC68" i="19"/>
  <c r="Y68" i="20" s="1"/>
  <c r="AC68" i="20" s="1"/>
  <c r="U68" i="19"/>
  <c r="W68" i="19" s="1"/>
  <c r="AC67" i="19"/>
  <c r="Y67" i="20" s="1"/>
  <c r="AC67" i="20" s="1"/>
  <c r="U67" i="19"/>
  <c r="W67" i="19" s="1"/>
  <c r="AC66" i="19"/>
  <c r="Y66" i="20" s="1"/>
  <c r="AC66" i="20" s="1"/>
  <c r="U66" i="19"/>
  <c r="W66" i="19" s="1"/>
  <c r="AC65" i="19"/>
  <c r="Y65" i="20" s="1"/>
  <c r="AC65" i="20" s="1"/>
  <c r="U65" i="19"/>
  <c r="W65" i="19" s="1"/>
  <c r="AC64" i="19"/>
  <c r="Y64" i="20" s="1"/>
  <c r="AC64" i="20" s="1"/>
  <c r="U64" i="19"/>
  <c r="W64" i="19" s="1"/>
  <c r="AC63" i="19"/>
  <c r="Y63" i="20" s="1"/>
  <c r="AC63" i="20" s="1"/>
  <c r="U63" i="19"/>
  <c r="W63" i="19" s="1"/>
  <c r="AC62" i="19"/>
  <c r="Y62" i="20" s="1"/>
  <c r="AC62" i="20" s="1"/>
  <c r="U62" i="19"/>
  <c r="W62" i="19" s="1"/>
  <c r="AC61" i="19"/>
  <c r="Y61" i="20" s="1"/>
  <c r="U61" i="19"/>
  <c r="W61" i="19" s="1"/>
  <c r="AC60" i="19"/>
  <c r="Y60" i="20" s="1"/>
  <c r="AC60" i="20" s="1"/>
  <c r="U60" i="19"/>
  <c r="W60" i="19" s="1"/>
  <c r="AD57" i="19"/>
  <c r="AC55" i="19"/>
  <c r="Y55" i="20" s="1"/>
  <c r="AC55" i="20" s="1"/>
  <c r="U55" i="19"/>
  <c r="W55" i="19" s="1"/>
  <c r="AC52" i="19"/>
  <c r="Y52" i="20" s="1"/>
  <c r="AC52" i="20" s="1"/>
  <c r="U52" i="19"/>
  <c r="W52" i="19" s="1"/>
  <c r="AC51" i="19"/>
  <c r="Y51" i="20" s="1"/>
  <c r="AC51" i="20" s="1"/>
  <c r="U51" i="19"/>
  <c r="W51" i="19" s="1"/>
  <c r="AC50" i="19"/>
  <c r="Y50" i="20" s="1"/>
  <c r="AC50" i="20" s="1"/>
  <c r="U50" i="19"/>
  <c r="W50" i="19" s="1"/>
  <c r="U49" i="19"/>
  <c r="W49" i="19" s="1"/>
  <c r="AC48" i="19"/>
  <c r="Y48" i="20" s="1"/>
  <c r="U48" i="19"/>
  <c r="AA47" i="19"/>
  <c r="Z47" i="19"/>
  <c r="V47" i="19"/>
  <c r="T47" i="19"/>
  <c r="F47" i="19"/>
  <c r="F57" i="19" s="1"/>
  <c r="AC46" i="19"/>
  <c r="Y46" i="20" s="1"/>
  <c r="AC46" i="20" s="1"/>
  <c r="U46" i="19"/>
  <c r="W46" i="19" s="1"/>
  <c r="AC45" i="19"/>
  <c r="Y45" i="20" s="1"/>
  <c r="AC45" i="20" s="1"/>
  <c r="U45" i="19"/>
  <c r="W45" i="19" s="1"/>
  <c r="AC44" i="19"/>
  <c r="Y44" i="20" s="1"/>
  <c r="AC44" i="20" s="1"/>
  <c r="U44" i="19"/>
  <c r="W44" i="19" s="1"/>
  <c r="AC43" i="19"/>
  <c r="Y43" i="20" s="1"/>
  <c r="AC43" i="20" s="1"/>
  <c r="U43" i="19"/>
  <c r="W43" i="19" s="1"/>
  <c r="AC42" i="19"/>
  <c r="Y42" i="20" s="1"/>
  <c r="AC42" i="20" s="1"/>
  <c r="U42" i="19"/>
  <c r="W42" i="19" s="1"/>
  <c r="AC41" i="19"/>
  <c r="Y41" i="20" s="1"/>
  <c r="AC41" i="20" s="1"/>
  <c r="U41" i="19"/>
  <c r="W41" i="19" s="1"/>
  <c r="AC40" i="19"/>
  <c r="Y40" i="20" s="1"/>
  <c r="AC40" i="20" s="1"/>
  <c r="U40" i="19"/>
  <c r="W40" i="19" s="1"/>
  <c r="AC39" i="19"/>
  <c r="Y39" i="20" s="1"/>
  <c r="AC39" i="20" s="1"/>
  <c r="U39" i="19"/>
  <c r="W39" i="19" s="1"/>
  <c r="AC38" i="19"/>
  <c r="Y38" i="20" s="1"/>
  <c r="AC38" i="20" s="1"/>
  <c r="U38" i="19"/>
  <c r="W38" i="19" s="1"/>
  <c r="AC37" i="19"/>
  <c r="Y37" i="20" s="1"/>
  <c r="AC37" i="20" s="1"/>
  <c r="U37" i="19"/>
  <c r="W37" i="19" s="1"/>
  <c r="AC36" i="19"/>
  <c r="Y36" i="20" s="1"/>
  <c r="AC36" i="20" s="1"/>
  <c r="U36" i="19"/>
  <c r="W36" i="19" s="1"/>
  <c r="AC35" i="19"/>
  <c r="Y35" i="20" s="1"/>
  <c r="U35" i="19"/>
  <c r="W35" i="19" s="1"/>
  <c r="AA34" i="19"/>
  <c r="Z34" i="19"/>
  <c r="V34" i="19"/>
  <c r="T34" i="19"/>
  <c r="F34" i="19"/>
  <c r="AC33" i="19"/>
  <c r="Y33" i="20" s="1"/>
  <c r="AC33" i="20" s="1"/>
  <c r="U33" i="19"/>
  <c r="W33" i="19" s="1"/>
  <c r="AC32" i="19"/>
  <c r="Y32" i="20" s="1"/>
  <c r="AC32" i="20" s="1"/>
  <c r="U32" i="19"/>
  <c r="W32" i="19" s="1"/>
  <c r="AC31" i="19"/>
  <c r="Y31" i="20" s="1"/>
  <c r="AC31" i="20" s="1"/>
  <c r="U31" i="19"/>
  <c r="W31" i="19" s="1"/>
  <c r="AC30" i="19"/>
  <c r="Y30" i="20" s="1"/>
  <c r="AC30" i="20" s="1"/>
  <c r="U30" i="19"/>
  <c r="W30" i="19" s="1"/>
  <c r="U29" i="19"/>
  <c r="W29" i="19" s="1"/>
  <c r="AC28" i="19"/>
  <c r="Y28" i="20" s="1"/>
  <c r="AC28" i="20" s="1"/>
  <c r="U28" i="19"/>
  <c r="W28" i="19" s="1"/>
  <c r="AC27" i="19"/>
  <c r="Y27" i="20" s="1"/>
  <c r="AC27" i="20" s="1"/>
  <c r="U27" i="19"/>
  <c r="W27" i="19" s="1"/>
  <c r="AC26" i="19"/>
  <c r="Y26" i="20" s="1"/>
  <c r="AC26" i="20" s="1"/>
  <c r="U26" i="19"/>
  <c r="W26" i="19" s="1"/>
  <c r="AC25" i="19"/>
  <c r="Y25" i="20" s="1"/>
  <c r="AC25" i="20" s="1"/>
  <c r="U25" i="19"/>
  <c r="W25" i="19" s="1"/>
  <c r="AC24" i="19"/>
  <c r="Y24" i="20" s="1"/>
  <c r="AC24" i="20" s="1"/>
  <c r="U24" i="19"/>
  <c r="W24" i="19" s="1"/>
  <c r="AC23" i="19"/>
  <c r="Y23" i="20" s="1"/>
  <c r="AC23" i="20" s="1"/>
  <c r="U23" i="19"/>
  <c r="W23" i="19" s="1"/>
  <c r="AC22" i="19"/>
  <c r="Y22" i="20" s="1"/>
  <c r="AC22" i="20" s="1"/>
  <c r="U22" i="19"/>
  <c r="W22" i="19" s="1"/>
  <c r="AC21" i="19"/>
  <c r="Y21" i="20" s="1"/>
  <c r="AC21" i="20" s="1"/>
  <c r="U21" i="19"/>
  <c r="W21" i="19" s="1"/>
  <c r="AC20" i="19"/>
  <c r="Y20" i="20" s="1"/>
  <c r="AC20" i="20" s="1"/>
  <c r="U20" i="19"/>
  <c r="W20" i="19" s="1"/>
  <c r="AC19" i="19"/>
  <c r="Y19" i="20" s="1"/>
  <c r="AC19" i="20" s="1"/>
  <c r="U19" i="19"/>
  <c r="W19" i="19" s="1"/>
  <c r="AC18" i="19"/>
  <c r="Y18" i="20" s="1"/>
  <c r="AC18" i="20" s="1"/>
  <c r="U18" i="19"/>
  <c r="W18" i="19" s="1"/>
  <c r="AC17" i="19"/>
  <c r="Y17" i="20" s="1"/>
  <c r="AC17" i="20" s="1"/>
  <c r="U17" i="19"/>
  <c r="W17" i="19" s="1"/>
  <c r="AC16" i="19"/>
  <c r="Y16" i="20" s="1"/>
  <c r="AC16" i="20" s="1"/>
  <c r="U16" i="19"/>
  <c r="W16" i="19" s="1"/>
  <c r="AC15" i="19"/>
  <c r="Y15" i="20" s="1"/>
  <c r="AC15" i="20" s="1"/>
  <c r="U15" i="19"/>
  <c r="W15" i="19" s="1"/>
  <c r="AC14" i="19"/>
  <c r="Y14" i="20" s="1"/>
  <c r="AC14" i="20" s="1"/>
  <c r="X34" i="19"/>
  <c r="X57" i="19" s="1"/>
  <c r="U14" i="19"/>
  <c r="W14" i="19" s="1"/>
  <c r="AC13" i="19"/>
  <c r="Y13" i="20" s="1"/>
  <c r="AC13" i="20" s="1"/>
  <c r="U13" i="19"/>
  <c r="W13" i="19" s="1"/>
  <c r="AC12" i="19"/>
  <c r="Y12" i="20" s="1"/>
  <c r="AC12" i="20" s="1"/>
  <c r="U12" i="19"/>
  <c r="W12" i="19" s="1"/>
  <c r="A12" i="19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8" i="19" s="1"/>
  <c r="A49" i="19" s="1"/>
  <c r="A50" i="19" s="1"/>
  <c r="A51" i="19" s="1"/>
  <c r="A52" i="19" s="1"/>
  <c r="A55" i="19" s="1"/>
  <c r="A60" i="19" s="1"/>
  <c r="AC11" i="19"/>
  <c r="Y11" i="20" s="1"/>
  <c r="U11" i="19"/>
  <c r="Y33" i="21" l="1"/>
  <c r="Y15" i="21"/>
  <c r="Y17" i="21"/>
  <c r="Y19" i="21"/>
  <c r="Y21" i="21"/>
  <c r="Y23" i="21"/>
  <c r="Y25" i="21"/>
  <c r="Y27" i="21"/>
  <c r="Y36" i="21"/>
  <c r="Y38" i="21"/>
  <c r="Y40" i="21"/>
  <c r="Y42" i="21"/>
  <c r="Y44" i="21"/>
  <c r="Y46" i="21"/>
  <c r="Y51" i="21"/>
  <c r="Y55" i="21"/>
  <c r="Y92" i="21"/>
  <c r="Y96" i="21"/>
  <c r="Y114" i="21"/>
  <c r="Y132" i="21"/>
  <c r="Y134" i="21"/>
  <c r="Y13" i="21"/>
  <c r="Y30" i="21"/>
  <c r="Y32" i="21"/>
  <c r="Y63" i="21"/>
  <c r="Y65" i="21"/>
  <c r="Y67" i="21"/>
  <c r="AC67" i="21" s="1"/>
  <c r="Y67" i="22" s="1"/>
  <c r="AC67" i="22" s="1"/>
  <c r="Y69" i="21"/>
  <c r="Y71" i="21"/>
  <c r="Y73" i="21"/>
  <c r="Y75" i="21"/>
  <c r="Y77" i="21"/>
  <c r="Y79" i="21"/>
  <c r="Y81" i="21"/>
  <c r="Y83" i="21"/>
  <c r="Y85" i="21"/>
  <c r="Y87" i="21"/>
  <c r="Y89" i="21"/>
  <c r="Y91" i="21"/>
  <c r="Y95" i="21"/>
  <c r="Y103" i="21"/>
  <c r="Y105" i="21"/>
  <c r="Y107" i="21"/>
  <c r="Y109" i="21"/>
  <c r="Y12" i="21"/>
  <c r="Y14" i="21"/>
  <c r="Y16" i="21"/>
  <c r="Y18" i="21"/>
  <c r="Y20" i="21"/>
  <c r="Y22" i="21"/>
  <c r="Y24" i="21"/>
  <c r="Y26" i="21"/>
  <c r="Y28" i="21"/>
  <c r="Y37" i="21"/>
  <c r="Y39" i="21"/>
  <c r="Y41" i="21"/>
  <c r="Y43" i="21"/>
  <c r="Y45" i="21"/>
  <c r="Y50" i="21"/>
  <c r="Y52" i="21"/>
  <c r="Y94" i="21"/>
  <c r="Y113" i="21"/>
  <c r="Y115" i="21"/>
  <c r="Y133" i="21"/>
  <c r="Y31" i="21"/>
  <c r="Y60" i="21"/>
  <c r="Y62" i="21"/>
  <c r="Y64" i="21"/>
  <c r="Y66" i="21"/>
  <c r="Y68" i="21"/>
  <c r="AC68" i="21" s="1"/>
  <c r="Y68" i="22" s="1"/>
  <c r="AC68" i="22" s="1"/>
  <c r="Y70" i="21"/>
  <c r="Y72" i="21"/>
  <c r="Y74" i="21"/>
  <c r="Y76" i="21"/>
  <c r="Y78" i="21"/>
  <c r="Y80" i="21"/>
  <c r="Y82" i="21"/>
  <c r="AC82" i="21" s="1"/>
  <c r="Y82" i="22" s="1"/>
  <c r="AC82" i="22" s="1"/>
  <c r="Y84" i="21"/>
  <c r="Y86" i="21"/>
  <c r="Y88" i="21"/>
  <c r="Y90" i="21"/>
  <c r="Y93" i="21"/>
  <c r="AC93" i="21" s="1"/>
  <c r="Y93" i="22" s="1"/>
  <c r="AC93" i="22" s="1"/>
  <c r="Y104" i="21"/>
  <c r="Y106" i="21"/>
  <c r="Y108" i="21"/>
  <c r="Y110" i="21"/>
  <c r="Y130" i="21"/>
  <c r="Y116" i="20"/>
  <c r="AC112" i="20"/>
  <c r="Y97" i="20"/>
  <c r="Y99" i="20" s="1"/>
  <c r="AC61" i="20"/>
  <c r="AC11" i="20"/>
  <c r="Y47" i="20"/>
  <c r="AC35" i="20"/>
  <c r="AC131" i="20"/>
  <c r="AC48" i="20"/>
  <c r="AC117" i="20"/>
  <c r="AD137" i="19"/>
  <c r="Z57" i="19"/>
  <c r="AA137" i="19"/>
  <c r="Z99" i="19"/>
  <c r="X137" i="19"/>
  <c r="AB56" i="19"/>
  <c r="U56" i="19"/>
  <c r="T57" i="19"/>
  <c r="X116" i="19"/>
  <c r="W116" i="19"/>
  <c r="T118" i="19"/>
  <c r="U126" i="19"/>
  <c r="V57" i="19"/>
  <c r="V137" i="19" s="1"/>
  <c r="X111" i="19"/>
  <c r="V118" i="19"/>
  <c r="A61" i="19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8" i="19" s="1"/>
  <c r="A102" i="19" s="1"/>
  <c r="A103" i="19" s="1"/>
  <c r="A104" i="19" s="1"/>
  <c r="A105" i="19" s="1"/>
  <c r="A106" i="19" s="1"/>
  <c r="A107" i="19" s="1"/>
  <c r="A108" i="19" s="1"/>
  <c r="A109" i="19" s="1"/>
  <c r="A110" i="19" s="1"/>
  <c r="A112" i="19" s="1"/>
  <c r="A113" i="19" s="1"/>
  <c r="A114" i="19" s="1"/>
  <c r="A115" i="19" s="1"/>
  <c r="A117" i="19" s="1"/>
  <c r="A121" i="19" s="1"/>
  <c r="A124" i="19" s="1"/>
  <c r="A125" i="19" s="1"/>
  <c r="A129" i="19" s="1"/>
  <c r="A130" i="19" s="1"/>
  <c r="A131" i="19" s="1"/>
  <c r="A132" i="19" s="1"/>
  <c r="A133" i="19" s="1"/>
  <c r="A134" i="19" s="1"/>
  <c r="W48" i="19"/>
  <c r="W56" i="19" s="1"/>
  <c r="AC49" i="19"/>
  <c r="AA57" i="19"/>
  <c r="U97" i="19"/>
  <c r="U99" i="19" s="1"/>
  <c r="U34" i="19"/>
  <c r="X97" i="19"/>
  <c r="X99" i="19" s="1"/>
  <c r="X135" i="19"/>
  <c r="AC116" i="19"/>
  <c r="AC29" i="19"/>
  <c r="W97" i="19"/>
  <c r="W99" i="19" s="1"/>
  <c r="Z118" i="19"/>
  <c r="Y126" i="19"/>
  <c r="AC124" i="19"/>
  <c r="Y124" i="20" s="1"/>
  <c r="AB135" i="19"/>
  <c r="AC129" i="19"/>
  <c r="AB34" i="19"/>
  <c r="AB97" i="19"/>
  <c r="AB99" i="19" s="1"/>
  <c r="W11" i="19"/>
  <c r="W34" i="19" s="1"/>
  <c r="U47" i="19"/>
  <c r="AC47" i="19"/>
  <c r="AF47" i="19" s="1"/>
  <c r="AB111" i="19"/>
  <c r="AC102" i="19"/>
  <c r="U116" i="19"/>
  <c r="AB126" i="19"/>
  <c r="AC125" i="19"/>
  <c r="Y125" i="20" s="1"/>
  <c r="AC125" i="20" s="1"/>
  <c r="U135" i="19"/>
  <c r="W129" i="19"/>
  <c r="AC97" i="19"/>
  <c r="W47" i="19"/>
  <c r="AB47" i="19"/>
  <c r="U111" i="19"/>
  <c r="W102" i="19"/>
  <c r="W111" i="19" s="1"/>
  <c r="W130" i="19"/>
  <c r="T135" i="19"/>
  <c r="W124" i="19"/>
  <c r="W126" i="19" s="1"/>
  <c r="Y117" i="21" l="1"/>
  <c r="Y48" i="21"/>
  <c r="Y11" i="21"/>
  <c r="Y131" i="21"/>
  <c r="Y125" i="21"/>
  <c r="AC47" i="20"/>
  <c r="AF47" i="20" s="1"/>
  <c r="Y35" i="21"/>
  <c r="AC116" i="20"/>
  <c r="Y112" i="21"/>
  <c r="AC97" i="20"/>
  <c r="AF97" i="20" s="1"/>
  <c r="Y61" i="21"/>
  <c r="Y126" i="20"/>
  <c r="AC124" i="20"/>
  <c r="AC34" i="19"/>
  <c r="AF34" i="19" s="1"/>
  <c r="Y29" i="20"/>
  <c r="AC135" i="19"/>
  <c r="Y129" i="20"/>
  <c r="AC111" i="19"/>
  <c r="AC118" i="19" s="1"/>
  <c r="Y102" i="20"/>
  <c r="AC56" i="19"/>
  <c r="Y49" i="20"/>
  <c r="T137" i="19"/>
  <c r="Z137" i="19"/>
  <c r="AB118" i="19"/>
  <c r="X118" i="19"/>
  <c r="W118" i="19"/>
  <c r="U118" i="19"/>
  <c r="AF97" i="19"/>
  <c r="AB57" i="19"/>
  <c r="W57" i="19"/>
  <c r="U57" i="19"/>
  <c r="U137" i="19" s="1"/>
  <c r="W135" i="19"/>
  <c r="W137" i="19" s="1"/>
  <c r="AC126" i="19"/>
  <c r="AC99" i="19"/>
  <c r="AC57" i="19" l="1"/>
  <c r="AC99" i="20"/>
  <c r="Y116" i="21"/>
  <c r="Y47" i="21"/>
  <c r="AC126" i="20"/>
  <c r="Y124" i="21"/>
  <c r="Y97" i="21"/>
  <c r="Y99" i="21" s="1"/>
  <c r="Y111" i="20"/>
  <c r="Y118" i="20" s="1"/>
  <c r="AC102" i="20"/>
  <c r="AC29" i="20"/>
  <c r="Y34" i="20"/>
  <c r="AC49" i="20"/>
  <c r="Y56" i="20"/>
  <c r="AC129" i="20"/>
  <c r="Y135" i="20"/>
  <c r="AB137" i="19"/>
  <c r="AC137" i="19"/>
  <c r="Y126" i="21" l="1"/>
  <c r="AC56" i="20"/>
  <c r="Y49" i="21"/>
  <c r="AC135" i="20"/>
  <c r="Y129" i="21"/>
  <c r="AC34" i="20"/>
  <c r="AF34" i="20" s="1"/>
  <c r="Y29" i="21"/>
  <c r="AC111" i="20"/>
  <c r="AC118" i="20" s="1"/>
  <c r="Y102" i="21"/>
  <c r="Y57" i="20"/>
  <c r="Y137" i="20" s="1"/>
  <c r="Y16" i="6"/>
  <c r="AJ11" i="6"/>
  <c r="AG38" i="6"/>
  <c r="AH38" i="6"/>
  <c r="V16" i="6"/>
  <c r="AJ16" i="6"/>
  <c r="AB38" i="6"/>
  <c r="Y38" i="6"/>
  <c r="X38" i="6"/>
  <c r="T38" i="6"/>
  <c r="AD37" i="6"/>
  <c r="AE37" i="6"/>
  <c r="AC37" i="6"/>
  <c r="Z37" i="6"/>
  <c r="V36" i="6"/>
  <c r="AD36" i="6"/>
  <c r="S36" i="6"/>
  <c r="U36" i="6"/>
  <c r="Z35" i="6"/>
  <c r="V35" i="6"/>
  <c r="AD35" i="6"/>
  <c r="S35" i="6"/>
  <c r="U35" i="6"/>
  <c r="Z34" i="6"/>
  <c r="V34" i="6"/>
  <c r="AD34" i="6"/>
  <c r="S34" i="6"/>
  <c r="U34" i="6"/>
  <c r="Z33" i="6"/>
  <c r="V33" i="6"/>
  <c r="AD33" i="6"/>
  <c r="S33" i="6"/>
  <c r="U33" i="6"/>
  <c r="Z32" i="6"/>
  <c r="V32" i="6"/>
  <c r="AD32" i="6"/>
  <c r="S32" i="6"/>
  <c r="U32" i="6"/>
  <c r="Z31" i="6"/>
  <c r="V31" i="6"/>
  <c r="AD31" i="6"/>
  <c r="AE31" i="6"/>
  <c r="S31" i="6"/>
  <c r="U31" i="6"/>
  <c r="Z30" i="6"/>
  <c r="V30" i="6"/>
  <c r="AD30" i="6"/>
  <c r="S30" i="6"/>
  <c r="U30" i="6"/>
  <c r="Z29" i="6"/>
  <c r="V29" i="6"/>
  <c r="AD29" i="6"/>
  <c r="S29" i="6"/>
  <c r="U29" i="6"/>
  <c r="Z28" i="6"/>
  <c r="R28" i="6"/>
  <c r="R38" i="6"/>
  <c r="Z27" i="6"/>
  <c r="V27" i="6"/>
  <c r="AD27" i="6"/>
  <c r="S27" i="6"/>
  <c r="U27" i="6"/>
  <c r="Z26" i="6"/>
  <c r="V26" i="6"/>
  <c r="AD26" i="6"/>
  <c r="AE26" i="6"/>
  <c r="S26" i="6"/>
  <c r="U26" i="6"/>
  <c r="Z25" i="6"/>
  <c r="AA25" i="6"/>
  <c r="V25" i="6"/>
  <c r="S25" i="6"/>
  <c r="U25" i="6"/>
  <c r="AE24" i="6"/>
  <c r="AF24" i="6"/>
  <c r="Z24" i="6"/>
  <c r="V24" i="6"/>
  <c r="S24" i="6"/>
  <c r="U24" i="6"/>
  <c r="Z23" i="6"/>
  <c r="V23" i="6"/>
  <c r="AD23" i="6"/>
  <c r="S23" i="6"/>
  <c r="U23" i="6"/>
  <c r="Z22" i="6"/>
  <c r="V22" i="6"/>
  <c r="AD22" i="6"/>
  <c r="AE22" i="6"/>
  <c r="S22" i="6"/>
  <c r="U22" i="6"/>
  <c r="Z21" i="6"/>
  <c r="V21" i="6"/>
  <c r="AD21" i="6"/>
  <c r="S21" i="6"/>
  <c r="U21" i="6"/>
  <c r="Z20" i="6"/>
  <c r="V20" i="6"/>
  <c r="AD20" i="6"/>
  <c r="S20" i="6"/>
  <c r="U20" i="6"/>
  <c r="Z19" i="6"/>
  <c r="V19" i="6"/>
  <c r="AD19" i="6"/>
  <c r="S19" i="6"/>
  <c r="U19" i="6"/>
  <c r="Z18" i="6"/>
  <c r="V18" i="6"/>
  <c r="AD18" i="6"/>
  <c r="AE18" i="6"/>
  <c r="S18" i="6"/>
  <c r="U18" i="6"/>
  <c r="Z17" i="6"/>
  <c r="V17" i="6"/>
  <c r="AD17" i="6"/>
  <c r="S17" i="6"/>
  <c r="U17" i="6"/>
  <c r="Z16" i="6"/>
  <c r="AD16" i="6"/>
  <c r="S16" i="6"/>
  <c r="U16" i="6"/>
  <c r="Z15" i="6"/>
  <c r="V15" i="6"/>
  <c r="AD15" i="6"/>
  <c r="AE15" i="6"/>
  <c r="AF15" i="6"/>
  <c r="S15" i="6"/>
  <c r="U15" i="6"/>
  <c r="Z14" i="6"/>
  <c r="V14" i="6"/>
  <c r="AD14" i="6"/>
  <c r="S14" i="6"/>
  <c r="U14" i="6"/>
  <c r="Z13" i="6"/>
  <c r="AI13" i="6"/>
  <c r="AI38" i="6"/>
  <c r="V13" i="6"/>
  <c r="AD13" i="6"/>
  <c r="AE13" i="6"/>
  <c r="S13" i="6"/>
  <c r="U13" i="6"/>
  <c r="Z12" i="6"/>
  <c r="V12" i="6"/>
  <c r="AD12" i="6"/>
  <c r="AE12" i="6"/>
  <c r="S12" i="6"/>
  <c r="U12" i="6"/>
  <c r="Z11" i="6"/>
  <c r="V11" i="6"/>
  <c r="AD11" i="6"/>
  <c r="AE11" i="6"/>
  <c r="S11" i="6"/>
  <c r="U11" i="6"/>
  <c r="Z10" i="6"/>
  <c r="V10" i="6"/>
  <c r="AD10" i="6"/>
  <c r="AE10" i="6"/>
  <c r="S10" i="6"/>
  <c r="U10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Z9" i="6"/>
  <c r="V9" i="6"/>
  <c r="S9" i="6"/>
  <c r="U9" i="6"/>
  <c r="AF37" i="6"/>
  <c r="S28" i="6"/>
  <c r="U28" i="6"/>
  <c r="U38" i="6"/>
  <c r="Z38" i="6"/>
  <c r="AE19" i="6"/>
  <c r="AF19" i="6"/>
  <c r="AE30" i="6"/>
  <c r="AF30" i="6"/>
  <c r="AE34" i="6"/>
  <c r="AF34" i="6"/>
  <c r="AE16" i="6"/>
  <c r="AF16" i="6"/>
  <c r="AE17" i="6"/>
  <c r="AF17" i="6"/>
  <c r="AE21" i="6"/>
  <c r="AF21" i="6"/>
  <c r="AE27" i="6"/>
  <c r="AF27" i="6"/>
  <c r="AE33" i="6"/>
  <c r="AF33" i="6"/>
  <c r="AE35" i="6"/>
  <c r="AF35" i="6"/>
  <c r="V28" i="6"/>
  <c r="V38" i="6"/>
  <c r="AE20" i="6"/>
  <c r="AF20" i="6"/>
  <c r="AE32" i="6"/>
  <c r="AF32" i="6"/>
  <c r="AE14" i="6"/>
  <c r="AF14" i="6"/>
  <c r="AE23" i="6"/>
  <c r="AF23" i="6"/>
  <c r="AC25" i="6"/>
  <c r="AD25" i="6"/>
  <c r="AE29" i="6"/>
  <c r="AF29" i="6"/>
  <c r="AE36" i="6"/>
  <c r="AF36" i="6"/>
  <c r="AF10" i="6"/>
  <c r="AF11" i="6"/>
  <c r="AF12" i="6"/>
  <c r="AF13" i="6"/>
  <c r="AF18" i="6"/>
  <c r="AF22" i="6"/>
  <c r="AF26" i="6"/>
  <c r="AD28" i="6"/>
  <c r="AF31" i="6"/>
  <c r="AD9" i="6"/>
  <c r="AJ11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6" i="2"/>
  <c r="AJ27" i="2"/>
  <c r="AJ28" i="2"/>
  <c r="AJ29" i="2"/>
  <c r="AJ30" i="2"/>
  <c r="AJ31" i="2"/>
  <c r="AJ32" i="2"/>
  <c r="AJ33" i="2"/>
  <c r="AJ34" i="2"/>
  <c r="AJ35" i="2"/>
  <c r="AJ9" i="2"/>
  <c r="AD37" i="2"/>
  <c r="AE37" i="2"/>
  <c r="S38" i="6"/>
  <c r="AD38" i="6"/>
  <c r="AE9" i="6"/>
  <c r="AF9" i="6"/>
  <c r="AE28" i="6"/>
  <c r="AF28" i="6"/>
  <c r="AE25" i="6"/>
  <c r="AF25" i="6"/>
  <c r="AJ38" i="6"/>
  <c r="AF37" i="2"/>
  <c r="AF38" i="6"/>
  <c r="AE38" i="6"/>
  <c r="Z35" i="4"/>
  <c r="Z37" i="4"/>
  <c r="Z14" i="2"/>
  <c r="AA14" i="2"/>
  <c r="W14" i="4"/>
  <c r="Z15" i="2"/>
  <c r="AA15" i="2"/>
  <c r="W15" i="4"/>
  <c r="Z18" i="2"/>
  <c r="AA18" i="2"/>
  <c r="W18" i="4"/>
  <c r="Z19" i="2"/>
  <c r="AA19" i="2"/>
  <c r="W19" i="4"/>
  <c r="Z22" i="2"/>
  <c r="AA22" i="2"/>
  <c r="W22" i="4"/>
  <c r="Z23" i="2"/>
  <c r="AA23" i="2"/>
  <c r="W23" i="4"/>
  <c r="Z9" i="2"/>
  <c r="AA9" i="2"/>
  <c r="W9" i="4"/>
  <c r="AB38" i="4"/>
  <c r="T38" i="4"/>
  <c r="V36" i="4"/>
  <c r="S36" i="4"/>
  <c r="U36" i="4"/>
  <c r="V35" i="4"/>
  <c r="S35" i="4"/>
  <c r="U35" i="4"/>
  <c r="Z34" i="4"/>
  <c r="V34" i="4"/>
  <c r="S34" i="4"/>
  <c r="U34" i="4"/>
  <c r="Z33" i="4"/>
  <c r="V33" i="4"/>
  <c r="S33" i="4"/>
  <c r="U33" i="4"/>
  <c r="Z32" i="4"/>
  <c r="V32" i="4"/>
  <c r="S32" i="4"/>
  <c r="U32" i="4"/>
  <c r="Z31" i="4"/>
  <c r="V31" i="4"/>
  <c r="S31" i="4"/>
  <c r="U31" i="4"/>
  <c r="Z30" i="4"/>
  <c r="V30" i="4"/>
  <c r="S30" i="4"/>
  <c r="U30" i="4"/>
  <c r="Z29" i="4"/>
  <c r="V29" i="4"/>
  <c r="S29" i="4"/>
  <c r="U29" i="4"/>
  <c r="Z28" i="4"/>
  <c r="R28" i="4"/>
  <c r="V28" i="4"/>
  <c r="Z27" i="4"/>
  <c r="V27" i="4"/>
  <c r="S27" i="4"/>
  <c r="U27" i="4"/>
  <c r="Z26" i="4"/>
  <c r="V26" i="4"/>
  <c r="S26" i="4"/>
  <c r="U26" i="4"/>
  <c r="Z25" i="4"/>
  <c r="V25" i="4"/>
  <c r="S25" i="4"/>
  <c r="U25" i="4"/>
  <c r="Z24" i="4"/>
  <c r="V24" i="4"/>
  <c r="S24" i="4"/>
  <c r="U24" i="4"/>
  <c r="Z23" i="4"/>
  <c r="V23" i="4"/>
  <c r="S23" i="4"/>
  <c r="U23" i="4"/>
  <c r="Z22" i="4"/>
  <c r="V22" i="4"/>
  <c r="S22" i="4"/>
  <c r="U22" i="4"/>
  <c r="Z21" i="4"/>
  <c r="V21" i="4"/>
  <c r="S21" i="4"/>
  <c r="U21" i="4"/>
  <c r="Z20" i="4"/>
  <c r="V20" i="4"/>
  <c r="S20" i="4"/>
  <c r="U20" i="4"/>
  <c r="Z19" i="4"/>
  <c r="V19" i="4"/>
  <c r="S19" i="4"/>
  <c r="U19" i="4"/>
  <c r="Z18" i="4"/>
  <c r="V18" i="4"/>
  <c r="S18" i="4"/>
  <c r="U18" i="4"/>
  <c r="Z17" i="4"/>
  <c r="V17" i="4"/>
  <c r="S17" i="4"/>
  <c r="U17" i="4"/>
  <c r="Z16" i="4"/>
  <c r="V16" i="4"/>
  <c r="S16" i="4"/>
  <c r="U16" i="4"/>
  <c r="Z15" i="4"/>
  <c r="V15" i="4"/>
  <c r="S15" i="4"/>
  <c r="U15" i="4"/>
  <c r="Z14" i="4"/>
  <c r="V14" i="4"/>
  <c r="S14" i="4"/>
  <c r="U14" i="4"/>
  <c r="Z13" i="4"/>
  <c r="V13" i="4"/>
  <c r="S13" i="4"/>
  <c r="U13" i="4"/>
  <c r="V12" i="4"/>
  <c r="S12" i="4"/>
  <c r="U12" i="4"/>
  <c r="Z11" i="4"/>
  <c r="V11" i="4"/>
  <c r="S11" i="4"/>
  <c r="U11" i="4"/>
  <c r="Z10" i="4"/>
  <c r="V10" i="4"/>
  <c r="S10" i="4"/>
  <c r="U10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Z9" i="4"/>
  <c r="V9" i="4"/>
  <c r="S9" i="4"/>
  <c r="Z36" i="2"/>
  <c r="AA36" i="2"/>
  <c r="W36" i="6"/>
  <c r="AA36" i="6"/>
  <c r="AC36" i="6"/>
  <c r="Y38" i="2"/>
  <c r="R28" i="2"/>
  <c r="V36" i="2"/>
  <c r="AD36" i="2"/>
  <c r="S36" i="2"/>
  <c r="U36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Z11" i="2"/>
  <c r="AA11" i="2"/>
  <c r="W11" i="6"/>
  <c r="AA11" i="6"/>
  <c r="AC11" i="6"/>
  <c r="Z13" i="2"/>
  <c r="AA13" i="2"/>
  <c r="W13" i="4"/>
  <c r="W14" i="6"/>
  <c r="AA14" i="6"/>
  <c r="AC14" i="6"/>
  <c r="W15" i="6"/>
  <c r="AA15" i="6"/>
  <c r="AC15" i="6"/>
  <c r="Z16" i="2"/>
  <c r="AA16" i="2"/>
  <c r="W16" i="6"/>
  <c r="AA16" i="6"/>
  <c r="AC16" i="6"/>
  <c r="Z17" i="2"/>
  <c r="AA17" i="2"/>
  <c r="W17" i="6"/>
  <c r="AA17" i="6"/>
  <c r="AC17" i="6"/>
  <c r="W18" i="6"/>
  <c r="AA18" i="6"/>
  <c r="AC18" i="6"/>
  <c r="W19" i="6"/>
  <c r="AA19" i="6"/>
  <c r="AC19" i="6"/>
  <c r="Z20" i="2"/>
  <c r="AA20" i="2"/>
  <c r="W20" i="6"/>
  <c r="AA20" i="6"/>
  <c r="AC20" i="6"/>
  <c r="Z21" i="2"/>
  <c r="AA21" i="2"/>
  <c r="W21" i="6"/>
  <c r="AA21" i="6"/>
  <c r="AC21" i="6"/>
  <c r="W22" i="6"/>
  <c r="AA22" i="6"/>
  <c r="AC22" i="6"/>
  <c r="W23" i="6"/>
  <c r="AA23" i="6"/>
  <c r="AC23" i="6"/>
  <c r="Z24" i="2"/>
  <c r="AA24" i="2"/>
  <c r="W24" i="6"/>
  <c r="AA24" i="6"/>
  <c r="AC24" i="6"/>
  <c r="Z25" i="2"/>
  <c r="Z26" i="2"/>
  <c r="AA26" i="2"/>
  <c r="W26" i="6"/>
  <c r="AA26" i="6"/>
  <c r="AC26" i="6"/>
  <c r="Z27" i="2"/>
  <c r="AA27" i="2"/>
  <c r="W27" i="6"/>
  <c r="AA27" i="6"/>
  <c r="AC27" i="6"/>
  <c r="Z28" i="2"/>
  <c r="AA28" i="2"/>
  <c r="W28" i="6"/>
  <c r="AA28" i="6"/>
  <c r="AC28" i="6"/>
  <c r="Z29" i="2"/>
  <c r="AA29" i="2"/>
  <c r="W29" i="6"/>
  <c r="AA29" i="6"/>
  <c r="AC29" i="6"/>
  <c r="Z30" i="2"/>
  <c r="AA30" i="2"/>
  <c r="W30" i="6"/>
  <c r="AA30" i="6"/>
  <c r="AC30" i="6"/>
  <c r="Z31" i="2"/>
  <c r="AA31" i="2"/>
  <c r="W31" i="6"/>
  <c r="AA31" i="6"/>
  <c r="AC31" i="6"/>
  <c r="Z32" i="2"/>
  <c r="AA32" i="2"/>
  <c r="W32" i="6"/>
  <c r="AA32" i="6"/>
  <c r="AC32" i="6"/>
  <c r="Z33" i="2"/>
  <c r="Z34" i="2"/>
  <c r="AA34" i="2"/>
  <c r="W34" i="6"/>
  <c r="AA34" i="6"/>
  <c r="AC34" i="6"/>
  <c r="Z35" i="2"/>
  <c r="AA35" i="2"/>
  <c r="W35" i="6"/>
  <c r="AA35" i="6"/>
  <c r="AC35" i="6"/>
  <c r="Z10" i="2"/>
  <c r="AA10" i="2"/>
  <c r="W10" i="6"/>
  <c r="AA10" i="6"/>
  <c r="AC10" i="6"/>
  <c r="W9" i="6"/>
  <c r="AA9" i="6"/>
  <c r="T38" i="2"/>
  <c r="AB38" i="2"/>
  <c r="V11" i="2"/>
  <c r="AD11" i="2"/>
  <c r="V12" i="2"/>
  <c r="AD12" i="2"/>
  <c r="V13" i="2"/>
  <c r="AD13" i="2"/>
  <c r="V14" i="2"/>
  <c r="AD14" i="2"/>
  <c r="V15" i="2"/>
  <c r="AD15" i="2"/>
  <c r="V16" i="2"/>
  <c r="AD16" i="2"/>
  <c r="V17" i="2"/>
  <c r="AD17" i="2"/>
  <c r="V18" i="2"/>
  <c r="AD18" i="2"/>
  <c r="V19" i="2"/>
  <c r="AD19" i="2"/>
  <c r="V20" i="2"/>
  <c r="AD20" i="2"/>
  <c r="V21" i="2"/>
  <c r="AD21" i="2"/>
  <c r="V22" i="2"/>
  <c r="AD22" i="2"/>
  <c r="V23" i="2"/>
  <c r="AD23" i="2"/>
  <c r="V24" i="2"/>
  <c r="AD24" i="2"/>
  <c r="V25" i="2"/>
  <c r="W25" i="2"/>
  <c r="V26" i="2"/>
  <c r="AD26" i="2"/>
  <c r="V27" i="2"/>
  <c r="AD27" i="2"/>
  <c r="V29" i="2"/>
  <c r="AD29" i="2"/>
  <c r="V30" i="2"/>
  <c r="AD30" i="2"/>
  <c r="V31" i="2"/>
  <c r="AD31" i="2"/>
  <c r="V32" i="2"/>
  <c r="AD32" i="2"/>
  <c r="V33" i="2"/>
  <c r="AD33" i="2"/>
  <c r="V34" i="2"/>
  <c r="AD34" i="2"/>
  <c r="V35" i="2"/>
  <c r="AD35" i="2"/>
  <c r="V9" i="2"/>
  <c r="AD9" i="2"/>
  <c r="V10" i="2"/>
  <c r="AD10" i="2"/>
  <c r="S11" i="2"/>
  <c r="U11" i="2"/>
  <c r="S12" i="2"/>
  <c r="U12" i="2"/>
  <c r="S13" i="2"/>
  <c r="U13" i="2"/>
  <c r="S14" i="2"/>
  <c r="U14" i="2"/>
  <c r="S15" i="2"/>
  <c r="U15" i="2"/>
  <c r="S16" i="2"/>
  <c r="U16" i="2"/>
  <c r="S17" i="2"/>
  <c r="U17" i="2"/>
  <c r="S18" i="2"/>
  <c r="U18" i="2"/>
  <c r="S19" i="2"/>
  <c r="U19" i="2"/>
  <c r="S20" i="2"/>
  <c r="U20" i="2"/>
  <c r="S21" i="2"/>
  <c r="U21" i="2"/>
  <c r="S22" i="2"/>
  <c r="U22" i="2"/>
  <c r="S23" i="2"/>
  <c r="U23" i="2"/>
  <c r="S24" i="2"/>
  <c r="U24" i="2"/>
  <c r="S25" i="2"/>
  <c r="U25" i="2"/>
  <c r="S26" i="2"/>
  <c r="U26" i="2"/>
  <c r="S27" i="2"/>
  <c r="U27" i="2"/>
  <c r="S29" i="2"/>
  <c r="U29" i="2"/>
  <c r="S30" i="2"/>
  <c r="U30" i="2"/>
  <c r="S31" i="2"/>
  <c r="U31" i="2"/>
  <c r="S32" i="2"/>
  <c r="U32" i="2"/>
  <c r="S33" i="2"/>
  <c r="U33" i="2"/>
  <c r="S34" i="2"/>
  <c r="U34" i="2"/>
  <c r="S35" i="2"/>
  <c r="U35" i="2"/>
  <c r="S9" i="2"/>
  <c r="U9" i="2"/>
  <c r="S10" i="2"/>
  <c r="U10" i="2"/>
  <c r="AE30" i="2"/>
  <c r="AF30" i="2"/>
  <c r="AE21" i="2"/>
  <c r="AF21" i="2"/>
  <c r="AH21" i="2"/>
  <c r="AE17" i="2"/>
  <c r="AF17" i="2"/>
  <c r="AE13" i="2"/>
  <c r="AF13" i="2"/>
  <c r="AE10" i="2"/>
  <c r="AF10" i="2"/>
  <c r="AG10" i="2"/>
  <c r="AE29" i="2"/>
  <c r="AF29" i="2"/>
  <c r="AE20" i="2"/>
  <c r="AF20" i="2"/>
  <c r="W31" i="4"/>
  <c r="AE35" i="2"/>
  <c r="AF35" i="2"/>
  <c r="AE31" i="2"/>
  <c r="AF31" i="2"/>
  <c r="AE26" i="2"/>
  <c r="AF26" i="2"/>
  <c r="AE22" i="2"/>
  <c r="AF22" i="2"/>
  <c r="AE18" i="2"/>
  <c r="AF18" i="2"/>
  <c r="AE14" i="2"/>
  <c r="AF14" i="2"/>
  <c r="AA25" i="2"/>
  <c r="AD25" i="2"/>
  <c r="X12" i="2"/>
  <c r="AA31" i="4"/>
  <c r="W10" i="4"/>
  <c r="W29" i="4"/>
  <c r="AA29" i="4"/>
  <c r="W24" i="4"/>
  <c r="AA24" i="4"/>
  <c r="W20" i="4"/>
  <c r="W16" i="4"/>
  <c r="W11" i="4"/>
  <c r="AE34" i="2"/>
  <c r="AF34" i="2"/>
  <c r="W32" i="4"/>
  <c r="W28" i="4"/>
  <c r="AE33" i="2"/>
  <c r="AF33" i="2"/>
  <c r="AE24" i="2"/>
  <c r="AF24" i="2"/>
  <c r="AE16" i="2"/>
  <c r="AF16" i="2"/>
  <c r="AE12" i="2"/>
  <c r="AH12" i="2"/>
  <c r="AF12" i="2"/>
  <c r="W35" i="4"/>
  <c r="W27" i="4"/>
  <c r="AE9" i="2"/>
  <c r="AF9" i="2"/>
  <c r="AE32" i="2"/>
  <c r="AF32" i="2"/>
  <c r="AE27" i="2"/>
  <c r="AF27" i="2"/>
  <c r="AE23" i="2"/>
  <c r="AF23" i="2"/>
  <c r="AE19" i="2"/>
  <c r="AF19" i="2"/>
  <c r="AE15" i="2"/>
  <c r="AF15" i="2"/>
  <c r="AE11" i="2"/>
  <c r="AF11" i="2"/>
  <c r="W33" i="2"/>
  <c r="W38" i="2"/>
  <c r="AE36" i="2"/>
  <c r="AF36" i="2"/>
  <c r="AI36" i="2"/>
  <c r="AJ36" i="2"/>
  <c r="AA13" i="4"/>
  <c r="W17" i="4"/>
  <c r="AA17" i="4"/>
  <c r="W34" i="4"/>
  <c r="W30" i="4"/>
  <c r="W26" i="4"/>
  <c r="AA26" i="4"/>
  <c r="W21" i="4"/>
  <c r="AA21" i="4"/>
  <c r="W36" i="4"/>
  <c r="AA27" i="4"/>
  <c r="AA30" i="4"/>
  <c r="AA34" i="4"/>
  <c r="W13" i="6"/>
  <c r="AA14" i="4"/>
  <c r="AA18" i="4"/>
  <c r="AA22" i="4"/>
  <c r="V38" i="4"/>
  <c r="AA11" i="4"/>
  <c r="AA28" i="4"/>
  <c r="AA32" i="4"/>
  <c r="AA35" i="4"/>
  <c r="AA9" i="4"/>
  <c r="AA10" i="4"/>
  <c r="AA15" i="4"/>
  <c r="AA16" i="4"/>
  <c r="AA19" i="4"/>
  <c r="AA20" i="4"/>
  <c r="AA23" i="4"/>
  <c r="Y38" i="4"/>
  <c r="AA36" i="4"/>
  <c r="X38" i="4"/>
  <c r="Z12" i="4"/>
  <c r="AA25" i="4"/>
  <c r="U9" i="4"/>
  <c r="S28" i="4"/>
  <c r="U28" i="4"/>
  <c r="R38" i="4"/>
  <c r="S28" i="2"/>
  <c r="U28" i="2"/>
  <c r="U38" i="2"/>
  <c r="V28" i="2"/>
  <c r="AA33" i="2"/>
  <c r="Z12" i="2"/>
  <c r="X38" i="2"/>
  <c r="AJ10" i="2"/>
  <c r="AE25" i="2"/>
  <c r="AF25" i="2"/>
  <c r="AG25" i="2"/>
  <c r="AG38" i="2"/>
  <c r="W33" i="6"/>
  <c r="AA33" i="6"/>
  <c r="AC33" i="6"/>
  <c r="W33" i="4"/>
  <c r="AA33" i="4"/>
  <c r="AH38" i="2"/>
  <c r="AI12" i="2"/>
  <c r="AJ12" i="2"/>
  <c r="AJ25" i="2"/>
  <c r="V38" i="2"/>
  <c r="AD28" i="2"/>
  <c r="AA13" i="6"/>
  <c r="S38" i="4"/>
  <c r="Z38" i="4"/>
  <c r="U38" i="4"/>
  <c r="S38" i="2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C12" i="1"/>
  <c r="D12" i="1"/>
  <c r="AE28" i="2"/>
  <c r="AE38" i="2"/>
  <c r="AF28" i="2"/>
  <c r="AA12" i="2"/>
  <c r="Z38" i="2"/>
  <c r="AI38" i="2"/>
  <c r="AF38" i="2"/>
  <c r="AJ38" i="2"/>
  <c r="AD38" i="2"/>
  <c r="AC13" i="6"/>
  <c r="R38" i="2"/>
  <c r="W12" i="4"/>
  <c r="W12" i="6"/>
  <c r="AA38" i="2"/>
  <c r="W38" i="4"/>
  <c r="AA12" i="4"/>
  <c r="AA38" i="4"/>
  <c r="AA12" i="6"/>
  <c r="W38" i="6"/>
  <c r="AC12" i="6"/>
  <c r="AC38" i="6"/>
  <c r="AA38" i="6"/>
  <c r="AC57" i="20" l="1"/>
  <c r="AC137" i="20" s="1"/>
  <c r="Y111" i="21"/>
  <c r="Y118" i="21" s="1"/>
  <c r="Y34" i="21"/>
  <c r="Y56" i="21"/>
  <c r="Y135" i="21"/>
  <c r="Y57" i="21" l="1"/>
  <c r="Y137" i="21" s="1"/>
  <c r="AB134" i="21" l="1"/>
  <c r="AC134" i="21" s="1"/>
  <c r="Y134" i="22" s="1"/>
  <c r="AC134" i="22" s="1"/>
  <c r="AB133" i="21"/>
  <c r="AC133" i="21" s="1"/>
  <c r="Y133" i="22" s="1"/>
  <c r="AC133" i="22" s="1"/>
  <c r="AB132" i="21"/>
  <c r="AC132" i="21" s="1"/>
  <c r="Y132" i="22" s="1"/>
  <c r="AC132" i="22" s="1"/>
  <c r="AB131" i="21"/>
  <c r="AC131" i="21" s="1"/>
  <c r="Y131" i="22" s="1"/>
  <c r="AC131" i="22" s="1"/>
  <c r="AB130" i="21"/>
  <c r="AC130" i="21" s="1"/>
  <c r="Y130" i="22" s="1"/>
  <c r="AC130" i="22" s="1"/>
  <c r="AB125" i="21"/>
  <c r="AC125" i="21" s="1"/>
  <c r="Y125" i="22" s="1"/>
  <c r="AC125" i="22" s="1"/>
  <c r="AB115" i="21"/>
  <c r="AC115" i="21" s="1"/>
  <c r="Y115" i="22" s="1"/>
  <c r="AC115" i="22" s="1"/>
  <c r="AB114" i="21"/>
  <c r="AC114" i="21" s="1"/>
  <c r="Y114" i="22" s="1"/>
  <c r="AC114" i="22" s="1"/>
  <c r="AB113" i="21"/>
  <c r="AC113" i="21" s="1"/>
  <c r="Y113" i="22" s="1"/>
  <c r="AC113" i="22" s="1"/>
  <c r="AB110" i="21"/>
  <c r="AC110" i="21" s="1"/>
  <c r="Y110" i="22" s="1"/>
  <c r="AC110" i="22" s="1"/>
  <c r="AB109" i="21"/>
  <c r="AC109" i="21" s="1"/>
  <c r="Y109" i="22" s="1"/>
  <c r="AC109" i="22" s="1"/>
  <c r="AB108" i="21"/>
  <c r="AC108" i="21" s="1"/>
  <c r="Y108" i="22" s="1"/>
  <c r="AC108" i="22" s="1"/>
  <c r="AB107" i="21"/>
  <c r="AC107" i="21" s="1"/>
  <c r="Y107" i="22" s="1"/>
  <c r="AC107" i="22" s="1"/>
  <c r="AB106" i="21"/>
  <c r="AC106" i="21" s="1"/>
  <c r="Y106" i="22" s="1"/>
  <c r="AC106" i="22" s="1"/>
  <c r="AB105" i="21"/>
  <c r="AC105" i="21" s="1"/>
  <c r="Y105" i="22" s="1"/>
  <c r="AC105" i="22" s="1"/>
  <c r="AB104" i="21"/>
  <c r="AC104" i="21" s="1"/>
  <c r="Y104" i="22" s="1"/>
  <c r="AC104" i="22" s="1"/>
  <c r="AB103" i="21"/>
  <c r="AC103" i="21" s="1"/>
  <c r="Y103" i="22" s="1"/>
  <c r="AC103" i="22" s="1"/>
  <c r="AB96" i="21"/>
  <c r="AC96" i="21" s="1"/>
  <c r="Y96" i="22" s="1"/>
  <c r="AC96" i="22" s="1"/>
  <c r="AB95" i="21"/>
  <c r="AC95" i="21" s="1"/>
  <c r="Y95" i="22" s="1"/>
  <c r="AC95" i="22" s="1"/>
  <c r="AB94" i="21"/>
  <c r="AC94" i="21" s="1"/>
  <c r="Y94" i="22" s="1"/>
  <c r="AC94" i="22" s="1"/>
  <c r="AB92" i="21"/>
  <c r="AC92" i="21" s="1"/>
  <c r="Y92" i="22" s="1"/>
  <c r="AC92" i="22" s="1"/>
  <c r="AB91" i="21"/>
  <c r="AC91" i="21" s="1"/>
  <c r="Y91" i="22" s="1"/>
  <c r="AC91" i="22" s="1"/>
  <c r="AB90" i="21"/>
  <c r="AC90" i="21" s="1"/>
  <c r="Y90" i="22" s="1"/>
  <c r="AC90" i="22" s="1"/>
  <c r="AB89" i="21"/>
  <c r="AC89" i="21" s="1"/>
  <c r="Y89" i="22" s="1"/>
  <c r="AC89" i="22" s="1"/>
  <c r="AB88" i="21"/>
  <c r="AC88" i="21" s="1"/>
  <c r="Y88" i="22" s="1"/>
  <c r="AC88" i="22" s="1"/>
  <c r="AB87" i="21"/>
  <c r="AC87" i="21" s="1"/>
  <c r="Y87" i="22" s="1"/>
  <c r="AC87" i="22" s="1"/>
  <c r="AB86" i="21"/>
  <c r="AC86" i="21" s="1"/>
  <c r="Y86" i="22" s="1"/>
  <c r="AC86" i="22" s="1"/>
  <c r="AB85" i="21"/>
  <c r="AC85" i="21" s="1"/>
  <c r="Y85" i="22" s="1"/>
  <c r="AC85" i="22" s="1"/>
  <c r="AB84" i="21"/>
  <c r="AC84" i="21" s="1"/>
  <c r="Y84" i="22" s="1"/>
  <c r="AC84" i="22" s="1"/>
  <c r="AB83" i="21"/>
  <c r="AC83" i="21" s="1"/>
  <c r="Y83" i="22" s="1"/>
  <c r="AC83" i="22" s="1"/>
  <c r="AB81" i="21"/>
  <c r="AC81" i="21" s="1"/>
  <c r="Y81" i="22" s="1"/>
  <c r="AC81" i="22" s="1"/>
  <c r="AB80" i="21"/>
  <c r="AC80" i="21" s="1"/>
  <c r="Y80" i="22" s="1"/>
  <c r="AC80" i="22" s="1"/>
  <c r="AB79" i="21"/>
  <c r="AC79" i="21" s="1"/>
  <c r="Y79" i="22" s="1"/>
  <c r="AC79" i="22" s="1"/>
  <c r="AB78" i="21"/>
  <c r="AC78" i="21" s="1"/>
  <c r="Y78" i="22" s="1"/>
  <c r="AC78" i="22" s="1"/>
  <c r="AB77" i="21"/>
  <c r="AC77" i="21" s="1"/>
  <c r="Y77" i="22" s="1"/>
  <c r="AC77" i="22" s="1"/>
  <c r="AB76" i="21"/>
  <c r="AC76" i="21" s="1"/>
  <c r="Y76" i="22" s="1"/>
  <c r="AC76" i="22" s="1"/>
  <c r="AB75" i="21"/>
  <c r="AC75" i="21" s="1"/>
  <c r="Y75" i="22" s="1"/>
  <c r="AC75" i="22" s="1"/>
  <c r="AB74" i="21"/>
  <c r="AC74" i="21" s="1"/>
  <c r="Y74" i="22" s="1"/>
  <c r="AC74" i="22" s="1"/>
  <c r="AB73" i="21"/>
  <c r="AC73" i="21" s="1"/>
  <c r="Y73" i="22" s="1"/>
  <c r="AC73" i="22" s="1"/>
  <c r="AB72" i="21"/>
  <c r="AC72" i="21" s="1"/>
  <c r="Y72" i="22" s="1"/>
  <c r="AC72" i="22" s="1"/>
  <c r="AB71" i="21"/>
  <c r="AC71" i="21" s="1"/>
  <c r="Y71" i="22" s="1"/>
  <c r="AC71" i="22" s="1"/>
  <c r="AB70" i="21"/>
  <c r="AC70" i="21" s="1"/>
  <c r="Y70" i="22" s="1"/>
  <c r="AC70" i="22" s="1"/>
  <c r="AB69" i="21"/>
  <c r="AC69" i="21" s="1"/>
  <c r="Y69" i="22" s="1"/>
  <c r="AC69" i="22" s="1"/>
  <c r="AB66" i="21"/>
  <c r="AC66" i="21" s="1"/>
  <c r="Y66" i="22" s="1"/>
  <c r="AC66" i="22" s="1"/>
  <c r="AB65" i="21"/>
  <c r="AC65" i="21" s="1"/>
  <c r="Y65" i="22" s="1"/>
  <c r="AC65" i="22" s="1"/>
  <c r="AB64" i="21"/>
  <c r="AC64" i="21" s="1"/>
  <c r="Y64" i="22" s="1"/>
  <c r="AC64" i="22" s="1"/>
  <c r="AB63" i="21"/>
  <c r="AC63" i="21" s="1"/>
  <c r="Y63" i="22" s="1"/>
  <c r="AC63" i="22" s="1"/>
  <c r="AB62" i="21"/>
  <c r="AC62" i="21" s="1"/>
  <c r="Y62" i="22" s="1"/>
  <c r="AC62" i="22" s="1"/>
  <c r="AB61" i="21"/>
  <c r="AC61" i="21" s="1"/>
  <c r="Y61" i="22" s="1"/>
  <c r="AC61" i="22" s="1"/>
  <c r="AB55" i="21"/>
  <c r="AC55" i="21" s="1"/>
  <c r="Y55" i="22" s="1"/>
  <c r="AC55" i="22" s="1"/>
  <c r="AB54" i="21"/>
  <c r="AB53" i="21"/>
  <c r="AB52" i="21"/>
  <c r="AC52" i="21" s="1"/>
  <c r="Y52" i="22" s="1"/>
  <c r="AC52" i="22" s="1"/>
  <c r="AB51" i="21"/>
  <c r="AC51" i="21" s="1"/>
  <c r="Y51" i="22" s="1"/>
  <c r="AC51" i="22" s="1"/>
  <c r="AB50" i="21"/>
  <c r="AC50" i="21" s="1"/>
  <c r="Y50" i="22" s="1"/>
  <c r="AC50" i="22" s="1"/>
  <c r="AB49" i="21"/>
  <c r="AC49" i="21" s="1"/>
  <c r="Y49" i="22" s="1"/>
  <c r="AC49" i="22" s="1"/>
  <c r="AB46" i="21"/>
  <c r="AC46" i="21" s="1"/>
  <c r="Y46" i="22" s="1"/>
  <c r="AC46" i="22" s="1"/>
  <c r="AB45" i="21"/>
  <c r="AC45" i="21" s="1"/>
  <c r="Y45" i="22" s="1"/>
  <c r="AC45" i="22" s="1"/>
  <c r="AB44" i="21"/>
  <c r="AC44" i="21" s="1"/>
  <c r="Y44" i="22" s="1"/>
  <c r="AC44" i="22" s="1"/>
  <c r="AB43" i="21"/>
  <c r="AC43" i="21" s="1"/>
  <c r="Y43" i="22" s="1"/>
  <c r="AC43" i="22" s="1"/>
  <c r="AB42" i="21"/>
  <c r="AC42" i="21" s="1"/>
  <c r="Y42" i="22" s="1"/>
  <c r="AC42" i="22" s="1"/>
  <c r="AB41" i="21"/>
  <c r="AC41" i="21" s="1"/>
  <c r="Y41" i="22" s="1"/>
  <c r="AC41" i="22" s="1"/>
  <c r="AB40" i="21"/>
  <c r="AC40" i="21" s="1"/>
  <c r="Y40" i="22" s="1"/>
  <c r="AC40" i="22" s="1"/>
  <c r="AB39" i="21"/>
  <c r="AC39" i="21" s="1"/>
  <c r="Y39" i="22" s="1"/>
  <c r="AC39" i="22" s="1"/>
  <c r="AB38" i="21"/>
  <c r="AC38" i="21" s="1"/>
  <c r="Y38" i="22" s="1"/>
  <c r="AC38" i="22" s="1"/>
  <c r="AB37" i="21"/>
  <c r="AC37" i="21" s="1"/>
  <c r="Y37" i="22" s="1"/>
  <c r="AC37" i="22" s="1"/>
  <c r="AB36" i="21"/>
  <c r="AC36" i="21" s="1"/>
  <c r="Y36" i="22" s="1"/>
  <c r="AC36" i="22" s="1"/>
  <c r="AB33" i="21"/>
  <c r="AC33" i="21" s="1"/>
  <c r="Y33" i="22" s="1"/>
  <c r="AC33" i="22" s="1"/>
  <c r="AB32" i="21"/>
  <c r="AC32" i="21" s="1"/>
  <c r="Y32" i="22" s="1"/>
  <c r="AC32" i="22" s="1"/>
  <c r="AB31" i="21"/>
  <c r="AC31" i="21" s="1"/>
  <c r="Y31" i="22" s="1"/>
  <c r="AC31" i="22" s="1"/>
  <c r="AB30" i="21"/>
  <c r="AC30" i="21" s="1"/>
  <c r="Y30" i="22" s="1"/>
  <c r="AC30" i="22" s="1"/>
  <c r="AB29" i="21"/>
  <c r="AC29" i="21" s="1"/>
  <c r="Y29" i="22" s="1"/>
  <c r="AC29" i="22" s="1"/>
  <c r="AB28" i="21"/>
  <c r="AC28" i="21" s="1"/>
  <c r="Y28" i="22" s="1"/>
  <c r="AC28" i="22" s="1"/>
  <c r="AB27" i="21"/>
  <c r="AC27" i="21" s="1"/>
  <c r="Y27" i="22" s="1"/>
  <c r="AC27" i="22" s="1"/>
  <c r="AB26" i="21"/>
  <c r="AC26" i="21" s="1"/>
  <c r="Y26" i="22" s="1"/>
  <c r="AC26" i="22" s="1"/>
  <c r="AB25" i="21"/>
  <c r="AC25" i="21" s="1"/>
  <c r="Y25" i="22" s="1"/>
  <c r="AC25" i="22" s="1"/>
  <c r="AB24" i="21"/>
  <c r="AC24" i="21" s="1"/>
  <c r="Y24" i="22" s="1"/>
  <c r="AC24" i="22" s="1"/>
  <c r="AB23" i="21"/>
  <c r="AC23" i="21" s="1"/>
  <c r="Y23" i="22" s="1"/>
  <c r="AC23" i="22" s="1"/>
  <c r="AB22" i="21"/>
  <c r="AC22" i="21" s="1"/>
  <c r="Y22" i="22" s="1"/>
  <c r="AC22" i="22" s="1"/>
  <c r="AB21" i="21"/>
  <c r="AC21" i="21" s="1"/>
  <c r="Y21" i="22" s="1"/>
  <c r="AC21" i="22" s="1"/>
  <c r="AB20" i="21"/>
  <c r="AC20" i="21" s="1"/>
  <c r="Y20" i="22" s="1"/>
  <c r="AC20" i="22" s="1"/>
  <c r="AB19" i="21"/>
  <c r="AC19" i="21" s="1"/>
  <c r="Y19" i="22" s="1"/>
  <c r="AC19" i="22" s="1"/>
  <c r="AB18" i="21"/>
  <c r="AC18" i="21" s="1"/>
  <c r="Y18" i="22" s="1"/>
  <c r="AC18" i="22" s="1"/>
  <c r="AB17" i="21"/>
  <c r="AC17" i="21" s="1"/>
  <c r="Y17" i="22" s="1"/>
  <c r="AC17" i="22" s="1"/>
  <c r="AB16" i="21"/>
  <c r="AC16" i="21" s="1"/>
  <c r="Y16" i="22" s="1"/>
  <c r="AC16" i="22" s="1"/>
  <c r="AB15" i="21"/>
  <c r="AC15" i="21" s="1"/>
  <c r="Y15" i="22" s="1"/>
  <c r="AC15" i="22" s="1"/>
  <c r="AB14" i="21"/>
  <c r="AC14" i="21" s="1"/>
  <c r="Y14" i="22" s="1"/>
  <c r="AC14" i="22" s="1"/>
  <c r="AB13" i="21"/>
  <c r="AC13" i="21" s="1"/>
  <c r="Y13" i="22" s="1"/>
  <c r="AC13" i="22" s="1"/>
  <c r="AB12" i="21"/>
  <c r="AC12" i="21" s="1"/>
  <c r="Y12" i="22" s="1"/>
  <c r="AC12" i="22" s="1"/>
  <c r="AB117" i="21" l="1"/>
  <c r="AC117" i="21" s="1"/>
  <c r="Y117" i="22" s="1"/>
  <c r="AC117" i="22" s="1"/>
  <c r="AB102" i="21"/>
  <c r="Z111" i="21"/>
  <c r="AB124" i="21"/>
  <c r="Z126" i="21"/>
  <c r="AB129" i="21"/>
  <c r="Z135" i="21"/>
  <c r="AB11" i="21"/>
  <c r="Z34" i="21"/>
  <c r="AB98" i="21"/>
  <c r="AC98" i="21" s="1"/>
  <c r="Y98" i="22" s="1"/>
  <c r="AC98" i="22" s="1"/>
  <c r="Z112" i="21"/>
  <c r="Z116" i="21" l="1"/>
  <c r="Z118" i="21" s="1"/>
  <c r="AB112" i="21"/>
  <c r="Z97" i="21"/>
  <c r="Z99" i="21" s="1"/>
  <c r="AB60" i="21"/>
  <c r="AB34" i="21"/>
  <c r="AC11" i="21"/>
  <c r="AB126" i="21"/>
  <c r="AC124" i="21"/>
  <c r="Z56" i="21"/>
  <c r="AB48" i="21"/>
  <c r="Z47" i="21"/>
  <c r="AB35" i="21"/>
  <c r="AB135" i="21"/>
  <c r="AC129" i="21"/>
  <c r="AB111" i="21"/>
  <c r="AC102" i="21"/>
  <c r="AC34" i="21" l="1"/>
  <c r="AF34" i="21" s="1"/>
  <c r="Y11" i="22"/>
  <c r="AC135" i="21"/>
  <c r="Y129" i="22"/>
  <c r="AC111" i="21"/>
  <c r="Y102" i="22"/>
  <c r="AC126" i="21"/>
  <c r="Y124" i="22"/>
  <c r="AB56" i="21"/>
  <c r="AC48" i="21"/>
  <c r="AB97" i="21"/>
  <c r="AB99" i="21" s="1"/>
  <c r="AC60" i="21"/>
  <c r="AB47" i="21"/>
  <c r="AC35" i="21"/>
  <c r="Z57" i="21"/>
  <c r="Z137" i="21" s="1"/>
  <c r="AB116" i="21"/>
  <c r="AB118" i="21" s="1"/>
  <c r="AC112" i="21"/>
  <c r="Y126" i="22" l="1"/>
  <c r="AC124" i="22"/>
  <c r="AC126" i="22" s="1"/>
  <c r="AC47" i="21"/>
  <c r="AF47" i="21" s="1"/>
  <c r="Y35" i="22"/>
  <c r="AC56" i="21"/>
  <c r="Y48" i="22"/>
  <c r="AC102" i="22"/>
  <c r="AC111" i="22" s="1"/>
  <c r="Y111" i="22"/>
  <c r="AC11" i="22"/>
  <c r="AC34" i="22" s="1"/>
  <c r="AF34" i="22" s="1"/>
  <c r="Y34" i="22"/>
  <c r="AC97" i="21"/>
  <c r="AC99" i="21" s="1"/>
  <c r="Y60" i="22"/>
  <c r="Y135" i="22"/>
  <c r="AC129" i="22"/>
  <c r="AC135" i="22" s="1"/>
  <c r="AC116" i="21"/>
  <c r="AC118" i="21" s="1"/>
  <c r="Y112" i="22"/>
  <c r="AB57" i="21"/>
  <c r="AB137" i="21" s="1"/>
  <c r="AF97" i="21" l="1"/>
  <c r="AC57" i="21"/>
  <c r="AC112" i="22"/>
  <c r="AC116" i="22" s="1"/>
  <c r="AC118" i="22" s="1"/>
  <c r="Y116" i="22"/>
  <c r="Y118" i="22" s="1"/>
  <c r="Y97" i="22"/>
  <c r="Y99" i="22" s="1"/>
  <c r="AC60" i="22"/>
  <c r="AC97" i="22" s="1"/>
  <c r="Y47" i="22"/>
  <c r="AC35" i="22"/>
  <c r="AC47" i="22" s="1"/>
  <c r="AF47" i="22" s="1"/>
  <c r="AC48" i="22"/>
  <c r="AC56" i="22" s="1"/>
  <c r="Y56" i="22"/>
  <c r="AC137" i="21"/>
  <c r="Y57" i="22" l="1"/>
  <c r="Y137" i="22" s="1"/>
  <c r="AC57" i="22"/>
  <c r="AF97" i="22"/>
  <c r="AC99" i="22"/>
  <c r="AC137" i="22" s="1"/>
</calcChain>
</file>

<file path=xl/sharedStrings.xml><?xml version="1.0" encoding="utf-8"?>
<sst xmlns="http://schemas.openxmlformats.org/spreadsheetml/2006/main" count="6875" uniqueCount="704">
  <si>
    <t>No.</t>
  </si>
  <si>
    <t>Divisi Regional</t>
  </si>
  <si>
    <t>Jateng</t>
  </si>
  <si>
    <t>Jatim</t>
  </si>
  <si>
    <t>Janten</t>
  </si>
  <si>
    <t>PeFi</t>
  </si>
  <si>
    <t>Kanpus</t>
  </si>
  <si>
    <t>Jumlah</t>
  </si>
  <si>
    <t>Jumlah PKS</t>
  </si>
  <si>
    <t>Pendapatan</t>
  </si>
  <si>
    <t>Rp.</t>
  </si>
  <si>
    <t>Buah</t>
  </si>
  <si>
    <t>Tanah</t>
  </si>
  <si>
    <t>SEWA</t>
  </si>
  <si>
    <t>Pend (Rp)</t>
  </si>
  <si>
    <t>Bangunan</t>
  </si>
  <si>
    <t>Fasilitas Perhutani</t>
  </si>
  <si>
    <t>buah</t>
  </si>
  <si>
    <t>Luas (m2)</t>
  </si>
  <si>
    <t>BOT/BGS</t>
  </si>
  <si>
    <t>BTO/BSG</t>
  </si>
  <si>
    <t>Usaha Lainnya</t>
  </si>
  <si>
    <t>Keterangan</t>
  </si>
  <si>
    <t>Jumlah Sewa</t>
  </si>
  <si>
    <t>Kerjasama Operasi (KSO)</t>
  </si>
  <si>
    <t>Kerjasama Usaha (KSU)</t>
  </si>
  <si>
    <t>NO</t>
  </si>
  <si>
    <t>PERUNTUKAN KERJASAMA</t>
  </si>
  <si>
    <t>PERJANJIAN</t>
  </si>
  <si>
    <t>MASA PERJANJIAN</t>
  </si>
  <si>
    <t>REALISASI S/D BULAN LALU</t>
  </si>
  <si>
    <t>KETERANGAN</t>
  </si>
  <si>
    <t>NOMOR</t>
  </si>
  <si>
    <t>TANGGAL</t>
  </si>
  <si>
    <t>MULAI</t>
  </si>
  <si>
    <t>SELESAI</t>
  </si>
  <si>
    <t>NAMA &amp; IDENTITAS MITRA KERJASAMA</t>
  </si>
  <si>
    <t>NAMA</t>
  </si>
  <si>
    <t>IDENTITAS</t>
  </si>
  <si>
    <t>Satuan Kerja</t>
  </si>
  <si>
    <t>Alamat</t>
  </si>
  <si>
    <t>OBYEK KERJASAMA</t>
  </si>
  <si>
    <t>Sertipikat (Belum/Sudah)</t>
  </si>
  <si>
    <t>Jumlah (17+18+19)</t>
  </si>
  <si>
    <r>
      <t>Tanah (m</t>
    </r>
    <r>
      <rPr>
        <sz val="9"/>
        <rFont val="Calibri"/>
        <family val="2"/>
      </rPr>
      <t>²</t>
    </r>
    <r>
      <rPr>
        <sz val="9"/>
        <rFont val="Tahoma"/>
        <family val="2"/>
      </rPr>
      <t>)</t>
    </r>
  </si>
  <si>
    <r>
      <t>Bangunan (m</t>
    </r>
    <r>
      <rPr>
        <sz val="9"/>
        <rFont val="Calibri"/>
        <family val="2"/>
      </rPr>
      <t>²</t>
    </r>
    <r>
      <rPr>
        <sz val="9"/>
        <rFont val="Tahoma"/>
        <family val="2"/>
      </rPr>
      <t>)</t>
    </r>
  </si>
  <si>
    <t>Koordinat (GPS)</t>
  </si>
  <si>
    <t>Foto</t>
  </si>
  <si>
    <t>Fasilitas di sekitar Obyek</t>
  </si>
  <si>
    <t>Obyek</t>
  </si>
  <si>
    <t>LOKASI POTENSIAL YANG AKAN DITAWARKAN UNTUK DIKERJASAMAKAN</t>
  </si>
  <si>
    <t>ALAMAT</t>
  </si>
  <si>
    <t>SATUAN KERJA</t>
  </si>
  <si>
    <t>SERTIPIKAT (Belum/Sudah)</t>
  </si>
  <si>
    <t xml:space="preserve"> </t>
  </si>
  <si>
    <t>Keterangan (Diisi) :</t>
  </si>
  <si>
    <t>SKEMA KERJA SAMA</t>
  </si>
  <si>
    <t>Kolom 13 : Identitas : KTP/KK/SIM/Akte Notaris/dll.</t>
  </si>
  <si>
    <t>Kolom 14 : Tanggal dimulai kerja sama berdasarkan PKS.</t>
  </si>
  <si>
    <t>Kolom 1 : Nomor urut.</t>
  </si>
  <si>
    <t>Kolom 2 : Nama satuan kerja (KPH...../KBM...../DepRenc/kantor Divre).</t>
  </si>
  <si>
    <t>Kolom 3 : Nama aset tetap (Contoh : Halaman RD KTU, Bangunan/Gudang...., dll).</t>
  </si>
  <si>
    <t>Kolom 5 : Alamat obyek kerja sama (Jl..............; desa, kecamatan, kota/kabupaten).</t>
  </si>
  <si>
    <t>Kolom 6 : No. Sertipikat bila sudah bersertipikat.</t>
  </si>
  <si>
    <t>Kolom 7 : Jenis/bentuk usahanya (Contoh : warung makan; kios.....; jalan angkutan...dll).</t>
  </si>
  <si>
    <t>Kolom 8 : Nomor Perjanjian Kerja sama/PKS.</t>
  </si>
  <si>
    <t>Kolom 9 : Tanggal PKS.</t>
  </si>
  <si>
    <t>Kolom 10 : Skema : Sewa/BGS/BSG/KSO/KSU/Sharing lainnya.</t>
  </si>
  <si>
    <t>Kolom 11 : Nama Mitra (nama perorangan/nama perusahaan).</t>
  </si>
  <si>
    <t>Kolom 12 : Alamat domisili Mitra.</t>
  </si>
  <si>
    <t>Kolom 15 : Tanggal berakhirnya kerja sama berdasarkan PKS.</t>
  </si>
  <si>
    <t>Kolom 16 : PKS baru atau perpanjangan.</t>
  </si>
  <si>
    <t>TOTAL NILAI KERJA SAMA (Rp.)</t>
  </si>
  <si>
    <t>Kolom 19 : Besaran nilai Pajak Bumi Bangunan (PBB) yang ditanggung Mitra (Rp).</t>
  </si>
  <si>
    <t>Kolom 17 : Besaran nilai sewa/sharing yang diterima Perhutani (Rp.).</t>
  </si>
  <si>
    <t>Kolom 18 : Besaran nilai Pajak Pertambahan Nilai (PPN) yang ditanggung Mitra (Rp.).</t>
  </si>
  <si>
    <t>REALISASI PENDAPATAN (Rp.)</t>
  </si>
  <si>
    <t>S/D MINGGU LALU</t>
  </si>
  <si>
    <t>DALAM MINGGU INI</t>
  </si>
  <si>
    <t>S/D MINGGU INI</t>
  </si>
  <si>
    <t>REALISASI S/D BULAN INI</t>
  </si>
  <si>
    <t>Kolom 20 : Jumlah = kolom 17 + kolom 18 + kolom 19 (Rp.).</t>
  </si>
  <si>
    <t>DATA REKAPITULASI PERKEMBANGAN LAPORAN KEMAJUAN PENDAPATAN OPTIMALISASI ASET</t>
  </si>
  <si>
    <t>NAMA OBYEK</t>
  </si>
  <si>
    <t>TANAH (M²)</t>
  </si>
  <si>
    <t>Kolom 4 : Luas kerja sama (Tanah atau/dan bangunan).</t>
  </si>
  <si>
    <t>Calon Mitra Yang ingin Bekerjasama</t>
  </si>
  <si>
    <t>DAFTAR LOKASI POTENSI ASET TETAP UNTUK DIKERJASAMAKAN/OPTIMALISASIKAN TAHUN 2021</t>
  </si>
  <si>
    <t>Kolom 4 : Luas lahan kerja sama.</t>
  </si>
  <si>
    <t>Kolom 5 : Luas bangunan/gedung kerja sama.</t>
  </si>
  <si>
    <t>Kolom 6 : Alamat obyek kerja sama (Jl..............; desa, kecamatan, kota/kabupaten).</t>
  </si>
  <si>
    <t>Kolom 7 : No. Sertipikat bila sudah bersertipikat.</t>
  </si>
  <si>
    <t>Kolom 8 : Angka koodinat lokasi pada GPS/google map.</t>
  </si>
  <si>
    <t>Kolom 9 : Foto terupdate lokasi (depan/samping/dalam).</t>
  </si>
  <si>
    <t>Kolom 10 : Fasilitas pada lokasi (jalan, listrik, air, dll).</t>
  </si>
  <si>
    <t>TARGET PENDAPATAN (Rp.)</t>
  </si>
  <si>
    <t>25 (23+24)</t>
  </si>
  <si>
    <t>26 (22+25)</t>
  </si>
  <si>
    <t>Kolom 21 : Target pendapatan tahun berjalan (Rp.).</t>
  </si>
  <si>
    <t>Kolom 22 : Jumlah pendapatan Opset sd bulan sebelumnya (Rp.).</t>
  </si>
  <si>
    <t>Kolom 23 : Jumlah pendapatan Opset minggu sebelumnya dalam bulan berjalan (Rp.).</t>
  </si>
  <si>
    <t>Kolom 24 : Jumlah pendapatan Opset pada minggu ini dalam bulan berjalan (Rp.).</t>
  </si>
  <si>
    <t>Kolom 27 : Penjelasan yang perlu disampaikan.</t>
  </si>
  <si>
    <t>Kolom 26 : Jumlah = kolom 22 + kolom 25 (Rp.).</t>
  </si>
  <si>
    <t>Kolom 25 : Jumlah = kolom 23 + kolom 24 (Rp.).</t>
  </si>
  <si>
    <t>STATUS (Baru/ Perpanjangan)</t>
  </si>
  <si>
    <t>NILAI</t>
  </si>
  <si>
    <t>PPN</t>
  </si>
  <si>
    <t>PBB</t>
  </si>
  <si>
    <t>Perkiraan</t>
  </si>
  <si>
    <t>Kolom 11 : Penawaran/Perkiraan nilai kerja sama/sewa (Rp./tahun)</t>
  </si>
  <si>
    <t>Nilai Kerja sama/sewa (Rp./thn)</t>
  </si>
  <si>
    <t>Kolom 12 : Penawaran/rencana calon mitra kerja sama (perorangan/perusahaan).</t>
  </si>
  <si>
    <t>Kolom 13 : Penjelasan yang perlu disampaikan.</t>
  </si>
  <si>
    <t>REALISASI PENDAPATAN DAN PERJANJIAN KERJA SAMA OPTIMALISASI ASET TAHUN 2021</t>
  </si>
  <si>
    <t>Tempat tinggal</t>
  </si>
  <si>
    <t>KTP</t>
  </si>
  <si>
    <t>Perpanjangan</t>
  </si>
  <si>
    <t>Pekarangan RD. KRPH Pacet (Lanbow)</t>
  </si>
  <si>
    <t>Tapek &amp; Bangunan Eks RD KTU (Exs Koperasi)</t>
  </si>
  <si>
    <t>Tapek &amp; Bangunan Eks RD KTU (Warung )</t>
  </si>
  <si>
    <t>Tapek &amp; Bangunan Eks RD KTU (Warung Somad)</t>
  </si>
  <si>
    <t>Tapek &amp; Bangunan Eks RD KTU (DEPOT Madu)</t>
  </si>
  <si>
    <t>Tapek &amp; Bangunan Eks RD KTU (Nasi Goreng)</t>
  </si>
  <si>
    <t>Tapek &amp; Bangunan Eks RD KTU (Warung jamu)</t>
  </si>
  <si>
    <t xml:space="preserve"> Tanah Blok Banjarpinang </t>
  </si>
  <si>
    <t>Eks RD Asper Gede Timur  </t>
  </si>
  <si>
    <t> Eks.RD.KBM Sar. Asper Gede Timur </t>
  </si>
  <si>
    <t>Halaman Rd.Polhut.Mob (RM Alam Sunda)</t>
  </si>
  <si>
    <t>Tanah Pekarangan Kantor Asper Cianjur</t>
  </si>
  <si>
    <t>Gudang Arsip</t>
  </si>
  <si>
    <t>Pekarangan (Pos) RD KRPH Cibeber</t>
  </si>
  <si>
    <t>Tanah pekarangan KRPH Cibeber</t>
  </si>
  <si>
    <t>Pekarangan RD. KRPH Gekbrong </t>
  </si>
  <si>
    <t>Exs Rumah Dinas Kadupandak</t>
  </si>
  <si>
    <t>Tanah Pekarangan Kantor Asper Sukanagara Selatan</t>
  </si>
  <si>
    <t>Jalan DK dari DK 1 s/d DK 43 Kebon peuteuy</t>
  </si>
  <si>
    <t>Pekarangan Dinas Cipetir Cibeber</t>
  </si>
  <si>
    <t>Ptk. 6 I RPH Puncak</t>
  </si>
  <si>
    <t>Tower XL</t>
  </si>
  <si>
    <t>Tower Inti Bangun Sejahtera</t>
  </si>
  <si>
    <t>DIVISI REGIONAL   : JAWA BARAT &amp; BANTEN</t>
  </si>
  <si>
    <t xml:space="preserve">BULAN                       : JUNI </t>
  </si>
  <si>
    <t>KPH                             : CIANJUR</t>
  </si>
  <si>
    <r>
      <t>BANGUNAN (M</t>
    </r>
    <r>
      <rPr>
        <b/>
        <sz val="9"/>
        <rFont val="Calibri"/>
        <family val="2"/>
      </rPr>
      <t>²</t>
    </r>
    <r>
      <rPr>
        <b/>
        <sz val="9"/>
        <rFont val="Tahoma"/>
        <family val="2"/>
      </rPr>
      <t>)</t>
    </r>
  </si>
  <si>
    <t>Notaris</t>
  </si>
  <si>
    <t>Warung</t>
  </si>
  <si>
    <t>Loundry</t>
  </si>
  <si>
    <t>Warung Nasi goreng</t>
  </si>
  <si>
    <t>Warung Nasgor</t>
  </si>
  <si>
    <t>Warung Jamu</t>
  </si>
  <si>
    <t>Pemanfaatan Kolam</t>
  </si>
  <si>
    <t>Travel</t>
  </si>
  <si>
    <t>Bengkel</t>
  </si>
  <si>
    <t>Rumah Makan</t>
  </si>
  <si>
    <t>Tower</t>
  </si>
  <si>
    <t>CucI stem</t>
  </si>
  <si>
    <t>17/PKS-Add/PHT-Cjr/Divre Janten 2021</t>
  </si>
  <si>
    <t>1/PKS-Add/PHT-Cjr/Divre Janten 2020</t>
  </si>
  <si>
    <t>5 /PKS-Add/PHT-Cjr/Divre Janten 2019</t>
  </si>
  <si>
    <t>01-08-2019</t>
  </si>
  <si>
    <t>13 /PKS-Add/PHT-Cjr/Divre Janten 2020</t>
  </si>
  <si>
    <t>6 /PKS-Add/PHT-Cjr/Divre Janten 2020</t>
  </si>
  <si>
    <t xml:space="preserve"> /PKS-Add/PHT-Cjr/Divre Janten 2020</t>
  </si>
  <si>
    <t>8/PKS-Add/PHT-Cjr/Divre Janten/2020</t>
  </si>
  <si>
    <t>12 /PKS-Add/PHT-Cjr/Divre Janten 2020</t>
  </si>
  <si>
    <t>14/PKS-Add/PHT-Cjr/Divre Janten 2020</t>
  </si>
  <si>
    <t xml:space="preserve"> 10/PKS-Add/PHT-Cjr/Divre Janten 2020</t>
  </si>
  <si>
    <t xml:space="preserve"> 4  /PKS-Add/PHT-Cjr/Divre Janten/2020</t>
  </si>
  <si>
    <t xml:space="preserve"> 09/PKS-Add/PHT-Cjr/Divre Janten/2020</t>
  </si>
  <si>
    <t xml:space="preserve"> 11 /PKS-Add/PHT-Cjr/Divre Janten 2019</t>
  </si>
  <si>
    <t xml:space="preserve"> 11 /PKS-Add/PHT-Cjr/Divre Janten 2020</t>
  </si>
  <si>
    <t>Belum laku</t>
  </si>
  <si>
    <t>16/PKS-Add/PHT-Cjr/Divre Janten/2019</t>
  </si>
  <si>
    <t>02-01-2019</t>
  </si>
  <si>
    <t>Sewa</t>
  </si>
  <si>
    <t>Faisal.P</t>
  </si>
  <si>
    <t>Riama Luciana S</t>
  </si>
  <si>
    <t>Somad Supyandi</t>
  </si>
  <si>
    <t>Erwin Susilo</t>
  </si>
  <si>
    <t>KPH Bogor</t>
  </si>
  <si>
    <t>Munasik</t>
  </si>
  <si>
    <t>Said Hudri</t>
  </si>
  <si>
    <t xml:space="preserve">Tatang rifai </t>
  </si>
  <si>
    <t>Dadah Nuraidah</t>
  </si>
  <si>
    <t>Vhandi Adam</t>
  </si>
  <si>
    <t>Jaelani</t>
  </si>
  <si>
    <t>Sapturi</t>
  </si>
  <si>
    <t>Rahadian Andri S</t>
  </si>
  <si>
    <t>Dede Saukani</t>
  </si>
  <si>
    <t>PT. Xl Axiata</t>
  </si>
  <si>
    <t>PT. IBS</t>
  </si>
  <si>
    <t>PT. DMT</t>
  </si>
  <si>
    <t>31-12-2021</t>
  </si>
  <si>
    <t>Cianjur</t>
  </si>
  <si>
    <t>Jl. Dr Muwaardi No.133 Cianjur</t>
  </si>
  <si>
    <t>AM 574201</t>
  </si>
  <si>
    <t>AB   491369</t>
  </si>
  <si>
    <t>AB 491368</t>
  </si>
  <si>
    <t>AP 440248</t>
  </si>
  <si>
    <t>Kawasan Hutan</t>
  </si>
  <si>
    <t>Perusahan</t>
  </si>
  <si>
    <t>Tapek &amp; Bangunan Eks RD KTU (Laundry)</t>
  </si>
  <si>
    <t>Tempat Parkir</t>
  </si>
  <si>
    <t>18 /PKS-Add/PHT-Cjr/Divre Janten/2020</t>
  </si>
  <si>
    <t>14 /PKS-Add/PHT-Cjr/Divre Janten/2020</t>
  </si>
  <si>
    <t>15 /PKS-Add/PHT-Cjr/Divre Janten/2019</t>
  </si>
  <si>
    <t>PT. BUMI AKI BOGA</t>
  </si>
  <si>
    <t>Jalan Raya Ciloto Puncak Kp. Jemprak RT.06/03 Desa Ciloto Kec. Cipanas Kab. Cianjur</t>
  </si>
  <si>
    <t xml:space="preserve">Komp. Departemen Koprasi No. C-63, RT 003 RW 15 Mekarsari Kec. Cimanggis Kota Depok </t>
  </si>
  <si>
    <t xml:space="preserve">Cluster Pesona 2 Blok AA No. 2 RT/RW 001/15 Desa/Kelurahan Nagrak Kab. Cianjur </t>
  </si>
  <si>
    <t xml:space="preserve">Kp. Kebon Manggu RT 001 /022 Kel. Bojong herang Kec. Cianjur Kab. Cianjur </t>
  </si>
  <si>
    <t>Kp. Pos RT 02 RW 01 Desa Cijendil Kec. Cugenang Kab. Cianjur</t>
  </si>
  <si>
    <t xml:space="preserve">Jl. Teratai No 1 RT 01 RW 09 Padang Serai Kota Padang Simtra Barat </t>
  </si>
  <si>
    <t>Frangki Yogi</t>
  </si>
  <si>
    <t xml:space="preserve">Kp. Cipucung RT 03 RW 02 Desa Kebon Karet Kec. Cianjur Kab. Cianjur </t>
  </si>
  <si>
    <t>Dede Suherlan</t>
  </si>
  <si>
    <t xml:space="preserve">Kp. Tarik Kolot RT 001 RW 006 Desa Bojong Herang Kec. Cianjur Kab. Cianjur </t>
  </si>
  <si>
    <t>Kp. Sudi RT 002 RW 012 Desa Nagrak Kec. Cianjur Kab. Cianjur</t>
  </si>
  <si>
    <t xml:space="preserve">Kp. Sindang RT/RW 003/006 Kel/Desa Sukanagalih Kec. Pacet </t>
  </si>
  <si>
    <t>Jl. Laksa Luar RT 010/RW 001  Kel. Jembatan Lima Kec. Tambora JakPus</t>
  </si>
  <si>
    <t xml:space="preserve">Jl. Riau No 23 RT/RW 009/005 Kel. Gondangdia Kec. Menteng JakPus </t>
  </si>
  <si>
    <t>Jl. Desa Tengah Komp. Perkantoran Pemda Cibinong, Cibinong Tengah Bogor</t>
  </si>
  <si>
    <t>Kp. Warung Kondang RT 05 RW 11 Desa Jambudipa Kec. Warungkondang Kab. Cianjur</t>
  </si>
  <si>
    <t>Kp. Lanbau RT 02 RW 08 Desa Cipanas Kec Cipanas Kab. Cianjur</t>
  </si>
  <si>
    <t>Kawasan Hutan Produksi Petak 36D/56I 0,0576 Ha RPH Cempaka BKPH Sukanegara Utara</t>
  </si>
  <si>
    <t>Berkedudukan di Jakarta berdasarkan Kuasa Nomor 048/CSEC/POA/XL-FD/XI/2020</t>
  </si>
  <si>
    <t>Desa Cipanas Kec. Cipanas Kab Cianjur</t>
  </si>
  <si>
    <t>Desa Jambudipa Kec. Warungkondang Kab. Cianjur</t>
  </si>
  <si>
    <t>Kawasan Hutan Produksi Petak 28A 625 M2, 36C 625 M2, RPH Cempaka BKPH Sukanegara Utara</t>
  </si>
  <si>
    <t xml:space="preserve">Kp. Pasir Cina Desa Cipendawa Kec. Pacet Kab. Cianjur </t>
  </si>
  <si>
    <t>Kp. Songgom RT/RW 02/02 Desa Cipetir Kec. Cibeber Kab. Cianjur</t>
  </si>
  <si>
    <t>Jln. Kaum Sukanagara  Kp. Kaum RT 02 RW 04 Desa Sukanagara Kec. Sukanagara Kab. Cianjur</t>
  </si>
  <si>
    <t>Kp. Pos Rt/Rw 02/01 Desa Cijedil Kecamatan Cugenang Kabupaten Cianjur</t>
  </si>
  <si>
    <t>Tower Daya Mitra Telekomunikasi</t>
  </si>
  <si>
    <t>08/PKS-Add/PHT-Cjr/Divre Janten 2020</t>
  </si>
  <si>
    <t>2/Perj-PHT/Cjr/Divre Janten/2021</t>
  </si>
  <si>
    <t>Kawasan Hutan Produksi Petak 46 A RPH Cibinong BKPH Tanggeung</t>
  </si>
  <si>
    <t>Jln. Jingga Kusuma Wetan No. 46-KBP RT 03 RW 011 Desa Cipeundeuy Kec. Padalarang Kab. BB</t>
  </si>
  <si>
    <t>Jl. Guru H.Isa No. 5 RT 01 RW 03 Desa Pamoyanan Kec. Cianjur Kab. Cianjur</t>
  </si>
  <si>
    <t>04 /PKS-Add/PHT-Cjr/Divre Janten 2020</t>
  </si>
  <si>
    <t>Jl. Raya Sukabumi-Gekbrong Desa Cikahuripan</t>
  </si>
  <si>
    <t>Jl. Kadupandak Desa Kadupandak</t>
  </si>
  <si>
    <t>Jl. Raya Cibeber  Desa Cibeber</t>
  </si>
  <si>
    <t>Desa Kebon Peutey Warungkondang</t>
  </si>
  <si>
    <t>Kawasan Hutan  Petak 61 RPH Puncak BKPH Cianjur</t>
  </si>
  <si>
    <t>DIVISI REGIONAL :  JAWA BARAT</t>
  </si>
  <si>
    <t>KPH                          : CIANJUR</t>
  </si>
  <si>
    <t>Baru</t>
  </si>
  <si>
    <t>Kios</t>
  </si>
  <si>
    <t xml:space="preserve">Gedung Telkom Landmark Tower Lantai 27 Jl. Gatot Subroto Kav. 52 Kode Pos 12710, Jakarta Jln. Cilaki No. 34 Bandung </t>
  </si>
  <si>
    <t>Izul Lailly Akbar</t>
  </si>
  <si>
    <t>BULAN                       : JULI</t>
  </si>
  <si>
    <t>PPH</t>
  </si>
  <si>
    <t>POKOK</t>
  </si>
  <si>
    <t>BERSIH</t>
  </si>
  <si>
    <t>Mengetahui,</t>
  </si>
  <si>
    <t>RENCANA BULAN JUNI</t>
  </si>
  <si>
    <t>PENDAPATAN BULAN JUNI</t>
  </si>
  <si>
    <t>PENDAPATAN BULAN S/D JUNI</t>
  </si>
  <si>
    <t>PENDAPATAN S/D MINGGU LALU</t>
  </si>
  <si>
    <t>PKS Tidak diperpanjang</t>
  </si>
  <si>
    <t>PKS baru</t>
  </si>
  <si>
    <t>Seharusnya dibulan juli tapi masuk di bulan maret</t>
  </si>
  <si>
    <t>Realisasi bersih</t>
  </si>
  <si>
    <t>RENCANA MINGGU II</t>
  </si>
  <si>
    <t>RENCANA MINGGU I</t>
  </si>
  <si>
    <t>RENCANA MINGGU III</t>
  </si>
  <si>
    <t>RENCANA MINGGU IV</t>
  </si>
  <si>
    <t>BULAN                       :  AGUSTUS</t>
  </si>
  <si>
    <t>Kantor PT,DMT pindah dan belum ada kontak dengan perusahaan tersebut sedang diusahakan menelusuri PT. tersebut</t>
  </si>
  <si>
    <t>BKPH</t>
  </si>
  <si>
    <t>RPH</t>
  </si>
  <si>
    <t>KPH</t>
  </si>
  <si>
    <t>BANDUNG SELATAN</t>
  </si>
  <si>
    <t>CIWIDEY</t>
  </si>
  <si>
    <t>PANGALENGAN</t>
  </si>
  <si>
    <t>RAJAMANDALA</t>
  </si>
  <si>
    <t>PATUHA</t>
  </si>
  <si>
    <t>CIPATAT</t>
  </si>
  <si>
    <t>CIMANGGU</t>
  </si>
  <si>
    <t>PATROL</t>
  </si>
  <si>
    <t>KPH                             :  BANDUNG SELATAN</t>
  </si>
  <si>
    <t>Cucu Sutisna</t>
  </si>
  <si>
    <t>PHT.19741012201307100</t>
  </si>
  <si>
    <t>Adm Perhutani KPH  Bandung Selatan</t>
  </si>
  <si>
    <t>Arif Marghamam S. Hut</t>
  </si>
  <si>
    <t>Halaman RD Asper Pangalengan</t>
  </si>
  <si>
    <t>Kios Sembako</t>
  </si>
  <si>
    <t>Halaman RD KRPH Pangalengan</t>
  </si>
  <si>
    <t>KANCANA</t>
  </si>
  <si>
    <t>Tanah DK</t>
  </si>
  <si>
    <t xml:space="preserve">TBR. TIMUR </t>
  </si>
  <si>
    <t>Tower Solusindo</t>
  </si>
  <si>
    <t>Tower Protelindo</t>
  </si>
  <si>
    <t>Pekarangan Eks TPK Ciwidey</t>
  </si>
  <si>
    <t>Kios di halaman RD Asper Ciwidey</t>
  </si>
  <si>
    <t>Pekarangan RD Waka Barat</t>
  </si>
  <si>
    <t>Pemanfaatan alur DK</t>
  </si>
  <si>
    <t>Dayat</t>
  </si>
  <si>
    <t>Ade Wawan</t>
  </si>
  <si>
    <t>Ade Rahmat</t>
  </si>
  <si>
    <t>Ajat Sudrajat/A Gim/Eri Nuryadin</t>
  </si>
  <si>
    <t>Linda Fitria</t>
  </si>
  <si>
    <t xml:space="preserve"> H Usep Rahmat Saepudin/Ida Farida</t>
  </si>
  <si>
    <t>Sulistio</t>
  </si>
  <si>
    <t>Jajang Solihin</t>
  </si>
  <si>
    <t>Komarudin</t>
  </si>
  <si>
    <t>Warga</t>
  </si>
  <si>
    <t>H. Yana Rodiana</t>
  </si>
  <si>
    <t>Ade/santi</t>
  </si>
  <si>
    <t>Egi Koswara</t>
  </si>
  <si>
    <t>Asep Dikdik Makmur</t>
  </si>
  <si>
    <t>Gandi Koswara</t>
  </si>
  <si>
    <t>Asep Yayan/M Gagant Purnama</t>
  </si>
  <si>
    <t>Cecep Nurdin</t>
  </si>
  <si>
    <t>Dadang Koswara</t>
  </si>
  <si>
    <t>Suratno</t>
  </si>
  <si>
    <t>H. Erom</t>
  </si>
  <si>
    <t>H. Entur</t>
  </si>
  <si>
    <t>Aep Sahrudin</t>
  </si>
  <si>
    <t>Cucu Mulyana/endang</t>
  </si>
  <si>
    <t>Dadang Darsiwa</t>
  </si>
  <si>
    <t>Ajang Usep</t>
  </si>
  <si>
    <t>H. Kelon</t>
  </si>
  <si>
    <t>H. Wawan Kustiawan</t>
  </si>
  <si>
    <t>Mohadoli</t>
  </si>
  <si>
    <t>Uka</t>
  </si>
  <si>
    <t>Moch Ase Lesmana</t>
  </si>
  <si>
    <t>Yusuf Taujuri</t>
  </si>
  <si>
    <t>Mamat Achdiat</t>
  </si>
  <si>
    <t>Indra Rosdiana</t>
  </si>
  <si>
    <t>Rosidin Hidayat</t>
  </si>
  <si>
    <t>Aan</t>
  </si>
  <si>
    <t xml:space="preserve">H. Dede Sutisna </t>
  </si>
  <si>
    <t>Kusyana</t>
  </si>
  <si>
    <t>Andi</t>
  </si>
  <si>
    <t>Aa Rahmat</t>
  </si>
  <si>
    <t>Neng Yanti Sulastri</t>
  </si>
  <si>
    <t>Alis Masitoh</t>
  </si>
  <si>
    <t>Entin Kartini</t>
  </si>
  <si>
    <t>Pipit</t>
  </si>
  <si>
    <t>Maman Sutiman</t>
  </si>
  <si>
    <t>Dikdik Herdian- Eliyani</t>
  </si>
  <si>
    <t>Oma-edi</t>
  </si>
  <si>
    <t>Usep Rahmat</t>
  </si>
  <si>
    <t>Iyan Yana Cahyana</t>
  </si>
  <si>
    <t>Dani Sunandar</t>
  </si>
  <si>
    <t>Iyang Candaya</t>
  </si>
  <si>
    <t>Ilyas Sahidin</t>
  </si>
  <si>
    <t>Elis Patimah</t>
  </si>
  <si>
    <t>Dadan Sutisna</t>
  </si>
  <si>
    <t>Ade Sambas</t>
  </si>
  <si>
    <t>Nenah Suhanah</t>
  </si>
  <si>
    <t>Imas</t>
  </si>
  <si>
    <t>Idan Kusman</t>
  </si>
  <si>
    <t>Indah-Dede Mulyana</t>
  </si>
  <si>
    <t>Maman - Ayi Sutisna</t>
  </si>
  <si>
    <t>Dasep Andi</t>
  </si>
  <si>
    <t>Ahmad</t>
  </si>
  <si>
    <t>Lilis Heryati</t>
  </si>
  <si>
    <t>Gimin</t>
  </si>
  <si>
    <t>H. isep Yayan Hudaya</t>
  </si>
  <si>
    <t>Sopyan</t>
  </si>
  <si>
    <t>Zaenal Mutaqin</t>
  </si>
  <si>
    <t>Ayi Tarsana</t>
  </si>
  <si>
    <t>Solihin</t>
  </si>
  <si>
    <t>Iis Dewiyana</t>
  </si>
  <si>
    <t>Iwan Sopandi</t>
  </si>
  <si>
    <t>Edi Nugraha</t>
  </si>
  <si>
    <t>Yati Sumiati</t>
  </si>
  <si>
    <t>Tasza Nur Adinda</t>
  </si>
  <si>
    <t>Wilin Anggita</t>
  </si>
  <si>
    <t>Tantri Ariyanti</t>
  </si>
  <si>
    <t>Agus</t>
  </si>
  <si>
    <t>Mamat Rahmat</t>
  </si>
  <si>
    <t>Rudi Komarudin</t>
  </si>
  <si>
    <t>Ambar Dela D</t>
  </si>
  <si>
    <t>Deny Sugara</t>
  </si>
  <si>
    <t>H.Taofik.E Sutaram</t>
  </si>
  <si>
    <t>Jajang Karno</t>
  </si>
  <si>
    <t>Fahmi Adam</t>
  </si>
  <si>
    <t>Kios Sembako (BIP)</t>
  </si>
  <si>
    <t>Kios Las Karbit (BIP)</t>
  </si>
  <si>
    <t>Kios Sembako (LKN)</t>
  </si>
  <si>
    <t>Kios hasil bumi (LKN)</t>
  </si>
  <si>
    <t>Kios alat listrik (LKN)</t>
  </si>
  <si>
    <t>Kios elektronik (LKN)</t>
  </si>
  <si>
    <t>Kios Bambu</t>
  </si>
  <si>
    <t>Kios Sayuran (PUJAPIN)</t>
  </si>
  <si>
    <t>Kios Sembako (PUJAPIN)</t>
  </si>
  <si>
    <t>Tempat Cuci Motor (PUJAPIN)</t>
  </si>
  <si>
    <t>Bangunan Material</t>
  </si>
  <si>
    <t>Warung Nasi</t>
  </si>
  <si>
    <t>Warung kupat</t>
  </si>
  <si>
    <t>Warung lotek</t>
  </si>
  <si>
    <t>Warung bakso</t>
  </si>
  <si>
    <t>Warung pakan burung</t>
  </si>
  <si>
    <t>pangkas rambut</t>
  </si>
  <si>
    <t>Rias pengantin</t>
  </si>
  <si>
    <t>Bungkus jok</t>
  </si>
  <si>
    <t>Waung Es</t>
  </si>
  <si>
    <t>Warung pakan ayam</t>
  </si>
  <si>
    <t>showroom Motor</t>
  </si>
  <si>
    <t>Warung nasi</t>
  </si>
  <si>
    <t>Warung kelontongan</t>
  </si>
  <si>
    <t>Warung kopi</t>
  </si>
  <si>
    <t>Gudang pupuk Kandang</t>
  </si>
  <si>
    <t>Warung Kopi</t>
  </si>
  <si>
    <t>Bengkel Motor</t>
  </si>
  <si>
    <t>Warung bandrek</t>
  </si>
  <si>
    <t>Kios Etalase Pakaian</t>
  </si>
  <si>
    <t>Kios Salon Rias</t>
  </si>
  <si>
    <t>Kios counter HP</t>
  </si>
  <si>
    <t>Kios Pakaian</t>
  </si>
  <si>
    <t>Kios Suplier Gas</t>
  </si>
  <si>
    <t>Garasi Mobil</t>
  </si>
  <si>
    <t>Kios Dagang Pakaian</t>
  </si>
  <si>
    <t>Kios Bubur</t>
  </si>
  <si>
    <t>Warteg</t>
  </si>
  <si>
    <t>Kios Salon</t>
  </si>
  <si>
    <t>Salon/Pangkas Rambut</t>
  </si>
  <si>
    <t>PT Khibar</t>
  </si>
  <si>
    <t>Dejima Kohii Cofeeshop</t>
  </si>
  <si>
    <t>Kuliner</t>
  </si>
  <si>
    <t>77/PKS/PPB/BDS/Divre-Janten/2021</t>
  </si>
  <si>
    <t>76/PKS/PPB/BDS/Divre-Janten/2021</t>
  </si>
  <si>
    <t>80/PKS/PPB/BDS/Divre-Janten/2021</t>
  </si>
  <si>
    <t>75/PKS/PPB/BDS/Divre-Janten/2021</t>
  </si>
  <si>
    <t>79/PKS/PPB/BDS/Divre-Janten/2021</t>
  </si>
  <si>
    <t>74/PKS/PPB/BDS/Divre-Janten/2021</t>
  </si>
  <si>
    <t>72/PKS/PPB/BDS/Divre-Janten/2021</t>
  </si>
  <si>
    <t>73/PKS/PPB/BDS/Divre-Janten/2021</t>
  </si>
  <si>
    <t>51/PKS/PPB/BDS/Divre-Janten/2021</t>
  </si>
  <si>
    <t>50/PKS/PPB/BDS/Divre-Janten/2021</t>
  </si>
  <si>
    <t>83/PKS/PPB/BDS/Divre-Janten/2021</t>
  </si>
  <si>
    <t>82/PKS/PPB/BDS/Divre-Janten/2021</t>
  </si>
  <si>
    <t>70/PKS/PPB/BDS/Divre-Janten/2021</t>
  </si>
  <si>
    <t>52/PKS/PPB/BDS/Divre-Janten/2021</t>
  </si>
  <si>
    <t>71/PKS/PPB/BDS/Divre-Janten/2021</t>
  </si>
  <si>
    <t>68/PKS/PPB/BDS/Divre-Janten/2021</t>
  </si>
  <si>
    <t>66/PKS/PPB/BDS/Divre-Janten/2021</t>
  </si>
  <si>
    <t>78/PKS/PPB/BDS/Divre-Janten/2021</t>
  </si>
  <si>
    <t>81/PKS/PPB/BDS/Divre-Janten/2021</t>
  </si>
  <si>
    <t>65/PKS/PPB/BDS/Divre-Janten/2021</t>
  </si>
  <si>
    <t>69/PKS/PPB/BDS/Divre-Janten/2021</t>
  </si>
  <si>
    <t>67/PKS/PPB/BDS/Divre-Janten/2021</t>
  </si>
  <si>
    <t>64/PKS/PPB/BDS/Divre-Janten/2019</t>
  </si>
  <si>
    <t>44/PKS/PPB/BDS/Divre-Janten/2021</t>
  </si>
  <si>
    <t>55/PKS/PPB/BDS/Divre-Janten/2021</t>
  </si>
  <si>
    <t>43/PKS/PPB/BDS/Divre-Janten/2021</t>
  </si>
  <si>
    <t>56/PKS/PPB/BDS/Divre-Janten/2021</t>
  </si>
  <si>
    <t>87/PKS/PPB/BDS/Divre-Janten/2021</t>
  </si>
  <si>
    <t>89/PKS/PPB/BDS/Divre-Janten/2021</t>
  </si>
  <si>
    <t>86/PKS/PPB/BDS/Divre-Janten/2021</t>
  </si>
  <si>
    <t>88/PKS/PPB/BDS/Divre-Janten/2021</t>
  </si>
  <si>
    <t>84/PKS/PPB/BDS/Divre-Janten/2021</t>
  </si>
  <si>
    <t>57/PKS/PPB/BDS/Divre-Janten/2021</t>
  </si>
  <si>
    <t>91/PKS/PPB/BDS/Divre-Janten/2021</t>
  </si>
  <si>
    <t>49/PKS/PPB/BDS/Divre-Janten/2021</t>
  </si>
  <si>
    <t>95/PKS/PPB/BDS/Divre-Janten/2021</t>
  </si>
  <si>
    <t>96/PKS/PPB/BDS/Divre-Janten/2021</t>
  </si>
  <si>
    <t>97/PKS/PPB/BDS/Divre-Janten/2021</t>
  </si>
  <si>
    <t>94/PKS/PPB/BDS/Divre-Janten/2021</t>
  </si>
  <si>
    <t>93/PKS/PPB/BDS/Divre-Janten/2021</t>
  </si>
  <si>
    <t>146/PKS/PPB/BDS/Divre-Janten/2022</t>
  </si>
  <si>
    <t>147/PKS/PPB/BDS/Divre-Janten/2022</t>
  </si>
  <si>
    <t>148/PKS/PPB/BDS/Divre-Janten/2022</t>
  </si>
  <si>
    <t>149/PKS/PPB/BDS/Divre-Janten/2022</t>
  </si>
  <si>
    <t>150/PKS/PPB/BDS/Divre-Janten/2022</t>
  </si>
  <si>
    <t>151/PKS/PPB/BDS/Divre-Janten/2022</t>
  </si>
  <si>
    <t>152/PKS/PPB/BDS/Divre-Janten/2022</t>
  </si>
  <si>
    <t>153/PKS/PPB/BDS/Divre-Janten/2022</t>
  </si>
  <si>
    <t>154/PKS/PPB/BDS/Divre-Janten/2022</t>
  </si>
  <si>
    <t>155/PKS/PPB/BDS/Divre-Janten/2022</t>
  </si>
  <si>
    <t>156/PKS/PPB/BDS/Divre-Janten/2022</t>
  </si>
  <si>
    <t>157/PKS/PPB/BDS/Divre-Janten/2022</t>
  </si>
  <si>
    <t>158/PKS/PPB/BDS/Divre-Janten/2022</t>
  </si>
  <si>
    <t>159/PKS/PPB/BDS/Divre-Janten/2022</t>
  </si>
  <si>
    <t>160/PKS/PPB/BDS/Divre-Janten/2022</t>
  </si>
  <si>
    <t>161/PKS/PPB/BDS/Divre-Janten/2022</t>
  </si>
  <si>
    <t>162/PKS/PPB/BDS/Divre-Janten/2022</t>
  </si>
  <si>
    <t>163/PKS/PPB/BDS/Divre-Janten/2022</t>
  </si>
  <si>
    <t>164/PKS/PPB/BDS/Divre-Janten/2022</t>
  </si>
  <si>
    <t>165/PKS/PPB/BDS/Divre-Janten/2022</t>
  </si>
  <si>
    <t>166/PKS/PPB/BDS/Divre-Janten/2022</t>
  </si>
  <si>
    <t>167/PKS/PPB/BDS/Divre-Janten/2022</t>
  </si>
  <si>
    <t>168/PKS/PPB/BDS/Divre-Janten/2022</t>
  </si>
  <si>
    <t>169/PKS/PPB/BDS/Divre-Janten/2022</t>
  </si>
  <si>
    <t>170/PKS/PPB/BDS/Divre-Janten/2022</t>
  </si>
  <si>
    <t>171/PKS/PPB/BDS/Divre-Janten/2022</t>
  </si>
  <si>
    <t>172/PKS/PPB/BDS/Divre-Janten/2022</t>
  </si>
  <si>
    <t>173/PKS/PPB/BDS/Divre-Janten/2022</t>
  </si>
  <si>
    <t>174/PKS/PPB/BDS/Divre-Janten/2022</t>
  </si>
  <si>
    <t>175/PKS/PPB/BDS/Divre-Janten/2022</t>
  </si>
  <si>
    <t>176/PKS/PPB/BDS/Divre-Janten/2022</t>
  </si>
  <si>
    <t>177/PKS/PPB/BDS/Divre-Janten/2022</t>
  </si>
  <si>
    <t>178/PKS/PPB/BDS/Divre-Janten/2022</t>
  </si>
  <si>
    <t>179/PKS/PPB/BDS/Divre-Janten/2022</t>
  </si>
  <si>
    <t>180/PKS/PPB/BDS/Divre-Janten/2022</t>
  </si>
  <si>
    <t>181/PKS/PPB/BDS/Divre-Janten/2022</t>
  </si>
  <si>
    <t>182/PKS/PPB/BDS/Divre-Janten/2022</t>
  </si>
  <si>
    <t>141/PKS/PPB/BDS/Divre-Janten/2022</t>
  </si>
  <si>
    <t>04/PKS/PPB/BDS/Divre-Janten/2021</t>
  </si>
  <si>
    <t>143/PKS/PPB/BDS/Divre-Janten/2022</t>
  </si>
  <si>
    <t>145/PKS/PPB/BDS/Divre-Janten/2022</t>
  </si>
  <si>
    <t>50/NKK/PPB/BDS/DIVRE/JANTEN/2020</t>
  </si>
  <si>
    <t>124/PKS/PPB/BDS/Divre-Janten/2021</t>
  </si>
  <si>
    <t>183/PKS/PPB/BDS/Divre.Janten/2022</t>
  </si>
  <si>
    <t>30/12/2021</t>
  </si>
  <si>
    <t>24/02/2022</t>
  </si>
  <si>
    <t>28/07/2021</t>
  </si>
  <si>
    <t>23/02/2021</t>
  </si>
  <si>
    <t>20/10/2020</t>
  </si>
  <si>
    <t>29/12/2022</t>
  </si>
  <si>
    <t>23/02/2023</t>
  </si>
  <si>
    <t>31/12/2022</t>
  </si>
  <si>
    <t>15/03/2023</t>
  </si>
  <si>
    <t>24/10/2023</t>
  </si>
  <si>
    <t>Kawasan Hutan Petak 80 A RPH Cimanggu, BKPH Tambakruyung Timur KPH Bandung Selatan</t>
  </si>
  <si>
    <t>185/PKS/PPB/BDS/Div.Janten/2022</t>
  </si>
  <si>
    <t>Pemanfaatan</t>
  </si>
  <si>
    <t xml:space="preserve">Tower </t>
  </si>
  <si>
    <t>Arun Probowinoto/PT. Protelindo</t>
  </si>
  <si>
    <t>Menara BCA Lantai 55, Jl. MH Tamrin no 1 Jakarta 10310</t>
  </si>
  <si>
    <t>Kawasan Hutan Petak 3e RPH Patuha, BKPH Ciwidey KPH Bandung Selatan</t>
  </si>
  <si>
    <t>Ismet</t>
  </si>
  <si>
    <t>Jln  Tubagus Ismail 144 Rt 003/RW 12 Kel. Sekeloa Kec Coblong Kota Bandung</t>
  </si>
  <si>
    <t>Surat Kuasa</t>
  </si>
  <si>
    <t>Pekarangan Rumdin Kantor BKPH Pangalengan</t>
  </si>
  <si>
    <t>Endang</t>
  </si>
  <si>
    <t>Kp. Langbong RT 001/RW 014 Kel. Pangalengan Kec Pangalengan Kab Bandung</t>
  </si>
  <si>
    <t>AU 013413</t>
  </si>
  <si>
    <t>Tanah Pekarangan (DK) Kantor BKPH Pangalengan, JL. Raya Pangalengan</t>
  </si>
  <si>
    <t>Kios Sayur Mayur</t>
  </si>
  <si>
    <t>Kp. Pangharepan RT 001 / RW 008 Kel Pangalengan Kec Pangalengan Kab Bandung</t>
  </si>
  <si>
    <t>Kp. Cisuruli RT 003/ RW 012 Kel. Margamulya Kec Pangalengan Kab Bandung</t>
  </si>
  <si>
    <t>Kp. Kiara Sirna Wangi RT 002 / RW 005 Kel. Pulosari Kec Pangalengan Kab Bandung</t>
  </si>
  <si>
    <t>Dede Sumpena</t>
  </si>
  <si>
    <t>Kios Beras</t>
  </si>
  <si>
    <t>Dikki Sidik Abdulah</t>
  </si>
  <si>
    <t>Kp. Padamukti RT 004 / RW 007 Kel Margamukti Kec, Pangalengan Kab. Bandung</t>
  </si>
  <si>
    <t>Kios Klontong</t>
  </si>
  <si>
    <t>Kp. Ciawi RT 002 / RW 002 Kel Pangalengan Kec Pangalengan Kab Bandung</t>
  </si>
  <si>
    <t>85/PKS/PPB/BDS/Divre-Janten/2021</t>
  </si>
  <si>
    <t>Kp Babakan Parki RT 001 / RW 005 Kel Pangalengan Kec Pangalengan Kab Bandung</t>
  </si>
  <si>
    <t>H. Nanang Cahyana, S. Ag</t>
  </si>
  <si>
    <t>Jl. Serma Muhtar RT 002 / RW 005 Kel Cisitu Kec Pangalengan Kab Bandung</t>
  </si>
  <si>
    <t xml:space="preserve">kios kue </t>
  </si>
  <si>
    <t>Kp. Babakan Mulyana RT 005 /RW 007 Kel Pangalengan Kec. Pangalengan Kab Bandung</t>
  </si>
  <si>
    <t>Kp. Babakan Laksana RT 002 /RW 011 Kel Pangalengan Kec. Pangalengan Kab Bandung</t>
  </si>
  <si>
    <t>Kp Pasanggrahan RT 003 / RW 007 DS. Pangalengan Kec Pangalengan Kab Bandung</t>
  </si>
  <si>
    <t xml:space="preserve">Pekarangan Rumdin KRPH Kancana </t>
  </si>
  <si>
    <t>BJ 957378</t>
  </si>
  <si>
    <t>Kp. Baru Jaya RT 008 / RW 003 Kel Sukamanah Kec Pangalengan Kab Bandung</t>
  </si>
  <si>
    <t>Tanah Pekarangan (DK) Rumdin KRPH Kancana Pangalengan, JL. Raya Pangalengan</t>
  </si>
  <si>
    <t>Kp. Wargamekar RT 001 / RW 019 Kel Sukamanah Kec Pangalengan Kab Bandung</t>
  </si>
  <si>
    <t>Kp. Sukadana RT 001 / RW 021 Kel. Margamulya Kec. Pangalengan Kab. Bandung</t>
  </si>
  <si>
    <t>Kp. Pangharepan RT 003 / RW 008 Kel Pangalengan Kec Pangalengan Kab Bandung</t>
  </si>
  <si>
    <t>Kp. Barusalam RT 008 / RW 004 Kel. Sukamanah Kec Pangalengan Kab Bandung</t>
  </si>
  <si>
    <t>Kp. Rancamanyar RT 002 / RW 008 Kel Margamukti Kec Pangalengan Kab Bandung</t>
  </si>
  <si>
    <t>Pekarangan Rumdin Kantor BKPH Ciwidey</t>
  </si>
  <si>
    <t>Jl. Kampung Warung RT 006 / RW 001 Kec Pasir Jambu Kab. Bandung</t>
  </si>
  <si>
    <t>AH 728902</t>
  </si>
  <si>
    <t>Blok Salasa RT 002 / RW 002 Kel. Kawunggirang Kec. Majalengka Kab. Bandung</t>
  </si>
  <si>
    <t>Kp. Cihanjawar RT 001 / RW 005 Ds. Margamulya Kec Pasir Jambu Kab. Bandung</t>
  </si>
  <si>
    <t>Tanah DK pekarangan &amp; Banungan Rumdin Perhutani</t>
  </si>
  <si>
    <t>Perumahan Griya Taman Lestari RT 002 / RW 009 Ds. Gudang Kec. Tanjungsari Kab. Sumedang</t>
  </si>
  <si>
    <t>Rahmad Hidayat</t>
  </si>
  <si>
    <t>Jl. Tanah Abang I no 12F RT 008 / RW 008 Kel Petojon Selatan Kec Gambir kota Jakarta Pusat</t>
  </si>
  <si>
    <t>Tanah aset perusahaan Dk jl Maleber Utara (komp.kehutanan)</t>
  </si>
  <si>
    <t>MBTS (mobile base transmision statiun)</t>
  </si>
  <si>
    <t>Jl. Raya Citaman Nagreg KM 36 Bandung Kampung Andir RT 005 / RW 007 DS Citaman Kec Nagereg</t>
  </si>
  <si>
    <t>BS 056504</t>
  </si>
  <si>
    <t>AH 737325</t>
  </si>
  <si>
    <t>Pekarangan &amp; ruangan (DK) Kantor KPH Bdg Selatan</t>
  </si>
  <si>
    <t>Jl. Cirebon No 4 Bandung Kel Kacapiring Kec Batununggal Kota Bandung</t>
  </si>
  <si>
    <t>A 1184515</t>
  </si>
  <si>
    <t>Jl. Maleber Utara Komp Kehutanan RT 008 / RW 008  Kel. Maleber Kec Andir kota Bandung</t>
  </si>
  <si>
    <t>Muhammad Jeviera Jehan</t>
  </si>
  <si>
    <t>Jl. Jakarta Dalam III no 78 /123 Kel. Kacapiring Kec Batununggal Kota Bandung</t>
  </si>
  <si>
    <t>Kp. Babakan Laksana RT 005 /RW 011 Kel Pangalengan Kec. Pangalengan Kab Bandung</t>
  </si>
  <si>
    <t>Kp. Babakan Laksana RT 008 /RW 011 Kel Pangalengan Kec. Pangalengan Kab Bandung</t>
  </si>
  <si>
    <t>Kp. Legok Kondang RT 005 / RW 009 Ds Pangalengan Kec Pangalengan Kab Bandung</t>
  </si>
  <si>
    <t>Komp. Kebon Kopi Blok B No 10 Rt 001 / RW 015 Ds. Margamulya Kec Pangalengan Kab Bandung</t>
  </si>
  <si>
    <t>Kp. Pasirmulya kulon RT 005 / RW 007 Ds.  Margamulya Kec. Pangalengan Kab Bandung</t>
  </si>
  <si>
    <t>Kp. Babakan Laksana RT 004 /RW 011 Kel Pangalengan Kec. Pangalengan Kab Bandung</t>
  </si>
  <si>
    <t>Kp. Pasanggrahan Kulon RT 001 / RW 008 Ds. Pangalengan Kec. Pangalengan Kab Bandung</t>
  </si>
  <si>
    <t>Komp. Kebon Kopi RT 001 / RW 015 Ds. Margamulya Kec Pangalengan Kab Bandung</t>
  </si>
  <si>
    <t>Kp. Mekar Mulya RT 003 / RW 024 Ds. Marga Mulya Kec. Pangalengan  Kab.  Bandung</t>
  </si>
  <si>
    <t>Kp. Babakan Anyar RT 002 / RW 010 Ds. Pangalengan Kec Pangalengan Kab Bandung</t>
  </si>
  <si>
    <t>Komp GPA jl. Lumba lumba lok F 12 RT 003 / RW 012 DS. Pangalengan Kec Pangalengan Kab Bandung</t>
  </si>
  <si>
    <t>Kp. Pangharepan RT 002 / RW 008 Ds. Pangalengan Kec. Pangalengan Kab Bandung</t>
  </si>
  <si>
    <t>Pekarangan/Halaman Eks TPK Ciwidey</t>
  </si>
  <si>
    <t xml:space="preserve">Jl. Babakan Tiga Desa Ciwidey Kec. Ciwidey Kab. Bandung </t>
  </si>
  <si>
    <t>BJ 567069</t>
  </si>
  <si>
    <t>Cimuncang Tengah RT 001 / RW 007 Kel Ciwidey Kec Ciwidey Kab . Bandung</t>
  </si>
  <si>
    <t>Kp. Babakan Tenjolaya RT 003 / RW 004 Ds Tenjolaya Kec Pasir Jambu Kab Bandung</t>
  </si>
  <si>
    <t>Cukang Genteng RT 002 / RW 001 Kel Cukang Genteng Kec Pasir Jambu Kab Bandung</t>
  </si>
  <si>
    <t>Kp. Babakan Tiga RT 001 / RW 001 Kel Ciwidey Kec Ciwidey Kab Bandung</t>
  </si>
  <si>
    <t>Bojong Kawung RT 003 / RW 005 Kel Mekarmaju Kec Pasir Jambu Kab Bandung</t>
  </si>
  <si>
    <t>Ciwidey Tengah RT 003 / RW 010 Kel Ciwidey Kec Ciwidey Kab Bandung</t>
  </si>
  <si>
    <t>Kios UMKM Kuliner</t>
  </si>
  <si>
    <t>Jl. Rangkas Bitung no 2 A Kota Bandung</t>
  </si>
  <si>
    <t xml:space="preserve">Gg. Marhaban No 291 / 41 A RT 003 / RW 001 Kel Sukamaju Kec Cibreunying kota Bandung </t>
  </si>
  <si>
    <t>-</t>
  </si>
  <si>
    <t>Jl. Raya Gunung Halu Kabupaten Bandung Barat</t>
  </si>
  <si>
    <t>Kp. Taman Jaya RT 002 / RW 020 Kel Sirna jaya Kec, Gunung Halu Kab Bandung Barat</t>
  </si>
  <si>
    <t>199/PKS/PPB/BDS/Divre-Janten/2022</t>
  </si>
  <si>
    <t>Jl. Cimahi RT 04 RW 02 Kelurahan Burangrang Kecamatan Tegal Selatan Kota Tegal</t>
  </si>
  <si>
    <t>Ady Reswanto</t>
  </si>
  <si>
    <t>Jalan Raya Cibeber Desa Lebakmuncang Kecamatan Ciwidey Kabupanten Bandung</t>
  </si>
  <si>
    <t>Jl. Kp. Sukamanah RT 001/ RW  023 Ds. Lebakmuncang Kecamatan Ciwidey Kab Bandung</t>
  </si>
  <si>
    <t>Jl. Raya Cibeber Desa Lebakmuncang Kec Ciwidey Kabupaten Bandung</t>
  </si>
  <si>
    <t>Kp. Sindangsari RT 021 / RT 016 Desa Ciwidey Kec Ciwidey Kabupaten Bandung</t>
  </si>
  <si>
    <t>Kp. Mumunggang RT 03 / RT 014 Desa Ciwidey Kec. Ciwidey Kabupaten Bandung</t>
  </si>
  <si>
    <t>Kp. Sukasari Mekar RT 002 / RW 019  Desa Ciwidey Kecamatan Ciwidey Kabupaten Bandung</t>
  </si>
  <si>
    <t xml:space="preserve">Kp. Griya Sukasari RT 001 / RW 018 Desa Ciwidey Kec Ciwidey Kabupaten Bandung </t>
  </si>
  <si>
    <t>Kp. Makbul RT 003 / RW 004 Desa Margamulya Kec PasirJambu Kabupaten Bandung</t>
  </si>
  <si>
    <t xml:space="preserve">KP. Mekarjaya RT 002 / RW 014 Desa Panyocokan Kec Ciwidey Kabupaten Bandung  </t>
  </si>
  <si>
    <t>Kp. Sukamanah RT 004 / RW 014 Desa Lebak Muncang Kec Ciwidey Kabupaten Bandung</t>
  </si>
  <si>
    <t>Kp. Tonjong RT  004 / RW 007 Desa Panundaan Kec. Ciwidey Kabupaten Bandung</t>
  </si>
  <si>
    <t>H. Nyanjang Rahim</t>
  </si>
  <si>
    <t>Kp. Babakan Lampit RT 003 / RW 007 Desa Panundaan Kecamatan Ciwidey Kab Bandung</t>
  </si>
  <si>
    <t>Kp. Tonjong RT  002 / RW 030 Desa Ciwidey  Kec. Ciwidey Kabupaten Bandung</t>
  </si>
  <si>
    <t>Kp. Sukahaji RT 001 / RW 016 Desa Lebakmuncang Kec Ciwidey Kabupaten Bandung</t>
  </si>
  <si>
    <t>Kp. Waluri RT 001 / RW 015 Desa Lebakmuncang Kec. Ciwidey Kabupaten Bandung</t>
  </si>
  <si>
    <t xml:space="preserve">Kp. Ciparay RT 001 / RW 016 Desa Lebakmuncang Kec. Ciwidey Kabupaten Bandung </t>
  </si>
  <si>
    <t>Kp. Cijembel RT 002 / RW 007 Desa Lebakmuncang Kec. Ciwidey Kabupaten Bandung</t>
  </si>
  <si>
    <t>cindy Ardilawati</t>
  </si>
  <si>
    <t>Kp. Cikaray RT 001 / RW 016 Desa Lebakmuncang Kec. Ciwidey  Kabupaten Bandung</t>
  </si>
  <si>
    <t>Kp. Tabrik RT 001/ RW 016 Desa Margamulya Kec Pasirjambu Kabupaten Bandung</t>
  </si>
  <si>
    <t>Kp. Waluri RT 003 / RW 015 Desa Lebakmuncang Kec. Ciwidey Kabupaten Bandung</t>
  </si>
  <si>
    <t>Kp. Ciinjuk RT 003 / RW 007 Desa Ciwidey Kec Lebakmuncang Kabupaten Bandung</t>
  </si>
  <si>
    <t>KP. Cikiray RT 001 / RW 016 Desa Lebakmuncang Kec Ciwidey Kabupaten Bandung</t>
  </si>
  <si>
    <t>Kp. Gambung RT 001 / RW 016 Desa Sukawening Kec. Ciwidey Kabupaten Bandung</t>
  </si>
  <si>
    <t>Kp. Pasir Kemir RT 002 / RW 012 Desa Lebakmuncang Kec Ciwidey Kabupaten Bandung</t>
  </si>
  <si>
    <t>Jl. Pamekarsari RT 001 / RW 002 Desa Ciwidey Kec Ciwidey Kabupaten Bandung</t>
  </si>
  <si>
    <t>Kp. Ciinjuk RT 009 / RW 023 Desa Ciwidey Kec Lebakmuncang Kabupaten Bandung</t>
  </si>
  <si>
    <t>Nani</t>
  </si>
  <si>
    <t>Kp. Ciwidey tengah RT 001 / RW 010 Desa Ciwidey Kecamatan Ciwidey Kabupaten Bandung</t>
  </si>
  <si>
    <t>Ajang Jejeh</t>
  </si>
  <si>
    <t>202/PKS/PPB/BDS/Divre Janten/2022</t>
  </si>
  <si>
    <t>BKPH PANGALENGAN</t>
  </si>
  <si>
    <t>BKPH TBR. TIMUR</t>
  </si>
  <si>
    <t>BKPH CIWIDEY</t>
  </si>
  <si>
    <t>BKPH RAJAMANDALA</t>
  </si>
  <si>
    <t>KANTOR KPH BDS</t>
  </si>
  <si>
    <t>Pekarangan RD Asper Tbr, Barat</t>
  </si>
  <si>
    <t>Jalan Citatah no 50 kecamatan Cipatat Kabupanten Bandung</t>
  </si>
  <si>
    <t>KSS Sarpra &amp; Opt. Aset, IT.</t>
  </si>
  <si>
    <t>RD WAKA BARAT</t>
  </si>
  <si>
    <t>1 UNIT</t>
  </si>
  <si>
    <t>AM 591 277</t>
  </si>
  <si>
    <t>Rumah tinggal</t>
  </si>
  <si>
    <t>219/PKS/PPB/BDS/DIVRE/JANTEN/2022</t>
  </si>
  <si>
    <t>Ani Setiani</t>
  </si>
  <si>
    <t>Kp. Bungur Jaya RT 01 / RW 08 Desa Mandalasari Kec. Cipatat Kab Bandung Barat</t>
  </si>
  <si>
    <t>RD WAKA TIMUR</t>
  </si>
  <si>
    <t>Jl. Rangkas Bitung no 2 b Kota Bandung</t>
  </si>
  <si>
    <t>220/PKS/PPB/BDS/DIVRE/JANTEN/2022</t>
  </si>
  <si>
    <t>203/PKS/PPB/BDS/DIVRE;JANTEN/2022</t>
  </si>
  <si>
    <t>28/07/2022</t>
  </si>
  <si>
    <t>Gunung Halu</t>
  </si>
  <si>
    <t>27/07/2023</t>
  </si>
  <si>
    <t>222/PKS/PPB/BDS/Divre-Janten/2022</t>
  </si>
  <si>
    <t>225/PKS/PPB/BDS/Divre-Janten/2022</t>
  </si>
  <si>
    <t>224/PKS/PPB/BDS/Divre-Janten/2022</t>
  </si>
  <si>
    <t>lunas</t>
  </si>
  <si>
    <t>LIUNAS</t>
  </si>
  <si>
    <t>LUNAS</t>
  </si>
  <si>
    <t>227/PKS/PPB/BDS/Divre-Janten/2022</t>
  </si>
  <si>
    <t>228/PKS/PPB/BDS/Divre-Janten/2022</t>
  </si>
  <si>
    <t>229/PKS/PPB/BDS/Divre-Janten/2022</t>
  </si>
  <si>
    <t>231/PKS/PPB/BDS/Divre-Janten/2022</t>
  </si>
  <si>
    <t>226/PKS/PPB/BDS/Divre-Janten/2022</t>
  </si>
  <si>
    <t>WARUNG Pakemitan kelkompok usaha TANI MIKRO</t>
  </si>
  <si>
    <t>AF 360173</t>
  </si>
  <si>
    <t>230/PKS/PPB/BDS/Divre-Janten/2022</t>
  </si>
  <si>
    <t>kP. Pakemitan RT 01 / RW 13 Desa Rajamandala Kulon Kec Cipatat Kab Bandung Barat</t>
  </si>
  <si>
    <t>Warung Pakemitan</t>
  </si>
  <si>
    <t>223/PKS/PPB/BDS/DIVRE;JANTEN/2022</t>
  </si>
  <si>
    <t>07/10/2022</t>
  </si>
  <si>
    <t>Agus Wahyudin</t>
  </si>
  <si>
    <t>Kp Bungur Jaya RT 01 / Rw 08 Desa Mandalasari Kec Cipatat Kab Bandung barat</t>
  </si>
  <si>
    <t>06/10/2023</t>
  </si>
  <si>
    <t>Bandung,         Januari  2023</t>
  </si>
  <si>
    <t>BKPH TBR. BARAT/GN. Halu</t>
  </si>
  <si>
    <t>TOTAL</t>
  </si>
  <si>
    <t>Halaman RD KRPH Kancana</t>
  </si>
  <si>
    <t>47/PKS/PPB/BDS/DIVRE-JANTEN/2020</t>
  </si>
  <si>
    <t xml:space="preserve">LUNAS </t>
  </si>
  <si>
    <t>37/PKS/PPB/BDS/Divre-Janten/2019</t>
  </si>
  <si>
    <t>H. Ende</t>
  </si>
  <si>
    <t>TIDAK DIPERPANJANG</t>
  </si>
  <si>
    <t>REALISASI PENDAPATAN DAN PERJANJIAN KERJA SAMA OPTIMALISASI ASET TAHUN 2023</t>
  </si>
  <si>
    <t>BULAN                       :  JANUARI / MINGGU IV</t>
  </si>
  <si>
    <t>236/PKS/PPB/BDS/Divreg Janten/2022</t>
  </si>
  <si>
    <t>Bandung,         Pebruari 2023</t>
  </si>
  <si>
    <t>BULAN                       :    FEBRUARI / MINGGU IV</t>
  </si>
  <si>
    <t>Bandung,         Maret 2023</t>
  </si>
  <si>
    <t>BULAN                       :    MARET / MINGGU V</t>
  </si>
  <si>
    <t>Bandung,         April  2023</t>
  </si>
  <si>
    <t>BULAN                       :   APRIL / MINGGU 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</si>
</sst>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-* #,##0_-;\-* #,##0_-;_-* &quot;-&quot;??_-;_-@_-"/>
    <numFmt numFmtId="167" formatCode="_(* #,##0_);_(* \(#,##0\);_(* \-_);_(@_)"/>
    <numFmt numFmtId="168" formatCode="_(* #,##0.00_);_(* \(#,##0.00\);_(* &quot;-&quot;_);_(@_)"/>
    <numFmt numFmtId="169" formatCode="_(* #,##0_);_(* \(#,##0\);_(* &quot;-&quot;??_);_(@_)"/>
    <numFmt numFmtId="170" formatCode="_ * #,##0_ ;_ * \-#,##0_ ;_ * &quot;-&quot;??_ ;_ @_ "/>
  </numFmts>
  <fonts count="3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Tahoma"/>
      <family val="2"/>
    </font>
    <font>
      <sz val="9"/>
      <name val="Calibri"/>
      <family val="2"/>
    </font>
    <font>
      <sz val="8"/>
      <name val="Tahoma"/>
      <family val="2"/>
    </font>
    <font>
      <b/>
      <i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9"/>
      <name val="Tahoma"/>
      <family val="2"/>
    </font>
    <font>
      <b/>
      <sz val="9"/>
      <color theme="1"/>
      <name val="Tahoma"/>
      <family val="2"/>
    </font>
    <font>
      <b/>
      <sz val="9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FF0000"/>
      <name val="Calibri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  <charset val="1"/>
    </font>
    <font>
      <sz val="10"/>
      <name val="Calibri"/>
      <family val="2"/>
      <scheme val="minor"/>
    </font>
    <font>
      <sz val="11"/>
      <name val="Calibri"/>
      <family val="2"/>
      <charset val="1"/>
      <scheme val="minor"/>
    </font>
    <font>
      <sz val="9"/>
      <color rgb="FFFF0000"/>
      <name val="Tahoma"/>
      <family val="2"/>
    </font>
    <font>
      <sz val="11"/>
      <name val="Calibri"/>
      <family val="2"/>
    </font>
    <font>
      <b/>
      <sz val="8"/>
      <name val="Tahoma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</font>
    <font>
      <b/>
      <sz val="9"/>
      <color rgb="FFFF0000"/>
      <name val="Tahoma"/>
      <family val="2"/>
    </font>
    <font>
      <sz val="8"/>
      <color rgb="FF92D05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23" fillId="0" borderId="0"/>
    <xf numFmtId="164" fontId="23" fillId="0" borderId="0" applyFont="0" applyFill="0" applyBorder="0" applyAlignment="0" applyProtection="0"/>
    <xf numFmtId="165" fontId="7" fillId="0" borderId="0" applyFont="0" applyFill="0" applyBorder="0" applyAlignment="0" applyProtection="0"/>
    <xf numFmtId="41" fontId="7" fillId="0" borderId="0" applyFont="0" applyFill="0" applyBorder="0" applyAlignment="0" applyProtection="0"/>
  </cellStyleXfs>
  <cellXfs count="647">
    <xf numFmtId="0" fontId="0" fillId="0" borderId="0" xfId="0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1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3" xfId="0" applyBorder="1"/>
    <xf numFmtId="0" fontId="5" fillId="2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6" fillId="0" borderId="0" xfId="0" applyFont="1"/>
    <xf numFmtId="0" fontId="0" fillId="0" borderId="0" xfId="0" applyFont="1"/>
    <xf numFmtId="0" fontId="0" fillId="0" borderId="0" xfId="0" applyFont="1" applyFill="1" applyBorder="1"/>
    <xf numFmtId="0" fontId="3" fillId="0" borderId="2" xfId="0" applyFont="1" applyBorder="1" applyAlignment="1">
      <alignment horizontal="center" vertical="center" wrapText="1"/>
    </xf>
    <xf numFmtId="43" fontId="0" fillId="2" borderId="1" xfId="1" applyFont="1" applyFill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Fill="1" applyBorder="1"/>
    <xf numFmtId="0" fontId="11" fillId="0" borderId="0" xfId="0" applyFont="1"/>
    <xf numFmtId="0" fontId="0" fillId="0" borderId="3" xfId="0" applyBorder="1" applyAlignment="1">
      <alignment horizontal="center" vertical="center"/>
    </xf>
    <xf numFmtId="166" fontId="0" fillId="0" borderId="3" xfId="1" applyNumberFormat="1" applyFont="1" applyBorder="1"/>
    <xf numFmtId="0" fontId="0" fillId="0" borderId="23" xfId="0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12" fillId="0" borderId="23" xfId="0" applyFont="1" applyBorder="1"/>
    <xf numFmtId="0" fontId="13" fillId="0" borderId="23" xfId="0" applyFont="1" applyBorder="1"/>
    <xf numFmtId="167" fontId="12" fillId="0" borderId="2" xfId="2" applyNumberFormat="1" applyFont="1" applyBorder="1"/>
    <xf numFmtId="167" fontId="12" fillId="0" borderId="23" xfId="2" applyNumberFormat="1" applyFont="1" applyBorder="1"/>
    <xf numFmtId="0" fontId="5" fillId="2" borderId="2" xfId="0" applyFont="1" applyFill="1" applyBorder="1" applyAlignment="1">
      <alignment horizontal="center" vertical="center"/>
    </xf>
    <xf numFmtId="166" fontId="10" fillId="0" borderId="23" xfId="1" applyNumberFormat="1" applyFont="1" applyBorder="1"/>
    <xf numFmtId="0" fontId="10" fillId="0" borderId="23" xfId="0" applyFont="1" applyBorder="1"/>
    <xf numFmtId="167" fontId="10" fillId="0" borderId="23" xfId="0" applyNumberFormat="1" applyFont="1" applyBorder="1"/>
    <xf numFmtId="167" fontId="0" fillId="0" borderId="0" xfId="0" applyNumberFormat="1"/>
    <xf numFmtId="164" fontId="8" fillId="0" borderId="0" xfId="2" applyFont="1"/>
    <xf numFmtId="164" fontId="0" fillId="0" borderId="0" xfId="2" applyFont="1"/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14" fontId="12" fillId="0" borderId="23" xfId="0" applyNumberFormat="1" applyFont="1" applyBorder="1" applyAlignment="1">
      <alignment horizontal="left"/>
    </xf>
    <xf numFmtId="14" fontId="12" fillId="0" borderId="3" xfId="0" applyNumberFormat="1" applyFont="1" applyBorder="1" applyAlignment="1">
      <alignment horizontal="left"/>
    </xf>
    <xf numFmtId="14" fontId="12" fillId="0" borderId="23" xfId="0" applyNumberFormat="1" applyFont="1" applyBorder="1" applyAlignment="1">
      <alignment horizontal="left" vertical="center"/>
    </xf>
    <xf numFmtId="14" fontId="12" fillId="0" borderId="3" xfId="0" applyNumberFormat="1" applyFont="1" applyBorder="1" applyAlignment="1">
      <alignment horizontal="left" vertical="center"/>
    </xf>
    <xf numFmtId="14" fontId="10" fillId="0" borderId="3" xfId="0" applyNumberFormat="1" applyFont="1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3" xfId="0" applyFont="1" applyBorder="1"/>
    <xf numFmtId="0" fontId="12" fillId="4" borderId="23" xfId="0" applyFont="1" applyFill="1" applyBorder="1"/>
    <xf numFmtId="14" fontId="10" fillId="0" borderId="3" xfId="0" applyNumberFormat="1" applyFont="1" applyBorder="1"/>
    <xf numFmtId="164" fontId="10" fillId="4" borderId="27" xfId="3" applyNumberFormat="1" applyFont="1" applyFill="1" applyBorder="1" applyAlignment="1">
      <alignment horizontal="left"/>
    </xf>
    <xf numFmtId="164" fontId="10" fillId="4" borderId="23" xfId="3" applyNumberFormat="1" applyFont="1" applyFill="1" applyBorder="1" applyAlignment="1">
      <alignment horizontal="left"/>
    </xf>
    <xf numFmtId="164" fontId="0" fillId="0" borderId="23" xfId="2" applyFont="1" applyBorder="1"/>
    <xf numFmtId="0" fontId="0" fillId="0" borderId="29" xfId="0" applyBorder="1"/>
    <xf numFmtId="0" fontId="0" fillId="0" borderId="30" xfId="0" applyBorder="1" applyAlignment="1">
      <alignment horizontal="center"/>
    </xf>
    <xf numFmtId="0" fontId="0" fillId="0" borderId="31" xfId="0" applyBorder="1"/>
    <xf numFmtId="0" fontId="12" fillId="0" borderId="29" xfId="0" applyFont="1" applyBorder="1"/>
    <xf numFmtId="168" fontId="0" fillId="0" borderId="3" xfId="2" applyNumberFormat="1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13" fillId="0" borderId="29" xfId="0" applyFont="1" applyBorder="1"/>
    <xf numFmtId="167" fontId="12" fillId="0" borderId="29" xfId="2" applyNumberFormat="1" applyFont="1" applyBorder="1"/>
    <xf numFmtId="0" fontId="10" fillId="0" borderId="29" xfId="0" applyFont="1" applyBorder="1"/>
    <xf numFmtId="168" fontId="0" fillId="0" borderId="1" xfId="2" applyNumberFormat="1" applyFont="1" applyBorder="1"/>
    <xf numFmtId="164" fontId="10" fillId="0" borderId="23" xfId="2" applyFont="1" applyBorder="1"/>
    <xf numFmtId="164" fontId="10" fillId="0" borderId="22" xfId="2" applyFont="1" applyBorder="1" applyAlignment="1">
      <alignment horizontal="center"/>
    </xf>
    <xf numFmtId="164" fontId="10" fillId="0" borderId="21" xfId="2" applyFont="1" applyBorder="1"/>
    <xf numFmtId="164" fontId="10" fillId="0" borderId="24" xfId="2" applyFont="1" applyBorder="1"/>
    <xf numFmtId="0" fontId="10" fillId="0" borderId="23" xfId="0" applyFont="1" applyBorder="1" applyAlignment="1">
      <alignment horizontal="center"/>
    </xf>
    <xf numFmtId="164" fontId="10" fillId="0" borderId="23" xfId="2" applyFont="1" applyBorder="1" applyAlignment="1">
      <alignment horizontal="center"/>
    </xf>
    <xf numFmtId="0" fontId="10" fillId="0" borderId="3" xfId="0" applyFont="1" applyBorder="1"/>
    <xf numFmtId="0" fontId="10" fillId="0" borderId="3" xfId="0" applyFont="1" applyBorder="1" applyAlignment="1">
      <alignment horizontal="center" vertical="center"/>
    </xf>
    <xf numFmtId="168" fontId="10" fillId="0" borderId="3" xfId="2" applyNumberFormat="1" applyFont="1" applyBorder="1"/>
    <xf numFmtId="168" fontId="10" fillId="0" borderId="23" xfId="2" applyNumberFormat="1" applyFont="1" applyBorder="1" applyAlignment="1">
      <alignment horizontal="center"/>
    </xf>
    <xf numFmtId="168" fontId="12" fillId="0" borderId="23" xfId="2" applyNumberFormat="1" applyFont="1" applyBorder="1" applyAlignment="1">
      <alignment horizontal="center"/>
    </xf>
    <xf numFmtId="164" fontId="12" fillId="0" borderId="23" xfId="2" applyFont="1" applyBorder="1"/>
    <xf numFmtId="0" fontId="10" fillId="0" borderId="28" xfId="0" applyFont="1" applyBorder="1"/>
    <xf numFmtId="164" fontId="10" fillId="0" borderId="3" xfId="2" applyFont="1" applyBorder="1"/>
    <xf numFmtId="164" fontId="10" fillId="0" borderId="28" xfId="2" applyFont="1" applyBorder="1"/>
    <xf numFmtId="0" fontId="10" fillId="0" borderId="32" xfId="0" applyFont="1" applyBorder="1"/>
    <xf numFmtId="0" fontId="10" fillId="0" borderId="29" xfId="0" applyFont="1" applyBorder="1" applyAlignment="1">
      <alignment horizontal="center"/>
    </xf>
    <xf numFmtId="164" fontId="10" fillId="0" borderId="29" xfId="2" applyFont="1" applyBorder="1"/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167" fontId="10" fillId="0" borderId="1" xfId="0" applyNumberFormat="1" applyFont="1" applyBorder="1"/>
    <xf numFmtId="164" fontId="10" fillId="0" borderId="1" xfId="2" applyFont="1" applyBorder="1"/>
    <xf numFmtId="164" fontId="12" fillId="0" borderId="23" xfId="2" quotePrefix="1" applyFont="1" applyBorder="1"/>
    <xf numFmtId="168" fontId="10" fillId="0" borderId="3" xfId="2" applyNumberFormat="1" applyFont="1" applyBorder="1" applyAlignment="1">
      <alignment horizontal="center" vertical="center"/>
    </xf>
    <xf numFmtId="2" fontId="0" fillId="0" borderId="0" xfId="0" applyNumberFormat="1"/>
    <xf numFmtId="0" fontId="0" fillId="0" borderId="3" xfId="0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164" fontId="10" fillId="2" borderId="22" xfId="2" applyFont="1" applyFill="1" applyBorder="1" applyAlignment="1">
      <alignment horizontal="center"/>
    </xf>
    <xf numFmtId="164" fontId="10" fillId="2" borderId="24" xfId="2" applyFont="1" applyFill="1" applyBorder="1"/>
    <xf numFmtId="0" fontId="12" fillId="2" borderId="23" xfId="0" applyFont="1" applyFill="1" applyBorder="1"/>
    <xf numFmtId="168" fontId="12" fillId="2" borderId="23" xfId="2" applyNumberFormat="1" applyFont="1" applyFill="1" applyBorder="1" applyAlignment="1">
      <alignment horizontal="center"/>
    </xf>
    <xf numFmtId="168" fontId="10" fillId="2" borderId="23" xfId="2" applyNumberFormat="1" applyFont="1" applyFill="1" applyBorder="1" applyAlignment="1">
      <alignment horizontal="center"/>
    </xf>
    <xf numFmtId="0" fontId="13" fillId="2" borderId="23" xfId="0" applyFont="1" applyFill="1" applyBorder="1"/>
    <xf numFmtId="0" fontId="10" fillId="2" borderId="23" xfId="0" applyFont="1" applyFill="1" applyBorder="1" applyAlignment="1">
      <alignment horizontal="center"/>
    </xf>
    <xf numFmtId="167" fontId="12" fillId="2" borderId="23" xfId="2" applyNumberFormat="1" applyFont="1" applyFill="1" applyBorder="1"/>
    <xf numFmtId="164" fontId="12" fillId="2" borderId="23" xfId="2" applyFont="1" applyFill="1" applyBorder="1"/>
    <xf numFmtId="49" fontId="12" fillId="2" borderId="3" xfId="0" applyNumberFormat="1" applyFont="1" applyFill="1" applyBorder="1" applyAlignment="1">
      <alignment horizontal="left"/>
    </xf>
    <xf numFmtId="0" fontId="0" fillId="2" borderId="23" xfId="0" applyFill="1" applyBorder="1" applyAlignment="1">
      <alignment horizontal="center" vertical="center"/>
    </xf>
    <xf numFmtId="49" fontId="12" fillId="2" borderId="23" xfId="0" applyNumberFormat="1" applyFont="1" applyFill="1" applyBorder="1" applyAlignment="1">
      <alignment horizontal="left"/>
    </xf>
    <xf numFmtId="0" fontId="10" fillId="2" borderId="23" xfId="0" applyFont="1" applyFill="1" applyBorder="1" applyAlignment="1">
      <alignment horizontal="left"/>
    </xf>
    <xf numFmtId="164" fontId="17" fillId="2" borderId="1" xfId="0" applyNumberFormat="1" applyFont="1" applyFill="1" applyBorder="1"/>
    <xf numFmtId="166" fontId="10" fillId="2" borderId="23" xfId="1" applyNumberFormat="1" applyFont="1" applyFill="1" applyBorder="1"/>
    <xf numFmtId="0" fontId="10" fillId="2" borderId="23" xfId="0" applyFont="1" applyFill="1" applyBorder="1"/>
    <xf numFmtId="167" fontId="10" fillId="2" borderId="23" xfId="0" applyNumberFormat="1" applyFont="1" applyFill="1" applyBorder="1"/>
    <xf numFmtId="164" fontId="10" fillId="2" borderId="23" xfId="0" applyNumberFormat="1" applyFont="1" applyFill="1" applyBorder="1"/>
    <xf numFmtId="164" fontId="10" fillId="2" borderId="23" xfId="2" applyFont="1" applyFill="1" applyBorder="1"/>
    <xf numFmtId="0" fontId="0" fillId="2" borderId="0" xfId="0" applyFill="1"/>
    <xf numFmtId="166" fontId="0" fillId="0" borderId="0" xfId="0" applyNumberFormat="1"/>
    <xf numFmtId="166" fontId="10" fillId="0" borderId="0" xfId="0" applyNumberFormat="1" applyFont="1"/>
    <xf numFmtId="164" fontId="10" fillId="4" borderId="23" xfId="2" applyFont="1" applyFill="1" applyBorder="1"/>
    <xf numFmtId="164" fontId="0" fillId="0" borderId="0" xfId="0" applyNumberFormat="1"/>
    <xf numFmtId="164" fontId="10" fillId="4" borderId="22" xfId="2" applyFont="1" applyFill="1" applyBorder="1" applyAlignment="1">
      <alignment horizontal="center"/>
    </xf>
    <xf numFmtId="164" fontId="10" fillId="4" borderId="24" xfId="2" applyFont="1" applyFill="1" applyBorder="1"/>
    <xf numFmtId="168" fontId="12" fillId="4" borderId="23" xfId="2" applyNumberFormat="1" applyFont="1" applyFill="1" applyBorder="1" applyAlignment="1">
      <alignment horizontal="center"/>
    </xf>
    <xf numFmtId="168" fontId="10" fillId="4" borderId="23" xfId="2" applyNumberFormat="1" applyFont="1" applyFill="1" applyBorder="1" applyAlignment="1">
      <alignment horizontal="center"/>
    </xf>
    <xf numFmtId="0" fontId="13" fillId="4" borderId="23" xfId="0" applyFont="1" applyFill="1" applyBorder="1"/>
    <xf numFmtId="0" fontId="10" fillId="4" borderId="23" xfId="0" applyFont="1" applyFill="1" applyBorder="1" applyAlignment="1">
      <alignment horizontal="center"/>
    </xf>
    <xf numFmtId="167" fontId="12" fillId="4" borderId="23" xfId="2" applyNumberFormat="1" applyFont="1" applyFill="1" applyBorder="1"/>
    <xf numFmtId="164" fontId="12" fillId="4" borderId="23" xfId="2" applyFont="1" applyFill="1" applyBorder="1"/>
    <xf numFmtId="49" fontId="12" fillId="4" borderId="3" xfId="0" applyNumberFormat="1" applyFont="1" applyFill="1" applyBorder="1" applyAlignment="1">
      <alignment horizontal="left"/>
    </xf>
    <xf numFmtId="0" fontId="0" fillId="4" borderId="23" xfId="0" applyFill="1" applyBorder="1" applyAlignment="1">
      <alignment horizontal="center" vertical="center"/>
    </xf>
    <xf numFmtId="49" fontId="12" fillId="4" borderId="23" xfId="0" applyNumberFormat="1" applyFont="1" applyFill="1" applyBorder="1" applyAlignment="1">
      <alignment horizontal="left"/>
    </xf>
    <xf numFmtId="0" fontId="10" fillId="4" borderId="23" xfId="0" applyFont="1" applyFill="1" applyBorder="1" applyAlignment="1">
      <alignment horizontal="left"/>
    </xf>
    <xf numFmtId="164" fontId="17" fillId="4" borderId="1" xfId="0" applyNumberFormat="1" applyFont="1" applyFill="1" applyBorder="1"/>
    <xf numFmtId="166" fontId="10" fillId="4" borderId="23" xfId="1" applyNumberFormat="1" applyFont="1" applyFill="1" applyBorder="1"/>
    <xf numFmtId="0" fontId="10" fillId="4" borderId="23" xfId="0" applyFont="1" applyFill="1" applyBorder="1"/>
    <xf numFmtId="167" fontId="10" fillId="4" borderId="23" xfId="0" applyNumberFormat="1" applyFont="1" applyFill="1" applyBorder="1"/>
    <xf numFmtId="164" fontId="10" fillId="4" borderId="23" xfId="0" applyNumberFormat="1" applyFont="1" applyFill="1" applyBorder="1"/>
    <xf numFmtId="0" fontId="0" fillId="4" borderId="0" xfId="0" applyFill="1"/>
    <xf numFmtId="166" fontId="10" fillId="4" borderId="0" xfId="0" applyNumberFormat="1" applyFont="1" applyFill="1"/>
    <xf numFmtId="166" fontId="0" fillId="4" borderId="0" xfId="0" applyNumberFormat="1" applyFill="1"/>
    <xf numFmtId="0" fontId="8" fillId="0" borderId="0" xfId="0" applyFont="1" applyAlignment="1">
      <alignment horizontal="center" vertical="center" wrapText="1"/>
    </xf>
    <xf numFmtId="164" fontId="20" fillId="0" borderId="22" xfId="2" applyFont="1" applyBorder="1" applyAlignment="1">
      <alignment horizontal="center"/>
    </xf>
    <xf numFmtId="164" fontId="20" fillId="0" borderId="24" xfId="2" applyFont="1" applyBorder="1"/>
    <xf numFmtId="0" fontId="21" fillId="0" borderId="23" xfId="0" applyFont="1" applyBorder="1"/>
    <xf numFmtId="168" fontId="20" fillId="0" borderId="23" xfId="2" applyNumberFormat="1" applyFont="1" applyBorder="1" applyAlignment="1">
      <alignment horizontal="center"/>
    </xf>
    <xf numFmtId="0" fontId="20" fillId="0" borderId="23" xfId="0" applyFont="1" applyBorder="1" applyAlignment="1">
      <alignment horizontal="center"/>
    </xf>
    <xf numFmtId="167" fontId="21" fillId="0" borderId="23" xfId="2" applyNumberFormat="1" applyFont="1" applyBorder="1"/>
    <xf numFmtId="164" fontId="21" fillId="0" borderId="23" xfId="2" applyFont="1" applyBorder="1"/>
    <xf numFmtId="14" fontId="21" fillId="0" borderId="23" xfId="0" applyNumberFormat="1" applyFont="1" applyBorder="1" applyAlignment="1">
      <alignment horizontal="left" vertical="center"/>
    </xf>
    <xf numFmtId="0" fontId="22" fillId="0" borderId="23" xfId="0" applyFont="1" applyBorder="1" applyAlignment="1">
      <alignment horizontal="center" vertical="center"/>
    </xf>
    <xf numFmtId="0" fontId="21" fillId="4" borderId="23" xfId="0" applyFont="1" applyFill="1" applyBorder="1"/>
    <xf numFmtId="14" fontId="21" fillId="0" borderId="23" xfId="0" applyNumberFormat="1" applyFont="1" applyBorder="1" applyAlignment="1">
      <alignment horizontal="left"/>
    </xf>
    <xf numFmtId="0" fontId="20" fillId="0" borderId="23" xfId="0" applyFont="1" applyBorder="1"/>
    <xf numFmtId="164" fontId="20" fillId="4" borderId="23" xfId="3" applyNumberFormat="1" applyFont="1" applyFill="1" applyBorder="1" applyAlignment="1">
      <alignment horizontal="left"/>
    </xf>
    <xf numFmtId="166" fontId="20" fillId="0" borderId="23" xfId="1" applyNumberFormat="1" applyFont="1" applyBorder="1"/>
    <xf numFmtId="167" fontId="20" fillId="0" borderId="23" xfId="0" applyNumberFormat="1" applyFont="1" applyBorder="1"/>
    <xf numFmtId="164" fontId="20" fillId="0" borderId="23" xfId="2" applyFont="1" applyBorder="1"/>
    <xf numFmtId="0" fontId="22" fillId="0" borderId="0" xfId="0" applyFont="1"/>
    <xf numFmtId="166" fontId="20" fillId="0" borderId="0" xfId="0" applyNumberFormat="1" applyFont="1"/>
    <xf numFmtId="166" fontId="22" fillId="0" borderId="0" xfId="0" applyNumberFormat="1" applyFont="1"/>
    <xf numFmtId="164" fontId="22" fillId="0" borderId="0" xfId="2" applyFont="1"/>
    <xf numFmtId="0" fontId="0" fillId="0" borderId="3" xfId="0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166" fontId="8" fillId="0" borderId="0" xfId="0" applyNumberFormat="1" applyFont="1"/>
    <xf numFmtId="0" fontId="0" fillId="2" borderId="23" xfId="0" applyFill="1" applyBorder="1" applyAlignment="1">
      <alignment horizontal="center"/>
    </xf>
    <xf numFmtId="14" fontId="12" fillId="2" borderId="3" xfId="0" applyNumberFormat="1" applyFont="1" applyFill="1" applyBorder="1" applyAlignment="1">
      <alignment horizontal="left" vertical="center"/>
    </xf>
    <xf numFmtId="14" fontId="12" fillId="2" borderId="23" xfId="0" applyNumberFormat="1" applyFont="1" applyFill="1" applyBorder="1" applyAlignment="1">
      <alignment horizontal="left"/>
    </xf>
    <xf numFmtId="164" fontId="10" fillId="2" borderId="23" xfId="3" applyNumberFormat="1" applyFont="1" applyFill="1" applyBorder="1" applyAlignment="1">
      <alignment horizontal="left"/>
    </xf>
    <xf numFmtId="164" fontId="0" fillId="2" borderId="0" xfId="0" applyNumberFormat="1" applyFill="1"/>
    <xf numFmtId="166" fontId="10" fillId="2" borderId="0" xfId="0" applyNumberFormat="1" applyFont="1" applyFill="1"/>
    <xf numFmtId="164" fontId="0" fillId="2" borderId="0" xfId="2" applyFont="1" applyFill="1"/>
    <xf numFmtId="168" fontId="20" fillId="0" borderId="23" xfId="2" applyNumberFormat="1" applyFont="1" applyFill="1" applyBorder="1" applyAlignment="1">
      <alignment horizontal="center"/>
    </xf>
    <xf numFmtId="0" fontId="20" fillId="0" borderId="23" xfId="0" applyFont="1" applyFill="1" applyBorder="1"/>
    <xf numFmtId="0" fontId="22" fillId="0" borderId="0" xfId="0" applyFont="1" applyFill="1"/>
    <xf numFmtId="0" fontId="0" fillId="0" borderId="0" xfId="0" applyFill="1"/>
    <xf numFmtId="0" fontId="5" fillId="0" borderId="23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/>
    </xf>
    <xf numFmtId="164" fontId="5" fillId="0" borderId="23" xfId="2" applyFont="1" applyFill="1" applyBorder="1" applyAlignment="1">
      <alignment horizontal="center" vertical="center"/>
    </xf>
    <xf numFmtId="164" fontId="24" fillId="0" borderId="23" xfId="2" applyFont="1" applyFill="1" applyBorder="1"/>
    <xf numFmtId="164" fontId="0" fillId="0" borderId="0" xfId="2" applyFont="1" applyFill="1"/>
    <xf numFmtId="164" fontId="10" fillId="0" borderId="23" xfId="2" applyFont="1" applyFill="1" applyBorder="1"/>
    <xf numFmtId="0" fontId="5" fillId="0" borderId="28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left" vertical="center"/>
    </xf>
    <xf numFmtId="43" fontId="3" fillId="0" borderId="23" xfId="1" applyFont="1" applyFill="1" applyBorder="1" applyAlignment="1">
      <alignment horizontal="left"/>
    </xf>
    <xf numFmtId="43" fontId="3" fillId="0" borderId="23" xfId="1" applyFont="1" applyFill="1" applyBorder="1"/>
    <xf numFmtId="0" fontId="3" fillId="0" borderId="23" xfId="0" applyFont="1" applyFill="1" applyBorder="1" applyAlignment="1">
      <alignment vertical="center"/>
    </xf>
    <xf numFmtId="0" fontId="13" fillId="0" borderId="23" xfId="0" applyFont="1" applyFill="1" applyBorder="1"/>
    <xf numFmtId="0" fontId="10" fillId="0" borderId="23" xfId="0" applyFont="1" applyFill="1" applyBorder="1" applyAlignment="1">
      <alignment horizontal="center"/>
    </xf>
    <xf numFmtId="0" fontId="10" fillId="0" borderId="23" xfId="0" applyFont="1" applyFill="1" applyBorder="1"/>
    <xf numFmtId="166" fontId="3" fillId="0" borderId="23" xfId="1" applyNumberFormat="1" applyFont="1" applyFill="1" applyBorder="1" applyAlignment="1">
      <alignment vertical="center"/>
    </xf>
    <xf numFmtId="164" fontId="8" fillId="0" borderId="0" xfId="2" applyFont="1" applyFill="1"/>
    <xf numFmtId="2" fontId="0" fillId="0" borderId="0" xfId="0" applyNumberFormat="1" applyFill="1"/>
    <xf numFmtId="164" fontId="0" fillId="0" borderId="0" xfId="0" applyNumberFormat="1" applyFill="1"/>
    <xf numFmtId="0" fontId="8" fillId="0" borderId="0" xfId="0" applyFont="1" applyFill="1"/>
    <xf numFmtId="0" fontId="14" fillId="0" borderId="3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64" fontId="10" fillId="0" borderId="22" xfId="2" applyFont="1" applyFill="1" applyBorder="1"/>
    <xf numFmtId="164" fontId="24" fillId="0" borderId="23" xfId="2" applyFont="1" applyFill="1" applyBorder="1" applyAlignment="1">
      <alignment horizontal="center"/>
    </xf>
    <xf numFmtId="0" fontId="3" fillId="0" borderId="23" xfId="0" applyFont="1" applyFill="1" applyBorder="1" applyAlignment="1">
      <alignment horizontal="center"/>
    </xf>
    <xf numFmtId="168" fontId="10" fillId="0" borderId="23" xfId="2" applyNumberFormat="1" applyFont="1" applyFill="1" applyBorder="1" applyAlignment="1">
      <alignment horizontal="center" vertical="center"/>
    </xf>
    <xf numFmtId="164" fontId="3" fillId="0" borderId="23" xfId="2" applyFont="1" applyFill="1" applyBorder="1" applyAlignment="1">
      <alignment horizontal="left"/>
    </xf>
    <xf numFmtId="0" fontId="3" fillId="0" borderId="23" xfId="0" applyFont="1" applyFill="1" applyBorder="1" applyAlignment="1">
      <alignment horizontal="left" vertical="center"/>
    </xf>
    <xf numFmtId="14" fontId="3" fillId="0" borderId="23" xfId="0" applyNumberFormat="1" applyFont="1" applyFill="1" applyBorder="1" applyAlignment="1">
      <alignment horizontal="center"/>
    </xf>
    <xf numFmtId="166" fontId="10" fillId="0" borderId="23" xfId="1" applyNumberFormat="1" applyFont="1" applyFill="1" applyBorder="1"/>
    <xf numFmtId="167" fontId="10" fillId="0" borderId="23" xfId="0" applyNumberFormat="1" applyFont="1" applyFill="1" applyBorder="1"/>
    <xf numFmtId="164" fontId="10" fillId="0" borderId="23" xfId="0" applyNumberFormat="1" applyFont="1" applyFill="1" applyBorder="1"/>
    <xf numFmtId="168" fontId="10" fillId="0" borderId="23" xfId="2" applyNumberFormat="1" applyFont="1" applyFill="1" applyBorder="1" applyAlignment="1">
      <alignment horizontal="center"/>
    </xf>
    <xf numFmtId="168" fontId="24" fillId="0" borderId="23" xfId="2" applyNumberFormat="1" applyFont="1" applyFill="1" applyBorder="1" applyAlignment="1">
      <alignment horizontal="center"/>
    </xf>
    <xf numFmtId="0" fontId="12" fillId="0" borderId="23" xfId="0" applyFont="1" applyFill="1" applyBorder="1"/>
    <xf numFmtId="166" fontId="24" fillId="0" borderId="23" xfId="1" applyNumberFormat="1" applyFont="1" applyFill="1" applyBorder="1"/>
    <xf numFmtId="0" fontId="24" fillId="0" borderId="23" xfId="0" applyFont="1" applyFill="1" applyBorder="1"/>
    <xf numFmtId="167" fontId="24" fillId="0" borderId="23" xfId="0" applyNumberFormat="1" applyFont="1" applyFill="1" applyBorder="1"/>
    <xf numFmtId="0" fontId="17" fillId="0" borderId="0" xfId="0" applyFont="1" applyFill="1"/>
    <xf numFmtId="164" fontId="17" fillId="0" borderId="0" xfId="2" applyFont="1" applyFill="1"/>
    <xf numFmtId="164" fontId="3" fillId="0" borderId="23" xfId="0" applyNumberFormat="1" applyFont="1" applyFill="1" applyBorder="1"/>
    <xf numFmtId="0" fontId="10" fillId="0" borderId="23" xfId="0" applyFont="1" applyFill="1" applyBorder="1" applyAlignment="1">
      <alignment horizontal="left"/>
    </xf>
    <xf numFmtId="0" fontId="0" fillId="0" borderId="0" xfId="0" applyFont="1" applyFill="1"/>
    <xf numFmtId="164" fontId="29" fillId="0" borderId="23" xfId="2" applyFont="1" applyFill="1" applyBorder="1"/>
    <xf numFmtId="0" fontId="25" fillId="0" borderId="23" xfId="0" applyFont="1" applyFill="1" applyBorder="1" applyAlignment="1">
      <alignment horizontal="center"/>
    </xf>
    <xf numFmtId="164" fontId="3" fillId="0" borderId="23" xfId="2" quotePrefix="1" applyFont="1" applyFill="1" applyBorder="1" applyAlignment="1">
      <alignment horizontal="left"/>
    </xf>
    <xf numFmtId="164" fontId="3" fillId="0" borderId="23" xfId="2" quotePrefix="1" applyFont="1" applyFill="1" applyBorder="1" applyAlignment="1">
      <alignment horizontal="center"/>
    </xf>
    <xf numFmtId="0" fontId="25" fillId="0" borderId="23" xfId="0" applyFont="1" applyFill="1" applyBorder="1"/>
    <xf numFmtId="170" fontId="3" fillId="0" borderId="23" xfId="0" applyNumberFormat="1" applyFont="1" applyFill="1" applyBorder="1"/>
    <xf numFmtId="0" fontId="17" fillId="0" borderId="23" xfId="0" applyFont="1" applyFill="1" applyBorder="1"/>
    <xf numFmtId="0" fontId="3" fillId="0" borderId="23" xfId="0" applyFont="1" applyFill="1" applyBorder="1"/>
    <xf numFmtId="169" fontId="3" fillId="0" borderId="23" xfId="1" applyNumberFormat="1" applyFont="1" applyFill="1" applyBorder="1"/>
    <xf numFmtId="0" fontId="3" fillId="0" borderId="27" xfId="0" applyFont="1" applyFill="1" applyBorder="1" applyAlignment="1">
      <alignment horizontal="left" vertical="center"/>
    </xf>
    <xf numFmtId="164" fontId="3" fillId="0" borderId="27" xfId="2" applyFont="1" applyFill="1" applyBorder="1" applyAlignment="1">
      <alignment horizontal="left"/>
    </xf>
    <xf numFmtId="14" fontId="3" fillId="0" borderId="27" xfId="0" applyNumberFormat="1" applyFont="1" applyFill="1" applyBorder="1" applyAlignment="1">
      <alignment horizontal="center"/>
    </xf>
    <xf numFmtId="0" fontId="3" fillId="0" borderId="27" xfId="0" applyFont="1" applyFill="1" applyBorder="1"/>
    <xf numFmtId="169" fontId="3" fillId="0" borderId="27" xfId="1" applyNumberFormat="1" applyFont="1" applyFill="1" applyBorder="1"/>
    <xf numFmtId="15" fontId="3" fillId="0" borderId="23" xfId="0" applyNumberFormat="1" applyFont="1" applyFill="1" applyBorder="1" applyAlignment="1">
      <alignment horizontal="center" vertical="center"/>
    </xf>
    <xf numFmtId="164" fontId="10" fillId="0" borderId="30" xfId="2" applyFont="1" applyFill="1" applyBorder="1"/>
    <xf numFmtId="164" fontId="24" fillId="0" borderId="29" xfId="2" applyFont="1" applyFill="1" applyBorder="1" applyAlignment="1">
      <alignment horizontal="center"/>
    </xf>
    <xf numFmtId="164" fontId="10" fillId="0" borderId="29" xfId="2" applyFont="1" applyFill="1" applyBorder="1"/>
    <xf numFmtId="43" fontId="3" fillId="0" borderId="29" xfId="1" applyFont="1" applyFill="1" applyBorder="1" applyAlignment="1">
      <alignment horizontal="left"/>
    </xf>
    <xf numFmtId="0" fontId="3" fillId="0" borderId="29" xfId="0" applyFont="1" applyFill="1" applyBorder="1" applyAlignment="1">
      <alignment horizontal="center"/>
    </xf>
    <xf numFmtId="168" fontId="10" fillId="0" borderId="29" xfId="2" applyNumberFormat="1" applyFont="1" applyFill="1" applyBorder="1" applyAlignment="1">
      <alignment horizontal="center"/>
    </xf>
    <xf numFmtId="0" fontId="13" fillId="0" borderId="29" xfId="0" applyFont="1" applyFill="1" applyBorder="1"/>
    <xf numFmtId="0" fontId="10" fillId="0" borderId="29" xfId="0" applyFont="1" applyFill="1" applyBorder="1" applyAlignment="1">
      <alignment horizontal="center"/>
    </xf>
    <xf numFmtId="164" fontId="3" fillId="0" borderId="29" xfId="2" applyFont="1" applyFill="1" applyBorder="1" applyAlignment="1">
      <alignment horizontal="left"/>
    </xf>
    <xf numFmtId="0" fontId="3" fillId="0" borderId="29" xfId="0" applyFont="1" applyFill="1" applyBorder="1" applyAlignment="1">
      <alignment vertical="center"/>
    </xf>
    <xf numFmtId="14" fontId="3" fillId="0" borderId="29" xfId="0" applyNumberFormat="1" applyFont="1" applyFill="1" applyBorder="1" applyAlignment="1">
      <alignment horizontal="center"/>
    </xf>
    <xf numFmtId="0" fontId="10" fillId="0" borderId="29" xfId="0" applyFont="1" applyFill="1" applyBorder="1" applyAlignment="1">
      <alignment horizontal="left"/>
    </xf>
    <xf numFmtId="166" fontId="10" fillId="0" borderId="29" xfId="1" applyNumberFormat="1" applyFont="1" applyFill="1" applyBorder="1"/>
    <xf numFmtId="0" fontId="24" fillId="0" borderId="29" xfId="0" applyFont="1" applyFill="1" applyBorder="1"/>
    <xf numFmtId="167" fontId="24" fillId="0" borderId="29" xfId="0" applyNumberFormat="1" applyFont="1" applyFill="1" applyBorder="1"/>
    <xf numFmtId="164" fontId="10" fillId="0" borderId="29" xfId="0" applyNumberFormat="1" applyFont="1" applyFill="1" applyBorder="1"/>
    <xf numFmtId="0" fontId="20" fillId="0" borderId="29" xfId="0" applyFont="1" applyFill="1" applyBorder="1"/>
    <xf numFmtId="0" fontId="0" fillId="0" borderId="0" xfId="0" applyFill="1" applyAlignment="1">
      <alignment horizontal="left"/>
    </xf>
    <xf numFmtId="167" fontId="0" fillId="0" borderId="0" xfId="0" applyNumberFormat="1" applyFill="1"/>
    <xf numFmtId="0" fontId="8" fillId="0" borderId="0" xfId="4" applyFont="1" applyFill="1"/>
    <xf numFmtId="0" fontId="8" fillId="0" borderId="0" xfId="4" applyFont="1" applyFill="1" applyAlignment="1">
      <alignment horizontal="center" vertical="center"/>
    </xf>
    <xf numFmtId="164" fontId="8" fillId="0" borderId="0" xfId="4" applyNumberFormat="1" applyFont="1" applyFill="1"/>
    <xf numFmtId="0" fontId="8" fillId="0" borderId="0" xfId="4" applyFont="1" applyFill="1" applyAlignment="1">
      <alignment horizontal="left"/>
    </xf>
    <xf numFmtId="0" fontId="7" fillId="0" borderId="0" xfId="4" applyFont="1" applyFill="1"/>
    <xf numFmtId="167" fontId="8" fillId="0" borderId="0" xfId="4" applyNumberFormat="1" applyFont="1" applyFill="1"/>
    <xf numFmtId="166" fontId="22" fillId="0" borderId="0" xfId="1" applyNumberFormat="1" applyFont="1" applyFill="1"/>
    <xf numFmtId="0" fontId="18" fillId="0" borderId="0" xfId="4" applyFont="1" applyFill="1" applyBorder="1" applyAlignment="1">
      <alignment horizontal="left"/>
    </xf>
    <xf numFmtId="0" fontId="18" fillId="0" borderId="0" xfId="4" applyFont="1" applyFill="1"/>
    <xf numFmtId="0" fontId="18" fillId="0" borderId="0" xfId="4" applyFont="1" applyFill="1" applyBorder="1"/>
    <xf numFmtId="164" fontId="18" fillId="0" borderId="0" xfId="4" applyNumberFormat="1" applyFont="1" applyFill="1" applyBorder="1"/>
    <xf numFmtId="41" fontId="7" fillId="0" borderId="0" xfId="4" applyNumberFormat="1" applyFill="1"/>
    <xf numFmtId="164" fontId="7" fillId="0" borderId="0" xfId="4" applyNumberFormat="1" applyFill="1"/>
    <xf numFmtId="164" fontId="7" fillId="0" borderId="0" xfId="2" applyFill="1"/>
    <xf numFmtId="0" fontId="18" fillId="0" borderId="0" xfId="4" applyFont="1" applyFill="1" applyAlignment="1">
      <alignment horizontal="left"/>
    </xf>
    <xf numFmtId="0" fontId="7" fillId="0" borderId="0" xfId="4" applyFill="1"/>
    <xf numFmtId="0" fontId="17" fillId="0" borderId="0" xfId="4" applyFont="1" applyFill="1"/>
    <xf numFmtId="0" fontId="7" fillId="0" borderId="0" xfId="4" applyFill="1" applyAlignment="1">
      <alignment horizontal="center" vertical="center"/>
    </xf>
    <xf numFmtId="0" fontId="17" fillId="0" borderId="0" xfId="4" applyFont="1" applyFill="1" applyAlignment="1">
      <alignment horizontal="left"/>
    </xf>
    <xf numFmtId="166" fontId="17" fillId="0" borderId="0" xfId="1" applyNumberFormat="1" applyFont="1" applyFill="1"/>
    <xf numFmtId="0" fontId="19" fillId="0" borderId="0" xfId="4" applyFont="1" applyFill="1"/>
    <xf numFmtId="0" fontId="19" fillId="0" borderId="0" xfId="4" applyFont="1" applyFill="1" applyAlignment="1">
      <alignment horizontal="left"/>
    </xf>
    <xf numFmtId="0" fontId="19" fillId="0" borderId="0" xfId="0" applyFont="1" applyFill="1"/>
    <xf numFmtId="167" fontId="7" fillId="0" borderId="0" xfId="4" applyNumberFormat="1" applyFont="1" applyFill="1"/>
    <xf numFmtId="0" fontId="24" fillId="0" borderId="23" xfId="0" applyFont="1" applyFill="1" applyBorder="1" applyAlignment="1">
      <alignment horizontal="left"/>
    </xf>
    <xf numFmtId="164" fontId="24" fillId="0" borderId="23" xfId="0" applyNumberFormat="1" applyFont="1" applyFill="1" applyBorder="1"/>
    <xf numFmtId="167" fontId="7" fillId="0" borderId="0" xfId="4" applyNumberFormat="1" applyFill="1"/>
    <xf numFmtId="41" fontId="0" fillId="0" borderId="0" xfId="10" applyFont="1" applyAlignment="1">
      <alignment wrapText="1"/>
    </xf>
    <xf numFmtId="0" fontId="14" fillId="0" borderId="4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164" fontId="26" fillId="0" borderId="29" xfId="2" applyFont="1" applyFill="1" applyBorder="1" applyAlignment="1">
      <alignment horizontal="left"/>
    </xf>
    <xf numFmtId="0" fontId="26" fillId="0" borderId="29" xfId="0" applyFont="1" applyFill="1" applyBorder="1" applyAlignment="1">
      <alignment horizontal="left" vertical="center"/>
    </xf>
    <xf numFmtId="14" fontId="26" fillId="0" borderId="29" xfId="0" applyNumberFormat="1" applyFont="1" applyFill="1" applyBorder="1" applyAlignment="1">
      <alignment horizontal="center"/>
    </xf>
    <xf numFmtId="0" fontId="10" fillId="0" borderId="29" xfId="0" applyFont="1" applyFill="1" applyBorder="1"/>
    <xf numFmtId="166" fontId="3" fillId="0" borderId="29" xfId="1" applyNumberFormat="1" applyFont="1" applyFill="1" applyBorder="1" applyAlignment="1">
      <alignment vertical="center"/>
    </xf>
    <xf numFmtId="166" fontId="24" fillId="0" borderId="29" xfId="1" applyNumberFormat="1" applyFont="1" applyFill="1" applyBorder="1"/>
    <xf numFmtId="164" fontId="5" fillId="0" borderId="29" xfId="2" applyFont="1" applyFill="1" applyBorder="1" applyAlignment="1">
      <alignment horizontal="center" vertical="center"/>
    </xf>
    <xf numFmtId="164" fontId="10" fillId="0" borderId="35" xfId="2" applyFont="1" applyFill="1" applyBorder="1"/>
    <xf numFmtId="164" fontId="24" fillId="0" borderId="27" xfId="2" applyFont="1" applyFill="1" applyBorder="1" applyAlignment="1">
      <alignment horizontal="center"/>
    </xf>
    <xf numFmtId="164" fontId="10" fillId="0" borderId="27" xfId="2" applyFont="1" applyFill="1" applyBorder="1"/>
    <xf numFmtId="43" fontId="3" fillId="0" borderId="27" xfId="1" applyFont="1" applyFill="1" applyBorder="1" applyAlignment="1">
      <alignment horizontal="left"/>
    </xf>
    <xf numFmtId="0" fontId="3" fillId="0" borderId="27" xfId="0" applyFont="1" applyFill="1" applyBorder="1" applyAlignment="1">
      <alignment horizontal="center"/>
    </xf>
    <xf numFmtId="168" fontId="10" fillId="0" borderId="27" xfId="2" applyNumberFormat="1" applyFont="1" applyFill="1" applyBorder="1" applyAlignment="1">
      <alignment horizontal="center"/>
    </xf>
    <xf numFmtId="0" fontId="13" fillId="0" borderId="27" xfId="0" applyFont="1" applyFill="1" applyBorder="1"/>
    <xf numFmtId="0" fontId="10" fillId="0" borderId="27" xfId="0" applyFont="1" applyFill="1" applyBorder="1" applyAlignment="1">
      <alignment horizontal="center"/>
    </xf>
    <xf numFmtId="0" fontId="3" fillId="0" borderId="27" xfId="0" applyFont="1" applyFill="1" applyBorder="1" applyAlignment="1">
      <alignment vertical="center"/>
    </xf>
    <xf numFmtId="0" fontId="10" fillId="0" borderId="27" xfId="0" applyFont="1" applyFill="1" applyBorder="1"/>
    <xf numFmtId="164" fontId="3" fillId="0" borderId="27" xfId="0" applyNumberFormat="1" applyFont="1" applyFill="1" applyBorder="1"/>
    <xf numFmtId="166" fontId="24" fillId="0" borderId="27" xfId="1" applyNumberFormat="1" applyFont="1" applyFill="1" applyBorder="1"/>
    <xf numFmtId="0" fontId="24" fillId="0" borderId="27" xfId="0" applyFont="1" applyFill="1" applyBorder="1"/>
    <xf numFmtId="167" fontId="24" fillId="0" borderId="27" xfId="0" applyNumberFormat="1" applyFont="1" applyFill="1" applyBorder="1"/>
    <xf numFmtId="164" fontId="10" fillId="0" borderId="27" xfId="0" applyNumberFormat="1" applyFont="1" applyFill="1" applyBorder="1"/>
    <xf numFmtId="164" fontId="5" fillId="0" borderId="27" xfId="2" applyFont="1" applyFill="1" applyBorder="1" applyAlignment="1">
      <alignment horizontal="center" vertical="center"/>
    </xf>
    <xf numFmtId="164" fontId="29" fillId="0" borderId="34" xfId="2" applyFont="1" applyFill="1" applyBorder="1"/>
    <xf numFmtId="164" fontId="30" fillId="0" borderId="36" xfId="2" applyFont="1" applyFill="1" applyBorder="1" applyAlignment="1">
      <alignment horizontal="center"/>
    </xf>
    <xf numFmtId="164" fontId="29" fillId="0" borderId="36" xfId="2" applyFont="1" applyFill="1" applyBorder="1"/>
    <xf numFmtId="43" fontId="14" fillId="0" borderId="36" xfId="1" applyFont="1" applyFill="1" applyBorder="1" applyAlignment="1">
      <alignment horizontal="left"/>
    </xf>
    <xf numFmtId="166" fontId="14" fillId="0" borderId="36" xfId="1" applyNumberFormat="1" applyFont="1" applyFill="1" applyBorder="1" applyAlignment="1">
      <alignment horizontal="center" vertical="center"/>
    </xf>
    <xf numFmtId="168" fontId="29" fillId="0" borderId="36" xfId="2" applyNumberFormat="1" applyFont="1" applyFill="1" applyBorder="1" applyAlignment="1">
      <alignment horizontal="center"/>
    </xf>
    <xf numFmtId="0" fontId="31" fillId="0" borderId="36" xfId="0" applyFont="1" applyFill="1" applyBorder="1"/>
    <xf numFmtId="0" fontId="29" fillId="0" borderId="36" xfId="0" applyFont="1" applyFill="1" applyBorder="1" applyAlignment="1">
      <alignment horizontal="center"/>
    </xf>
    <xf numFmtId="164" fontId="32" fillId="0" borderId="36" xfId="2" applyFont="1" applyFill="1" applyBorder="1" applyAlignment="1">
      <alignment horizontal="left"/>
    </xf>
    <xf numFmtId="0" fontId="32" fillId="0" borderId="36" xfId="0" applyFont="1" applyFill="1" applyBorder="1" applyAlignment="1">
      <alignment horizontal="left" vertical="center"/>
    </xf>
    <xf numFmtId="14" fontId="32" fillId="0" borderId="36" xfId="0" applyNumberFormat="1" applyFont="1" applyFill="1" applyBorder="1" applyAlignment="1">
      <alignment horizontal="center"/>
    </xf>
    <xf numFmtId="164" fontId="14" fillId="0" borderId="36" xfId="2" applyFont="1" applyFill="1" applyBorder="1" applyAlignment="1">
      <alignment horizontal="left"/>
    </xf>
    <xf numFmtId="0" fontId="14" fillId="0" borderId="36" xfId="0" applyFont="1" applyFill="1" applyBorder="1" applyAlignment="1">
      <alignment vertical="center"/>
    </xf>
    <xf numFmtId="0" fontId="29" fillId="0" borderId="36" xfId="0" applyFont="1" applyFill="1" applyBorder="1"/>
    <xf numFmtId="166" fontId="14" fillId="0" borderId="36" xfId="1" applyNumberFormat="1" applyFont="1" applyFill="1" applyBorder="1" applyAlignment="1">
      <alignment vertical="center"/>
    </xf>
    <xf numFmtId="0" fontId="3" fillId="0" borderId="37" xfId="0" applyFont="1" applyFill="1" applyBorder="1" applyAlignment="1">
      <alignment horizontal="left" vertical="center"/>
    </xf>
    <xf numFmtId="164" fontId="3" fillId="0" borderId="29" xfId="0" applyNumberFormat="1" applyFont="1" applyFill="1" applyBorder="1"/>
    <xf numFmtId="0" fontId="10" fillId="0" borderId="27" xfId="0" applyFont="1" applyFill="1" applyBorder="1" applyAlignment="1">
      <alignment horizontal="left"/>
    </xf>
    <xf numFmtId="164" fontId="10" fillId="0" borderId="34" xfId="2" applyFont="1" applyFill="1" applyBorder="1"/>
    <xf numFmtId="164" fontId="24" fillId="0" borderId="36" xfId="2" applyFont="1" applyFill="1" applyBorder="1" applyAlignment="1">
      <alignment horizontal="center"/>
    </xf>
    <xf numFmtId="164" fontId="10" fillId="0" borderId="36" xfId="2" applyFont="1" applyFill="1" applyBorder="1"/>
    <xf numFmtId="43" fontId="3" fillId="0" borderId="36" xfId="1" applyFont="1" applyFill="1" applyBorder="1" applyAlignment="1">
      <alignment horizontal="left"/>
    </xf>
    <xf numFmtId="164" fontId="3" fillId="0" borderId="36" xfId="0" applyNumberFormat="1" applyFont="1" applyFill="1" applyBorder="1"/>
    <xf numFmtId="164" fontId="3" fillId="0" borderId="36" xfId="2" applyFont="1" applyFill="1" applyBorder="1" applyAlignment="1">
      <alignment horizontal="left"/>
    </xf>
    <xf numFmtId="0" fontId="13" fillId="0" borderId="36" xfId="0" applyFont="1" applyFill="1" applyBorder="1"/>
    <xf numFmtId="0" fontId="10" fillId="0" borderId="36" xfId="0" applyFont="1" applyFill="1" applyBorder="1" applyAlignment="1">
      <alignment horizontal="center"/>
    </xf>
    <xf numFmtId="0" fontId="3" fillId="0" borderId="38" xfId="0" applyFont="1" applyFill="1" applyBorder="1" applyAlignment="1">
      <alignment horizontal="left" vertical="center"/>
    </xf>
    <xf numFmtId="14" fontId="3" fillId="0" borderId="36" xfId="0" applyNumberFormat="1" applyFont="1" applyFill="1" applyBorder="1" applyAlignment="1">
      <alignment horizontal="center"/>
    </xf>
    <xf numFmtId="164" fontId="10" fillId="0" borderId="36" xfId="0" applyNumberFormat="1" applyFont="1" applyFill="1" applyBorder="1" applyAlignment="1">
      <alignment horizontal="left"/>
    </xf>
    <xf numFmtId="164" fontId="14" fillId="0" borderId="36" xfId="0" applyNumberFormat="1" applyFont="1" applyFill="1" applyBorder="1"/>
    <xf numFmtId="0" fontId="10" fillId="0" borderId="36" xfId="0" applyFont="1" applyFill="1" applyBorder="1"/>
    <xf numFmtId="0" fontId="3" fillId="0" borderId="29" xfId="0" applyFont="1" applyFill="1" applyBorder="1" applyAlignment="1">
      <alignment horizontal="left" vertical="center"/>
    </xf>
    <xf numFmtId="164" fontId="29" fillId="0" borderId="27" xfId="2" applyFont="1" applyFill="1" applyBorder="1"/>
    <xf numFmtId="164" fontId="14" fillId="0" borderId="27" xfId="0" applyNumberFormat="1" applyFont="1" applyFill="1" applyBorder="1"/>
    <xf numFmtId="0" fontId="14" fillId="0" borderId="36" xfId="0" applyFont="1" applyFill="1" applyBorder="1" applyAlignment="1">
      <alignment horizontal="left" vertical="center"/>
    </xf>
    <xf numFmtId="14" fontId="14" fillId="0" borderId="36" xfId="0" applyNumberFormat="1" applyFont="1" applyFill="1" applyBorder="1" applyAlignment="1">
      <alignment horizontal="center"/>
    </xf>
    <xf numFmtId="0" fontId="29" fillId="0" borderId="36" xfId="0" applyFont="1" applyFill="1" applyBorder="1" applyAlignment="1">
      <alignment horizontal="left"/>
    </xf>
    <xf numFmtId="164" fontId="29" fillId="2" borderId="34" xfId="2" applyFont="1" applyFill="1" applyBorder="1"/>
    <xf numFmtId="164" fontId="30" fillId="2" borderId="36" xfId="2" applyFont="1" applyFill="1" applyBorder="1" applyAlignment="1">
      <alignment horizontal="center"/>
    </xf>
    <xf numFmtId="164" fontId="29" fillId="2" borderId="36" xfId="2" applyFont="1" applyFill="1" applyBorder="1"/>
    <xf numFmtId="43" fontId="14" fillId="2" borderId="36" xfId="1" applyFont="1" applyFill="1" applyBorder="1" applyAlignment="1">
      <alignment horizontal="left"/>
    </xf>
    <xf numFmtId="164" fontId="14" fillId="2" borderId="36" xfId="0" applyNumberFormat="1" applyFont="1" applyFill="1" applyBorder="1"/>
    <xf numFmtId="168" fontId="29" fillId="2" borderId="36" xfId="2" applyNumberFormat="1" applyFont="1" applyFill="1" applyBorder="1" applyAlignment="1">
      <alignment horizontal="center"/>
    </xf>
    <xf numFmtId="0" fontId="31" fillId="2" borderId="36" xfId="0" applyFont="1" applyFill="1" applyBorder="1"/>
    <xf numFmtId="0" fontId="29" fillId="2" borderId="36" xfId="0" applyFont="1" applyFill="1" applyBorder="1" applyAlignment="1">
      <alignment horizontal="center"/>
    </xf>
    <xf numFmtId="164" fontId="14" fillId="2" borderId="36" xfId="2" applyFont="1" applyFill="1" applyBorder="1" applyAlignment="1">
      <alignment horizontal="left"/>
    </xf>
    <xf numFmtId="0" fontId="14" fillId="2" borderId="36" xfId="0" applyFont="1" applyFill="1" applyBorder="1" applyAlignment="1">
      <alignment horizontal="left" vertical="center"/>
    </xf>
    <xf numFmtId="14" fontId="14" fillId="2" borderId="36" xfId="0" applyNumberFormat="1" applyFont="1" applyFill="1" applyBorder="1" applyAlignment="1">
      <alignment horizontal="center"/>
    </xf>
    <xf numFmtId="0" fontId="29" fillId="2" borderId="36" xfId="0" applyFont="1" applyFill="1" applyBorder="1" applyAlignment="1">
      <alignment horizontal="left"/>
    </xf>
    <xf numFmtId="164" fontId="28" fillId="2" borderId="36" xfId="2" applyFont="1" applyFill="1" applyBorder="1" applyAlignment="1">
      <alignment horizontal="center" vertical="center"/>
    </xf>
    <xf numFmtId="164" fontId="14" fillId="0" borderId="36" xfId="2" quotePrefix="1" applyFont="1" applyFill="1" applyBorder="1" applyAlignment="1">
      <alignment horizontal="left"/>
    </xf>
    <xf numFmtId="164" fontId="14" fillId="0" borderId="36" xfId="2" quotePrefix="1" applyFont="1" applyFill="1" applyBorder="1" applyAlignment="1">
      <alignment horizontal="center"/>
    </xf>
    <xf numFmtId="0" fontId="18" fillId="0" borderId="36" xfId="0" applyFont="1" applyFill="1" applyBorder="1"/>
    <xf numFmtId="164" fontId="10" fillId="0" borderId="21" xfId="2" applyFont="1" applyFill="1" applyBorder="1"/>
    <xf numFmtId="164" fontId="24" fillId="0" borderId="3" xfId="2" applyFont="1" applyFill="1" applyBorder="1" applyAlignment="1">
      <alignment horizontal="center"/>
    </xf>
    <xf numFmtId="164" fontId="10" fillId="0" borderId="3" xfId="2" applyFont="1" applyFill="1" applyBorder="1"/>
    <xf numFmtId="43" fontId="3" fillId="0" borderId="3" xfId="1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168" fontId="10" fillId="0" borderId="3" xfId="2" applyNumberFormat="1" applyFont="1" applyFill="1" applyBorder="1" applyAlignment="1">
      <alignment horizontal="center"/>
    </xf>
    <xf numFmtId="0" fontId="13" fillId="0" borderId="3" xfId="0" applyFont="1" applyFill="1" applyBorder="1"/>
    <xf numFmtId="0" fontId="10" fillId="0" borderId="3" xfId="0" applyFont="1" applyFill="1" applyBorder="1" applyAlignment="1">
      <alignment horizontal="center"/>
    </xf>
    <xf numFmtId="164" fontId="3" fillId="0" borderId="3" xfId="2" applyFont="1" applyFill="1" applyBorder="1" applyAlignment="1">
      <alignment horizontal="left"/>
    </xf>
    <xf numFmtId="0" fontId="3" fillId="0" borderId="3" xfId="0" applyFont="1" applyFill="1" applyBorder="1" applyAlignment="1">
      <alignment horizontal="left" vertical="center"/>
    </xf>
    <xf numFmtId="14" fontId="3" fillId="0" borderId="3" xfId="0" applyNumberFormat="1" applyFont="1" applyFill="1" applyBorder="1" applyAlignment="1">
      <alignment horizontal="center"/>
    </xf>
    <xf numFmtId="0" fontId="10" fillId="0" borderId="3" xfId="0" applyFont="1" applyFill="1" applyBorder="1" applyAlignment="1">
      <alignment horizontal="left"/>
    </xf>
    <xf numFmtId="166" fontId="24" fillId="0" borderId="3" xfId="1" applyNumberFormat="1" applyFont="1" applyFill="1" applyBorder="1"/>
    <xf numFmtId="0" fontId="24" fillId="0" borderId="3" xfId="0" applyFont="1" applyFill="1" applyBorder="1"/>
    <xf numFmtId="167" fontId="24" fillId="0" borderId="3" xfId="0" applyNumberFormat="1" applyFont="1" applyFill="1" applyBorder="1"/>
    <xf numFmtId="164" fontId="5" fillId="0" borderId="3" xfId="2" applyFont="1" applyFill="1" applyBorder="1" applyAlignment="1">
      <alignment horizontal="center" vertical="center"/>
    </xf>
    <xf numFmtId="0" fontId="10" fillId="0" borderId="3" xfId="0" applyFont="1" applyFill="1" applyBorder="1"/>
    <xf numFmtId="0" fontId="25" fillId="0" borderId="27" xfId="0" applyFont="1" applyFill="1" applyBorder="1" applyAlignment="1">
      <alignment horizontal="center"/>
    </xf>
    <xf numFmtId="164" fontId="3" fillId="0" borderId="27" xfId="2" quotePrefix="1" applyFont="1" applyFill="1" applyBorder="1" applyAlignment="1">
      <alignment horizontal="left"/>
    </xf>
    <xf numFmtId="164" fontId="3" fillId="0" borderId="27" xfId="2" quotePrefix="1" applyFont="1" applyFill="1" applyBorder="1" applyAlignment="1">
      <alignment horizontal="center"/>
    </xf>
    <xf numFmtId="0" fontId="17" fillId="0" borderId="27" xfId="0" applyFont="1" applyFill="1" applyBorder="1"/>
    <xf numFmtId="164" fontId="14" fillId="2" borderId="36" xfId="2" quotePrefix="1" applyFont="1" applyFill="1" applyBorder="1" applyAlignment="1">
      <alignment horizontal="left"/>
    </xf>
    <xf numFmtId="164" fontId="14" fillId="2" borderId="36" xfId="2" quotePrefix="1" applyFont="1" applyFill="1" applyBorder="1" applyAlignment="1">
      <alignment horizontal="center"/>
    </xf>
    <xf numFmtId="0" fontId="18" fillId="2" borderId="36" xfId="0" applyFont="1" applyFill="1" applyBorder="1"/>
    <xf numFmtId="43" fontId="14" fillId="0" borderId="36" xfId="1" applyFont="1" applyFill="1" applyBorder="1"/>
    <xf numFmtId="0" fontId="14" fillId="0" borderId="36" xfId="0" applyFont="1" applyFill="1" applyBorder="1" applyAlignment="1">
      <alignment horizontal="center"/>
    </xf>
    <xf numFmtId="0" fontId="3" fillId="0" borderId="29" xfId="0" applyFont="1" applyFill="1" applyBorder="1"/>
    <xf numFmtId="169" fontId="3" fillId="0" borderId="29" xfId="1" applyNumberFormat="1" applyFont="1" applyFill="1" applyBorder="1"/>
    <xf numFmtId="0" fontId="14" fillId="0" borderId="36" xfId="0" applyFont="1" applyFill="1" applyBorder="1"/>
    <xf numFmtId="169" fontId="14" fillId="0" borderId="36" xfId="1" applyNumberFormat="1" applyFont="1" applyFill="1" applyBorder="1"/>
    <xf numFmtId="0" fontId="14" fillId="2" borderId="36" xfId="0" applyFont="1" applyFill="1" applyBorder="1" applyAlignment="1">
      <alignment horizontal="center"/>
    </xf>
    <xf numFmtId="0" fontId="14" fillId="2" borderId="36" xfId="0" applyFont="1" applyFill="1" applyBorder="1"/>
    <xf numFmtId="169" fontId="14" fillId="2" borderId="36" xfId="1" applyNumberFormat="1" applyFont="1" applyFill="1" applyBorder="1"/>
    <xf numFmtId="164" fontId="29" fillId="0" borderId="29" xfId="2" applyFont="1" applyFill="1" applyBorder="1"/>
    <xf numFmtId="43" fontId="3" fillId="0" borderId="27" xfId="1" applyFont="1" applyFill="1" applyBorder="1"/>
    <xf numFmtId="15" fontId="3" fillId="0" borderId="27" xfId="0" quotePrefix="1" applyNumberFormat="1" applyFont="1" applyFill="1" applyBorder="1" applyAlignment="1">
      <alignment horizontal="center" vertical="center"/>
    </xf>
    <xf numFmtId="164" fontId="10" fillId="2" borderId="34" xfId="2" applyFont="1" applyFill="1" applyBorder="1"/>
    <xf numFmtId="164" fontId="24" fillId="2" borderId="36" xfId="2" applyFont="1" applyFill="1" applyBorder="1" applyAlignment="1">
      <alignment horizontal="center"/>
    </xf>
    <xf numFmtId="164" fontId="10" fillId="2" borderId="36" xfId="2" applyFont="1" applyFill="1" applyBorder="1"/>
    <xf numFmtId="43" fontId="3" fillId="2" borderId="36" xfId="1" applyFont="1" applyFill="1" applyBorder="1"/>
    <xf numFmtId="0" fontId="3" fillId="2" borderId="36" xfId="0" applyFont="1" applyFill="1" applyBorder="1" applyAlignment="1">
      <alignment horizontal="center"/>
    </xf>
    <xf numFmtId="168" fontId="10" fillId="2" borderId="36" xfId="2" applyNumberFormat="1" applyFont="1" applyFill="1" applyBorder="1" applyAlignment="1">
      <alignment horizontal="center"/>
    </xf>
    <xf numFmtId="0" fontId="13" fillId="2" borderId="36" xfId="0" applyFont="1" applyFill="1" applyBorder="1"/>
    <xf numFmtId="0" fontId="10" fillId="2" borderId="36" xfId="0" applyFont="1" applyFill="1" applyBorder="1" applyAlignment="1">
      <alignment horizontal="center"/>
    </xf>
    <xf numFmtId="164" fontId="3" fillId="2" borderId="36" xfId="2" applyFont="1" applyFill="1" applyBorder="1" applyAlignment="1">
      <alignment horizontal="left"/>
    </xf>
    <xf numFmtId="0" fontId="3" fillId="2" borderId="36" xfId="0" applyFont="1" applyFill="1" applyBorder="1" applyAlignment="1">
      <alignment vertical="center"/>
    </xf>
    <xf numFmtId="15" fontId="3" fillId="2" borderId="36" xfId="0" quotePrefix="1" applyNumberFormat="1" applyFont="1" applyFill="1" applyBorder="1" applyAlignment="1">
      <alignment horizontal="center" vertical="center"/>
    </xf>
    <xf numFmtId="0" fontId="10" fillId="2" borderId="36" xfId="0" applyFont="1" applyFill="1" applyBorder="1" applyAlignment="1">
      <alignment horizontal="left"/>
    </xf>
    <xf numFmtId="166" fontId="24" fillId="2" borderId="36" xfId="1" applyNumberFormat="1" applyFont="1" applyFill="1" applyBorder="1"/>
    <xf numFmtId="0" fontId="24" fillId="2" borderId="36" xfId="0" applyFont="1" applyFill="1" applyBorder="1"/>
    <xf numFmtId="167" fontId="24" fillId="2" borderId="36" xfId="0" applyNumberFormat="1" applyFont="1" applyFill="1" applyBorder="1"/>
    <xf numFmtId="164" fontId="10" fillId="2" borderId="36" xfId="0" applyNumberFormat="1" applyFont="1" applyFill="1" applyBorder="1"/>
    <xf numFmtId="164" fontId="5" fillId="2" borderId="36" xfId="2" applyFont="1" applyFill="1" applyBorder="1" applyAlignment="1">
      <alignment horizontal="center" vertical="center"/>
    </xf>
    <xf numFmtId="0" fontId="10" fillId="2" borderId="36" xfId="0" applyFont="1" applyFill="1" applyBorder="1"/>
    <xf numFmtId="43" fontId="3" fillId="2" borderId="36" xfId="1" applyFont="1" applyFill="1" applyBorder="1" applyAlignment="1">
      <alignment horizontal="left"/>
    </xf>
    <xf numFmtId="14" fontId="3" fillId="2" borderId="36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vertical="center"/>
    </xf>
    <xf numFmtId="164" fontId="14" fillId="0" borderId="3" xfId="2" applyFont="1" applyFill="1" applyBorder="1" applyAlignment="1">
      <alignment horizontal="left"/>
    </xf>
    <xf numFmtId="164" fontId="10" fillId="0" borderId="39" xfId="2" applyFont="1" applyFill="1" applyBorder="1"/>
    <xf numFmtId="0" fontId="0" fillId="0" borderId="3" xfId="0" applyFill="1" applyBorder="1"/>
    <xf numFmtId="169" fontId="8" fillId="0" borderId="3" xfId="0" applyNumberFormat="1" applyFont="1" applyFill="1" applyBorder="1"/>
    <xf numFmtId="164" fontId="24" fillId="0" borderId="30" xfId="2" applyFont="1" applyFill="1" applyBorder="1"/>
    <xf numFmtId="164" fontId="24" fillId="0" borderId="29" xfId="2" applyFont="1" applyFill="1" applyBorder="1"/>
    <xf numFmtId="0" fontId="24" fillId="0" borderId="29" xfId="0" applyFont="1" applyFill="1" applyBorder="1" applyAlignment="1">
      <alignment horizontal="left"/>
    </xf>
    <xf numFmtId="164" fontId="24" fillId="0" borderId="29" xfId="0" applyNumberFormat="1" applyFont="1" applyFill="1" applyBorder="1"/>
    <xf numFmtId="0" fontId="0" fillId="2" borderId="36" xfId="0" applyFill="1" applyBorder="1"/>
    <xf numFmtId="169" fontId="8" fillId="2" borderId="36" xfId="0" applyNumberFormat="1" applyFont="1" applyFill="1" applyBorder="1"/>
    <xf numFmtId="0" fontId="0" fillId="5" borderId="36" xfId="0" applyFill="1" applyBorder="1"/>
    <xf numFmtId="0" fontId="8" fillId="5" borderId="36" xfId="0" applyFont="1" applyFill="1" applyBorder="1"/>
    <xf numFmtId="168" fontId="0" fillId="5" borderId="36" xfId="2" applyNumberFormat="1" applyFont="1" applyFill="1" applyBorder="1"/>
    <xf numFmtId="0" fontId="0" fillId="5" borderId="36" xfId="0" applyFill="1" applyBorder="1" applyAlignment="1">
      <alignment horizontal="left"/>
    </xf>
    <xf numFmtId="0" fontId="10" fillId="5" borderId="36" xfId="0" applyFont="1" applyFill="1" applyBorder="1"/>
    <xf numFmtId="0" fontId="10" fillId="5" borderId="36" xfId="0" applyFont="1" applyFill="1" applyBorder="1" applyAlignment="1">
      <alignment horizontal="center"/>
    </xf>
    <xf numFmtId="167" fontId="29" fillId="5" borderId="36" xfId="0" applyNumberFormat="1" applyFont="1" applyFill="1" applyBorder="1"/>
    <xf numFmtId="164" fontId="24" fillId="6" borderId="23" xfId="2" applyFont="1" applyFill="1" applyBorder="1" applyAlignment="1">
      <alignment horizontal="center"/>
    </xf>
    <xf numFmtId="164" fontId="10" fillId="6" borderId="23" xfId="2" applyFont="1" applyFill="1" applyBorder="1"/>
    <xf numFmtId="43" fontId="3" fillId="6" borderId="23" xfId="1" applyFont="1" applyFill="1" applyBorder="1" applyAlignment="1">
      <alignment horizontal="left"/>
    </xf>
    <xf numFmtId="0" fontId="25" fillId="6" borderId="23" xfId="0" applyFont="1" applyFill="1" applyBorder="1" applyAlignment="1">
      <alignment horizontal="center"/>
    </xf>
    <xf numFmtId="168" fontId="10" fillId="6" borderId="23" xfId="2" applyNumberFormat="1" applyFont="1" applyFill="1" applyBorder="1" applyAlignment="1">
      <alignment horizontal="center"/>
    </xf>
    <xf numFmtId="0" fontId="13" fillId="6" borderId="23" xfId="0" applyFont="1" applyFill="1" applyBorder="1"/>
    <xf numFmtId="0" fontId="10" fillId="6" borderId="23" xfId="0" applyFont="1" applyFill="1" applyBorder="1" applyAlignment="1">
      <alignment horizontal="center"/>
    </xf>
    <xf numFmtId="164" fontId="3" fillId="6" borderId="23" xfId="2" applyFont="1" applyFill="1" applyBorder="1" applyAlignment="1">
      <alignment horizontal="left"/>
    </xf>
    <xf numFmtId="164" fontId="3" fillId="6" borderId="23" xfId="2" quotePrefix="1" applyFont="1" applyFill="1" applyBorder="1" applyAlignment="1">
      <alignment horizontal="left"/>
    </xf>
    <xf numFmtId="164" fontId="3" fillId="6" borderId="23" xfId="2" quotePrefix="1" applyFont="1" applyFill="1" applyBorder="1" applyAlignment="1">
      <alignment horizontal="center"/>
    </xf>
    <xf numFmtId="0" fontId="17" fillId="6" borderId="23" xfId="0" applyFont="1" applyFill="1" applyBorder="1"/>
    <xf numFmtId="164" fontId="24" fillId="6" borderId="29" xfId="2" applyFont="1" applyFill="1" applyBorder="1" applyAlignment="1">
      <alignment horizontal="center"/>
    </xf>
    <xf numFmtId="164" fontId="10" fillId="6" borderId="29" xfId="2" applyFont="1" applyFill="1" applyBorder="1"/>
    <xf numFmtId="43" fontId="3" fillId="6" borderId="29" xfId="1" applyFont="1" applyFill="1" applyBorder="1" applyAlignment="1">
      <alignment horizontal="left"/>
    </xf>
    <xf numFmtId="0" fontId="25" fillId="6" borderId="29" xfId="0" applyFont="1" applyFill="1" applyBorder="1" applyAlignment="1">
      <alignment horizontal="center"/>
    </xf>
    <xf numFmtId="168" fontId="10" fillId="6" borderId="29" xfId="2" applyNumberFormat="1" applyFont="1" applyFill="1" applyBorder="1" applyAlignment="1">
      <alignment horizontal="center"/>
    </xf>
    <xf numFmtId="0" fontId="13" fillId="6" borderId="29" xfId="0" applyFont="1" applyFill="1" applyBorder="1"/>
    <xf numFmtId="0" fontId="10" fillId="6" borderId="29" xfId="0" applyFont="1" applyFill="1" applyBorder="1" applyAlignment="1">
      <alignment horizontal="center"/>
    </xf>
    <xf numFmtId="164" fontId="3" fillId="6" borderId="29" xfId="2" applyFont="1" applyFill="1" applyBorder="1" applyAlignment="1">
      <alignment horizontal="left"/>
    </xf>
    <xf numFmtId="164" fontId="3" fillId="6" borderId="29" xfId="2" quotePrefix="1" applyFont="1" applyFill="1" applyBorder="1" applyAlignment="1">
      <alignment horizontal="left"/>
    </xf>
    <xf numFmtId="164" fontId="3" fillId="6" borderId="29" xfId="2" quotePrefix="1" applyFont="1" applyFill="1" applyBorder="1" applyAlignment="1">
      <alignment horizontal="center"/>
    </xf>
    <xf numFmtId="0" fontId="17" fillId="6" borderId="29" xfId="0" applyFont="1" applyFill="1" applyBorder="1"/>
    <xf numFmtId="164" fontId="10" fillId="6" borderId="21" xfId="2" applyFont="1" applyFill="1" applyBorder="1"/>
    <xf numFmtId="164" fontId="24" fillId="6" borderId="3" xfId="2" applyFont="1" applyFill="1" applyBorder="1" applyAlignment="1">
      <alignment horizontal="center"/>
    </xf>
    <xf numFmtId="164" fontId="10" fillId="6" borderId="3" xfId="2" applyFont="1" applyFill="1" applyBorder="1"/>
    <xf numFmtId="43" fontId="3" fillId="6" borderId="3" xfId="1" applyFont="1" applyFill="1" applyBorder="1" applyAlignment="1">
      <alignment horizontal="left"/>
    </xf>
    <xf numFmtId="0" fontId="3" fillId="6" borderId="3" xfId="0" applyFont="1" applyFill="1" applyBorder="1" applyAlignment="1">
      <alignment horizontal="center"/>
    </xf>
    <xf numFmtId="168" fontId="10" fillId="6" borderId="3" xfId="2" applyNumberFormat="1" applyFont="1" applyFill="1" applyBorder="1" applyAlignment="1">
      <alignment horizontal="center"/>
    </xf>
    <xf numFmtId="0" fontId="13" fillId="6" borderId="3" xfId="0" applyFont="1" applyFill="1" applyBorder="1"/>
    <xf numFmtId="0" fontId="10" fillId="6" borderId="3" xfId="0" applyFont="1" applyFill="1" applyBorder="1" applyAlignment="1">
      <alignment horizontal="center"/>
    </xf>
    <xf numFmtId="164" fontId="3" fillId="6" borderId="3" xfId="2" applyFont="1" applyFill="1" applyBorder="1" applyAlignment="1">
      <alignment horizontal="left"/>
    </xf>
    <xf numFmtId="0" fontId="3" fillId="6" borderId="3" xfId="0" applyFont="1" applyFill="1" applyBorder="1" applyAlignment="1">
      <alignment horizontal="left" vertical="center"/>
    </xf>
    <xf numFmtId="14" fontId="3" fillId="6" borderId="3" xfId="0" applyNumberFormat="1" applyFont="1" applyFill="1" applyBorder="1" applyAlignment="1">
      <alignment horizontal="center"/>
    </xf>
    <xf numFmtId="0" fontId="3" fillId="6" borderId="23" xfId="0" applyFont="1" applyFill="1" applyBorder="1" applyAlignment="1">
      <alignment horizontal="center"/>
    </xf>
    <xf numFmtId="14" fontId="3" fillId="6" borderId="23" xfId="0" applyNumberFormat="1" applyFont="1" applyFill="1" applyBorder="1" applyAlignment="1">
      <alignment horizontal="center"/>
    </xf>
    <xf numFmtId="0" fontId="3" fillId="6" borderId="23" xfId="0" applyFont="1" applyFill="1" applyBorder="1" applyAlignment="1">
      <alignment vertical="center"/>
    </xf>
    <xf numFmtId="0" fontId="3" fillId="6" borderId="29" xfId="0" applyFont="1" applyFill="1" applyBorder="1" applyAlignment="1">
      <alignment horizontal="center"/>
    </xf>
    <xf numFmtId="14" fontId="3" fillId="6" borderId="29" xfId="0" applyNumberFormat="1" applyFont="1" applyFill="1" applyBorder="1" applyAlignment="1">
      <alignment horizontal="center"/>
    </xf>
    <xf numFmtId="15" fontId="3" fillId="6" borderId="23" xfId="0" quotePrefix="1" applyNumberFormat="1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vertical="center"/>
    </xf>
    <xf numFmtId="0" fontId="3" fillId="6" borderId="33" xfId="0" applyFont="1" applyFill="1" applyBorder="1" applyAlignment="1">
      <alignment vertical="center"/>
    </xf>
    <xf numFmtId="0" fontId="12" fillId="6" borderId="23" xfId="0" applyFont="1" applyFill="1" applyBorder="1"/>
    <xf numFmtId="0" fontId="24" fillId="6" borderId="23" xfId="0" applyFont="1" applyFill="1" applyBorder="1" applyAlignment="1">
      <alignment horizontal="center"/>
    </xf>
    <xf numFmtId="168" fontId="24" fillId="6" borderId="23" xfId="2" applyNumberFormat="1" applyFont="1" applyFill="1" applyBorder="1" applyAlignment="1">
      <alignment horizontal="center"/>
    </xf>
    <xf numFmtId="164" fontId="24" fillId="6" borderId="29" xfId="2" applyFont="1" applyFill="1" applyBorder="1"/>
    <xf numFmtId="168" fontId="24" fillId="6" borderId="29" xfId="2" applyNumberFormat="1" applyFont="1" applyFill="1" applyBorder="1" applyAlignment="1">
      <alignment horizontal="center"/>
    </xf>
    <xf numFmtId="0" fontId="12" fillId="6" borderId="29" xfId="0" applyFont="1" applyFill="1" applyBorder="1"/>
    <xf numFmtId="0" fontId="24" fillId="6" borderId="29" xfId="0" applyFont="1" applyFill="1" applyBorder="1" applyAlignment="1">
      <alignment horizontal="center"/>
    </xf>
    <xf numFmtId="164" fontId="27" fillId="4" borderId="40" xfId="0" applyNumberFormat="1" applyFont="1" applyFill="1" applyBorder="1"/>
    <xf numFmtId="164" fontId="27" fillId="4" borderId="41" xfId="0" applyNumberFormat="1" applyFont="1" applyFill="1" applyBorder="1"/>
    <xf numFmtId="164" fontId="0" fillId="0" borderId="23" xfId="2" applyFont="1" applyFill="1" applyBorder="1"/>
    <xf numFmtId="166" fontId="14" fillId="0" borderId="14" xfId="1" applyNumberFormat="1" applyFont="1" applyFill="1" applyBorder="1" applyAlignment="1">
      <alignment vertical="center"/>
    </xf>
    <xf numFmtId="164" fontId="27" fillId="0" borderId="23" xfId="0" applyNumberFormat="1" applyFont="1" applyFill="1" applyBorder="1"/>
    <xf numFmtId="164" fontId="24" fillId="0" borderId="23" xfId="2" applyFont="1" applyBorder="1" applyAlignment="1">
      <alignment horizontal="left"/>
    </xf>
    <xf numFmtId="170" fontId="27" fillId="4" borderId="42" xfId="0" applyNumberFormat="1" applyFont="1" applyFill="1" applyBorder="1"/>
    <xf numFmtId="164" fontId="27" fillId="4" borderId="42" xfId="0" applyNumberFormat="1" applyFont="1" applyFill="1" applyBorder="1"/>
    <xf numFmtId="164" fontId="3" fillId="0" borderId="23" xfId="0" applyNumberFormat="1" applyFont="1" applyBorder="1"/>
    <xf numFmtId="169" fontId="3" fillId="0" borderId="23" xfId="1" applyNumberFormat="1" applyFont="1" applyBorder="1"/>
    <xf numFmtId="0" fontId="24" fillId="0" borderId="23" xfId="0" applyFont="1" applyBorder="1"/>
    <xf numFmtId="167" fontId="24" fillId="0" borderId="23" xfId="0" applyNumberFormat="1" applyFont="1" applyBorder="1"/>
    <xf numFmtId="164" fontId="24" fillId="7" borderId="23" xfId="2" applyFont="1" applyFill="1" applyBorder="1" applyAlignment="1">
      <alignment horizontal="center"/>
    </xf>
    <xf numFmtId="164" fontId="10" fillId="7" borderId="23" xfId="2" applyFont="1" applyFill="1" applyBorder="1"/>
    <xf numFmtId="43" fontId="3" fillId="7" borderId="23" xfId="1" applyFont="1" applyFill="1" applyBorder="1" applyAlignment="1">
      <alignment horizontal="left"/>
    </xf>
    <xf numFmtId="0" fontId="3" fillId="7" borderId="23" xfId="0" applyFont="1" applyFill="1" applyBorder="1" applyAlignment="1">
      <alignment horizontal="center"/>
    </xf>
    <xf numFmtId="168" fontId="10" fillId="7" borderId="23" xfId="2" applyNumberFormat="1" applyFont="1" applyFill="1" applyBorder="1" applyAlignment="1">
      <alignment horizontal="center"/>
    </xf>
    <xf numFmtId="0" fontId="13" fillId="7" borderId="23" xfId="0" applyFont="1" applyFill="1" applyBorder="1"/>
    <xf numFmtId="0" fontId="10" fillId="7" borderId="23" xfId="0" applyFont="1" applyFill="1" applyBorder="1" applyAlignment="1">
      <alignment horizontal="center"/>
    </xf>
    <xf numFmtId="164" fontId="26" fillId="7" borderId="23" xfId="2" applyFont="1" applyFill="1" applyBorder="1" applyAlignment="1">
      <alignment horizontal="left"/>
    </xf>
    <xf numFmtId="0" fontId="3" fillId="7" borderId="23" xfId="0" applyFont="1" applyFill="1" applyBorder="1" applyAlignment="1">
      <alignment horizontal="left" vertical="center"/>
    </xf>
    <xf numFmtId="14" fontId="3" fillId="7" borderId="23" xfId="0" applyNumberFormat="1" applyFont="1" applyFill="1" applyBorder="1" applyAlignment="1">
      <alignment horizontal="center"/>
    </xf>
    <xf numFmtId="164" fontId="3" fillId="7" borderId="23" xfId="2" applyFont="1" applyFill="1" applyBorder="1" applyAlignment="1">
      <alignment horizontal="left"/>
    </xf>
    <xf numFmtId="0" fontId="3" fillId="7" borderId="23" xfId="0" applyFont="1" applyFill="1" applyBorder="1" applyAlignment="1">
      <alignment vertical="center"/>
    </xf>
    <xf numFmtId="0" fontId="10" fillId="7" borderId="23" xfId="0" applyFont="1" applyFill="1" applyBorder="1" applyAlignment="1">
      <alignment horizontal="left"/>
    </xf>
    <xf numFmtId="164" fontId="3" fillId="7" borderId="23" xfId="0" applyNumberFormat="1" applyFont="1" applyFill="1" applyBorder="1"/>
    <xf numFmtId="166" fontId="24" fillId="7" borderId="23" xfId="1" applyNumberFormat="1" applyFont="1" applyFill="1" applyBorder="1"/>
    <xf numFmtId="164" fontId="24" fillId="7" borderId="29" xfId="2" applyFont="1" applyFill="1" applyBorder="1" applyAlignment="1">
      <alignment horizontal="center"/>
    </xf>
    <xf numFmtId="164" fontId="10" fillId="7" borderId="29" xfId="2" applyFont="1" applyFill="1" applyBorder="1"/>
    <xf numFmtId="0" fontId="3" fillId="7" borderId="3" xfId="0" applyFont="1" applyFill="1" applyBorder="1" applyAlignment="1">
      <alignment horizontal="center"/>
    </xf>
    <xf numFmtId="168" fontId="10" fillId="7" borderId="3" xfId="2" applyNumberFormat="1" applyFont="1" applyFill="1" applyBorder="1" applyAlignment="1">
      <alignment horizontal="center"/>
    </xf>
    <xf numFmtId="0" fontId="13" fillId="7" borderId="29" xfId="0" applyFont="1" applyFill="1" applyBorder="1"/>
    <xf numFmtId="0" fontId="10" fillId="7" borderId="3" xfId="0" applyFont="1" applyFill="1" applyBorder="1" applyAlignment="1">
      <alignment horizontal="center"/>
    </xf>
    <xf numFmtId="164" fontId="3" fillId="7" borderId="29" xfId="2" applyFont="1" applyFill="1" applyBorder="1" applyAlignment="1">
      <alignment horizontal="left"/>
    </xf>
    <xf numFmtId="0" fontId="10" fillId="7" borderId="29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left"/>
    </xf>
    <xf numFmtId="164" fontId="24" fillId="7" borderId="23" xfId="2" applyFont="1" applyFill="1" applyBorder="1" applyAlignment="1">
      <alignment horizontal="left"/>
    </xf>
    <xf numFmtId="164" fontId="10" fillId="2" borderId="1" xfId="2" applyFont="1" applyFill="1" applyBorder="1"/>
    <xf numFmtId="0" fontId="14" fillId="0" borderId="4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164" fontId="10" fillId="7" borderId="22" xfId="2" applyFont="1" applyFill="1" applyBorder="1"/>
    <xf numFmtId="15" fontId="3" fillId="7" borderId="23" xfId="2" applyNumberFormat="1" applyFont="1" applyFill="1" applyBorder="1" applyAlignment="1">
      <alignment horizontal="center"/>
    </xf>
    <xf numFmtId="169" fontId="3" fillId="7" borderId="23" xfId="1" applyNumberFormat="1" applyFont="1" applyFill="1" applyBorder="1"/>
    <xf numFmtId="0" fontId="24" fillId="7" borderId="23" xfId="0" applyFont="1" applyFill="1" applyBorder="1"/>
    <xf numFmtId="167" fontId="24" fillId="7" borderId="23" xfId="0" applyNumberFormat="1" applyFont="1" applyFill="1" applyBorder="1"/>
    <xf numFmtId="164" fontId="10" fillId="7" borderId="23" xfId="0" applyNumberFormat="1" applyFont="1" applyFill="1" applyBorder="1"/>
    <xf numFmtId="164" fontId="5" fillId="7" borderId="23" xfId="2" applyFont="1" applyFill="1" applyBorder="1" applyAlignment="1">
      <alignment horizontal="center" vertical="center"/>
    </xf>
    <xf numFmtId="0" fontId="10" fillId="7" borderId="23" xfId="0" applyFont="1" applyFill="1" applyBorder="1"/>
    <xf numFmtId="0" fontId="0" fillId="7" borderId="0" xfId="0" applyFill="1"/>
    <xf numFmtId="164" fontId="0" fillId="7" borderId="0" xfId="0" applyNumberFormat="1" applyFill="1"/>
    <xf numFmtId="164" fontId="0" fillId="7" borderId="0" xfId="2" applyFont="1" applyFill="1"/>
    <xf numFmtId="43" fontId="3" fillId="7" borderId="23" xfId="1" applyFont="1" applyFill="1" applyBorder="1"/>
    <xf numFmtId="0" fontId="3" fillId="7" borderId="23" xfId="0" applyFont="1" applyFill="1" applyBorder="1"/>
    <xf numFmtId="170" fontId="3" fillId="7" borderId="23" xfId="0" applyNumberFormat="1" applyFont="1" applyFill="1" applyBorder="1"/>
    <xf numFmtId="14" fontId="3" fillId="7" borderId="23" xfId="0" quotePrefix="1" applyNumberFormat="1" applyFont="1" applyFill="1" applyBorder="1" applyAlignment="1">
      <alignment horizontal="center"/>
    </xf>
    <xf numFmtId="164" fontId="10" fillId="7" borderId="30" xfId="2" applyFont="1" applyFill="1" applyBorder="1"/>
    <xf numFmtId="43" fontId="3" fillId="7" borderId="29" xfId="1" applyFont="1" applyFill="1" applyBorder="1"/>
    <xf numFmtId="0" fontId="3" fillId="7" borderId="29" xfId="0" applyFont="1" applyFill="1" applyBorder="1" applyAlignment="1">
      <alignment horizontal="center"/>
    </xf>
    <xf numFmtId="168" fontId="10" fillId="7" borderId="29" xfId="2" applyNumberFormat="1" applyFont="1" applyFill="1" applyBorder="1" applyAlignment="1">
      <alignment horizontal="center"/>
    </xf>
    <xf numFmtId="0" fontId="3" fillId="7" borderId="3" xfId="0" applyFont="1" applyFill="1" applyBorder="1" applyAlignment="1">
      <alignment horizontal="left" vertical="center"/>
    </xf>
    <xf numFmtId="14" fontId="3" fillId="7" borderId="29" xfId="0" applyNumberFormat="1" applyFont="1" applyFill="1" applyBorder="1" applyAlignment="1">
      <alignment horizontal="center"/>
    </xf>
    <xf numFmtId="166" fontId="24" fillId="7" borderId="29" xfId="1" applyNumberFormat="1" applyFont="1" applyFill="1" applyBorder="1"/>
    <xf numFmtId="0" fontId="24" fillId="7" borderId="29" xfId="0" applyFont="1" applyFill="1" applyBorder="1"/>
    <xf numFmtId="167" fontId="24" fillId="7" borderId="29" xfId="0" applyNumberFormat="1" applyFont="1" applyFill="1" applyBorder="1"/>
    <xf numFmtId="164" fontId="10" fillId="7" borderId="29" xfId="0" applyNumberFormat="1" applyFont="1" applyFill="1" applyBorder="1"/>
    <xf numFmtId="164" fontId="5" fillId="7" borderId="29" xfId="2" applyFont="1" applyFill="1" applyBorder="1" applyAlignment="1">
      <alignment horizontal="center" vertical="center"/>
    </xf>
    <xf numFmtId="0" fontId="10" fillId="7" borderId="29" xfId="0" applyFont="1" applyFill="1" applyBorder="1"/>
    <xf numFmtId="164" fontId="10" fillId="7" borderId="35" xfId="2" applyFont="1" applyFill="1" applyBorder="1"/>
    <xf numFmtId="164" fontId="24" fillId="7" borderId="27" xfId="2" applyFont="1" applyFill="1" applyBorder="1" applyAlignment="1">
      <alignment horizontal="center"/>
    </xf>
    <xf numFmtId="164" fontId="10" fillId="7" borderId="27" xfId="2" applyFont="1" applyFill="1" applyBorder="1"/>
    <xf numFmtId="43" fontId="3" fillId="7" borderId="27" xfId="1" applyFont="1" applyFill="1" applyBorder="1" applyAlignment="1">
      <alignment horizontal="left"/>
    </xf>
    <xf numFmtId="0" fontId="3" fillId="7" borderId="27" xfId="0" applyFont="1" applyFill="1" applyBorder="1" applyAlignment="1">
      <alignment horizontal="center"/>
    </xf>
    <xf numFmtId="168" fontId="10" fillId="7" borderId="27" xfId="2" applyNumberFormat="1" applyFont="1" applyFill="1" applyBorder="1" applyAlignment="1">
      <alignment horizontal="center"/>
    </xf>
    <xf numFmtId="0" fontId="13" fillId="7" borderId="27" xfId="0" applyFont="1" applyFill="1" applyBorder="1"/>
    <xf numFmtId="0" fontId="10" fillId="7" borderId="27" xfId="0" applyFont="1" applyFill="1" applyBorder="1" applyAlignment="1">
      <alignment horizontal="center"/>
    </xf>
    <xf numFmtId="0" fontId="3" fillId="7" borderId="27" xfId="0" applyFont="1" applyFill="1" applyBorder="1"/>
    <xf numFmtId="0" fontId="3" fillId="7" borderId="27" xfId="0" applyFont="1" applyFill="1" applyBorder="1" applyAlignment="1">
      <alignment horizontal="left" vertical="center"/>
    </xf>
    <xf numFmtId="14" fontId="3" fillId="7" borderId="27" xfId="0" applyNumberFormat="1" applyFont="1" applyFill="1" applyBorder="1" applyAlignment="1">
      <alignment horizontal="center"/>
    </xf>
    <xf numFmtId="164" fontId="3" fillId="7" borderId="27" xfId="2" applyFont="1" applyFill="1" applyBorder="1" applyAlignment="1">
      <alignment horizontal="left"/>
    </xf>
    <xf numFmtId="0" fontId="3" fillId="7" borderId="27" xfId="0" applyFont="1" applyFill="1" applyBorder="1" applyAlignment="1">
      <alignment vertical="center"/>
    </xf>
    <xf numFmtId="0" fontId="10" fillId="7" borderId="27" xfId="0" applyFont="1" applyFill="1" applyBorder="1" applyAlignment="1">
      <alignment horizontal="left"/>
    </xf>
    <xf numFmtId="169" fontId="3" fillId="7" borderId="27" xfId="1" applyNumberFormat="1" applyFont="1" applyFill="1" applyBorder="1"/>
    <xf numFmtId="166" fontId="24" fillId="7" borderId="27" xfId="1" applyNumberFormat="1" applyFont="1" applyFill="1" applyBorder="1"/>
    <xf numFmtId="0" fontId="24" fillId="7" borderId="27" xfId="0" applyFont="1" applyFill="1" applyBorder="1"/>
    <xf numFmtId="167" fontId="24" fillId="7" borderId="27" xfId="0" applyNumberFormat="1" applyFont="1" applyFill="1" applyBorder="1"/>
    <xf numFmtId="164" fontId="5" fillId="7" borderId="27" xfId="2" applyFont="1" applyFill="1" applyBorder="1" applyAlignment="1">
      <alignment horizontal="center" vertical="center"/>
    </xf>
    <xf numFmtId="0" fontId="10" fillId="7" borderId="27" xfId="0" applyFont="1" applyFill="1" applyBorder="1"/>
    <xf numFmtId="0" fontId="17" fillId="7" borderId="0" xfId="0" applyFont="1" applyFill="1" applyAlignment="1">
      <alignment horizontal="left" vertical="center"/>
    </xf>
    <xf numFmtId="14" fontId="27" fillId="7" borderId="23" xfId="0" applyNumberFormat="1" applyFont="1" applyFill="1" applyBorder="1"/>
    <xf numFmtId="0" fontId="20" fillId="7" borderId="23" xfId="0" applyFont="1" applyFill="1" applyBorder="1"/>
    <xf numFmtId="164" fontId="26" fillId="0" borderId="23" xfId="2" applyFont="1" applyFill="1" applyBorder="1" applyAlignment="1">
      <alignment horizontal="left"/>
    </xf>
    <xf numFmtId="164" fontId="24" fillId="0" borderId="23" xfId="2" applyFont="1" applyFill="1" applyBorder="1" applyAlignment="1">
      <alignment horizontal="left"/>
    </xf>
    <xf numFmtId="164" fontId="27" fillId="0" borderId="42" xfId="0" applyNumberFormat="1" applyFont="1" applyFill="1" applyBorder="1"/>
    <xf numFmtId="0" fontId="25" fillId="0" borderId="29" xfId="0" applyFont="1" applyFill="1" applyBorder="1" applyAlignment="1">
      <alignment horizontal="center"/>
    </xf>
    <xf numFmtId="164" fontId="3" fillId="0" borderId="29" xfId="2" quotePrefix="1" applyFont="1" applyFill="1" applyBorder="1" applyAlignment="1">
      <alignment horizontal="left"/>
    </xf>
    <xf numFmtId="164" fontId="3" fillId="0" borderId="29" xfId="2" quotePrefix="1" applyFont="1" applyFill="1" applyBorder="1" applyAlignment="1">
      <alignment horizontal="center"/>
    </xf>
    <xf numFmtId="0" fontId="17" fillId="0" borderId="29" xfId="0" applyFont="1" applyFill="1" applyBorder="1"/>
    <xf numFmtId="15" fontId="3" fillId="0" borderId="23" xfId="0" quotePrefix="1" applyNumberFormat="1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vertical="center"/>
    </xf>
    <xf numFmtId="168" fontId="24" fillId="0" borderId="29" xfId="2" applyNumberFormat="1" applyFont="1" applyFill="1" applyBorder="1" applyAlignment="1">
      <alignment horizontal="center"/>
    </xf>
    <xf numFmtId="0" fontId="12" fillId="0" borderId="29" xfId="0" applyFont="1" applyFill="1" applyBorder="1"/>
    <xf numFmtId="0" fontId="24" fillId="0" borderId="29" xfId="0" applyFont="1" applyFill="1" applyBorder="1" applyAlignment="1">
      <alignment horizontal="center"/>
    </xf>
    <xf numFmtId="164" fontId="10" fillId="0" borderId="23" xfId="0" applyNumberFormat="1" applyFont="1" applyBorder="1"/>
    <xf numFmtId="164" fontId="24" fillId="0" borderId="23" xfId="0" applyNumberFormat="1" applyFont="1" applyBorder="1"/>
    <xf numFmtId="164" fontId="10" fillId="0" borderId="29" xfId="0" applyNumberFormat="1" applyFont="1" applyBorder="1"/>
    <xf numFmtId="164" fontId="24" fillId="0" borderId="29" xfId="0" applyNumberFormat="1" applyFont="1" applyBorder="1"/>
    <xf numFmtId="0" fontId="14" fillId="0" borderId="4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164" fontId="33" fillId="7" borderId="23" xfId="2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164" fontId="27" fillId="0" borderId="27" xfId="0" applyNumberFormat="1" applyFont="1" applyFill="1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3" borderId="14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 wrapText="1"/>
    </xf>
    <xf numFmtId="0" fontId="14" fillId="3" borderId="16" xfId="0" applyFont="1" applyFill="1" applyBorder="1" applyAlignment="1">
      <alignment horizontal="center" vertical="center" wrapText="1"/>
    </xf>
    <xf numFmtId="0" fontId="14" fillId="3" borderId="17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5" fillId="0" borderId="19" xfId="0" applyFont="1" applyFill="1" applyBorder="1" applyAlignment="1">
      <alignment horizontal="center" vertical="center"/>
    </xf>
    <xf numFmtId="0" fontId="15" fillId="0" borderId="20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0" fontId="14" fillId="0" borderId="16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horizontal="center" vertical="center" wrapText="1"/>
    </xf>
    <xf numFmtId="0" fontId="14" fillId="0" borderId="16" xfId="0" applyFont="1" applyFill="1" applyBorder="1" applyAlignment="1">
      <alignment horizontal="center" vertical="center" wrapText="1"/>
    </xf>
    <xf numFmtId="0" fontId="14" fillId="0" borderId="17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</cellXfs>
  <cellStyles count="11">
    <cellStyle name="Comma" xfId="1" builtinId="3"/>
    <cellStyle name="Comma [0]" xfId="2" builtinId="6"/>
    <cellStyle name="Comma [0] 10 2 9 3" xfId="6" xr:uid="{00000000-0005-0000-0000-000002000000}"/>
    <cellStyle name="Comma [0] 123 3" xfId="8" xr:uid="{00000000-0005-0000-0000-000003000000}"/>
    <cellStyle name="Comma [0] 4" xfId="3" xr:uid="{00000000-0005-0000-0000-000004000000}"/>
    <cellStyle name="Comma [0] 4 2" xfId="10" xr:uid="{00000000-0005-0000-0000-000005000000}"/>
    <cellStyle name="Comma 2" xfId="9" xr:uid="{00000000-0005-0000-0000-000006000000}"/>
    <cellStyle name="Comma 4" xfId="5" xr:uid="{00000000-0005-0000-0000-000007000000}"/>
    <cellStyle name="Normal" xfId="0" builtinId="0"/>
    <cellStyle name="Normal 199 3" xfId="7" xr:uid="{00000000-0005-0000-0000-000009000000}"/>
    <cellStyle name="Normal 5" xfId="4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BB%202022/LAPORAN%20OPSET%20MINGGUAN%202023/MARET/BDS%20LAP%20OPSET%20FMARET%202023%20MINGGU%20IV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BB%202022/LAPORAN%20OPSET%20MINGGUAN%202022/9.SEPTEMBER/BDS%20LAP%20OPSET%20SEPTEMBER%202022%20MINGGU%20I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BB%202022/LAPORAN%20OPSET%20MINGGUAN%202023/MARET/BDS%20LAP%20OPSET%20FMARET%202023%20MINGGU%20III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KBB%202022/LAPORAN%20OPSET%20MINGGUAN%202023/JANUARI/BDS%20LAP%20OPSET%20JANUARI%2020223%20MINGGU%20IV%2072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KBB%202022/LAPORAN%20OPSET%20MINGGUAN%202022/11.NOVEMBER/BDS%20LAP%20OPSET%20NOVEMBER%202022%20MINGGU%20II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poran Kanpus"/>
      <sheetName val="JUNI"/>
      <sheetName val="Lokasi Potensial Kerjasama "/>
      <sheetName val="Agst"/>
      <sheetName val="JULI"/>
      <sheetName val="MARET"/>
      <sheetName val="FERUARI"/>
      <sheetName val="JANUARI (3)"/>
    </sheetNames>
    <sheetDataSet>
      <sheetData sheetId="0"/>
      <sheetData sheetId="1"/>
      <sheetData sheetId="2"/>
      <sheetData sheetId="3"/>
      <sheetData sheetId="4"/>
      <sheetData sheetId="5">
        <row r="11">
          <cell r="AB11">
            <v>0</v>
          </cell>
        </row>
        <row r="12">
          <cell r="AB12">
            <v>0</v>
          </cell>
        </row>
        <row r="13">
          <cell r="AB13">
            <v>0</v>
          </cell>
        </row>
        <row r="14">
          <cell r="AB14">
            <v>0</v>
          </cell>
        </row>
        <row r="15">
          <cell r="AB15">
            <v>0</v>
          </cell>
        </row>
        <row r="16">
          <cell r="AB16">
            <v>0</v>
          </cell>
        </row>
        <row r="17">
          <cell r="AB17">
            <v>0</v>
          </cell>
        </row>
        <row r="18">
          <cell r="AB18">
            <v>0</v>
          </cell>
        </row>
        <row r="19">
          <cell r="AB19">
            <v>0</v>
          </cell>
        </row>
        <row r="20">
          <cell r="AB20">
            <v>0</v>
          </cell>
        </row>
        <row r="21">
          <cell r="AB21">
            <v>0</v>
          </cell>
        </row>
        <row r="22">
          <cell r="AB22">
            <v>0</v>
          </cell>
        </row>
        <row r="23">
          <cell r="AB23">
            <v>0</v>
          </cell>
        </row>
        <row r="24">
          <cell r="AB24">
            <v>0</v>
          </cell>
        </row>
        <row r="25">
          <cell r="AB25">
            <v>0</v>
          </cell>
        </row>
        <row r="26">
          <cell r="AB26">
            <v>0</v>
          </cell>
        </row>
        <row r="27">
          <cell r="AB27">
            <v>0</v>
          </cell>
        </row>
        <row r="28">
          <cell r="AB28">
            <v>0</v>
          </cell>
        </row>
        <row r="29">
          <cell r="AB29">
            <v>0</v>
          </cell>
        </row>
        <row r="30">
          <cell r="AB30">
            <v>0</v>
          </cell>
        </row>
        <row r="31">
          <cell r="AB31">
            <v>0</v>
          </cell>
        </row>
        <row r="32">
          <cell r="AB32">
            <v>0</v>
          </cell>
        </row>
        <row r="33">
          <cell r="AB33">
            <v>0</v>
          </cell>
        </row>
        <row r="35">
          <cell r="AB35">
            <v>0</v>
          </cell>
        </row>
        <row r="36">
          <cell r="AB36">
            <v>0</v>
          </cell>
        </row>
        <row r="37">
          <cell r="AB37">
            <v>0</v>
          </cell>
        </row>
        <row r="38">
          <cell r="AB38">
            <v>0</v>
          </cell>
        </row>
        <row r="39">
          <cell r="AB39">
            <v>0</v>
          </cell>
        </row>
        <row r="40">
          <cell r="AB40">
            <v>0</v>
          </cell>
        </row>
        <row r="41">
          <cell r="AB41">
            <v>0</v>
          </cell>
        </row>
        <row r="42">
          <cell r="AB42">
            <v>0</v>
          </cell>
        </row>
        <row r="43">
          <cell r="AB43">
            <v>0</v>
          </cell>
        </row>
        <row r="44">
          <cell r="AB44">
            <v>0</v>
          </cell>
        </row>
        <row r="45">
          <cell r="AB45">
            <v>0</v>
          </cell>
        </row>
        <row r="46">
          <cell r="AB46">
            <v>0</v>
          </cell>
        </row>
        <row r="48">
          <cell r="AB48">
            <v>0</v>
          </cell>
        </row>
        <row r="49">
          <cell r="AB49">
            <v>0</v>
          </cell>
        </row>
        <row r="50">
          <cell r="AB50">
            <v>0</v>
          </cell>
        </row>
        <row r="51">
          <cell r="AB51">
            <v>0</v>
          </cell>
        </row>
        <row r="52">
          <cell r="AB52">
            <v>0</v>
          </cell>
        </row>
        <row r="53">
          <cell r="AB53">
            <v>0</v>
          </cell>
        </row>
        <row r="54">
          <cell r="AB54">
            <v>0</v>
          </cell>
        </row>
        <row r="55">
          <cell r="AB55">
            <v>0</v>
          </cell>
        </row>
        <row r="60">
          <cell r="AB60">
            <v>0</v>
          </cell>
        </row>
        <row r="61">
          <cell r="AB61">
            <v>0</v>
          </cell>
        </row>
        <row r="62">
          <cell r="AB62">
            <v>0</v>
          </cell>
        </row>
        <row r="63">
          <cell r="AB63">
            <v>0</v>
          </cell>
        </row>
        <row r="64">
          <cell r="AB64">
            <v>0</v>
          </cell>
        </row>
        <row r="65">
          <cell r="AB65">
            <v>0</v>
          </cell>
        </row>
        <row r="66">
          <cell r="AB66">
            <v>0</v>
          </cell>
        </row>
        <row r="67">
          <cell r="AB67">
            <v>0</v>
          </cell>
        </row>
        <row r="68">
          <cell r="AB68">
            <v>0</v>
          </cell>
        </row>
        <row r="69">
          <cell r="AB69">
            <v>0</v>
          </cell>
        </row>
        <row r="70">
          <cell r="AB70">
            <v>0</v>
          </cell>
        </row>
        <row r="71">
          <cell r="AB71">
            <v>0</v>
          </cell>
        </row>
        <row r="72">
          <cell r="AB72">
            <v>0</v>
          </cell>
        </row>
        <row r="73">
          <cell r="AB73">
            <v>0</v>
          </cell>
        </row>
        <row r="74">
          <cell r="AB74">
            <v>0</v>
          </cell>
        </row>
        <row r="75">
          <cell r="AB75">
            <v>0</v>
          </cell>
        </row>
        <row r="76">
          <cell r="AB76">
            <v>0</v>
          </cell>
        </row>
        <row r="77">
          <cell r="AB77">
            <v>0</v>
          </cell>
        </row>
        <row r="78">
          <cell r="AB78">
            <v>0</v>
          </cell>
        </row>
        <row r="79">
          <cell r="AB79">
            <v>1107000</v>
          </cell>
        </row>
        <row r="80">
          <cell r="AB80">
            <v>0</v>
          </cell>
        </row>
        <row r="81">
          <cell r="AB81">
            <v>0</v>
          </cell>
        </row>
        <row r="82">
          <cell r="AB82">
            <v>0</v>
          </cell>
        </row>
        <row r="83">
          <cell r="AB83">
            <v>0</v>
          </cell>
        </row>
        <row r="84">
          <cell r="AB84">
            <v>0</v>
          </cell>
        </row>
        <row r="85">
          <cell r="AB85">
            <v>0</v>
          </cell>
        </row>
        <row r="86">
          <cell r="AB86">
            <v>0</v>
          </cell>
        </row>
        <row r="87">
          <cell r="AB87">
            <v>0</v>
          </cell>
        </row>
        <row r="88">
          <cell r="AB88">
            <v>0</v>
          </cell>
        </row>
        <row r="89">
          <cell r="AB89">
            <v>0</v>
          </cell>
        </row>
        <row r="90">
          <cell r="AB90">
            <v>0</v>
          </cell>
        </row>
        <row r="91">
          <cell r="AB91">
            <v>0</v>
          </cell>
        </row>
        <row r="92">
          <cell r="AB92">
            <v>0</v>
          </cell>
        </row>
        <row r="93">
          <cell r="AB93">
            <v>0</v>
          </cell>
        </row>
        <row r="94">
          <cell r="AB94">
            <v>514620</v>
          </cell>
        </row>
        <row r="95">
          <cell r="AB95">
            <v>0</v>
          </cell>
        </row>
        <row r="96">
          <cell r="AB96">
            <v>0</v>
          </cell>
        </row>
        <row r="98">
          <cell r="AB98">
            <v>0</v>
          </cell>
        </row>
        <row r="102">
          <cell r="AB102">
            <v>0</v>
          </cell>
        </row>
        <row r="103">
          <cell r="AB103">
            <v>0</v>
          </cell>
        </row>
        <row r="104">
          <cell r="AB104">
            <v>0</v>
          </cell>
        </row>
        <row r="105">
          <cell r="AB105">
            <v>0</v>
          </cell>
        </row>
        <row r="106">
          <cell r="AB106">
            <v>0</v>
          </cell>
        </row>
        <row r="107">
          <cell r="AB107">
            <v>0</v>
          </cell>
        </row>
        <row r="108">
          <cell r="AB108">
            <v>0</v>
          </cell>
        </row>
        <row r="109">
          <cell r="AB109">
            <v>0</v>
          </cell>
        </row>
        <row r="110">
          <cell r="AB110">
            <v>0</v>
          </cell>
        </row>
        <row r="113">
          <cell r="AB113">
            <v>0</v>
          </cell>
        </row>
        <row r="114">
          <cell r="AB114">
            <v>0</v>
          </cell>
        </row>
        <row r="115">
          <cell r="AB115">
            <v>0</v>
          </cell>
        </row>
        <row r="117">
          <cell r="AB117">
            <v>0</v>
          </cell>
        </row>
        <row r="124">
          <cell r="AB124">
            <v>0</v>
          </cell>
        </row>
        <row r="125">
          <cell r="AB125">
            <v>0</v>
          </cell>
        </row>
        <row r="129">
          <cell r="AB129">
            <v>0</v>
          </cell>
        </row>
        <row r="130">
          <cell r="AB130">
            <v>16500000</v>
          </cell>
        </row>
        <row r="131">
          <cell r="AB131">
            <v>0</v>
          </cell>
        </row>
        <row r="132">
          <cell r="AB132">
            <v>0</v>
          </cell>
        </row>
        <row r="133">
          <cell r="AB133">
            <v>0</v>
          </cell>
        </row>
        <row r="134">
          <cell r="AB134">
            <v>0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poran Kanpus"/>
      <sheetName val="JUNI"/>
      <sheetName val="Lokasi Potensial Kerjasama "/>
      <sheetName val="Agst"/>
      <sheetName val="JULI"/>
      <sheetName val="september"/>
      <sheetName val="AGUSTUS"/>
    </sheetNames>
    <sheetDataSet>
      <sheetData sheetId="0"/>
      <sheetData sheetId="1"/>
      <sheetData sheetId="2"/>
      <sheetData sheetId="3"/>
      <sheetData sheetId="4"/>
      <sheetData sheetId="5">
        <row r="11">
          <cell r="AB11"/>
        </row>
      </sheetData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poran Kanpus"/>
      <sheetName val="JUNI"/>
      <sheetName val="Lokasi Potensial Kerjasama "/>
      <sheetName val="Agst"/>
      <sheetName val="JULI"/>
      <sheetName val="MARET"/>
      <sheetName val="FERUARI"/>
      <sheetName val="JANUARI (3)"/>
    </sheetNames>
    <sheetDataSet>
      <sheetData sheetId="0"/>
      <sheetData sheetId="1"/>
      <sheetData sheetId="2"/>
      <sheetData sheetId="3"/>
      <sheetData sheetId="4"/>
      <sheetData sheetId="5">
        <row r="112">
          <cell r="AB112">
            <v>0</v>
          </cell>
        </row>
      </sheetData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poran Kanpus"/>
      <sheetName val="JUNI"/>
      <sheetName val="Lokasi Potensial Kerjasama "/>
      <sheetName val="Agst"/>
      <sheetName val="JULI"/>
      <sheetName val="JANUARI (3)"/>
    </sheetNames>
    <sheetDataSet>
      <sheetData sheetId="0"/>
      <sheetData sheetId="1"/>
      <sheetData sheetId="2"/>
      <sheetData sheetId="3"/>
      <sheetData sheetId="4"/>
      <sheetData sheetId="5">
        <row r="11">
          <cell r="AB11">
            <v>0</v>
          </cell>
        </row>
        <row r="12">
          <cell r="AB12">
            <v>0</v>
          </cell>
        </row>
        <row r="13">
          <cell r="AB13">
            <v>0</v>
          </cell>
        </row>
        <row r="14">
          <cell r="AB14">
            <v>0</v>
          </cell>
        </row>
        <row r="15">
          <cell r="AB15">
            <v>0</v>
          </cell>
        </row>
        <row r="16">
          <cell r="AB16">
            <v>0</v>
          </cell>
        </row>
        <row r="17">
          <cell r="AB17">
            <v>0</v>
          </cell>
        </row>
        <row r="18">
          <cell r="AB18">
            <v>0</v>
          </cell>
        </row>
        <row r="19">
          <cell r="AB19">
            <v>0</v>
          </cell>
        </row>
        <row r="20">
          <cell r="AB20">
            <v>0</v>
          </cell>
        </row>
        <row r="21">
          <cell r="AB21">
            <v>0</v>
          </cell>
        </row>
        <row r="22">
          <cell r="AB22">
            <v>0</v>
          </cell>
        </row>
        <row r="23">
          <cell r="AB23">
            <v>0</v>
          </cell>
        </row>
        <row r="24">
          <cell r="AB24">
            <v>0</v>
          </cell>
        </row>
        <row r="25">
          <cell r="AB25">
            <v>0</v>
          </cell>
        </row>
        <row r="26">
          <cell r="AB26">
            <v>0</v>
          </cell>
        </row>
        <row r="27">
          <cell r="AB27">
            <v>0</v>
          </cell>
        </row>
        <row r="28">
          <cell r="AB28">
            <v>0</v>
          </cell>
        </row>
        <row r="29">
          <cell r="AB29">
            <v>0</v>
          </cell>
        </row>
        <row r="30">
          <cell r="AB30">
            <v>0</v>
          </cell>
        </row>
        <row r="31">
          <cell r="AB31">
            <v>0</v>
          </cell>
        </row>
        <row r="32">
          <cell r="AB32">
            <v>0</v>
          </cell>
        </row>
        <row r="33">
          <cell r="AB33">
            <v>0</v>
          </cell>
        </row>
        <row r="35">
          <cell r="AB35"/>
        </row>
        <row r="36">
          <cell r="AB36">
            <v>0</v>
          </cell>
        </row>
        <row r="37">
          <cell r="AB37">
            <v>0</v>
          </cell>
        </row>
        <row r="38">
          <cell r="AB38">
            <v>0</v>
          </cell>
        </row>
        <row r="39">
          <cell r="AB39">
            <v>0</v>
          </cell>
        </row>
        <row r="40">
          <cell r="AB40">
            <v>0</v>
          </cell>
        </row>
        <row r="41">
          <cell r="AB41">
            <v>0</v>
          </cell>
        </row>
        <row r="42">
          <cell r="AB42">
            <v>0</v>
          </cell>
        </row>
        <row r="43">
          <cell r="AB43">
            <v>0</v>
          </cell>
        </row>
        <row r="44">
          <cell r="AB44">
            <v>0</v>
          </cell>
        </row>
        <row r="45">
          <cell r="AB45">
            <v>0</v>
          </cell>
        </row>
        <row r="46">
          <cell r="AB46">
            <v>0</v>
          </cell>
        </row>
        <row r="48">
          <cell r="AB48"/>
        </row>
        <row r="49">
          <cell r="AB49">
            <v>0</v>
          </cell>
        </row>
        <row r="50">
          <cell r="AB50">
            <v>0</v>
          </cell>
        </row>
        <row r="51">
          <cell r="AB51">
            <v>0</v>
          </cell>
        </row>
        <row r="52">
          <cell r="AB52">
            <v>0</v>
          </cell>
        </row>
        <row r="53">
          <cell r="AB53"/>
        </row>
        <row r="54">
          <cell r="AB54"/>
        </row>
        <row r="55">
          <cell r="AB55">
            <v>0</v>
          </cell>
        </row>
        <row r="60">
          <cell r="AB60"/>
        </row>
        <row r="61">
          <cell r="AB61"/>
        </row>
        <row r="62">
          <cell r="AB62"/>
        </row>
        <row r="63">
          <cell r="AB63">
            <v>0</v>
          </cell>
        </row>
        <row r="64">
          <cell r="AB64">
            <v>0</v>
          </cell>
        </row>
        <row r="65">
          <cell r="AB65">
            <v>0</v>
          </cell>
        </row>
        <row r="66">
          <cell r="AB66">
            <v>0</v>
          </cell>
        </row>
        <row r="67">
          <cell r="AB67">
            <v>287000</v>
          </cell>
        </row>
        <row r="68">
          <cell r="AB68">
            <v>656000</v>
          </cell>
        </row>
        <row r="69">
          <cell r="AB69">
            <v>0</v>
          </cell>
        </row>
        <row r="70">
          <cell r="AB70">
            <v>0</v>
          </cell>
        </row>
        <row r="71">
          <cell r="AB71">
            <v>0</v>
          </cell>
        </row>
        <row r="72">
          <cell r="AB72">
            <v>0</v>
          </cell>
        </row>
        <row r="73">
          <cell r="AB73"/>
        </row>
        <row r="74">
          <cell r="AB74">
            <v>0</v>
          </cell>
        </row>
        <row r="75">
          <cell r="AB75"/>
        </row>
        <row r="76">
          <cell r="AB76"/>
        </row>
        <row r="77">
          <cell r="AB77"/>
        </row>
        <row r="78">
          <cell r="AB78">
            <v>0</v>
          </cell>
        </row>
        <row r="79">
          <cell r="AB79"/>
        </row>
        <row r="80">
          <cell r="AB80">
            <v>0</v>
          </cell>
        </row>
        <row r="81">
          <cell r="AB81">
            <v>0</v>
          </cell>
        </row>
        <row r="82">
          <cell r="AB82">
            <v>410000</v>
          </cell>
        </row>
        <row r="83">
          <cell r="AB83">
            <v>0</v>
          </cell>
        </row>
        <row r="84">
          <cell r="AB84"/>
        </row>
        <row r="85">
          <cell r="AB85"/>
        </row>
        <row r="86">
          <cell r="AB86"/>
        </row>
        <row r="87">
          <cell r="AB87"/>
        </row>
        <row r="88">
          <cell r="AB88"/>
        </row>
        <row r="89">
          <cell r="AB89"/>
        </row>
        <row r="90">
          <cell r="AB90">
            <v>0</v>
          </cell>
        </row>
        <row r="91">
          <cell r="AB91">
            <v>0</v>
          </cell>
        </row>
        <row r="92">
          <cell r="AB92"/>
        </row>
        <row r="93">
          <cell r="AB93">
            <v>410000</v>
          </cell>
        </row>
        <row r="94">
          <cell r="AB94"/>
        </row>
        <row r="95">
          <cell r="AB95"/>
        </row>
        <row r="96">
          <cell r="AB96">
            <v>0</v>
          </cell>
        </row>
        <row r="98">
          <cell r="AB98"/>
        </row>
        <row r="102">
          <cell r="AB102">
            <v>0</v>
          </cell>
        </row>
        <row r="103">
          <cell r="AB103">
            <v>0</v>
          </cell>
        </row>
        <row r="104">
          <cell r="AB104">
            <v>0</v>
          </cell>
        </row>
        <row r="105">
          <cell r="AB105">
            <v>0</v>
          </cell>
        </row>
        <row r="106">
          <cell r="AB106">
            <v>0</v>
          </cell>
        </row>
        <row r="107">
          <cell r="AB107">
            <v>0</v>
          </cell>
        </row>
        <row r="108">
          <cell r="AB108">
            <v>0</v>
          </cell>
        </row>
        <row r="109">
          <cell r="AB109">
            <v>0</v>
          </cell>
        </row>
        <row r="110">
          <cell r="AB110">
            <v>0</v>
          </cell>
        </row>
        <row r="112">
          <cell r="AB112"/>
        </row>
        <row r="113">
          <cell r="AB113"/>
        </row>
        <row r="114">
          <cell r="AB114"/>
        </row>
        <row r="115">
          <cell r="AB115"/>
        </row>
        <row r="117">
          <cell r="AB117">
            <v>0</v>
          </cell>
        </row>
        <row r="120">
          <cell r="AB120"/>
        </row>
        <row r="124">
          <cell r="AB124"/>
        </row>
        <row r="125">
          <cell r="AB125">
            <v>0</v>
          </cell>
        </row>
        <row r="129">
          <cell r="AB129">
            <v>0</v>
          </cell>
        </row>
        <row r="130">
          <cell r="AB130"/>
        </row>
        <row r="131">
          <cell r="AB131">
            <v>0</v>
          </cell>
        </row>
        <row r="132">
          <cell r="AB132">
            <v>0</v>
          </cell>
        </row>
        <row r="133">
          <cell r="AB133"/>
        </row>
        <row r="134">
          <cell r="AB134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poran Kanpus"/>
      <sheetName val="JUNI"/>
      <sheetName val="Lokasi Potensial Kerjasama "/>
      <sheetName val="Agst"/>
      <sheetName val="JULI"/>
      <sheetName val="november"/>
      <sheetName val="oktober"/>
      <sheetName val="AGUSTUS"/>
    </sheetNames>
    <sheetDataSet>
      <sheetData sheetId="0"/>
      <sheetData sheetId="1"/>
      <sheetData sheetId="2"/>
      <sheetData sheetId="3"/>
      <sheetData sheetId="4"/>
      <sheetData sheetId="5">
        <row r="125">
          <cell r="AB125"/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"/>
  <sheetViews>
    <sheetView workbookViewId="0">
      <selection activeCell="F16" sqref="F16"/>
    </sheetView>
  </sheetViews>
  <sheetFormatPr defaultRowHeight="15" x14ac:dyDescent="0.25"/>
  <cols>
    <col min="1" max="1" width="4.5703125" customWidth="1"/>
    <col min="2" max="2" width="13.85546875" customWidth="1"/>
    <col min="3" max="3" width="12.140625" customWidth="1"/>
    <col min="4" max="4" width="13.85546875" customWidth="1"/>
    <col min="6" max="6" width="11.140625" customWidth="1"/>
    <col min="8" max="8" width="11" customWidth="1"/>
    <col min="10" max="10" width="12.140625" customWidth="1"/>
    <col min="12" max="14" width="9.7109375" customWidth="1"/>
    <col min="16" max="16" width="10.28515625" customWidth="1"/>
    <col min="18" max="18" width="9.5703125" customWidth="1"/>
    <col min="20" max="20" width="10.140625" customWidth="1"/>
    <col min="24" max="24" width="9.42578125" customWidth="1"/>
    <col min="25" max="25" width="11" customWidth="1"/>
  </cols>
  <sheetData>
    <row r="1" spans="1:25" ht="18.75" x14ac:dyDescent="0.3">
      <c r="A1" s="597" t="s">
        <v>82</v>
      </c>
      <c r="B1" s="597"/>
      <c r="C1" s="597"/>
      <c r="D1" s="597"/>
      <c r="E1" s="597"/>
      <c r="F1" s="597"/>
      <c r="G1" s="597"/>
      <c r="H1" s="597"/>
      <c r="I1" s="597"/>
      <c r="J1" s="597"/>
      <c r="K1" s="597"/>
      <c r="L1" s="597"/>
      <c r="M1" s="597"/>
      <c r="N1" s="597"/>
      <c r="O1" s="597"/>
      <c r="P1" s="597"/>
      <c r="Q1" s="597"/>
      <c r="R1" s="597"/>
      <c r="S1" s="597"/>
      <c r="T1" s="597"/>
      <c r="U1" s="597"/>
      <c r="V1" s="597"/>
      <c r="W1" s="597"/>
      <c r="X1" s="597"/>
      <c r="Y1" s="597"/>
    </row>
    <row r="3" spans="1:25" x14ac:dyDescent="0.25">
      <c r="A3" s="594" t="s">
        <v>0</v>
      </c>
      <c r="B3" s="594" t="s">
        <v>1</v>
      </c>
      <c r="C3" s="594" t="s">
        <v>8</v>
      </c>
      <c r="D3" s="594" t="s">
        <v>9</v>
      </c>
      <c r="E3" s="603" t="s">
        <v>13</v>
      </c>
      <c r="F3" s="603"/>
      <c r="G3" s="603"/>
      <c r="H3" s="603"/>
      <c r="I3" s="603"/>
      <c r="J3" s="603"/>
      <c r="K3" s="603"/>
      <c r="L3" s="603"/>
      <c r="M3" s="598" t="s">
        <v>23</v>
      </c>
      <c r="N3" s="599"/>
      <c r="O3" s="594" t="s">
        <v>19</v>
      </c>
      <c r="P3" s="594"/>
      <c r="Q3" s="594" t="s">
        <v>20</v>
      </c>
      <c r="R3" s="594"/>
      <c r="S3" s="604" t="s">
        <v>24</v>
      </c>
      <c r="T3" s="604"/>
      <c r="U3" s="604" t="s">
        <v>25</v>
      </c>
      <c r="V3" s="604"/>
      <c r="W3" s="594" t="s">
        <v>21</v>
      </c>
      <c r="X3" s="594"/>
      <c r="Y3" s="594" t="s">
        <v>22</v>
      </c>
    </row>
    <row r="4" spans="1:25" x14ac:dyDescent="0.25">
      <c r="A4" s="596"/>
      <c r="B4" s="596"/>
      <c r="C4" s="596"/>
      <c r="D4" s="596"/>
      <c r="E4" s="602" t="s">
        <v>12</v>
      </c>
      <c r="F4" s="602"/>
      <c r="G4" s="602" t="s">
        <v>15</v>
      </c>
      <c r="H4" s="602"/>
      <c r="I4" s="602" t="s">
        <v>12</v>
      </c>
      <c r="J4" s="602"/>
      <c r="K4" s="602" t="s">
        <v>16</v>
      </c>
      <c r="L4" s="602"/>
      <c r="M4" s="600"/>
      <c r="N4" s="601"/>
      <c r="O4" s="595"/>
      <c r="P4" s="595"/>
      <c r="Q4" s="595"/>
      <c r="R4" s="595"/>
      <c r="S4" s="605"/>
      <c r="T4" s="605"/>
      <c r="U4" s="605"/>
      <c r="V4" s="605"/>
      <c r="W4" s="595"/>
      <c r="X4" s="595"/>
      <c r="Y4" s="596"/>
    </row>
    <row r="5" spans="1:25" x14ac:dyDescent="0.25">
      <c r="A5" s="596"/>
      <c r="B5" s="596"/>
      <c r="C5" s="1" t="s">
        <v>11</v>
      </c>
      <c r="D5" s="1" t="s">
        <v>10</v>
      </c>
      <c r="E5" s="1" t="s">
        <v>18</v>
      </c>
      <c r="F5" s="1" t="s">
        <v>14</v>
      </c>
      <c r="G5" s="1" t="s">
        <v>18</v>
      </c>
      <c r="H5" s="1" t="s">
        <v>14</v>
      </c>
      <c r="I5" s="1" t="s">
        <v>18</v>
      </c>
      <c r="J5" s="1" t="s">
        <v>14</v>
      </c>
      <c r="K5" s="1" t="s">
        <v>17</v>
      </c>
      <c r="L5" s="1" t="s">
        <v>14</v>
      </c>
      <c r="M5" s="1" t="s">
        <v>17</v>
      </c>
      <c r="N5" s="1" t="s">
        <v>14</v>
      </c>
      <c r="O5" s="7" t="s">
        <v>17</v>
      </c>
      <c r="P5" s="7" t="s">
        <v>14</v>
      </c>
      <c r="Q5" s="7" t="s">
        <v>17</v>
      </c>
      <c r="R5" s="7" t="s">
        <v>14</v>
      </c>
      <c r="S5" s="7" t="s">
        <v>17</v>
      </c>
      <c r="T5" s="7" t="s">
        <v>14</v>
      </c>
      <c r="U5" s="7" t="s">
        <v>17</v>
      </c>
      <c r="V5" s="7" t="s">
        <v>14</v>
      </c>
      <c r="W5" s="7" t="s">
        <v>17</v>
      </c>
      <c r="X5" s="7" t="s">
        <v>14</v>
      </c>
      <c r="Y5" s="595"/>
    </row>
    <row r="6" spans="1:25" x14ac:dyDescent="0.25">
      <c r="A6" s="11">
        <v>1</v>
      </c>
      <c r="B6" s="11">
        <v>2</v>
      </c>
      <c r="C6" s="11">
        <v>3</v>
      </c>
      <c r="D6" s="11">
        <v>4</v>
      </c>
      <c r="E6" s="11">
        <v>5</v>
      </c>
      <c r="F6" s="11">
        <v>6</v>
      </c>
      <c r="G6" s="11">
        <v>7</v>
      </c>
      <c r="H6" s="11">
        <v>8</v>
      </c>
      <c r="I6" s="11">
        <v>9</v>
      </c>
      <c r="J6" s="11">
        <v>10</v>
      </c>
      <c r="K6" s="11">
        <v>11</v>
      </c>
      <c r="L6" s="11">
        <v>12</v>
      </c>
      <c r="M6" s="11">
        <v>13</v>
      </c>
      <c r="N6" s="11">
        <v>14</v>
      </c>
      <c r="O6" s="11">
        <v>15</v>
      </c>
      <c r="P6" s="11">
        <v>16</v>
      </c>
      <c r="Q6" s="11">
        <v>17</v>
      </c>
      <c r="R6" s="11">
        <v>18</v>
      </c>
      <c r="S6" s="11">
        <v>19</v>
      </c>
      <c r="T6" s="11">
        <v>20</v>
      </c>
      <c r="U6" s="11">
        <v>21</v>
      </c>
      <c r="V6" s="11">
        <v>22</v>
      </c>
      <c r="W6" s="11">
        <v>23</v>
      </c>
      <c r="X6" s="11">
        <v>24</v>
      </c>
      <c r="Y6" s="11">
        <v>25</v>
      </c>
    </row>
    <row r="7" spans="1:25" x14ac:dyDescent="0.25">
      <c r="A7" s="1">
        <v>1</v>
      </c>
      <c r="B7" s="8" t="s">
        <v>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x14ac:dyDescent="0.25">
      <c r="A8" s="1">
        <v>2</v>
      </c>
      <c r="B8" s="9" t="s">
        <v>3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A9" s="1">
        <v>3</v>
      </c>
      <c r="B9" s="9" t="s">
        <v>4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A10" s="1">
        <v>4</v>
      </c>
      <c r="B10" s="9" t="s">
        <v>5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A11" s="1">
        <v>5</v>
      </c>
      <c r="B11" s="10" t="s">
        <v>6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x14ac:dyDescent="0.25">
      <c r="A12" s="2"/>
      <c r="B12" s="6" t="s">
        <v>7</v>
      </c>
      <c r="C12" s="21">
        <f>C11+C10+C9+C8+C7</f>
        <v>0</v>
      </c>
      <c r="D12" s="21">
        <f>D11+D10+D9+D8+D7</f>
        <v>0</v>
      </c>
      <c r="E12" s="21">
        <f t="shared" ref="E12:X12" si="0">E11+E10+E9+E8+E7</f>
        <v>0</v>
      </c>
      <c r="F12" s="21">
        <f t="shared" si="0"/>
        <v>0</v>
      </c>
      <c r="G12" s="21">
        <f t="shared" si="0"/>
        <v>0</v>
      </c>
      <c r="H12" s="21">
        <f t="shared" si="0"/>
        <v>0</v>
      </c>
      <c r="I12" s="21">
        <f t="shared" si="0"/>
        <v>0</v>
      </c>
      <c r="J12" s="21">
        <f t="shared" si="0"/>
        <v>0</v>
      </c>
      <c r="K12" s="21">
        <f t="shared" si="0"/>
        <v>0</v>
      </c>
      <c r="L12" s="21">
        <f t="shared" si="0"/>
        <v>0</v>
      </c>
      <c r="M12" s="21">
        <f t="shared" si="0"/>
        <v>0</v>
      </c>
      <c r="N12" s="21">
        <f t="shared" si="0"/>
        <v>0</v>
      </c>
      <c r="O12" s="21">
        <f t="shared" si="0"/>
        <v>0</v>
      </c>
      <c r="P12" s="21">
        <f t="shared" si="0"/>
        <v>0</v>
      </c>
      <c r="Q12" s="21">
        <f t="shared" si="0"/>
        <v>0</v>
      </c>
      <c r="R12" s="21">
        <f t="shared" si="0"/>
        <v>0</v>
      </c>
      <c r="S12" s="21">
        <f t="shared" si="0"/>
        <v>0</v>
      </c>
      <c r="T12" s="21">
        <f t="shared" si="0"/>
        <v>0</v>
      </c>
      <c r="U12" s="21">
        <f t="shared" si="0"/>
        <v>0</v>
      </c>
      <c r="V12" s="21">
        <f t="shared" si="0"/>
        <v>0</v>
      </c>
      <c r="W12" s="21">
        <f t="shared" si="0"/>
        <v>0</v>
      </c>
      <c r="X12" s="21">
        <f t="shared" si="0"/>
        <v>0</v>
      </c>
      <c r="Y12" s="5"/>
    </row>
    <row r="13" spans="1:25" ht="4.5" customHeight="1" x14ac:dyDescent="0.25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</sheetData>
  <mergeCells count="17">
    <mergeCell ref="U3:V4"/>
    <mergeCell ref="W3:X4"/>
    <mergeCell ref="Y3:Y5"/>
    <mergeCell ref="A1:Y1"/>
    <mergeCell ref="M3:N4"/>
    <mergeCell ref="K4:L4"/>
    <mergeCell ref="E3:L3"/>
    <mergeCell ref="A3:A5"/>
    <mergeCell ref="B3:B5"/>
    <mergeCell ref="O3:P4"/>
    <mergeCell ref="E4:F4"/>
    <mergeCell ref="C3:C4"/>
    <mergeCell ref="D3:D4"/>
    <mergeCell ref="G4:H4"/>
    <mergeCell ref="I4:J4"/>
    <mergeCell ref="Q3:R4"/>
    <mergeCell ref="S3:T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68"/>
  <sheetViews>
    <sheetView zoomScale="130" zoomScaleNormal="130" workbookViewId="0">
      <pane xSplit="3" ySplit="8" topLeftCell="AD12" activePane="bottomRight" state="frozen"/>
      <selection pane="topRight" activeCell="D1" sqref="D1"/>
      <selection pane="bottomLeft" activeCell="A9" sqref="A9"/>
      <selection pane="bottomRight" activeCell="AI22" sqref="AI21:AI22"/>
    </sheetView>
  </sheetViews>
  <sheetFormatPr defaultRowHeight="15" x14ac:dyDescent="0.25"/>
  <cols>
    <col min="1" max="1" width="5" customWidth="1"/>
    <col min="2" max="2" width="11.28515625" customWidth="1"/>
    <col min="3" max="3" width="43.28515625" bestFit="1" customWidth="1"/>
    <col min="4" max="4" width="11.42578125" bestFit="1" customWidth="1"/>
    <col min="5" max="5" width="12.5703125" customWidth="1"/>
    <col min="6" max="6" width="77.7109375" bestFit="1" customWidth="1"/>
    <col min="7" max="7" width="14.140625" customWidth="1"/>
    <col min="8" max="8" width="18.42578125" customWidth="1"/>
    <col min="9" max="9" width="35.7109375" customWidth="1"/>
    <col min="10" max="10" width="11.28515625" bestFit="1" customWidth="1"/>
    <col min="11" max="11" width="13.28515625" bestFit="1" customWidth="1"/>
    <col min="12" max="12" width="17.85546875" customWidth="1"/>
    <col min="13" max="13" width="72.85546875" bestFit="1" customWidth="1"/>
    <col min="14" max="14" width="12" customWidth="1"/>
    <col min="15" max="16" width="10.28515625" bestFit="1" customWidth="1"/>
    <col min="17" max="17" width="13.5703125" customWidth="1"/>
    <col min="18" max="18" width="13.28515625" bestFit="1" customWidth="1"/>
    <col min="19" max="19" width="12.28515625" bestFit="1" customWidth="1"/>
    <col min="20" max="20" width="7.42578125" customWidth="1"/>
    <col min="21" max="21" width="13.85546875" customWidth="1"/>
    <col min="22" max="22" width="13.5703125" customWidth="1"/>
    <col min="23" max="23" width="12.85546875" customWidth="1"/>
    <col min="24" max="24" width="13.5703125" customWidth="1"/>
    <col min="25" max="25" width="10" bestFit="1" customWidth="1"/>
    <col min="26" max="26" width="11.5703125" customWidth="1"/>
    <col min="27" max="27" width="12.28515625" bestFit="1" customWidth="1"/>
    <col min="28" max="28" width="14" customWidth="1"/>
    <col min="30" max="30" width="13.28515625" bestFit="1" customWidth="1"/>
    <col min="31" max="31" width="12.28515625" bestFit="1" customWidth="1"/>
    <col min="32" max="32" width="13.28515625" bestFit="1" customWidth="1"/>
    <col min="33" max="33" width="13.140625" customWidth="1"/>
    <col min="34" max="34" width="12.28515625" bestFit="1" customWidth="1"/>
    <col min="35" max="35" width="13.85546875" customWidth="1"/>
    <col min="36" max="36" width="13.28515625" customWidth="1"/>
  </cols>
  <sheetData>
    <row r="1" spans="1:36" x14ac:dyDescent="0.25">
      <c r="A1" s="40" t="s">
        <v>114</v>
      </c>
      <c r="B1" s="41"/>
    </row>
    <row r="2" spans="1:36" x14ac:dyDescent="0.25">
      <c r="A2" s="40" t="s">
        <v>141</v>
      </c>
      <c r="B2" s="41"/>
      <c r="E2" s="93"/>
    </row>
    <row r="3" spans="1:36" x14ac:dyDescent="0.25">
      <c r="A3" s="40" t="s">
        <v>143</v>
      </c>
      <c r="B3" s="41"/>
      <c r="E3" s="93"/>
    </row>
    <row r="4" spans="1:36" x14ac:dyDescent="0.25">
      <c r="A4" s="40" t="s">
        <v>142</v>
      </c>
      <c r="B4" s="41"/>
      <c r="E4" s="93"/>
    </row>
    <row r="5" spans="1:36" ht="15.75" thickBot="1" x14ac:dyDescent="0.3"/>
    <row r="6" spans="1:36" s="22" customFormat="1" ht="23.1" customHeight="1" x14ac:dyDescent="0.25">
      <c r="A6" s="606" t="s">
        <v>26</v>
      </c>
      <c r="B6" s="610" t="s">
        <v>52</v>
      </c>
      <c r="C6" s="612" t="s">
        <v>41</v>
      </c>
      <c r="D6" s="613"/>
      <c r="E6" s="613"/>
      <c r="F6" s="613"/>
      <c r="G6" s="614"/>
      <c r="H6" s="608" t="s">
        <v>27</v>
      </c>
      <c r="I6" s="617" t="s">
        <v>28</v>
      </c>
      <c r="J6" s="618"/>
      <c r="K6" s="619"/>
      <c r="L6" s="612" t="s">
        <v>36</v>
      </c>
      <c r="M6" s="613"/>
      <c r="N6" s="614"/>
      <c r="O6" s="617" t="s">
        <v>29</v>
      </c>
      <c r="P6" s="618"/>
      <c r="Q6" s="619"/>
      <c r="R6" s="608" t="s">
        <v>72</v>
      </c>
      <c r="S6" s="608"/>
      <c r="T6" s="608"/>
      <c r="U6" s="608"/>
      <c r="V6" s="620" t="s">
        <v>95</v>
      </c>
      <c r="W6" s="624" t="s">
        <v>76</v>
      </c>
      <c r="X6" s="625"/>
      <c r="Y6" s="625"/>
      <c r="Z6" s="625"/>
      <c r="AA6" s="626"/>
      <c r="AB6" s="622" t="s">
        <v>31</v>
      </c>
    </row>
    <row r="7" spans="1:36" s="22" customFormat="1" ht="60" x14ac:dyDescent="0.25">
      <c r="A7" s="607"/>
      <c r="B7" s="611"/>
      <c r="C7" s="42" t="s">
        <v>83</v>
      </c>
      <c r="D7" s="42" t="s">
        <v>84</v>
      </c>
      <c r="E7" s="43" t="s">
        <v>144</v>
      </c>
      <c r="F7" s="43" t="s">
        <v>51</v>
      </c>
      <c r="G7" s="43" t="s">
        <v>53</v>
      </c>
      <c r="H7" s="609"/>
      <c r="I7" s="44" t="s">
        <v>32</v>
      </c>
      <c r="J7" s="44" t="s">
        <v>33</v>
      </c>
      <c r="K7" s="45" t="s">
        <v>56</v>
      </c>
      <c r="L7" s="45" t="s">
        <v>37</v>
      </c>
      <c r="M7" s="45" t="s">
        <v>51</v>
      </c>
      <c r="N7" s="45" t="s">
        <v>38</v>
      </c>
      <c r="O7" s="44" t="s">
        <v>34</v>
      </c>
      <c r="P7" s="44" t="s">
        <v>35</v>
      </c>
      <c r="Q7" s="42" t="s">
        <v>105</v>
      </c>
      <c r="R7" s="42" t="s">
        <v>106</v>
      </c>
      <c r="S7" s="42" t="s">
        <v>107</v>
      </c>
      <c r="T7" s="42" t="s">
        <v>108</v>
      </c>
      <c r="U7" s="42" t="s">
        <v>43</v>
      </c>
      <c r="V7" s="621"/>
      <c r="W7" s="46" t="s">
        <v>30</v>
      </c>
      <c r="X7" s="46" t="s">
        <v>77</v>
      </c>
      <c r="Y7" s="46" t="s">
        <v>78</v>
      </c>
      <c r="Z7" s="46" t="s">
        <v>79</v>
      </c>
      <c r="AA7" s="46" t="s">
        <v>80</v>
      </c>
      <c r="AB7" s="623"/>
      <c r="AD7" t="s">
        <v>254</v>
      </c>
      <c r="AE7" t="s">
        <v>253</v>
      </c>
      <c r="AF7" t="s">
        <v>255</v>
      </c>
      <c r="AG7" s="141" t="s">
        <v>260</v>
      </c>
      <c r="AH7" s="141" t="s">
        <v>257</v>
      </c>
      <c r="AI7" s="141" t="s">
        <v>258</v>
      </c>
      <c r="AJ7" s="141" t="s">
        <v>259</v>
      </c>
    </row>
    <row r="8" spans="1:36" x14ac:dyDescent="0.25">
      <c r="A8" s="15">
        <v>1</v>
      </c>
      <c r="B8" s="15">
        <v>2</v>
      </c>
      <c r="C8" s="15">
        <v>3</v>
      </c>
      <c r="D8" s="615">
        <v>4</v>
      </c>
      <c r="E8" s="616"/>
      <c r="F8" s="15">
        <v>5</v>
      </c>
      <c r="G8" s="15">
        <v>6</v>
      </c>
      <c r="H8" s="15">
        <v>7</v>
      </c>
      <c r="I8" s="35">
        <v>8</v>
      </c>
      <c r="J8" s="15">
        <v>9</v>
      </c>
      <c r="K8" s="15">
        <v>10</v>
      </c>
      <c r="L8" s="15">
        <v>11</v>
      </c>
      <c r="M8" s="15">
        <v>12</v>
      </c>
      <c r="N8" s="15">
        <v>13</v>
      </c>
      <c r="O8" s="15">
        <v>14</v>
      </c>
      <c r="P8" s="15">
        <v>15</v>
      </c>
      <c r="Q8" s="15">
        <v>16</v>
      </c>
      <c r="R8" s="15">
        <v>17</v>
      </c>
      <c r="S8" s="15">
        <v>18</v>
      </c>
      <c r="T8" s="15">
        <v>19</v>
      </c>
      <c r="U8" s="15">
        <v>20</v>
      </c>
      <c r="V8" s="15">
        <v>21</v>
      </c>
      <c r="W8" s="15">
        <v>22</v>
      </c>
      <c r="X8" s="15">
        <v>23</v>
      </c>
      <c r="Y8" s="15">
        <v>24</v>
      </c>
      <c r="Z8" s="15" t="s">
        <v>96</v>
      </c>
      <c r="AA8" s="15" t="s">
        <v>97</v>
      </c>
      <c r="AB8" s="15">
        <v>27</v>
      </c>
    </row>
    <row r="9" spans="1:36" x14ac:dyDescent="0.25">
      <c r="A9" s="71">
        <v>1</v>
      </c>
      <c r="B9" s="72" t="s">
        <v>194</v>
      </c>
      <c r="C9" s="75" t="s">
        <v>118</v>
      </c>
      <c r="D9" s="77">
        <v>1726</v>
      </c>
      <c r="E9" s="92">
        <v>45</v>
      </c>
      <c r="F9" s="75" t="s">
        <v>227</v>
      </c>
      <c r="G9" s="76" t="s">
        <v>197</v>
      </c>
      <c r="H9" s="33" t="s">
        <v>115</v>
      </c>
      <c r="I9" s="58" t="s">
        <v>157</v>
      </c>
      <c r="J9" s="51">
        <v>44185</v>
      </c>
      <c r="K9" s="27" t="s">
        <v>175</v>
      </c>
      <c r="L9" s="53" t="s">
        <v>176</v>
      </c>
      <c r="M9" s="75" t="s">
        <v>224</v>
      </c>
      <c r="N9" s="73" t="s">
        <v>116</v>
      </c>
      <c r="O9" s="55">
        <v>44185</v>
      </c>
      <c r="P9" s="55">
        <v>44549</v>
      </c>
      <c r="Q9" s="81" t="s">
        <v>248</v>
      </c>
      <c r="R9" s="56">
        <v>22500000</v>
      </c>
      <c r="S9" s="36">
        <f>R9*10%</f>
        <v>2250000</v>
      </c>
      <c r="T9" s="75"/>
      <c r="U9" s="38">
        <f>R9+S9+T9</f>
        <v>24750000</v>
      </c>
      <c r="V9" s="36">
        <f>R9</f>
        <v>22500000</v>
      </c>
      <c r="W9" s="82"/>
      <c r="X9" s="82"/>
      <c r="Y9" s="82"/>
      <c r="Z9" s="83">
        <f>X9+Y9</f>
        <v>0</v>
      </c>
      <c r="AA9" s="83">
        <f>W9+Z9</f>
        <v>0</v>
      </c>
      <c r="AB9" s="75"/>
      <c r="AD9" s="118">
        <f>V9</f>
        <v>22500000</v>
      </c>
      <c r="AE9" s="118">
        <f>AD9*10%</f>
        <v>2250000</v>
      </c>
      <c r="AF9" s="118">
        <f>AD9-AE9</f>
        <v>20250000</v>
      </c>
      <c r="AJ9" s="41">
        <f>AG9+AI9</f>
        <v>0</v>
      </c>
    </row>
    <row r="10" spans="1:36" x14ac:dyDescent="0.25">
      <c r="A10" s="70">
        <f>A9+1</f>
        <v>2</v>
      </c>
      <c r="B10" s="72" t="s">
        <v>194</v>
      </c>
      <c r="C10" s="31" t="s">
        <v>119</v>
      </c>
      <c r="D10" s="78">
        <v>58.89</v>
      </c>
      <c r="E10" s="78">
        <v>47.636399999999995</v>
      </c>
      <c r="F10" s="32" t="s">
        <v>195</v>
      </c>
      <c r="G10" s="73">
        <v>3849165</v>
      </c>
      <c r="H10" s="34" t="s">
        <v>145</v>
      </c>
      <c r="I10" s="80" t="s">
        <v>158</v>
      </c>
      <c r="J10" s="49">
        <v>44237</v>
      </c>
      <c r="K10" s="52" t="s">
        <v>175</v>
      </c>
      <c r="L10" s="54" t="s">
        <v>177</v>
      </c>
      <c r="M10" s="32" t="s">
        <v>209</v>
      </c>
      <c r="N10" s="73" t="s">
        <v>116</v>
      </c>
      <c r="O10" s="47">
        <v>44265</v>
      </c>
      <c r="P10" s="47">
        <v>44630</v>
      </c>
      <c r="Q10" s="37" t="s">
        <v>117</v>
      </c>
      <c r="R10" s="57">
        <v>25000000</v>
      </c>
      <c r="S10" s="36">
        <f>R10*10%</f>
        <v>2500000</v>
      </c>
      <c r="T10" s="37"/>
      <c r="U10" s="38">
        <f>R10+S10+T10</f>
        <v>27500000</v>
      </c>
      <c r="V10" s="36">
        <f>R10</f>
        <v>25000000</v>
      </c>
      <c r="W10" s="69">
        <v>25000000</v>
      </c>
      <c r="X10" s="69"/>
      <c r="Y10" s="69"/>
      <c r="Z10" s="69">
        <f>X10+Y10</f>
        <v>0</v>
      </c>
      <c r="AA10" s="69">
        <f>W10+Z10</f>
        <v>25000000</v>
      </c>
      <c r="AB10" s="37"/>
      <c r="AD10" s="118">
        <f t="shared" ref="AD10:AD37" si="0">V10</f>
        <v>25000000</v>
      </c>
      <c r="AE10" s="118">
        <f t="shared" ref="AE10:AE37" si="1">AD10*10%</f>
        <v>2500000</v>
      </c>
      <c r="AF10" s="118">
        <f t="shared" ref="AF10:AF37" si="2">AD10-AE10</f>
        <v>22500000</v>
      </c>
      <c r="AG10" s="117">
        <f>AD10</f>
        <v>25000000</v>
      </c>
      <c r="AJ10" s="41">
        <f t="shared" ref="AJ10:AJ36" si="3">AG10+AI10</f>
        <v>25000000</v>
      </c>
    </row>
    <row r="11" spans="1:36" x14ac:dyDescent="0.25">
      <c r="A11" s="70">
        <f t="shared" ref="A11:A36" si="4">A10+1</f>
        <v>3</v>
      </c>
      <c r="B11" s="72" t="s">
        <v>194</v>
      </c>
      <c r="C11" s="31" t="s">
        <v>120</v>
      </c>
      <c r="D11" s="78">
        <v>21</v>
      </c>
      <c r="E11" s="78">
        <v>0</v>
      </c>
      <c r="F11" s="32" t="s">
        <v>195</v>
      </c>
      <c r="G11" s="73">
        <v>3849165</v>
      </c>
      <c r="H11" s="34" t="s">
        <v>146</v>
      </c>
      <c r="I11" s="91" t="s">
        <v>235</v>
      </c>
      <c r="J11" s="49">
        <v>44071</v>
      </c>
      <c r="K11" s="52" t="s">
        <v>175</v>
      </c>
      <c r="L11" s="54" t="s">
        <v>216</v>
      </c>
      <c r="M11" s="32" t="s">
        <v>215</v>
      </c>
      <c r="N11" s="73" t="s">
        <v>116</v>
      </c>
      <c r="O11" s="47">
        <v>44071</v>
      </c>
      <c r="P11" s="47">
        <v>44435</v>
      </c>
      <c r="Q11" s="37" t="s">
        <v>248</v>
      </c>
      <c r="R11" s="57">
        <v>5000000</v>
      </c>
      <c r="S11" s="36">
        <f t="shared" ref="S11:S35" si="5">R11*10%</f>
        <v>500000</v>
      </c>
      <c r="T11" s="37"/>
      <c r="U11" s="38">
        <f t="shared" ref="U11:U36" si="6">R11+S11+T11</f>
        <v>5500000</v>
      </c>
      <c r="V11" s="36">
        <f t="shared" ref="V11:V35" si="7">R11</f>
        <v>5000000</v>
      </c>
      <c r="W11" s="69"/>
      <c r="X11" s="69"/>
      <c r="Y11" s="69"/>
      <c r="Z11" s="69">
        <f t="shared" ref="Z11:Z35" si="8">X11+Y11</f>
        <v>0</v>
      </c>
      <c r="AA11" s="69">
        <f t="shared" ref="AA11:AA35" si="9">W11+Z11</f>
        <v>0</v>
      </c>
      <c r="AB11" s="37"/>
      <c r="AD11" s="118">
        <f t="shared" si="0"/>
        <v>5000000</v>
      </c>
      <c r="AE11" s="118">
        <f t="shared" si="1"/>
        <v>500000</v>
      </c>
      <c r="AF11" s="118">
        <f t="shared" si="2"/>
        <v>4500000</v>
      </c>
      <c r="AI11" s="117"/>
      <c r="AJ11" s="41">
        <f t="shared" si="3"/>
        <v>0</v>
      </c>
    </row>
    <row r="12" spans="1:36" x14ac:dyDescent="0.25">
      <c r="A12" s="70">
        <f t="shared" si="4"/>
        <v>4</v>
      </c>
      <c r="B12" s="72" t="s">
        <v>194</v>
      </c>
      <c r="C12" s="31" t="s">
        <v>121</v>
      </c>
      <c r="D12" s="78">
        <v>43.4</v>
      </c>
      <c r="E12" s="78">
        <v>0</v>
      </c>
      <c r="F12" s="32" t="s">
        <v>195</v>
      </c>
      <c r="G12" s="73">
        <v>3849165</v>
      </c>
      <c r="H12" s="34" t="s">
        <v>146</v>
      </c>
      <c r="I12" s="91" t="s">
        <v>240</v>
      </c>
      <c r="J12" s="49">
        <v>44362</v>
      </c>
      <c r="K12" s="52" t="s">
        <v>175</v>
      </c>
      <c r="L12" s="54" t="s">
        <v>178</v>
      </c>
      <c r="M12" s="32" t="s">
        <v>211</v>
      </c>
      <c r="N12" s="73" t="s">
        <v>116</v>
      </c>
      <c r="O12" s="47">
        <v>44362</v>
      </c>
      <c r="P12" s="47">
        <v>44726</v>
      </c>
      <c r="Q12" s="37" t="s">
        <v>117</v>
      </c>
      <c r="R12" s="57">
        <v>8500000</v>
      </c>
      <c r="S12" s="36">
        <f t="shared" si="5"/>
        <v>850000</v>
      </c>
      <c r="T12" s="37"/>
      <c r="U12" s="38">
        <f t="shared" si="6"/>
        <v>9350000</v>
      </c>
      <c r="V12" s="36">
        <f t="shared" si="7"/>
        <v>8500000</v>
      </c>
      <c r="W12" s="69"/>
      <c r="X12" s="69">
        <f>V12</f>
        <v>8500000</v>
      </c>
      <c r="Y12" s="69"/>
      <c r="Z12" s="69">
        <f t="shared" si="8"/>
        <v>8500000</v>
      </c>
      <c r="AA12" s="69">
        <f t="shared" si="9"/>
        <v>8500000</v>
      </c>
      <c r="AB12" s="37"/>
      <c r="AD12" s="118">
        <f t="shared" si="0"/>
        <v>8500000</v>
      </c>
      <c r="AE12" s="118">
        <f t="shared" si="1"/>
        <v>850000</v>
      </c>
      <c r="AF12" s="118">
        <f t="shared" si="2"/>
        <v>7650000</v>
      </c>
      <c r="AG12" s="117"/>
      <c r="AH12" s="117">
        <f>AD12</f>
        <v>8500000</v>
      </c>
      <c r="AI12" s="117">
        <f>AH12</f>
        <v>8500000</v>
      </c>
      <c r="AJ12" s="41">
        <f t="shared" si="3"/>
        <v>8500000</v>
      </c>
    </row>
    <row r="13" spans="1:36" x14ac:dyDescent="0.25">
      <c r="A13" s="70">
        <f t="shared" si="4"/>
        <v>5</v>
      </c>
      <c r="B13" s="72" t="s">
        <v>194</v>
      </c>
      <c r="C13" s="31" t="s">
        <v>202</v>
      </c>
      <c r="D13" s="78">
        <v>53.141999999999996</v>
      </c>
      <c r="E13" s="78">
        <v>47.639999999999993</v>
      </c>
      <c r="F13" s="32" t="s">
        <v>195</v>
      </c>
      <c r="G13" s="73">
        <v>3849165</v>
      </c>
      <c r="H13" s="34" t="s">
        <v>147</v>
      </c>
      <c r="I13" s="80" t="s">
        <v>159</v>
      </c>
      <c r="J13" s="49" t="s">
        <v>160</v>
      </c>
      <c r="K13" s="52" t="s">
        <v>175</v>
      </c>
      <c r="L13" s="54" t="s">
        <v>179</v>
      </c>
      <c r="M13" s="32" t="s">
        <v>239</v>
      </c>
      <c r="N13" s="73" t="s">
        <v>116</v>
      </c>
      <c r="O13" s="47" t="s">
        <v>160</v>
      </c>
      <c r="P13" s="47">
        <v>44407</v>
      </c>
      <c r="Q13" s="37" t="s">
        <v>117</v>
      </c>
      <c r="R13" s="57">
        <v>22150000</v>
      </c>
      <c r="S13" s="36">
        <f t="shared" si="5"/>
        <v>2215000</v>
      </c>
      <c r="T13" s="37"/>
      <c r="U13" s="38">
        <f t="shared" si="6"/>
        <v>24365000</v>
      </c>
      <c r="V13" s="36">
        <f t="shared" si="7"/>
        <v>22150000</v>
      </c>
      <c r="W13" s="69"/>
      <c r="X13" s="69"/>
      <c r="Y13" s="69"/>
      <c r="Z13" s="69">
        <f t="shared" si="8"/>
        <v>0</v>
      </c>
      <c r="AA13" s="69">
        <f t="shared" si="9"/>
        <v>0</v>
      </c>
      <c r="AB13" s="37"/>
      <c r="AD13" s="118">
        <f t="shared" si="0"/>
        <v>22150000</v>
      </c>
      <c r="AE13" s="118">
        <f t="shared" si="1"/>
        <v>2215000</v>
      </c>
      <c r="AF13" s="118">
        <f t="shared" si="2"/>
        <v>19935000</v>
      </c>
      <c r="AI13" s="117"/>
      <c r="AJ13" s="41">
        <f t="shared" si="3"/>
        <v>0</v>
      </c>
    </row>
    <row r="14" spans="1:36" x14ac:dyDescent="0.25">
      <c r="A14" s="70">
        <f t="shared" si="4"/>
        <v>6</v>
      </c>
      <c r="B14" s="72" t="s">
        <v>194</v>
      </c>
      <c r="C14" s="31" t="s">
        <v>122</v>
      </c>
      <c r="D14" s="78">
        <v>46.83</v>
      </c>
      <c r="E14" s="78">
        <v>32.421999999999997</v>
      </c>
      <c r="F14" s="32" t="s">
        <v>195</v>
      </c>
      <c r="G14" s="73">
        <v>3849165</v>
      </c>
      <c r="H14" s="34" t="s">
        <v>146</v>
      </c>
      <c r="I14" s="80" t="s">
        <v>161</v>
      </c>
      <c r="J14" s="49">
        <v>44150</v>
      </c>
      <c r="K14" s="52" t="s">
        <v>175</v>
      </c>
      <c r="L14" s="54" t="s">
        <v>180</v>
      </c>
      <c r="M14" s="32" t="s">
        <v>222</v>
      </c>
      <c r="N14" s="73" t="s">
        <v>116</v>
      </c>
      <c r="O14" s="47">
        <v>44150</v>
      </c>
      <c r="P14" s="47">
        <v>44514</v>
      </c>
      <c r="Q14" s="37" t="s">
        <v>117</v>
      </c>
      <c r="R14" s="57">
        <v>25000000</v>
      </c>
      <c r="S14" s="36">
        <f t="shared" si="5"/>
        <v>2500000</v>
      </c>
      <c r="T14" s="37"/>
      <c r="U14" s="38">
        <f t="shared" si="6"/>
        <v>27500000</v>
      </c>
      <c r="V14" s="36">
        <f t="shared" si="7"/>
        <v>25000000</v>
      </c>
      <c r="W14" s="69"/>
      <c r="X14" s="69"/>
      <c r="Y14" s="69"/>
      <c r="Z14" s="69">
        <f t="shared" si="8"/>
        <v>0</v>
      </c>
      <c r="AA14" s="69">
        <f t="shared" si="9"/>
        <v>0</v>
      </c>
      <c r="AB14" s="37"/>
      <c r="AD14" s="118">
        <f t="shared" si="0"/>
        <v>25000000</v>
      </c>
      <c r="AE14" s="118">
        <f t="shared" si="1"/>
        <v>2500000</v>
      </c>
      <c r="AF14" s="118">
        <f t="shared" si="2"/>
        <v>22500000</v>
      </c>
      <c r="AJ14" s="41">
        <f t="shared" si="3"/>
        <v>0</v>
      </c>
    </row>
    <row r="15" spans="1:36" x14ac:dyDescent="0.25">
      <c r="A15" s="70">
        <f t="shared" si="4"/>
        <v>7</v>
      </c>
      <c r="B15" s="72" t="s">
        <v>194</v>
      </c>
      <c r="C15" s="31" t="s">
        <v>123</v>
      </c>
      <c r="D15" s="78">
        <v>10</v>
      </c>
      <c r="E15" s="78">
        <v>0</v>
      </c>
      <c r="F15" s="32" t="s">
        <v>195</v>
      </c>
      <c r="G15" s="73">
        <v>3849165</v>
      </c>
      <c r="H15" s="34" t="s">
        <v>148</v>
      </c>
      <c r="I15" s="80" t="s">
        <v>162</v>
      </c>
      <c r="J15" s="49">
        <v>44119</v>
      </c>
      <c r="K15" s="52" t="s">
        <v>175</v>
      </c>
      <c r="L15" s="54" t="s">
        <v>181</v>
      </c>
      <c r="M15" s="32" t="s">
        <v>217</v>
      </c>
      <c r="N15" s="73" t="s">
        <v>116</v>
      </c>
      <c r="O15" s="47">
        <v>44119</v>
      </c>
      <c r="P15" s="47">
        <v>44483</v>
      </c>
      <c r="Q15" s="37" t="s">
        <v>117</v>
      </c>
      <c r="R15" s="57">
        <v>2200000</v>
      </c>
      <c r="S15" s="36">
        <f t="shared" si="5"/>
        <v>220000</v>
      </c>
      <c r="T15" s="37"/>
      <c r="U15" s="38">
        <f t="shared" si="6"/>
        <v>2420000</v>
      </c>
      <c r="V15" s="36">
        <f t="shared" si="7"/>
        <v>2200000</v>
      </c>
      <c r="W15" s="69"/>
      <c r="X15" s="69"/>
      <c r="Y15" s="69"/>
      <c r="Z15" s="69">
        <f t="shared" si="8"/>
        <v>0</v>
      </c>
      <c r="AA15" s="69">
        <f t="shared" si="9"/>
        <v>0</v>
      </c>
      <c r="AB15" s="37"/>
      <c r="AD15" s="118">
        <f t="shared" si="0"/>
        <v>2200000</v>
      </c>
      <c r="AE15" s="118">
        <f t="shared" si="1"/>
        <v>220000</v>
      </c>
      <c r="AF15" s="118">
        <f t="shared" si="2"/>
        <v>1980000</v>
      </c>
      <c r="AJ15" s="41">
        <f t="shared" si="3"/>
        <v>0</v>
      </c>
    </row>
    <row r="16" spans="1:36" x14ac:dyDescent="0.25">
      <c r="A16" s="70">
        <f t="shared" si="4"/>
        <v>8</v>
      </c>
      <c r="B16" s="72" t="s">
        <v>194</v>
      </c>
      <c r="C16" s="31" t="s">
        <v>124</v>
      </c>
      <c r="D16" s="78">
        <v>16</v>
      </c>
      <c r="E16" s="78">
        <v>0</v>
      </c>
      <c r="F16" s="32" t="s">
        <v>195</v>
      </c>
      <c r="G16" s="73">
        <v>3849165</v>
      </c>
      <c r="H16" s="34" t="s">
        <v>149</v>
      </c>
      <c r="I16" s="80" t="s">
        <v>163</v>
      </c>
      <c r="J16" s="49">
        <v>44071</v>
      </c>
      <c r="K16" s="52" t="s">
        <v>175</v>
      </c>
      <c r="L16" s="54" t="s">
        <v>214</v>
      </c>
      <c r="M16" s="32" t="s">
        <v>213</v>
      </c>
      <c r="N16" s="73" t="s">
        <v>116</v>
      </c>
      <c r="O16" s="47">
        <v>44071</v>
      </c>
      <c r="P16" s="47">
        <v>44435</v>
      </c>
      <c r="Q16" s="37" t="s">
        <v>248</v>
      </c>
      <c r="R16" s="57">
        <v>3300000</v>
      </c>
      <c r="S16" s="36">
        <f t="shared" si="5"/>
        <v>330000</v>
      </c>
      <c r="T16" s="37"/>
      <c r="U16" s="38">
        <f t="shared" si="6"/>
        <v>3630000</v>
      </c>
      <c r="V16" s="36">
        <f t="shared" si="7"/>
        <v>3300000</v>
      </c>
      <c r="W16" s="69"/>
      <c r="X16" s="69"/>
      <c r="Y16" s="69"/>
      <c r="Z16" s="69">
        <f t="shared" si="8"/>
        <v>0</v>
      </c>
      <c r="AA16" s="69">
        <f t="shared" si="9"/>
        <v>0</v>
      </c>
      <c r="AB16" s="37"/>
      <c r="AD16" s="118">
        <f t="shared" si="0"/>
        <v>3300000</v>
      </c>
      <c r="AE16" s="118">
        <f t="shared" si="1"/>
        <v>330000</v>
      </c>
      <c r="AF16" s="118">
        <f t="shared" si="2"/>
        <v>2970000</v>
      </c>
      <c r="AI16" s="117"/>
      <c r="AJ16" s="41">
        <f t="shared" si="3"/>
        <v>0</v>
      </c>
    </row>
    <row r="17" spans="1:37" x14ac:dyDescent="0.25">
      <c r="A17" s="70">
        <f t="shared" si="4"/>
        <v>9</v>
      </c>
      <c r="B17" s="72" t="s">
        <v>194</v>
      </c>
      <c r="C17" s="31" t="s">
        <v>125</v>
      </c>
      <c r="D17" s="78">
        <v>33.5</v>
      </c>
      <c r="E17" s="78">
        <v>0</v>
      </c>
      <c r="F17" s="32" t="s">
        <v>230</v>
      </c>
      <c r="G17" s="74" t="s">
        <v>196</v>
      </c>
      <c r="H17" s="34" t="s">
        <v>150</v>
      </c>
      <c r="I17" s="80" t="s">
        <v>164</v>
      </c>
      <c r="J17" s="49">
        <v>44122</v>
      </c>
      <c r="K17" s="52" t="s">
        <v>175</v>
      </c>
      <c r="L17" s="54" t="s">
        <v>182</v>
      </c>
      <c r="M17" s="32" t="s">
        <v>218</v>
      </c>
      <c r="N17" s="73" t="s">
        <v>116</v>
      </c>
      <c r="O17" s="47">
        <v>44122</v>
      </c>
      <c r="P17" s="47">
        <v>44486</v>
      </c>
      <c r="Q17" s="37" t="s">
        <v>117</v>
      </c>
      <c r="R17" s="57">
        <v>6600000</v>
      </c>
      <c r="S17" s="36">
        <f t="shared" si="5"/>
        <v>660000</v>
      </c>
      <c r="T17" s="37"/>
      <c r="U17" s="38">
        <f t="shared" si="6"/>
        <v>7260000</v>
      </c>
      <c r="V17" s="36">
        <f t="shared" si="7"/>
        <v>6600000</v>
      </c>
      <c r="W17" s="69"/>
      <c r="X17" s="69"/>
      <c r="Y17" s="69"/>
      <c r="Z17" s="69">
        <f t="shared" si="8"/>
        <v>0</v>
      </c>
      <c r="AA17" s="69">
        <f t="shared" si="9"/>
        <v>0</v>
      </c>
      <c r="AB17" s="37"/>
      <c r="AD17" s="118">
        <f t="shared" si="0"/>
        <v>6600000</v>
      </c>
      <c r="AE17" s="118">
        <f t="shared" si="1"/>
        <v>660000</v>
      </c>
      <c r="AF17" s="118">
        <f t="shared" si="2"/>
        <v>5940000</v>
      </c>
      <c r="AJ17" s="41">
        <f t="shared" si="3"/>
        <v>0</v>
      </c>
    </row>
    <row r="18" spans="1:37" x14ac:dyDescent="0.25">
      <c r="A18" s="70">
        <f t="shared" si="4"/>
        <v>10</v>
      </c>
      <c r="B18" s="72" t="s">
        <v>194</v>
      </c>
      <c r="C18" s="31" t="s">
        <v>126</v>
      </c>
      <c r="D18" s="78">
        <v>183</v>
      </c>
      <c r="E18" s="78">
        <v>56</v>
      </c>
      <c r="F18" s="32" t="s">
        <v>228</v>
      </c>
      <c r="G18" s="73">
        <v>3849163</v>
      </c>
      <c r="H18" s="34" t="s">
        <v>115</v>
      </c>
      <c r="I18" s="80" t="s">
        <v>165</v>
      </c>
      <c r="J18" s="49">
        <v>44142</v>
      </c>
      <c r="K18" s="52" t="s">
        <v>175</v>
      </c>
      <c r="L18" s="54" t="s">
        <v>183</v>
      </c>
      <c r="M18" s="32" t="s">
        <v>220</v>
      </c>
      <c r="N18" s="73" t="s">
        <v>116</v>
      </c>
      <c r="O18" s="47">
        <v>44142</v>
      </c>
      <c r="P18" s="47">
        <v>44506</v>
      </c>
      <c r="Q18" s="37" t="s">
        <v>117</v>
      </c>
      <c r="R18" s="57">
        <v>6600000</v>
      </c>
      <c r="S18" s="36">
        <f t="shared" si="5"/>
        <v>660000</v>
      </c>
      <c r="T18" s="37"/>
      <c r="U18" s="38">
        <f t="shared" si="6"/>
        <v>7260000</v>
      </c>
      <c r="V18" s="36">
        <f t="shared" si="7"/>
        <v>6600000</v>
      </c>
      <c r="W18" s="69"/>
      <c r="X18" s="69"/>
      <c r="Y18" s="69"/>
      <c r="Z18" s="69">
        <f t="shared" si="8"/>
        <v>0</v>
      </c>
      <c r="AA18" s="69">
        <f t="shared" si="9"/>
        <v>0</v>
      </c>
      <c r="AB18" s="37"/>
      <c r="AD18" s="118">
        <f t="shared" si="0"/>
        <v>6600000</v>
      </c>
      <c r="AE18" s="118">
        <f t="shared" si="1"/>
        <v>660000</v>
      </c>
      <c r="AF18" s="118">
        <f t="shared" si="2"/>
        <v>5940000</v>
      </c>
      <c r="AJ18" s="41">
        <f t="shared" si="3"/>
        <v>0</v>
      </c>
    </row>
    <row r="19" spans="1:37" x14ac:dyDescent="0.25">
      <c r="A19" s="70">
        <f t="shared" si="4"/>
        <v>11</v>
      </c>
      <c r="B19" s="72" t="s">
        <v>194</v>
      </c>
      <c r="C19" s="31" t="s">
        <v>127</v>
      </c>
      <c r="D19" s="78">
        <v>60</v>
      </c>
      <c r="E19" s="78">
        <v>45</v>
      </c>
      <c r="F19" s="32" t="s">
        <v>228</v>
      </c>
      <c r="G19" s="73">
        <v>3849163</v>
      </c>
      <c r="H19" s="34" t="s">
        <v>115</v>
      </c>
      <c r="I19" s="80" t="s">
        <v>166</v>
      </c>
      <c r="J19" s="49">
        <v>44150</v>
      </c>
      <c r="K19" s="52" t="s">
        <v>175</v>
      </c>
      <c r="L19" s="54" t="s">
        <v>184</v>
      </c>
      <c r="M19" s="32" t="s">
        <v>223</v>
      </c>
      <c r="N19" s="73" t="s">
        <v>116</v>
      </c>
      <c r="O19" s="47">
        <v>44150</v>
      </c>
      <c r="P19" s="47">
        <v>44514</v>
      </c>
      <c r="Q19" s="37" t="s">
        <v>117</v>
      </c>
      <c r="R19" s="57">
        <v>2750000</v>
      </c>
      <c r="S19" s="36">
        <f t="shared" si="5"/>
        <v>275000</v>
      </c>
      <c r="T19" s="37"/>
      <c r="U19" s="38">
        <f t="shared" si="6"/>
        <v>3025000</v>
      </c>
      <c r="V19" s="36">
        <f t="shared" si="7"/>
        <v>2750000</v>
      </c>
      <c r="W19" s="69"/>
      <c r="X19" s="69"/>
      <c r="Y19" s="69"/>
      <c r="Z19" s="69">
        <f t="shared" si="8"/>
        <v>0</v>
      </c>
      <c r="AA19" s="69">
        <f t="shared" si="9"/>
        <v>0</v>
      </c>
      <c r="AB19" s="37"/>
      <c r="AD19" s="118">
        <f t="shared" si="0"/>
        <v>2750000</v>
      </c>
      <c r="AE19" s="118">
        <f t="shared" si="1"/>
        <v>275000</v>
      </c>
      <c r="AF19" s="118">
        <f t="shared" si="2"/>
        <v>2475000</v>
      </c>
      <c r="AJ19" s="41">
        <f t="shared" si="3"/>
        <v>0</v>
      </c>
    </row>
    <row r="20" spans="1:37" x14ac:dyDescent="0.25">
      <c r="A20" s="70">
        <f t="shared" si="4"/>
        <v>12</v>
      </c>
      <c r="B20" s="72" t="s">
        <v>194</v>
      </c>
      <c r="C20" s="31" t="s">
        <v>128</v>
      </c>
      <c r="D20" s="78">
        <v>1784</v>
      </c>
      <c r="E20" s="78">
        <v>306</v>
      </c>
      <c r="F20" s="32" t="s">
        <v>230</v>
      </c>
      <c r="G20" s="73" t="s">
        <v>198</v>
      </c>
      <c r="H20" s="34" t="s">
        <v>154</v>
      </c>
      <c r="I20" s="80" t="s">
        <v>167</v>
      </c>
      <c r="J20" s="49">
        <v>44136</v>
      </c>
      <c r="K20" s="52" t="s">
        <v>175</v>
      </c>
      <c r="L20" s="54" t="s">
        <v>185</v>
      </c>
      <c r="M20" s="32" t="s">
        <v>219</v>
      </c>
      <c r="N20" s="73" t="s">
        <v>116</v>
      </c>
      <c r="O20" s="47">
        <v>44136</v>
      </c>
      <c r="P20" s="47">
        <v>44501</v>
      </c>
      <c r="Q20" s="37" t="s">
        <v>117</v>
      </c>
      <c r="R20" s="57">
        <v>100000000</v>
      </c>
      <c r="S20" s="36">
        <f t="shared" si="5"/>
        <v>10000000</v>
      </c>
      <c r="T20" s="37"/>
      <c r="U20" s="38">
        <f t="shared" si="6"/>
        <v>110000000</v>
      </c>
      <c r="V20" s="36">
        <f t="shared" si="7"/>
        <v>100000000</v>
      </c>
      <c r="W20" s="69"/>
      <c r="X20" s="69"/>
      <c r="Y20" s="69"/>
      <c r="Z20" s="69">
        <f t="shared" si="8"/>
        <v>0</v>
      </c>
      <c r="AA20" s="69">
        <f t="shared" si="9"/>
        <v>0</v>
      </c>
      <c r="AB20" s="37"/>
      <c r="AD20" s="118">
        <f t="shared" si="0"/>
        <v>100000000</v>
      </c>
      <c r="AE20" s="118">
        <f t="shared" si="1"/>
        <v>10000000</v>
      </c>
      <c r="AF20" s="118">
        <f t="shared" si="2"/>
        <v>90000000</v>
      </c>
      <c r="AJ20" s="41">
        <f t="shared" si="3"/>
        <v>0</v>
      </c>
    </row>
    <row r="21" spans="1:37" s="158" customFormat="1" x14ac:dyDescent="0.25">
      <c r="A21" s="142">
        <f t="shared" si="4"/>
        <v>13</v>
      </c>
      <c r="B21" s="143" t="s">
        <v>194</v>
      </c>
      <c r="C21" s="144" t="s">
        <v>129</v>
      </c>
      <c r="D21" s="145">
        <v>33.5</v>
      </c>
      <c r="E21" s="145">
        <v>0</v>
      </c>
      <c r="F21" s="144" t="s">
        <v>233</v>
      </c>
      <c r="G21" s="146">
        <v>7413017</v>
      </c>
      <c r="H21" s="147" t="s">
        <v>151</v>
      </c>
      <c r="I21" s="148" t="s">
        <v>168</v>
      </c>
      <c r="J21" s="149">
        <v>44001</v>
      </c>
      <c r="K21" s="150" t="s">
        <v>175</v>
      </c>
      <c r="L21" s="151" t="s">
        <v>186</v>
      </c>
      <c r="M21" s="144" t="s">
        <v>212</v>
      </c>
      <c r="N21" s="146" t="s">
        <v>116</v>
      </c>
      <c r="O21" s="152">
        <v>44001</v>
      </c>
      <c r="P21" s="152">
        <v>44366</v>
      </c>
      <c r="Q21" s="153" t="s">
        <v>117</v>
      </c>
      <c r="R21" s="154">
        <v>3500000</v>
      </c>
      <c r="S21" s="155">
        <f t="shared" si="5"/>
        <v>350000</v>
      </c>
      <c r="T21" s="153"/>
      <c r="U21" s="156">
        <f t="shared" si="6"/>
        <v>3850000</v>
      </c>
      <c r="V21" s="155">
        <f t="shared" si="7"/>
        <v>3500000</v>
      </c>
      <c r="W21" s="157"/>
      <c r="X21" s="157"/>
      <c r="Y21" s="157"/>
      <c r="Z21" s="157">
        <f t="shared" si="8"/>
        <v>0</v>
      </c>
      <c r="AA21" s="157">
        <f t="shared" si="9"/>
        <v>0</v>
      </c>
      <c r="AB21" s="153"/>
      <c r="AD21" s="159">
        <f t="shared" si="0"/>
        <v>3500000</v>
      </c>
      <c r="AE21" s="159">
        <f t="shared" si="1"/>
        <v>350000</v>
      </c>
      <c r="AF21" s="159">
        <f t="shared" si="2"/>
        <v>3150000</v>
      </c>
      <c r="AH21" s="160">
        <f>AD21</f>
        <v>3500000</v>
      </c>
      <c r="AJ21" s="161">
        <f t="shared" si="3"/>
        <v>0</v>
      </c>
      <c r="AK21" s="158" t="s">
        <v>261</v>
      </c>
    </row>
    <row r="22" spans="1:37" x14ac:dyDescent="0.25">
      <c r="A22" s="70">
        <f t="shared" si="4"/>
        <v>14</v>
      </c>
      <c r="B22" s="72" t="s">
        <v>194</v>
      </c>
      <c r="C22" s="31" t="s">
        <v>129</v>
      </c>
      <c r="D22" s="78">
        <v>20</v>
      </c>
      <c r="E22" s="78">
        <v>0</v>
      </c>
      <c r="F22" s="32" t="s">
        <v>233</v>
      </c>
      <c r="G22" s="73">
        <v>7413017</v>
      </c>
      <c r="H22" s="34" t="s">
        <v>146</v>
      </c>
      <c r="I22" s="80" t="s">
        <v>169</v>
      </c>
      <c r="J22" s="49">
        <v>44032</v>
      </c>
      <c r="K22" s="52" t="s">
        <v>175</v>
      </c>
      <c r="L22" s="54" t="s">
        <v>187</v>
      </c>
      <c r="M22" s="32" t="s">
        <v>212</v>
      </c>
      <c r="N22" s="73" t="s">
        <v>116</v>
      </c>
      <c r="O22" s="47">
        <v>44032</v>
      </c>
      <c r="P22" s="47">
        <v>44396</v>
      </c>
      <c r="Q22" s="37" t="s">
        <v>248</v>
      </c>
      <c r="R22" s="57">
        <v>2272727.2727272729</v>
      </c>
      <c r="S22" s="36">
        <f t="shared" si="5"/>
        <v>227272.72727272729</v>
      </c>
      <c r="T22" s="37"/>
      <c r="U22" s="38">
        <f t="shared" si="6"/>
        <v>2500000</v>
      </c>
      <c r="V22" s="36">
        <f t="shared" si="7"/>
        <v>2272727.2727272729</v>
      </c>
      <c r="W22" s="69"/>
      <c r="X22" s="69"/>
      <c r="Y22" s="69"/>
      <c r="Z22" s="69">
        <f t="shared" si="8"/>
        <v>0</v>
      </c>
      <c r="AA22" s="69">
        <f t="shared" si="9"/>
        <v>0</v>
      </c>
      <c r="AB22" s="37"/>
      <c r="AD22" s="118">
        <f t="shared" si="0"/>
        <v>2272727.2727272729</v>
      </c>
      <c r="AE22" s="118">
        <f t="shared" si="1"/>
        <v>227272.72727272729</v>
      </c>
      <c r="AF22" s="118">
        <f t="shared" si="2"/>
        <v>2045454.5454545456</v>
      </c>
      <c r="AH22" s="117"/>
      <c r="AJ22" s="41">
        <f t="shared" si="3"/>
        <v>0</v>
      </c>
    </row>
    <row r="23" spans="1:37" x14ac:dyDescent="0.25">
      <c r="A23" s="70">
        <f t="shared" si="4"/>
        <v>15</v>
      </c>
      <c r="B23" s="72" t="s">
        <v>194</v>
      </c>
      <c r="C23" s="31" t="s">
        <v>130</v>
      </c>
      <c r="D23" s="78">
        <v>120.54</v>
      </c>
      <c r="E23" s="78">
        <v>0</v>
      </c>
      <c r="F23" s="32" t="s">
        <v>195</v>
      </c>
      <c r="G23" s="73">
        <v>3849165</v>
      </c>
      <c r="H23" s="34" t="s">
        <v>152</v>
      </c>
      <c r="I23" s="80" t="s">
        <v>170</v>
      </c>
      <c r="J23" s="49">
        <v>43753</v>
      </c>
      <c r="K23" s="52" t="s">
        <v>175</v>
      </c>
      <c r="L23" s="54" t="s">
        <v>188</v>
      </c>
      <c r="M23" s="32" t="s">
        <v>238</v>
      </c>
      <c r="N23" s="73" t="s">
        <v>116</v>
      </c>
      <c r="O23" s="47">
        <v>43753</v>
      </c>
      <c r="P23" s="47">
        <v>44483</v>
      </c>
      <c r="Q23" s="37" t="s">
        <v>117</v>
      </c>
      <c r="R23" s="57">
        <v>50000000</v>
      </c>
      <c r="S23" s="36">
        <f t="shared" si="5"/>
        <v>5000000</v>
      </c>
      <c r="T23" s="37"/>
      <c r="U23" s="38">
        <f t="shared" si="6"/>
        <v>55000000</v>
      </c>
      <c r="V23" s="36">
        <f t="shared" si="7"/>
        <v>50000000</v>
      </c>
      <c r="W23" s="69"/>
      <c r="X23" s="69"/>
      <c r="Y23" s="69"/>
      <c r="Z23" s="69">
        <f t="shared" si="8"/>
        <v>0</v>
      </c>
      <c r="AA23" s="69">
        <f t="shared" si="9"/>
        <v>0</v>
      </c>
      <c r="AB23" s="37"/>
      <c r="AD23" s="118">
        <f t="shared" si="0"/>
        <v>50000000</v>
      </c>
      <c r="AE23" s="118">
        <f t="shared" si="1"/>
        <v>5000000</v>
      </c>
      <c r="AF23" s="118">
        <f t="shared" si="2"/>
        <v>45000000</v>
      </c>
      <c r="AJ23" s="41">
        <f t="shared" si="3"/>
        <v>0</v>
      </c>
    </row>
    <row r="24" spans="1:37" x14ac:dyDescent="0.25">
      <c r="A24" s="70">
        <f t="shared" si="4"/>
        <v>16</v>
      </c>
      <c r="B24" s="72" t="s">
        <v>194</v>
      </c>
      <c r="C24" s="31" t="s">
        <v>131</v>
      </c>
      <c r="D24" s="78">
        <v>30</v>
      </c>
      <c r="E24" s="78">
        <v>7.5</v>
      </c>
      <c r="F24" s="32" t="s">
        <v>231</v>
      </c>
      <c r="G24" s="73">
        <v>5428816</v>
      </c>
      <c r="H24" s="34" t="s">
        <v>153</v>
      </c>
      <c r="I24" s="80" t="s">
        <v>171</v>
      </c>
      <c r="J24" s="49">
        <v>44341</v>
      </c>
      <c r="K24" s="52" t="s">
        <v>175</v>
      </c>
      <c r="L24" s="54" t="s">
        <v>189</v>
      </c>
      <c r="M24" s="32" t="s">
        <v>210</v>
      </c>
      <c r="N24" s="73" t="s">
        <v>116</v>
      </c>
      <c r="O24" s="47">
        <v>44341</v>
      </c>
      <c r="P24" s="47">
        <v>44705</v>
      </c>
      <c r="Q24" s="37" t="s">
        <v>117</v>
      </c>
      <c r="R24" s="57">
        <v>4600000</v>
      </c>
      <c r="S24" s="36">
        <f t="shared" si="5"/>
        <v>460000</v>
      </c>
      <c r="T24" s="37"/>
      <c r="U24" s="38">
        <f t="shared" si="6"/>
        <v>5060000</v>
      </c>
      <c r="V24" s="36">
        <f t="shared" si="7"/>
        <v>4600000</v>
      </c>
      <c r="W24" s="69">
        <v>5000000</v>
      </c>
      <c r="X24" s="69"/>
      <c r="Y24" s="69"/>
      <c r="Z24" s="69">
        <f t="shared" si="8"/>
        <v>0</v>
      </c>
      <c r="AA24" s="69">
        <f t="shared" si="9"/>
        <v>5000000</v>
      </c>
      <c r="AB24" s="37"/>
      <c r="AD24" s="118">
        <f t="shared" si="0"/>
        <v>4600000</v>
      </c>
      <c r="AE24" s="118">
        <f t="shared" si="1"/>
        <v>460000</v>
      </c>
      <c r="AF24" s="118">
        <f t="shared" si="2"/>
        <v>4140000</v>
      </c>
      <c r="AG24" s="117">
        <v>5000000</v>
      </c>
      <c r="AJ24" s="41">
        <f t="shared" si="3"/>
        <v>5000000</v>
      </c>
    </row>
    <row r="25" spans="1:37" x14ac:dyDescent="0.25">
      <c r="A25" s="70">
        <f t="shared" si="4"/>
        <v>17</v>
      </c>
      <c r="B25" s="72" t="s">
        <v>194</v>
      </c>
      <c r="C25" s="31" t="s">
        <v>132</v>
      </c>
      <c r="D25" s="79">
        <v>30</v>
      </c>
      <c r="E25" s="78">
        <v>0</v>
      </c>
      <c r="F25" s="32" t="s">
        <v>231</v>
      </c>
      <c r="G25" s="73">
        <v>5428816</v>
      </c>
      <c r="H25" s="34" t="s">
        <v>156</v>
      </c>
      <c r="I25" s="80" t="s">
        <v>236</v>
      </c>
      <c r="J25" s="49">
        <v>44262</v>
      </c>
      <c r="K25" s="52" t="s">
        <v>175</v>
      </c>
      <c r="L25" s="54" t="s">
        <v>189</v>
      </c>
      <c r="M25" s="32" t="s">
        <v>210</v>
      </c>
      <c r="N25" s="73" t="s">
        <v>116</v>
      </c>
      <c r="O25" s="47">
        <v>44262</v>
      </c>
      <c r="P25" s="47">
        <v>44627</v>
      </c>
      <c r="Q25" s="37" t="s">
        <v>248</v>
      </c>
      <c r="R25" s="57">
        <v>3500000</v>
      </c>
      <c r="S25" s="36">
        <f t="shared" si="5"/>
        <v>350000</v>
      </c>
      <c r="T25" s="37"/>
      <c r="U25" s="38">
        <f t="shared" si="6"/>
        <v>3850000</v>
      </c>
      <c r="V25" s="36">
        <f t="shared" si="7"/>
        <v>3500000</v>
      </c>
      <c r="W25" s="69">
        <f>V25+50000</f>
        <v>3550000</v>
      </c>
      <c r="X25" s="69"/>
      <c r="Y25" s="69"/>
      <c r="Z25" s="69">
        <f t="shared" si="8"/>
        <v>0</v>
      </c>
      <c r="AA25" s="69">
        <f t="shared" si="9"/>
        <v>3550000</v>
      </c>
      <c r="AB25" s="37"/>
      <c r="AD25" s="118">
        <f>AA25</f>
        <v>3550000</v>
      </c>
      <c r="AE25" s="118">
        <f t="shared" si="1"/>
        <v>355000</v>
      </c>
      <c r="AF25" s="118">
        <f t="shared" si="2"/>
        <v>3195000</v>
      </c>
      <c r="AG25" s="117">
        <f>AF25</f>
        <v>3195000</v>
      </c>
      <c r="AJ25" s="41">
        <f t="shared" si="3"/>
        <v>3195000</v>
      </c>
    </row>
    <row r="26" spans="1:37" x14ac:dyDescent="0.25">
      <c r="A26" s="70">
        <f t="shared" si="4"/>
        <v>18</v>
      </c>
      <c r="B26" s="72" t="s">
        <v>194</v>
      </c>
      <c r="C26" s="31" t="s">
        <v>133</v>
      </c>
      <c r="D26" s="79">
        <v>1236</v>
      </c>
      <c r="E26" s="78">
        <v>0</v>
      </c>
      <c r="F26" s="32" t="s">
        <v>241</v>
      </c>
      <c r="G26" s="73">
        <v>3849162</v>
      </c>
      <c r="H26" s="34">
        <v>0</v>
      </c>
      <c r="I26" s="80" t="s">
        <v>172</v>
      </c>
      <c r="J26" s="49"/>
      <c r="K26" s="52"/>
      <c r="L26" s="54"/>
      <c r="M26" s="32"/>
      <c r="N26" s="73"/>
      <c r="O26" s="47"/>
      <c r="P26" s="47"/>
      <c r="Q26" s="37"/>
      <c r="R26" s="57">
        <v>15000000</v>
      </c>
      <c r="S26" s="36">
        <f t="shared" si="5"/>
        <v>1500000</v>
      </c>
      <c r="T26" s="37"/>
      <c r="U26" s="38">
        <f t="shared" si="6"/>
        <v>16500000</v>
      </c>
      <c r="V26" s="36">
        <f t="shared" si="7"/>
        <v>15000000</v>
      </c>
      <c r="W26" s="69"/>
      <c r="X26" s="69"/>
      <c r="Y26" s="69"/>
      <c r="Z26" s="69">
        <f t="shared" si="8"/>
        <v>0</v>
      </c>
      <c r="AA26" s="69">
        <f t="shared" si="9"/>
        <v>0</v>
      </c>
      <c r="AB26" s="37"/>
      <c r="AD26" s="118">
        <f t="shared" si="0"/>
        <v>15000000</v>
      </c>
      <c r="AE26" s="118">
        <f t="shared" si="1"/>
        <v>1500000</v>
      </c>
      <c r="AF26" s="118">
        <f t="shared" si="2"/>
        <v>13500000</v>
      </c>
      <c r="AJ26" s="41">
        <f t="shared" si="3"/>
        <v>0</v>
      </c>
    </row>
    <row r="27" spans="1:37" x14ac:dyDescent="0.25">
      <c r="A27" s="70">
        <f t="shared" si="4"/>
        <v>19</v>
      </c>
      <c r="B27" s="72" t="s">
        <v>194</v>
      </c>
      <c r="C27" s="31" t="s">
        <v>134</v>
      </c>
      <c r="D27" s="79">
        <v>825</v>
      </c>
      <c r="E27" s="78">
        <v>0</v>
      </c>
      <c r="F27" s="32" t="s">
        <v>242</v>
      </c>
      <c r="G27" s="73">
        <v>7413013</v>
      </c>
      <c r="H27" s="34">
        <v>0</v>
      </c>
      <c r="I27" s="80" t="s">
        <v>172</v>
      </c>
      <c r="J27" s="49"/>
      <c r="K27" s="52"/>
      <c r="L27" s="54"/>
      <c r="M27" s="32"/>
      <c r="N27" s="73"/>
      <c r="O27" s="47"/>
      <c r="P27" s="47"/>
      <c r="Q27" s="37"/>
      <c r="R27" s="57">
        <v>5000000</v>
      </c>
      <c r="S27" s="36">
        <f t="shared" si="5"/>
        <v>500000</v>
      </c>
      <c r="T27" s="37"/>
      <c r="U27" s="38">
        <f t="shared" si="6"/>
        <v>5500000</v>
      </c>
      <c r="V27" s="36">
        <f t="shared" si="7"/>
        <v>5000000</v>
      </c>
      <c r="W27" s="69"/>
      <c r="X27" s="69"/>
      <c r="Y27" s="69"/>
      <c r="Z27" s="69">
        <f t="shared" si="8"/>
        <v>0</v>
      </c>
      <c r="AA27" s="69">
        <f t="shared" si="9"/>
        <v>0</v>
      </c>
      <c r="AB27" s="37"/>
      <c r="AD27" s="118">
        <f t="shared" si="0"/>
        <v>5000000</v>
      </c>
      <c r="AE27" s="118">
        <f t="shared" si="1"/>
        <v>500000</v>
      </c>
      <c r="AF27" s="118">
        <f t="shared" si="2"/>
        <v>4500000</v>
      </c>
      <c r="AJ27" s="41">
        <f t="shared" si="3"/>
        <v>0</v>
      </c>
    </row>
    <row r="28" spans="1:37" x14ac:dyDescent="0.25">
      <c r="A28" s="70">
        <f t="shared" si="4"/>
        <v>20</v>
      </c>
      <c r="B28" s="72" t="s">
        <v>194</v>
      </c>
      <c r="C28" s="31" t="s">
        <v>129</v>
      </c>
      <c r="D28" s="79">
        <v>280</v>
      </c>
      <c r="E28" s="78">
        <v>0</v>
      </c>
      <c r="F28" s="32" t="s">
        <v>233</v>
      </c>
      <c r="G28" s="73">
        <v>7413017</v>
      </c>
      <c r="H28" s="34">
        <v>0</v>
      </c>
      <c r="I28" s="80" t="s">
        <v>172</v>
      </c>
      <c r="J28" s="49"/>
      <c r="K28" s="52"/>
      <c r="L28" s="54"/>
      <c r="M28" s="32"/>
      <c r="N28" s="73"/>
      <c r="O28" s="47"/>
      <c r="P28" s="47"/>
      <c r="Q28" s="37"/>
      <c r="R28" s="57">
        <f>10000000-2318182</f>
        <v>7681818</v>
      </c>
      <c r="S28" s="36">
        <f t="shared" si="5"/>
        <v>768181.8</v>
      </c>
      <c r="T28" s="37"/>
      <c r="U28" s="38">
        <f t="shared" si="6"/>
        <v>8449999.8000000007</v>
      </c>
      <c r="V28" s="36">
        <f t="shared" si="7"/>
        <v>7681818</v>
      </c>
      <c r="W28" s="69"/>
      <c r="X28" s="69"/>
      <c r="Y28" s="69"/>
      <c r="Z28" s="69">
        <f t="shared" si="8"/>
        <v>0</v>
      </c>
      <c r="AA28" s="69">
        <f t="shared" si="9"/>
        <v>0</v>
      </c>
      <c r="AB28" s="37"/>
      <c r="AD28" s="118">
        <f t="shared" si="0"/>
        <v>7681818</v>
      </c>
      <c r="AE28" s="118">
        <f t="shared" si="1"/>
        <v>768181.8</v>
      </c>
      <c r="AF28" s="118">
        <f t="shared" si="2"/>
        <v>6913636.2000000002</v>
      </c>
      <c r="AJ28" s="41">
        <f t="shared" si="3"/>
        <v>0</v>
      </c>
    </row>
    <row r="29" spans="1:37" x14ac:dyDescent="0.25">
      <c r="A29" s="70">
        <f t="shared" si="4"/>
        <v>21</v>
      </c>
      <c r="B29" s="72" t="s">
        <v>194</v>
      </c>
      <c r="C29" s="31" t="s">
        <v>135</v>
      </c>
      <c r="D29" s="79">
        <v>2030</v>
      </c>
      <c r="E29" s="78">
        <v>0</v>
      </c>
      <c r="F29" s="32" t="s">
        <v>232</v>
      </c>
      <c r="G29" s="29">
        <v>7413012</v>
      </c>
      <c r="H29" s="34">
        <v>0</v>
      </c>
      <c r="I29" s="80" t="s">
        <v>172</v>
      </c>
      <c r="J29" s="49"/>
      <c r="K29" s="52"/>
      <c r="L29" s="54"/>
      <c r="M29" s="32"/>
      <c r="N29" s="73"/>
      <c r="O29" s="47"/>
      <c r="P29" s="47"/>
      <c r="Q29" s="37"/>
      <c r="R29" s="57">
        <v>75000000</v>
      </c>
      <c r="S29" s="36">
        <f t="shared" si="5"/>
        <v>7500000</v>
      </c>
      <c r="T29" s="37"/>
      <c r="U29" s="38">
        <f t="shared" si="6"/>
        <v>82500000</v>
      </c>
      <c r="V29" s="36">
        <f t="shared" si="7"/>
        <v>75000000</v>
      </c>
      <c r="W29" s="69"/>
      <c r="X29" s="69"/>
      <c r="Y29" s="69"/>
      <c r="Z29" s="69">
        <f t="shared" si="8"/>
        <v>0</v>
      </c>
      <c r="AA29" s="69">
        <f t="shared" si="9"/>
        <v>0</v>
      </c>
      <c r="AB29" s="37"/>
      <c r="AD29" s="118">
        <f t="shared" si="0"/>
        <v>75000000</v>
      </c>
      <c r="AE29" s="118">
        <f t="shared" si="1"/>
        <v>7500000</v>
      </c>
      <c r="AF29" s="118">
        <f t="shared" si="2"/>
        <v>67500000</v>
      </c>
      <c r="AJ29" s="41">
        <f t="shared" si="3"/>
        <v>0</v>
      </c>
    </row>
    <row r="30" spans="1:37" x14ac:dyDescent="0.25">
      <c r="A30" s="70">
        <f t="shared" si="4"/>
        <v>22</v>
      </c>
      <c r="B30" s="72" t="s">
        <v>194</v>
      </c>
      <c r="C30" s="31" t="s">
        <v>136</v>
      </c>
      <c r="D30" s="79">
        <v>19445</v>
      </c>
      <c r="E30" s="78">
        <v>0</v>
      </c>
      <c r="F30" s="32" t="s">
        <v>244</v>
      </c>
      <c r="G30" s="73" t="s">
        <v>199</v>
      </c>
      <c r="H30" s="34">
        <v>0</v>
      </c>
      <c r="I30" s="80" t="s">
        <v>172</v>
      </c>
      <c r="J30" s="49"/>
      <c r="K30" s="52"/>
      <c r="L30" s="54"/>
      <c r="M30" s="32"/>
      <c r="N30" s="73"/>
      <c r="O30" s="47"/>
      <c r="P30" s="47"/>
      <c r="Q30" s="37"/>
      <c r="R30" s="57">
        <v>100000000</v>
      </c>
      <c r="S30" s="36">
        <f t="shared" si="5"/>
        <v>10000000</v>
      </c>
      <c r="T30" s="37"/>
      <c r="U30" s="38">
        <f t="shared" si="6"/>
        <v>110000000</v>
      </c>
      <c r="V30" s="36">
        <f t="shared" si="7"/>
        <v>100000000</v>
      </c>
      <c r="W30" s="69"/>
      <c r="X30" s="69"/>
      <c r="Y30" s="69"/>
      <c r="Z30" s="69">
        <f t="shared" si="8"/>
        <v>0</v>
      </c>
      <c r="AA30" s="69">
        <f t="shared" si="9"/>
        <v>0</v>
      </c>
      <c r="AB30" s="37"/>
      <c r="AD30" s="118">
        <f t="shared" si="0"/>
        <v>100000000</v>
      </c>
      <c r="AE30" s="118">
        <f t="shared" si="1"/>
        <v>10000000</v>
      </c>
      <c r="AF30" s="118">
        <f t="shared" si="2"/>
        <v>90000000</v>
      </c>
      <c r="AJ30" s="41">
        <f t="shared" si="3"/>
        <v>0</v>
      </c>
    </row>
    <row r="31" spans="1:37" x14ac:dyDescent="0.25">
      <c r="A31" s="70">
        <f t="shared" si="4"/>
        <v>23</v>
      </c>
      <c r="B31" s="72" t="s">
        <v>194</v>
      </c>
      <c r="C31" s="31" t="s">
        <v>137</v>
      </c>
      <c r="D31" s="79">
        <v>1980</v>
      </c>
      <c r="E31" s="78">
        <v>0</v>
      </c>
      <c r="F31" s="32" t="s">
        <v>243</v>
      </c>
      <c r="G31" s="73">
        <v>7413016</v>
      </c>
      <c r="H31" s="34">
        <v>0</v>
      </c>
      <c r="I31" s="80" t="s">
        <v>172</v>
      </c>
      <c r="J31" s="49"/>
      <c r="K31" s="52"/>
      <c r="L31" s="54"/>
      <c r="M31" s="32"/>
      <c r="N31" s="73"/>
      <c r="O31" s="47"/>
      <c r="P31" s="47"/>
      <c r="Q31" s="37"/>
      <c r="R31" s="57">
        <v>64782098</v>
      </c>
      <c r="S31" s="36">
        <f t="shared" si="5"/>
        <v>6478209.8000000007</v>
      </c>
      <c r="T31" s="37"/>
      <c r="U31" s="38">
        <f t="shared" si="6"/>
        <v>71260307.799999997</v>
      </c>
      <c r="V31" s="36">
        <f t="shared" si="7"/>
        <v>64782098</v>
      </c>
      <c r="W31" s="69"/>
      <c r="X31" s="69"/>
      <c r="Y31" s="69"/>
      <c r="Z31" s="69">
        <f t="shared" si="8"/>
        <v>0</v>
      </c>
      <c r="AA31" s="69">
        <f t="shared" si="9"/>
        <v>0</v>
      </c>
      <c r="AB31" s="37"/>
      <c r="AD31" s="118">
        <f t="shared" si="0"/>
        <v>64782098</v>
      </c>
      <c r="AE31" s="118">
        <f t="shared" si="1"/>
        <v>6478209.8000000007</v>
      </c>
      <c r="AF31" s="118">
        <f t="shared" si="2"/>
        <v>58303888.200000003</v>
      </c>
      <c r="AJ31" s="41">
        <f t="shared" si="3"/>
        <v>0</v>
      </c>
    </row>
    <row r="32" spans="1:37" x14ac:dyDescent="0.25">
      <c r="A32" s="70">
        <f t="shared" si="4"/>
        <v>24</v>
      </c>
      <c r="B32" s="72" t="s">
        <v>194</v>
      </c>
      <c r="C32" s="31" t="s">
        <v>138</v>
      </c>
      <c r="D32" s="79">
        <v>19200</v>
      </c>
      <c r="E32" s="78">
        <v>0</v>
      </c>
      <c r="F32" s="32" t="s">
        <v>245</v>
      </c>
      <c r="G32" s="29" t="s">
        <v>200</v>
      </c>
      <c r="H32" s="34" t="s">
        <v>203</v>
      </c>
      <c r="I32" s="80" t="s">
        <v>173</v>
      </c>
      <c r="J32" s="49" t="s">
        <v>174</v>
      </c>
      <c r="K32" s="52" t="s">
        <v>175</v>
      </c>
      <c r="L32" s="54" t="s">
        <v>207</v>
      </c>
      <c r="M32" s="32" t="s">
        <v>208</v>
      </c>
      <c r="N32" s="73" t="s">
        <v>201</v>
      </c>
      <c r="O32" s="47" t="s">
        <v>174</v>
      </c>
      <c r="P32" s="47" t="s">
        <v>193</v>
      </c>
      <c r="Q32" s="37" t="s">
        <v>117</v>
      </c>
      <c r="R32" s="57">
        <v>40000000</v>
      </c>
      <c r="S32" s="36">
        <f t="shared" si="5"/>
        <v>4000000</v>
      </c>
      <c r="T32" s="37"/>
      <c r="U32" s="38">
        <f t="shared" si="6"/>
        <v>44000000</v>
      </c>
      <c r="V32" s="36">
        <f t="shared" si="7"/>
        <v>40000000</v>
      </c>
      <c r="W32" s="69"/>
      <c r="X32" s="69"/>
      <c r="Y32" s="69"/>
      <c r="Z32" s="69">
        <f t="shared" si="8"/>
        <v>0</v>
      </c>
      <c r="AA32" s="69">
        <f t="shared" si="9"/>
        <v>0</v>
      </c>
      <c r="AB32" s="37"/>
      <c r="AD32" s="118">
        <f t="shared" si="0"/>
        <v>40000000</v>
      </c>
      <c r="AE32" s="118">
        <f t="shared" si="1"/>
        <v>4000000</v>
      </c>
      <c r="AF32" s="118">
        <f t="shared" si="2"/>
        <v>36000000</v>
      </c>
      <c r="AJ32" s="41">
        <f t="shared" si="3"/>
        <v>0</v>
      </c>
    </row>
    <row r="33" spans="1:37" x14ac:dyDescent="0.25">
      <c r="A33" s="70">
        <f t="shared" si="4"/>
        <v>25</v>
      </c>
      <c r="B33" s="72" t="s">
        <v>194</v>
      </c>
      <c r="C33" s="31" t="s">
        <v>139</v>
      </c>
      <c r="D33" s="79">
        <v>570</v>
      </c>
      <c r="E33" s="78">
        <v>0</v>
      </c>
      <c r="F33" s="32" t="s">
        <v>225</v>
      </c>
      <c r="G33" s="29" t="s">
        <v>200</v>
      </c>
      <c r="H33" s="34" t="s">
        <v>155</v>
      </c>
      <c r="I33" s="80" t="s">
        <v>204</v>
      </c>
      <c r="J33" s="49">
        <v>44075</v>
      </c>
      <c r="K33" s="52" t="s">
        <v>175</v>
      </c>
      <c r="L33" s="54" t="s">
        <v>190</v>
      </c>
      <c r="M33" s="32" t="s">
        <v>226</v>
      </c>
      <c r="N33" s="73" t="s">
        <v>201</v>
      </c>
      <c r="O33" s="48">
        <v>44075</v>
      </c>
      <c r="P33" s="48">
        <v>44439</v>
      </c>
      <c r="Q33" s="37" t="s">
        <v>117</v>
      </c>
      <c r="R33" s="57">
        <v>55555555</v>
      </c>
      <c r="S33" s="36">
        <f t="shared" si="5"/>
        <v>5555555.5</v>
      </c>
      <c r="T33" s="37"/>
      <c r="U33" s="38">
        <f t="shared" si="6"/>
        <v>61111110.5</v>
      </c>
      <c r="V33" s="36">
        <f t="shared" si="7"/>
        <v>55555555</v>
      </c>
      <c r="W33" s="69">
        <f>V33</f>
        <v>55555555</v>
      </c>
      <c r="X33" s="69"/>
      <c r="Y33" s="69"/>
      <c r="Z33" s="69">
        <f t="shared" si="8"/>
        <v>0</v>
      </c>
      <c r="AA33" s="69">
        <f t="shared" si="9"/>
        <v>55555555</v>
      </c>
      <c r="AB33" s="37"/>
      <c r="AD33" s="118">
        <f t="shared" si="0"/>
        <v>55555555</v>
      </c>
      <c r="AE33" s="118">
        <f t="shared" si="1"/>
        <v>5555555.5</v>
      </c>
      <c r="AF33" s="118">
        <f t="shared" si="2"/>
        <v>49999999.5</v>
      </c>
      <c r="AG33" s="117">
        <v>50000000</v>
      </c>
      <c r="AJ33" s="41">
        <f t="shared" si="3"/>
        <v>50000000</v>
      </c>
    </row>
    <row r="34" spans="1:37" x14ac:dyDescent="0.25">
      <c r="A34" s="70">
        <f t="shared" si="4"/>
        <v>26</v>
      </c>
      <c r="B34" s="72" t="s">
        <v>194</v>
      </c>
      <c r="C34" s="31" t="s">
        <v>140</v>
      </c>
      <c r="D34" s="79">
        <v>570</v>
      </c>
      <c r="E34" s="78">
        <v>0</v>
      </c>
      <c r="F34" s="32" t="s">
        <v>229</v>
      </c>
      <c r="G34" s="29" t="s">
        <v>200</v>
      </c>
      <c r="H34" s="34" t="s">
        <v>155</v>
      </c>
      <c r="I34" s="80" t="s">
        <v>205</v>
      </c>
      <c r="J34" s="49">
        <v>44100</v>
      </c>
      <c r="K34" s="52" t="s">
        <v>175</v>
      </c>
      <c r="L34" s="54" t="s">
        <v>191</v>
      </c>
      <c r="M34" s="32" t="s">
        <v>221</v>
      </c>
      <c r="N34" s="73" t="s">
        <v>201</v>
      </c>
      <c r="O34" s="48">
        <v>44100</v>
      </c>
      <c r="P34" s="48">
        <v>44464</v>
      </c>
      <c r="Q34" s="37" t="s">
        <v>117</v>
      </c>
      <c r="R34" s="57">
        <v>100000000</v>
      </c>
      <c r="S34" s="36">
        <f t="shared" si="5"/>
        <v>10000000</v>
      </c>
      <c r="T34" s="37"/>
      <c r="U34" s="38">
        <f t="shared" si="6"/>
        <v>110000000</v>
      </c>
      <c r="V34" s="36">
        <f t="shared" si="7"/>
        <v>100000000</v>
      </c>
      <c r="W34" s="69"/>
      <c r="X34" s="69"/>
      <c r="Y34" s="69"/>
      <c r="Z34" s="69">
        <f t="shared" si="8"/>
        <v>0</v>
      </c>
      <c r="AA34" s="69">
        <f t="shared" si="9"/>
        <v>0</v>
      </c>
      <c r="AB34" s="37"/>
      <c r="AD34" s="118">
        <f t="shared" si="0"/>
        <v>100000000</v>
      </c>
      <c r="AE34" s="118">
        <f t="shared" si="1"/>
        <v>10000000</v>
      </c>
      <c r="AF34" s="118">
        <f t="shared" si="2"/>
        <v>90000000</v>
      </c>
      <c r="AJ34" s="41">
        <f t="shared" si="3"/>
        <v>0</v>
      </c>
    </row>
    <row r="35" spans="1:37" x14ac:dyDescent="0.25">
      <c r="A35" s="70">
        <f t="shared" si="4"/>
        <v>27</v>
      </c>
      <c r="B35" s="72" t="s">
        <v>194</v>
      </c>
      <c r="C35" s="31" t="s">
        <v>234</v>
      </c>
      <c r="D35" s="79">
        <v>570</v>
      </c>
      <c r="E35" s="78">
        <v>0</v>
      </c>
      <c r="F35" s="32" t="s">
        <v>237</v>
      </c>
      <c r="G35" s="29" t="s">
        <v>200</v>
      </c>
      <c r="H35" s="34" t="s">
        <v>155</v>
      </c>
      <c r="I35" s="80" t="s">
        <v>206</v>
      </c>
      <c r="J35" s="50">
        <v>43657</v>
      </c>
      <c r="K35" s="52" t="s">
        <v>175</v>
      </c>
      <c r="L35" s="54" t="s">
        <v>192</v>
      </c>
      <c r="M35" s="32" t="s">
        <v>250</v>
      </c>
      <c r="N35" s="73" t="s">
        <v>201</v>
      </c>
      <c r="O35" s="47">
        <v>43688</v>
      </c>
      <c r="P35" s="47">
        <v>44421</v>
      </c>
      <c r="Q35" s="37" t="s">
        <v>117</v>
      </c>
      <c r="R35" s="57">
        <v>62684984.090909094</v>
      </c>
      <c r="S35" s="36">
        <f t="shared" si="5"/>
        <v>6268498.4090909101</v>
      </c>
      <c r="T35" s="37"/>
      <c r="U35" s="38">
        <f t="shared" si="6"/>
        <v>68953482.5</v>
      </c>
      <c r="V35" s="36">
        <f t="shared" si="7"/>
        <v>62684984.090909094</v>
      </c>
      <c r="W35" s="69"/>
      <c r="X35" s="69"/>
      <c r="Y35" s="69"/>
      <c r="Z35" s="69">
        <f t="shared" si="8"/>
        <v>0</v>
      </c>
      <c r="AA35" s="69">
        <f t="shared" si="9"/>
        <v>0</v>
      </c>
      <c r="AB35" s="37"/>
      <c r="AD35" s="118">
        <f t="shared" si="0"/>
        <v>62684984.090909094</v>
      </c>
      <c r="AE35" s="118">
        <f t="shared" si="1"/>
        <v>6268498.4090909101</v>
      </c>
      <c r="AF35" s="118">
        <f t="shared" si="2"/>
        <v>56416485.681818187</v>
      </c>
      <c r="AI35" s="117"/>
      <c r="AJ35" s="41">
        <f t="shared" si="3"/>
        <v>0</v>
      </c>
    </row>
    <row r="36" spans="1:37" s="116" customFormat="1" x14ac:dyDescent="0.25">
      <c r="A36" s="97">
        <f t="shared" si="4"/>
        <v>28</v>
      </c>
      <c r="B36" s="98" t="s">
        <v>194</v>
      </c>
      <c r="C36" s="99" t="s">
        <v>129</v>
      </c>
      <c r="D36" s="100">
        <v>20</v>
      </c>
      <c r="E36" s="101">
        <v>0</v>
      </c>
      <c r="F36" s="102" t="s">
        <v>233</v>
      </c>
      <c r="G36" s="103">
        <v>7413017</v>
      </c>
      <c r="H36" s="104" t="s">
        <v>249</v>
      </c>
      <c r="I36" s="105"/>
      <c r="J36" s="106"/>
      <c r="K36" s="107" t="s">
        <v>175</v>
      </c>
      <c r="L36" s="99" t="s">
        <v>251</v>
      </c>
      <c r="M36" s="102" t="s">
        <v>212</v>
      </c>
      <c r="N36" s="103" t="s">
        <v>116</v>
      </c>
      <c r="O36" s="108"/>
      <c r="P36" s="108"/>
      <c r="Q36" s="109" t="s">
        <v>248</v>
      </c>
      <c r="R36" s="110">
        <v>2318182</v>
      </c>
      <c r="S36" s="111">
        <f>R36*10%</f>
        <v>231818.2</v>
      </c>
      <c r="T36" s="112"/>
      <c r="U36" s="113">
        <f t="shared" si="6"/>
        <v>2550000.2000000002</v>
      </c>
      <c r="V36" s="114">
        <f>R36</f>
        <v>2318182</v>
      </c>
      <c r="W36" s="115"/>
      <c r="X36" s="115"/>
      <c r="Y36" s="115">
        <v>2318182</v>
      </c>
      <c r="Z36" s="115">
        <f t="shared" ref="Z36" si="10">X36+Y36</f>
        <v>2318182</v>
      </c>
      <c r="AA36" s="115">
        <f t="shared" ref="AA36" si="11">W36+Z36</f>
        <v>2318182</v>
      </c>
      <c r="AB36" s="112"/>
      <c r="AD36" s="139">
        <f t="shared" si="0"/>
        <v>2318182</v>
      </c>
      <c r="AE36" s="139">
        <f t="shared" si="1"/>
        <v>231818.2</v>
      </c>
      <c r="AF36" s="139">
        <f t="shared" si="2"/>
        <v>2086363.8</v>
      </c>
      <c r="AG36" s="140"/>
      <c r="AH36" s="138"/>
      <c r="AI36" s="140">
        <f>AD36</f>
        <v>2318182</v>
      </c>
      <c r="AJ36" s="41">
        <f t="shared" si="3"/>
        <v>2318182</v>
      </c>
      <c r="AK36" s="116" t="s">
        <v>262</v>
      </c>
    </row>
    <row r="37" spans="1:37" x14ac:dyDescent="0.25">
      <c r="A37" s="60"/>
      <c r="B37" s="61"/>
      <c r="C37" s="62"/>
      <c r="D37" s="63"/>
      <c r="E37" s="64"/>
      <c r="F37" s="65"/>
      <c r="G37" s="59"/>
      <c r="H37" s="66"/>
      <c r="I37" s="59"/>
      <c r="J37" s="59"/>
      <c r="K37" s="59"/>
      <c r="L37" s="59"/>
      <c r="M37" s="84"/>
      <c r="N37" s="85"/>
      <c r="O37" s="67"/>
      <c r="P37" s="67"/>
      <c r="Q37" s="67"/>
      <c r="R37" s="67"/>
      <c r="S37" s="67"/>
      <c r="T37" s="67"/>
      <c r="U37" s="67"/>
      <c r="V37" s="67"/>
      <c r="W37" s="86"/>
      <c r="X37" s="86"/>
      <c r="Y37" s="86"/>
      <c r="Z37" s="86"/>
      <c r="AA37" s="86"/>
      <c r="AB37" s="67"/>
      <c r="AD37" s="117">
        <f t="shared" si="0"/>
        <v>0</v>
      </c>
      <c r="AE37" s="117">
        <f t="shared" si="1"/>
        <v>0</v>
      </c>
      <c r="AF37" s="117">
        <f t="shared" si="2"/>
        <v>0</v>
      </c>
    </row>
    <row r="38" spans="1:37" x14ac:dyDescent="0.25">
      <c r="A38" s="4"/>
      <c r="B38" s="4"/>
      <c r="C38" s="4"/>
      <c r="D38" s="68"/>
      <c r="E38" s="4"/>
      <c r="F38" s="4"/>
      <c r="G38" s="4"/>
      <c r="H38" s="4"/>
      <c r="I38" s="4"/>
      <c r="J38" s="4"/>
      <c r="K38" s="4"/>
      <c r="L38" s="4"/>
      <c r="M38" s="87"/>
      <c r="N38" s="88"/>
      <c r="O38" s="87"/>
      <c r="P38" s="87"/>
      <c r="Q38" s="87"/>
      <c r="R38" s="89">
        <f>SUM(R9:R37)</f>
        <v>821495364.36363637</v>
      </c>
      <c r="S38" s="89">
        <f t="shared" ref="S38:AB38" si="12">SUM(S9:S37)</f>
        <v>82149536.436363637</v>
      </c>
      <c r="T38" s="89">
        <f t="shared" si="12"/>
        <v>0</v>
      </c>
      <c r="U38" s="89">
        <f t="shared" si="12"/>
        <v>903644900.79999995</v>
      </c>
      <c r="V38" s="89">
        <f t="shared" si="12"/>
        <v>821495364.36363637</v>
      </c>
      <c r="W38" s="90">
        <f t="shared" si="12"/>
        <v>89105555</v>
      </c>
      <c r="X38" s="90">
        <f t="shared" si="12"/>
        <v>8500000</v>
      </c>
      <c r="Y38" s="90">
        <f t="shared" si="12"/>
        <v>2318182</v>
      </c>
      <c r="Z38" s="90">
        <f t="shared" si="12"/>
        <v>10818182</v>
      </c>
      <c r="AA38" s="90">
        <f t="shared" si="12"/>
        <v>99923737</v>
      </c>
      <c r="AB38" s="89">
        <f t="shared" si="12"/>
        <v>0</v>
      </c>
      <c r="AD38" s="117">
        <f>SUM(AD9:AD37)</f>
        <v>821545364.36363637</v>
      </c>
      <c r="AE38" s="117">
        <f t="shared" ref="AE38:AF38" si="13">SUM(AE9:AE37)</f>
        <v>82154536.436363637</v>
      </c>
      <c r="AF38" s="117">
        <f t="shared" si="13"/>
        <v>739390827.92727256</v>
      </c>
      <c r="AG38" s="117">
        <f>SUM(AG9:AG37)</f>
        <v>83195000</v>
      </c>
      <c r="AH38" s="117">
        <f>SUM(AH9:AH37)</f>
        <v>12000000</v>
      </c>
      <c r="AI38" s="117">
        <f>SUM(AI9:AI37)</f>
        <v>10818182</v>
      </c>
      <c r="AJ38" s="117">
        <f>SUM(AJ9:AJ37)</f>
        <v>94013182</v>
      </c>
    </row>
    <row r="40" spans="1:37" x14ac:dyDescent="0.25">
      <c r="A40" s="23" t="s">
        <v>55</v>
      </c>
      <c r="U40" s="39"/>
    </row>
    <row r="41" spans="1:37" x14ac:dyDescent="0.25">
      <c r="A41" s="24" t="s">
        <v>59</v>
      </c>
    </row>
    <row r="42" spans="1:37" x14ac:dyDescent="0.25">
      <c r="A42" s="25" t="s">
        <v>60</v>
      </c>
    </row>
    <row r="43" spans="1:37" x14ac:dyDescent="0.25">
      <c r="A43" s="24" t="s">
        <v>61</v>
      </c>
    </row>
    <row r="44" spans="1:37" x14ac:dyDescent="0.25">
      <c r="A44" s="24" t="s">
        <v>85</v>
      </c>
    </row>
    <row r="45" spans="1:37" x14ac:dyDescent="0.25">
      <c r="A45" s="24" t="s">
        <v>62</v>
      </c>
    </row>
    <row r="46" spans="1:37" x14ac:dyDescent="0.25">
      <c r="A46" s="24" t="s">
        <v>63</v>
      </c>
    </row>
    <row r="47" spans="1:37" x14ac:dyDescent="0.25">
      <c r="A47" s="24" t="s">
        <v>64</v>
      </c>
    </row>
    <row r="48" spans="1:37" x14ac:dyDescent="0.25">
      <c r="A48" s="24" t="s">
        <v>65</v>
      </c>
    </row>
    <row r="49" spans="1:1" x14ac:dyDescent="0.25">
      <c r="A49" s="24" t="s">
        <v>66</v>
      </c>
    </row>
    <row r="50" spans="1:1" x14ac:dyDescent="0.25">
      <c r="A50" s="24" t="s">
        <v>67</v>
      </c>
    </row>
    <row r="51" spans="1:1" x14ac:dyDescent="0.25">
      <c r="A51" s="24" t="s">
        <v>68</v>
      </c>
    </row>
    <row r="52" spans="1:1" x14ac:dyDescent="0.25">
      <c r="A52" s="24" t="s">
        <v>69</v>
      </c>
    </row>
    <row r="53" spans="1:1" x14ac:dyDescent="0.25">
      <c r="A53" s="24" t="s">
        <v>57</v>
      </c>
    </row>
    <row r="54" spans="1:1" x14ac:dyDescent="0.25">
      <c r="A54" s="24" t="s">
        <v>58</v>
      </c>
    </row>
    <row r="55" spans="1:1" x14ac:dyDescent="0.25">
      <c r="A55" s="24" t="s">
        <v>70</v>
      </c>
    </row>
    <row r="56" spans="1:1" x14ac:dyDescent="0.25">
      <c r="A56" s="24" t="s">
        <v>71</v>
      </c>
    </row>
    <row r="57" spans="1:1" x14ac:dyDescent="0.25">
      <c r="A57" s="24" t="s">
        <v>74</v>
      </c>
    </row>
    <row r="58" spans="1:1" x14ac:dyDescent="0.25">
      <c r="A58" s="24" t="s">
        <v>75</v>
      </c>
    </row>
    <row r="59" spans="1:1" x14ac:dyDescent="0.25">
      <c r="A59" s="24" t="s">
        <v>73</v>
      </c>
    </row>
    <row r="60" spans="1:1" x14ac:dyDescent="0.25">
      <c r="A60" s="24" t="s">
        <v>81</v>
      </c>
    </row>
    <row r="61" spans="1:1" x14ac:dyDescent="0.25">
      <c r="A61" s="24" t="s">
        <v>98</v>
      </c>
    </row>
    <row r="62" spans="1:1" x14ac:dyDescent="0.25">
      <c r="A62" s="24" t="s">
        <v>99</v>
      </c>
    </row>
    <row r="63" spans="1:1" x14ac:dyDescent="0.25">
      <c r="A63" s="24" t="s">
        <v>100</v>
      </c>
    </row>
    <row r="64" spans="1:1" x14ac:dyDescent="0.25">
      <c r="A64" s="24" t="s">
        <v>101</v>
      </c>
    </row>
    <row r="65" spans="1:1" x14ac:dyDescent="0.25">
      <c r="A65" s="24" t="s">
        <v>104</v>
      </c>
    </row>
    <row r="66" spans="1:1" x14ac:dyDescent="0.25">
      <c r="A66" s="24" t="s">
        <v>103</v>
      </c>
    </row>
    <row r="67" spans="1:1" x14ac:dyDescent="0.25">
      <c r="A67" s="24" t="s">
        <v>102</v>
      </c>
    </row>
    <row r="68" spans="1:1" x14ac:dyDescent="0.25">
      <c r="A68" t="s">
        <v>54</v>
      </c>
    </row>
  </sheetData>
  <mergeCells count="12">
    <mergeCell ref="I6:K6"/>
    <mergeCell ref="V6:V7"/>
    <mergeCell ref="AB6:AB7"/>
    <mergeCell ref="R6:U6"/>
    <mergeCell ref="L6:N6"/>
    <mergeCell ref="O6:Q6"/>
    <mergeCell ref="W6:AA6"/>
    <mergeCell ref="A6:A7"/>
    <mergeCell ref="H6:H7"/>
    <mergeCell ref="B6:B7"/>
    <mergeCell ref="C6:G6"/>
    <mergeCell ref="D8:E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31"/>
  <sheetViews>
    <sheetView topLeftCell="A4" zoomScale="95" zoomScaleNormal="95" workbookViewId="0">
      <selection activeCell="I35" sqref="I35"/>
    </sheetView>
  </sheetViews>
  <sheetFormatPr defaultRowHeight="15" x14ac:dyDescent="0.25"/>
  <cols>
    <col min="1" max="1" width="3.42578125" customWidth="1"/>
    <col min="2" max="2" width="5" customWidth="1"/>
    <col min="3" max="3" width="13.85546875" customWidth="1"/>
    <col min="4" max="4" width="31.5703125" customWidth="1"/>
    <col min="5" max="6" width="11.140625" customWidth="1"/>
    <col min="7" max="7" width="34.85546875" customWidth="1"/>
    <col min="8" max="8" width="20.140625" customWidth="1"/>
    <col min="9" max="9" width="12.85546875" customWidth="1"/>
    <col min="10" max="10" width="11.5703125" customWidth="1"/>
    <col min="11" max="11" width="14.85546875" customWidth="1"/>
    <col min="12" max="12" width="12.7109375" customWidth="1"/>
    <col min="13" max="13" width="26" customWidth="1"/>
    <col min="14" max="14" width="17.85546875" customWidth="1"/>
  </cols>
  <sheetData>
    <row r="1" spans="2:14" x14ac:dyDescent="0.25">
      <c r="B1" s="40" t="s">
        <v>87</v>
      </c>
    </row>
    <row r="2" spans="2:14" x14ac:dyDescent="0.25">
      <c r="B2" s="40" t="s">
        <v>246</v>
      </c>
    </row>
    <row r="3" spans="2:14" x14ac:dyDescent="0.25">
      <c r="B3" s="40" t="s">
        <v>247</v>
      </c>
    </row>
    <row r="5" spans="2:14" ht="17.25" customHeight="1" x14ac:dyDescent="0.25">
      <c r="B5" s="628" t="s">
        <v>26</v>
      </c>
      <c r="C5" s="629" t="s">
        <v>39</v>
      </c>
      <c r="D5" s="628" t="s">
        <v>50</v>
      </c>
      <c r="E5" s="628"/>
      <c r="F5" s="628"/>
      <c r="G5" s="628"/>
      <c r="H5" s="628"/>
      <c r="I5" s="628"/>
      <c r="J5" s="628"/>
      <c r="K5" s="628"/>
      <c r="L5" s="20" t="s">
        <v>109</v>
      </c>
      <c r="M5" s="604" t="s">
        <v>86</v>
      </c>
      <c r="N5" s="594" t="s">
        <v>22</v>
      </c>
    </row>
    <row r="6" spans="2:14" ht="33.75" x14ac:dyDescent="0.25">
      <c r="B6" s="629"/>
      <c r="C6" s="630"/>
      <c r="D6" s="13" t="s">
        <v>49</v>
      </c>
      <c r="E6" s="12" t="s">
        <v>44</v>
      </c>
      <c r="F6" s="12" t="s">
        <v>45</v>
      </c>
      <c r="G6" s="12" t="s">
        <v>40</v>
      </c>
      <c r="H6" s="12" t="s">
        <v>42</v>
      </c>
      <c r="I6" s="12" t="s">
        <v>46</v>
      </c>
      <c r="J6" s="16" t="s">
        <v>47</v>
      </c>
      <c r="K6" s="16" t="s">
        <v>48</v>
      </c>
      <c r="L6" s="16" t="s">
        <v>111</v>
      </c>
      <c r="M6" s="627"/>
      <c r="N6" s="595"/>
    </row>
    <row r="7" spans="2:14" x14ac:dyDescent="0.25">
      <c r="B7" s="15">
        <v>1</v>
      </c>
      <c r="C7" s="15">
        <v>2</v>
      </c>
      <c r="D7" s="15">
        <v>3</v>
      </c>
      <c r="E7" s="15">
        <v>4</v>
      </c>
      <c r="F7" s="15">
        <v>5</v>
      </c>
      <c r="G7" s="15">
        <v>6</v>
      </c>
      <c r="H7" s="15">
        <v>7</v>
      </c>
      <c r="I7" s="15">
        <v>8</v>
      </c>
      <c r="J7" s="15">
        <v>9</v>
      </c>
      <c r="K7" s="15">
        <v>10</v>
      </c>
      <c r="L7" s="15">
        <v>11</v>
      </c>
      <c r="M7" s="15">
        <v>12</v>
      </c>
      <c r="N7" s="15">
        <v>13</v>
      </c>
    </row>
    <row r="8" spans="2:14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2:14" x14ac:dyDescent="0.25">
      <c r="B9" s="29"/>
      <c r="C9" s="14"/>
      <c r="D9" s="14"/>
      <c r="E9" s="30"/>
      <c r="F9" s="14"/>
      <c r="G9" s="14"/>
      <c r="H9" s="29"/>
      <c r="I9" s="14"/>
      <c r="J9" s="2"/>
      <c r="K9" s="2"/>
      <c r="L9" s="28"/>
      <c r="M9" s="2"/>
      <c r="N9" s="2"/>
    </row>
    <row r="10" spans="2:14" x14ac:dyDescent="0.25">
      <c r="B10" s="29"/>
      <c r="C10" s="14"/>
      <c r="D10" s="14"/>
      <c r="E10" s="14"/>
      <c r="F10" s="14"/>
      <c r="G10" s="14"/>
      <c r="H10" s="14"/>
      <c r="I10" s="14"/>
      <c r="J10" s="2"/>
      <c r="K10" s="2"/>
      <c r="L10" s="2"/>
      <c r="M10" s="2"/>
      <c r="N10" s="2"/>
    </row>
    <row r="11" spans="2:14" x14ac:dyDescent="0.25">
      <c r="B11" s="29"/>
      <c r="C11" s="14"/>
      <c r="D11" s="14"/>
      <c r="E11" s="14"/>
      <c r="F11" s="14"/>
      <c r="G11" s="14"/>
      <c r="H11" s="14"/>
      <c r="I11" s="14"/>
      <c r="J11" s="2"/>
      <c r="K11" s="2"/>
      <c r="L11" s="2"/>
      <c r="M11" s="2"/>
      <c r="N11" s="2"/>
    </row>
    <row r="12" spans="2:14" x14ac:dyDescent="0.25">
      <c r="B12" s="29"/>
      <c r="C12" s="14"/>
      <c r="D12" s="14"/>
      <c r="E12" s="29"/>
      <c r="F12" s="14"/>
      <c r="G12" s="14"/>
      <c r="H12" s="1"/>
      <c r="I12" s="14"/>
      <c r="J12" s="2"/>
      <c r="K12" s="2"/>
      <c r="L12" s="28"/>
      <c r="M12" s="2"/>
      <c r="N12" s="2"/>
    </row>
    <row r="13" spans="2:14" x14ac:dyDescent="0.25">
      <c r="B13" s="29"/>
      <c r="C13" s="14"/>
      <c r="D13" s="14"/>
      <c r="E13" s="14"/>
      <c r="F13" s="14"/>
      <c r="G13" s="14"/>
      <c r="H13" s="14"/>
      <c r="I13" s="14"/>
      <c r="J13" s="2"/>
      <c r="K13" s="2"/>
      <c r="L13" s="2"/>
      <c r="M13" s="2"/>
      <c r="N13" s="2"/>
    </row>
    <row r="14" spans="2:14" x14ac:dyDescent="0.25">
      <c r="B14" s="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2:14" x14ac:dyDescent="0.25"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2:14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8" spans="2:3" x14ac:dyDescent="0.25">
      <c r="B18" s="17" t="s">
        <v>55</v>
      </c>
    </row>
    <row r="19" spans="2:3" x14ac:dyDescent="0.25">
      <c r="B19" s="18" t="s">
        <v>59</v>
      </c>
    </row>
    <row r="20" spans="2:3" x14ac:dyDescent="0.25">
      <c r="B20" s="19" t="s">
        <v>60</v>
      </c>
    </row>
    <row r="21" spans="2:3" x14ac:dyDescent="0.25">
      <c r="B21" t="s">
        <v>61</v>
      </c>
    </row>
    <row r="22" spans="2:3" x14ac:dyDescent="0.25">
      <c r="B22" t="s">
        <v>88</v>
      </c>
    </row>
    <row r="23" spans="2:3" x14ac:dyDescent="0.25">
      <c r="B23" t="s">
        <v>89</v>
      </c>
    </row>
    <row r="24" spans="2:3" x14ac:dyDescent="0.25">
      <c r="B24" t="s">
        <v>90</v>
      </c>
    </row>
    <row r="25" spans="2:3" x14ac:dyDescent="0.25">
      <c r="B25" t="s">
        <v>91</v>
      </c>
    </row>
    <row r="26" spans="2:3" x14ac:dyDescent="0.25">
      <c r="B26" t="s">
        <v>92</v>
      </c>
    </row>
    <row r="27" spans="2:3" x14ac:dyDescent="0.25">
      <c r="B27" t="s">
        <v>93</v>
      </c>
    </row>
    <row r="28" spans="2:3" x14ac:dyDescent="0.25">
      <c r="B28" t="s">
        <v>94</v>
      </c>
    </row>
    <row r="29" spans="2:3" x14ac:dyDescent="0.25">
      <c r="B29" t="s">
        <v>110</v>
      </c>
    </row>
    <row r="30" spans="2:3" x14ac:dyDescent="0.25">
      <c r="B30" t="s">
        <v>112</v>
      </c>
      <c r="C30" s="26"/>
    </row>
    <row r="31" spans="2:3" x14ac:dyDescent="0.25">
      <c r="B31" t="s">
        <v>113</v>
      </c>
    </row>
  </sheetData>
  <mergeCells count="5">
    <mergeCell ref="M5:M6"/>
    <mergeCell ref="N5:N6"/>
    <mergeCell ref="B5:B6"/>
    <mergeCell ref="C5:C6"/>
    <mergeCell ref="D5:K5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68"/>
  <sheetViews>
    <sheetView zoomScale="130" zoomScaleNormal="130" workbookViewId="0">
      <pane xSplit="3" ySplit="8" topLeftCell="E30" activePane="bottomRight" state="frozen"/>
      <selection pane="topRight" activeCell="D1" sqref="D1"/>
      <selection pane="bottomLeft" activeCell="A9" sqref="A9"/>
      <selection pane="bottomRight" activeCell="Z1" sqref="E1:Z1048576"/>
    </sheetView>
  </sheetViews>
  <sheetFormatPr defaultRowHeight="15" x14ac:dyDescent="0.25"/>
  <cols>
    <col min="1" max="1" width="5" customWidth="1"/>
    <col min="2" max="2" width="11.28515625" customWidth="1"/>
    <col min="3" max="3" width="43.28515625" bestFit="1" customWidth="1"/>
    <col min="4" max="4" width="11.42578125" bestFit="1" customWidth="1"/>
    <col min="5" max="5" width="12.5703125" hidden="1" customWidth="1"/>
    <col min="6" max="6" width="77.7109375" hidden="1" customWidth="1"/>
    <col min="7" max="7" width="14.140625" hidden="1" customWidth="1"/>
    <col min="8" max="8" width="18.42578125" hidden="1" customWidth="1"/>
    <col min="9" max="9" width="35.7109375" hidden="1" customWidth="1"/>
    <col min="10" max="10" width="11.28515625" hidden="1" customWidth="1"/>
    <col min="11" max="11" width="13.28515625" hidden="1" customWidth="1"/>
    <col min="12" max="12" width="17.85546875" hidden="1" customWidth="1"/>
    <col min="13" max="13" width="72.85546875" hidden="1" customWidth="1"/>
    <col min="14" max="14" width="12" hidden="1" customWidth="1"/>
    <col min="15" max="16" width="10.28515625" hidden="1" customWidth="1"/>
    <col min="17" max="17" width="13.5703125" hidden="1" customWidth="1"/>
    <col min="18" max="18" width="13.28515625" hidden="1" customWidth="1"/>
    <col min="19" max="19" width="12.28515625" hidden="1" customWidth="1"/>
    <col min="20" max="20" width="7.42578125" hidden="1" customWidth="1"/>
    <col min="21" max="21" width="13.85546875" hidden="1" customWidth="1"/>
    <col min="22" max="22" width="13.5703125" hidden="1" customWidth="1"/>
    <col min="23" max="23" width="12.85546875" hidden="1" customWidth="1"/>
    <col min="24" max="24" width="13.5703125" hidden="1" customWidth="1"/>
    <col min="25" max="25" width="11.140625" hidden="1" customWidth="1"/>
    <col min="26" max="26" width="11.5703125" hidden="1" customWidth="1"/>
    <col min="27" max="27" width="13.28515625" bestFit="1" customWidth="1"/>
    <col min="28" max="28" width="14" customWidth="1"/>
    <col min="29" max="29" width="14.7109375" bestFit="1" customWidth="1"/>
    <col min="30" max="30" width="13.28515625" hidden="1" customWidth="1"/>
    <col min="31" max="31" width="12.28515625" hidden="1" customWidth="1"/>
    <col min="32" max="32" width="13.28515625" hidden="1" customWidth="1"/>
    <col min="33" max="35" width="13.28515625" customWidth="1"/>
    <col min="36" max="36" width="14.140625" customWidth="1"/>
  </cols>
  <sheetData>
    <row r="1" spans="1:36" x14ac:dyDescent="0.25">
      <c r="A1" s="40" t="s">
        <v>114</v>
      </c>
      <c r="B1" s="41"/>
    </row>
    <row r="2" spans="1:36" x14ac:dyDescent="0.25">
      <c r="A2" s="40" t="s">
        <v>141</v>
      </c>
      <c r="B2" s="41"/>
      <c r="E2" s="93"/>
    </row>
    <row r="3" spans="1:36" x14ac:dyDescent="0.25">
      <c r="A3" s="40" t="s">
        <v>143</v>
      </c>
      <c r="B3" s="41"/>
      <c r="E3" s="93"/>
    </row>
    <row r="4" spans="1:36" x14ac:dyDescent="0.25">
      <c r="A4" s="40" t="s">
        <v>269</v>
      </c>
      <c r="B4" s="41"/>
      <c r="E4" s="93"/>
    </row>
    <row r="5" spans="1:36" ht="15.75" thickBot="1" x14ac:dyDescent="0.3"/>
    <row r="6" spans="1:36" s="22" customFormat="1" ht="23.1" customHeight="1" x14ac:dyDescent="0.25">
      <c r="A6" s="606" t="s">
        <v>26</v>
      </c>
      <c r="B6" s="610" t="s">
        <v>52</v>
      </c>
      <c r="C6" s="612" t="s">
        <v>41</v>
      </c>
      <c r="D6" s="613"/>
      <c r="E6" s="613"/>
      <c r="F6" s="613"/>
      <c r="G6" s="614"/>
      <c r="H6" s="608" t="s">
        <v>27</v>
      </c>
      <c r="I6" s="617" t="s">
        <v>28</v>
      </c>
      <c r="J6" s="618"/>
      <c r="K6" s="619"/>
      <c r="L6" s="612" t="s">
        <v>36</v>
      </c>
      <c r="M6" s="613"/>
      <c r="N6" s="614"/>
      <c r="O6" s="617" t="s">
        <v>29</v>
      </c>
      <c r="P6" s="618"/>
      <c r="Q6" s="619"/>
      <c r="R6" s="608" t="s">
        <v>72</v>
      </c>
      <c r="S6" s="608"/>
      <c r="T6" s="608"/>
      <c r="U6" s="608"/>
      <c r="V6" s="620" t="s">
        <v>95</v>
      </c>
      <c r="W6" s="624" t="s">
        <v>76</v>
      </c>
      <c r="X6" s="625"/>
      <c r="Y6" s="625"/>
      <c r="Z6" s="625"/>
      <c r="AA6" s="626"/>
      <c r="AB6" s="622" t="s">
        <v>31</v>
      </c>
    </row>
    <row r="7" spans="1:36" s="22" customFormat="1" ht="45" x14ac:dyDescent="0.25">
      <c r="A7" s="607"/>
      <c r="B7" s="611"/>
      <c r="C7" s="42" t="s">
        <v>83</v>
      </c>
      <c r="D7" s="42" t="s">
        <v>84</v>
      </c>
      <c r="E7" s="164" t="s">
        <v>144</v>
      </c>
      <c r="F7" s="164" t="s">
        <v>51</v>
      </c>
      <c r="G7" s="164" t="s">
        <v>53</v>
      </c>
      <c r="H7" s="609"/>
      <c r="I7" s="44" t="s">
        <v>32</v>
      </c>
      <c r="J7" s="44" t="s">
        <v>33</v>
      </c>
      <c r="K7" s="163" t="s">
        <v>56</v>
      </c>
      <c r="L7" s="163" t="s">
        <v>37</v>
      </c>
      <c r="M7" s="163" t="s">
        <v>51</v>
      </c>
      <c r="N7" s="163" t="s">
        <v>38</v>
      </c>
      <c r="O7" s="44" t="s">
        <v>34</v>
      </c>
      <c r="P7" s="44" t="s">
        <v>35</v>
      </c>
      <c r="Q7" s="42" t="s">
        <v>105</v>
      </c>
      <c r="R7" s="42" t="s">
        <v>106</v>
      </c>
      <c r="S7" s="42" t="s">
        <v>107</v>
      </c>
      <c r="T7" s="42" t="s">
        <v>108</v>
      </c>
      <c r="U7" s="42" t="s">
        <v>43</v>
      </c>
      <c r="V7" s="621"/>
      <c r="W7" s="46" t="s">
        <v>30</v>
      </c>
      <c r="X7" s="46" t="s">
        <v>77</v>
      </c>
      <c r="Y7" s="46" t="s">
        <v>78</v>
      </c>
      <c r="Z7" s="46" t="s">
        <v>79</v>
      </c>
      <c r="AA7" s="46" t="s">
        <v>80</v>
      </c>
      <c r="AB7" s="623"/>
      <c r="AC7" s="22" t="s">
        <v>264</v>
      </c>
      <c r="AD7" t="s">
        <v>254</v>
      </c>
      <c r="AE7" t="s">
        <v>253</v>
      </c>
      <c r="AF7" t="s">
        <v>255</v>
      </c>
      <c r="AG7" s="141" t="s">
        <v>266</v>
      </c>
      <c r="AH7" s="141" t="s">
        <v>265</v>
      </c>
      <c r="AI7" s="141" t="s">
        <v>267</v>
      </c>
      <c r="AJ7" s="141" t="s">
        <v>268</v>
      </c>
    </row>
    <row r="8" spans="1:36" x14ac:dyDescent="0.25">
      <c r="A8" s="15">
        <v>1</v>
      </c>
      <c r="B8" s="15">
        <v>2</v>
      </c>
      <c r="C8" s="15">
        <v>3</v>
      </c>
      <c r="D8" s="615">
        <v>4</v>
      </c>
      <c r="E8" s="616"/>
      <c r="F8" s="15">
        <v>5</v>
      </c>
      <c r="G8" s="15">
        <v>6</v>
      </c>
      <c r="H8" s="15">
        <v>7</v>
      </c>
      <c r="I8" s="35">
        <v>8</v>
      </c>
      <c r="J8" s="15">
        <v>9</v>
      </c>
      <c r="K8" s="15">
        <v>10</v>
      </c>
      <c r="L8" s="15">
        <v>11</v>
      </c>
      <c r="M8" s="15">
        <v>12</v>
      </c>
      <c r="N8" s="15">
        <v>13</v>
      </c>
      <c r="O8" s="15">
        <v>14</v>
      </c>
      <c r="P8" s="15">
        <v>15</v>
      </c>
      <c r="Q8" s="15">
        <v>16</v>
      </c>
      <c r="R8" s="15">
        <v>17</v>
      </c>
      <c r="S8" s="15">
        <v>18</v>
      </c>
      <c r="T8" s="15">
        <v>19</v>
      </c>
      <c r="U8" s="15">
        <v>20</v>
      </c>
      <c r="V8" s="15">
        <v>21</v>
      </c>
      <c r="W8" s="15">
        <v>22</v>
      </c>
      <c r="X8" s="15">
        <v>23</v>
      </c>
      <c r="Y8" s="15">
        <v>24</v>
      </c>
      <c r="Z8" s="15" t="s">
        <v>96</v>
      </c>
      <c r="AA8" s="15" t="s">
        <v>97</v>
      </c>
      <c r="AB8" s="15">
        <v>27</v>
      </c>
    </row>
    <row r="9" spans="1:36" x14ac:dyDescent="0.25">
      <c r="A9" s="71">
        <v>1</v>
      </c>
      <c r="B9" s="72" t="s">
        <v>194</v>
      </c>
      <c r="C9" s="75" t="s">
        <v>118</v>
      </c>
      <c r="D9" s="77">
        <v>1726</v>
      </c>
      <c r="E9" s="92">
        <v>45</v>
      </c>
      <c r="F9" s="75" t="s">
        <v>227</v>
      </c>
      <c r="G9" s="76" t="s">
        <v>197</v>
      </c>
      <c r="H9" s="33" t="s">
        <v>115</v>
      </c>
      <c r="I9" s="58" t="s">
        <v>157</v>
      </c>
      <c r="J9" s="51">
        <v>44185</v>
      </c>
      <c r="K9" s="162" t="s">
        <v>175</v>
      </c>
      <c r="L9" s="53" t="s">
        <v>176</v>
      </c>
      <c r="M9" s="75" t="s">
        <v>224</v>
      </c>
      <c r="N9" s="73" t="s">
        <v>116</v>
      </c>
      <c r="O9" s="55">
        <v>44185</v>
      </c>
      <c r="P9" s="55">
        <v>44549</v>
      </c>
      <c r="Q9" s="81" t="s">
        <v>248</v>
      </c>
      <c r="R9" s="56">
        <v>22500000</v>
      </c>
      <c r="S9" s="36">
        <f>R9*10%</f>
        <v>2250000</v>
      </c>
      <c r="T9" s="75"/>
      <c r="U9" s="38">
        <f>R9+S9+T9</f>
        <v>24750000</v>
      </c>
      <c r="V9" s="36">
        <f>R9</f>
        <v>22500000</v>
      </c>
      <c r="W9" s="69">
        <f>JUNI!AA9</f>
        <v>0</v>
      </c>
      <c r="X9" s="82"/>
      <c r="Y9" s="82"/>
      <c r="Z9" s="83">
        <f>X9+Y9</f>
        <v>0</v>
      </c>
      <c r="AA9" s="83">
        <f>W9+Z9</f>
        <v>0</v>
      </c>
      <c r="AB9" s="75"/>
      <c r="AD9" s="118">
        <f>V9</f>
        <v>22500000</v>
      </c>
      <c r="AE9" s="118">
        <f>AD9*10%</f>
        <v>2250000</v>
      </c>
      <c r="AF9" s="118">
        <f>AD9-AE9</f>
        <v>20250000</v>
      </c>
      <c r="AG9" s="118"/>
      <c r="AH9" s="118"/>
      <c r="AI9" s="118"/>
    </row>
    <row r="10" spans="1:36" x14ac:dyDescent="0.25">
      <c r="A10" s="70">
        <f>A9+1</f>
        <v>2</v>
      </c>
      <c r="B10" s="72" t="s">
        <v>194</v>
      </c>
      <c r="C10" s="31" t="s">
        <v>119</v>
      </c>
      <c r="D10" s="78">
        <v>58.89</v>
      </c>
      <c r="E10" s="78">
        <v>47.636399999999995</v>
      </c>
      <c r="F10" s="32" t="s">
        <v>195</v>
      </c>
      <c r="G10" s="73">
        <v>3849165</v>
      </c>
      <c r="H10" s="34" t="s">
        <v>145</v>
      </c>
      <c r="I10" s="80" t="s">
        <v>158</v>
      </c>
      <c r="J10" s="49">
        <v>44237</v>
      </c>
      <c r="K10" s="52" t="s">
        <v>175</v>
      </c>
      <c r="L10" s="54" t="s">
        <v>177</v>
      </c>
      <c r="M10" s="32" t="s">
        <v>209</v>
      </c>
      <c r="N10" s="73" t="s">
        <v>116</v>
      </c>
      <c r="O10" s="47">
        <v>44265</v>
      </c>
      <c r="P10" s="47">
        <v>44630</v>
      </c>
      <c r="Q10" s="37" t="s">
        <v>117</v>
      </c>
      <c r="R10" s="57">
        <v>25000000</v>
      </c>
      <c r="S10" s="36">
        <f>R10*10%</f>
        <v>2500000</v>
      </c>
      <c r="T10" s="37"/>
      <c r="U10" s="38">
        <f>R10+S10+T10</f>
        <v>27500000</v>
      </c>
      <c r="V10" s="36">
        <f>R10</f>
        <v>25000000</v>
      </c>
      <c r="W10" s="69">
        <f>JUNI!AA10</f>
        <v>25000000</v>
      </c>
      <c r="X10" s="69"/>
      <c r="Y10" s="69"/>
      <c r="Z10" s="69">
        <f>X10+Y10</f>
        <v>0</v>
      </c>
      <c r="AA10" s="69">
        <f>W10+Z10</f>
        <v>25000000</v>
      </c>
      <c r="AB10" s="37"/>
      <c r="AC10" s="120">
        <f>AA10*100/110</f>
        <v>22727272.727272727</v>
      </c>
      <c r="AD10" s="118">
        <f t="shared" ref="AD10:AD37" si="0">V10</f>
        <v>25000000</v>
      </c>
      <c r="AE10" s="118">
        <f t="shared" ref="AE10:AE37" si="1">AD10*10%</f>
        <v>2500000</v>
      </c>
      <c r="AF10" s="118">
        <f t="shared" ref="AF10:AF37" si="2">AD10-AE10</f>
        <v>22500000</v>
      </c>
      <c r="AG10" s="118"/>
      <c r="AH10" s="118"/>
      <c r="AI10" s="118"/>
      <c r="AJ10" s="117"/>
    </row>
    <row r="11" spans="1:36" x14ac:dyDescent="0.25">
      <c r="A11" s="70">
        <f t="shared" ref="A11:A36" si="3">A10+1</f>
        <v>3</v>
      </c>
      <c r="B11" s="72" t="s">
        <v>194</v>
      </c>
      <c r="C11" s="31" t="s">
        <v>120</v>
      </c>
      <c r="D11" s="78">
        <v>21</v>
      </c>
      <c r="E11" s="78">
        <v>0</v>
      </c>
      <c r="F11" s="32" t="s">
        <v>195</v>
      </c>
      <c r="G11" s="73">
        <v>3849165</v>
      </c>
      <c r="H11" s="34" t="s">
        <v>146</v>
      </c>
      <c r="I11" s="91" t="s">
        <v>235</v>
      </c>
      <c r="J11" s="49">
        <v>44071</v>
      </c>
      <c r="K11" s="52" t="s">
        <v>175</v>
      </c>
      <c r="L11" s="54" t="s">
        <v>216</v>
      </c>
      <c r="M11" s="32" t="s">
        <v>215</v>
      </c>
      <c r="N11" s="73" t="s">
        <v>116</v>
      </c>
      <c r="O11" s="47">
        <v>44071</v>
      </c>
      <c r="P11" s="47">
        <v>44435</v>
      </c>
      <c r="Q11" s="37" t="s">
        <v>248</v>
      </c>
      <c r="R11" s="57">
        <v>5000000</v>
      </c>
      <c r="S11" s="36">
        <f t="shared" ref="S11:S35" si="4">R11*10%</f>
        <v>500000</v>
      </c>
      <c r="T11" s="37"/>
      <c r="U11" s="38">
        <f t="shared" ref="U11:U36" si="5">R11+S11+T11</f>
        <v>5500000</v>
      </c>
      <c r="V11" s="36">
        <f t="shared" ref="V11:V35" si="6">R11</f>
        <v>5000000</v>
      </c>
      <c r="W11" s="69">
        <f>JUNI!AA11</f>
        <v>0</v>
      </c>
      <c r="X11" s="69">
        <v>4410000</v>
      </c>
      <c r="Y11" s="69"/>
      <c r="Z11" s="69">
        <f t="shared" ref="Z11:Z37" si="7">X11+Y11</f>
        <v>4410000</v>
      </c>
      <c r="AA11" s="69">
        <f t="shared" ref="AA11:AA36" si="8">W11+Z11</f>
        <v>4410000</v>
      </c>
      <c r="AB11" s="37"/>
      <c r="AC11" s="120">
        <f t="shared" ref="AC11:AC37" si="9">AA11*100/110</f>
        <v>4009090.9090909092</v>
      </c>
      <c r="AD11" s="118">
        <f t="shared" si="0"/>
        <v>5000000</v>
      </c>
      <c r="AE11" s="118">
        <f t="shared" si="1"/>
        <v>500000</v>
      </c>
      <c r="AF11" s="118">
        <f t="shared" si="2"/>
        <v>4500000</v>
      </c>
      <c r="AG11" s="118"/>
      <c r="AH11" s="118"/>
      <c r="AI11" s="118"/>
      <c r="AJ11" s="39">
        <f>4400000*100/110</f>
        <v>4000000</v>
      </c>
    </row>
    <row r="12" spans="1:36" x14ac:dyDescent="0.25">
      <c r="A12" s="70">
        <f t="shared" si="3"/>
        <v>4</v>
      </c>
      <c r="B12" s="72" t="s">
        <v>194</v>
      </c>
      <c r="C12" s="31" t="s">
        <v>121</v>
      </c>
      <c r="D12" s="78">
        <v>43.4</v>
      </c>
      <c r="E12" s="78">
        <v>0</v>
      </c>
      <c r="F12" s="32" t="s">
        <v>195</v>
      </c>
      <c r="G12" s="73">
        <v>3849165</v>
      </c>
      <c r="H12" s="34" t="s">
        <v>146</v>
      </c>
      <c r="I12" s="91" t="s">
        <v>240</v>
      </c>
      <c r="J12" s="49">
        <v>44362</v>
      </c>
      <c r="K12" s="52" t="s">
        <v>175</v>
      </c>
      <c r="L12" s="54" t="s">
        <v>178</v>
      </c>
      <c r="M12" s="32" t="s">
        <v>211</v>
      </c>
      <c r="N12" s="73" t="s">
        <v>116</v>
      </c>
      <c r="O12" s="47">
        <v>44362</v>
      </c>
      <c r="P12" s="47">
        <v>44726</v>
      </c>
      <c r="Q12" s="37" t="s">
        <v>117</v>
      </c>
      <c r="R12" s="57">
        <v>8500000</v>
      </c>
      <c r="S12" s="36">
        <f t="shared" si="4"/>
        <v>850000</v>
      </c>
      <c r="T12" s="37"/>
      <c r="U12" s="38">
        <f t="shared" si="5"/>
        <v>9350000</v>
      </c>
      <c r="V12" s="36">
        <f t="shared" si="6"/>
        <v>8500000</v>
      </c>
      <c r="W12" s="69">
        <f>JUNI!AA12</f>
        <v>8500000</v>
      </c>
      <c r="X12" s="69"/>
      <c r="Y12" s="69"/>
      <c r="Z12" s="69">
        <f t="shared" si="7"/>
        <v>0</v>
      </c>
      <c r="AA12" s="69">
        <f t="shared" si="8"/>
        <v>8500000</v>
      </c>
      <c r="AB12" s="37"/>
      <c r="AC12" s="120">
        <f t="shared" si="9"/>
        <v>7727272.7272727275</v>
      </c>
      <c r="AD12" s="118">
        <f t="shared" si="0"/>
        <v>8500000</v>
      </c>
      <c r="AE12" s="118">
        <f t="shared" si="1"/>
        <v>850000</v>
      </c>
      <c r="AF12" s="118">
        <f t="shared" si="2"/>
        <v>7650000</v>
      </c>
      <c r="AG12" s="118"/>
      <c r="AH12" s="118"/>
      <c r="AI12" s="118"/>
      <c r="AJ12" s="117"/>
    </row>
    <row r="13" spans="1:36" x14ac:dyDescent="0.25">
      <c r="A13" s="70">
        <f t="shared" si="3"/>
        <v>5</v>
      </c>
      <c r="B13" s="72" t="s">
        <v>194</v>
      </c>
      <c r="C13" s="31" t="s">
        <v>202</v>
      </c>
      <c r="D13" s="78">
        <v>53.141999999999996</v>
      </c>
      <c r="E13" s="78">
        <v>47.639999999999993</v>
      </c>
      <c r="F13" s="32" t="s">
        <v>195</v>
      </c>
      <c r="G13" s="73">
        <v>3849165</v>
      </c>
      <c r="H13" s="34" t="s">
        <v>147</v>
      </c>
      <c r="I13" s="80" t="s">
        <v>159</v>
      </c>
      <c r="J13" s="49" t="s">
        <v>160</v>
      </c>
      <c r="K13" s="52" t="s">
        <v>175</v>
      </c>
      <c r="L13" s="54" t="s">
        <v>179</v>
      </c>
      <c r="M13" s="32" t="s">
        <v>239</v>
      </c>
      <c r="N13" s="73" t="s">
        <v>116</v>
      </c>
      <c r="O13" s="47" t="s">
        <v>160</v>
      </c>
      <c r="P13" s="47">
        <v>44407</v>
      </c>
      <c r="Q13" s="37" t="s">
        <v>117</v>
      </c>
      <c r="R13" s="57">
        <v>22150000</v>
      </c>
      <c r="S13" s="36">
        <f t="shared" si="4"/>
        <v>2215000</v>
      </c>
      <c r="T13" s="37"/>
      <c r="U13" s="38">
        <f t="shared" si="5"/>
        <v>24365000</v>
      </c>
      <c r="V13" s="36">
        <f t="shared" si="6"/>
        <v>22150000</v>
      </c>
      <c r="W13" s="69">
        <f>JULI!AA13</f>
        <v>22799842</v>
      </c>
      <c r="X13" s="69">
        <v>22799842</v>
      </c>
      <c r="Y13" s="69"/>
      <c r="Z13" s="69">
        <f t="shared" si="7"/>
        <v>22799842</v>
      </c>
      <c r="AA13" s="69">
        <f t="shared" si="8"/>
        <v>45599684</v>
      </c>
      <c r="AB13" s="37"/>
      <c r="AC13" s="120">
        <f t="shared" si="9"/>
        <v>41454258.18181818</v>
      </c>
      <c r="AD13" s="118">
        <f t="shared" si="0"/>
        <v>22150000</v>
      </c>
      <c r="AE13" s="118">
        <f t="shared" si="1"/>
        <v>2215000</v>
      </c>
      <c r="AF13" s="118">
        <f t="shared" si="2"/>
        <v>19935000</v>
      </c>
      <c r="AG13" s="118"/>
      <c r="AH13" s="118"/>
      <c r="AI13" s="118">
        <f>Z13</f>
        <v>22799842</v>
      </c>
    </row>
    <row r="14" spans="1:36" x14ac:dyDescent="0.25">
      <c r="A14" s="70">
        <f t="shared" si="3"/>
        <v>6</v>
      </c>
      <c r="B14" s="72" t="s">
        <v>194</v>
      </c>
      <c r="C14" s="31" t="s">
        <v>122</v>
      </c>
      <c r="D14" s="78">
        <v>46.83</v>
      </c>
      <c r="E14" s="78">
        <v>32.421999999999997</v>
      </c>
      <c r="F14" s="32" t="s">
        <v>195</v>
      </c>
      <c r="G14" s="73">
        <v>3849165</v>
      </c>
      <c r="H14" s="34" t="s">
        <v>146</v>
      </c>
      <c r="I14" s="80" t="s">
        <v>161</v>
      </c>
      <c r="J14" s="49">
        <v>44150</v>
      </c>
      <c r="K14" s="52" t="s">
        <v>175</v>
      </c>
      <c r="L14" s="54" t="s">
        <v>180</v>
      </c>
      <c r="M14" s="32" t="s">
        <v>222</v>
      </c>
      <c r="N14" s="73" t="s">
        <v>116</v>
      </c>
      <c r="O14" s="47">
        <v>44150</v>
      </c>
      <c r="P14" s="47">
        <v>44514</v>
      </c>
      <c r="Q14" s="37" t="s">
        <v>117</v>
      </c>
      <c r="R14" s="57">
        <v>25000000</v>
      </c>
      <c r="S14" s="36">
        <f t="shared" si="4"/>
        <v>2500000</v>
      </c>
      <c r="T14" s="37"/>
      <c r="U14" s="38">
        <f t="shared" si="5"/>
        <v>27500000</v>
      </c>
      <c r="V14" s="36">
        <f t="shared" si="6"/>
        <v>25000000</v>
      </c>
      <c r="W14" s="69">
        <f>JUNI!AA14</f>
        <v>0</v>
      </c>
      <c r="X14" s="69"/>
      <c r="Y14" s="69"/>
      <c r="Z14" s="69">
        <f t="shared" si="7"/>
        <v>0</v>
      </c>
      <c r="AA14" s="69">
        <f t="shared" si="8"/>
        <v>0</v>
      </c>
      <c r="AB14" s="37"/>
      <c r="AC14" s="120">
        <f t="shared" si="9"/>
        <v>0</v>
      </c>
      <c r="AD14" s="118">
        <f t="shared" si="0"/>
        <v>25000000</v>
      </c>
      <c r="AE14" s="118">
        <f t="shared" si="1"/>
        <v>2500000</v>
      </c>
      <c r="AF14" s="118">
        <f t="shared" si="2"/>
        <v>22500000</v>
      </c>
      <c r="AG14" s="118"/>
      <c r="AH14" s="118"/>
      <c r="AI14" s="118"/>
    </row>
    <row r="15" spans="1:36" x14ac:dyDescent="0.25">
      <c r="A15" s="70">
        <f t="shared" si="3"/>
        <v>7</v>
      </c>
      <c r="B15" s="72" t="s">
        <v>194</v>
      </c>
      <c r="C15" s="31" t="s">
        <v>123</v>
      </c>
      <c r="D15" s="78">
        <v>10</v>
      </c>
      <c r="E15" s="78">
        <v>0</v>
      </c>
      <c r="F15" s="32" t="s">
        <v>195</v>
      </c>
      <c r="G15" s="73">
        <v>3849165</v>
      </c>
      <c r="H15" s="34" t="s">
        <v>148</v>
      </c>
      <c r="I15" s="80" t="s">
        <v>162</v>
      </c>
      <c r="J15" s="49">
        <v>44119</v>
      </c>
      <c r="K15" s="52" t="s">
        <v>175</v>
      </c>
      <c r="L15" s="54" t="s">
        <v>181</v>
      </c>
      <c r="M15" s="32" t="s">
        <v>217</v>
      </c>
      <c r="N15" s="73" t="s">
        <v>116</v>
      </c>
      <c r="O15" s="47">
        <v>44119</v>
      </c>
      <c r="P15" s="47">
        <v>44483</v>
      </c>
      <c r="Q15" s="37" t="s">
        <v>117</v>
      </c>
      <c r="R15" s="57">
        <v>2200000</v>
      </c>
      <c r="S15" s="36">
        <f t="shared" si="4"/>
        <v>220000</v>
      </c>
      <c r="T15" s="37"/>
      <c r="U15" s="38">
        <f t="shared" si="5"/>
        <v>2420000</v>
      </c>
      <c r="V15" s="36">
        <f t="shared" si="6"/>
        <v>2200000</v>
      </c>
      <c r="W15" s="69">
        <f>JUNI!AA15</f>
        <v>0</v>
      </c>
      <c r="X15" s="69"/>
      <c r="Y15" s="69"/>
      <c r="Z15" s="69">
        <f t="shared" si="7"/>
        <v>0</v>
      </c>
      <c r="AA15" s="69">
        <f t="shared" si="8"/>
        <v>0</v>
      </c>
      <c r="AB15" s="37"/>
      <c r="AC15" s="120">
        <f t="shared" si="9"/>
        <v>0</v>
      </c>
      <c r="AD15" s="118">
        <f t="shared" si="0"/>
        <v>2200000</v>
      </c>
      <c r="AE15" s="118">
        <f t="shared" si="1"/>
        <v>220000</v>
      </c>
      <c r="AF15" s="118">
        <f t="shared" si="2"/>
        <v>1980000</v>
      </c>
      <c r="AG15" s="118"/>
      <c r="AH15" s="118"/>
      <c r="AI15" s="118"/>
    </row>
    <row r="16" spans="1:36" x14ac:dyDescent="0.25">
      <c r="A16" s="70">
        <f t="shared" si="3"/>
        <v>8</v>
      </c>
      <c r="B16" s="72" t="s">
        <v>194</v>
      </c>
      <c r="C16" s="31" t="s">
        <v>124</v>
      </c>
      <c r="D16" s="78">
        <v>16</v>
      </c>
      <c r="E16" s="78">
        <v>0</v>
      </c>
      <c r="F16" s="32" t="s">
        <v>195</v>
      </c>
      <c r="G16" s="73">
        <v>3849165</v>
      </c>
      <c r="H16" s="34" t="s">
        <v>149</v>
      </c>
      <c r="I16" s="80" t="s">
        <v>163</v>
      </c>
      <c r="J16" s="49">
        <v>44071</v>
      </c>
      <c r="K16" s="52" t="s">
        <v>175</v>
      </c>
      <c r="L16" s="54" t="s">
        <v>214</v>
      </c>
      <c r="M16" s="32" t="s">
        <v>213</v>
      </c>
      <c r="N16" s="73" t="s">
        <v>116</v>
      </c>
      <c r="O16" s="47">
        <v>44071</v>
      </c>
      <c r="P16" s="47">
        <v>44435</v>
      </c>
      <c r="Q16" s="37" t="s">
        <v>248</v>
      </c>
      <c r="R16" s="57">
        <v>3300000</v>
      </c>
      <c r="S16" s="36">
        <f t="shared" si="4"/>
        <v>330000</v>
      </c>
      <c r="T16" s="37"/>
      <c r="U16" s="38">
        <f t="shared" si="5"/>
        <v>3630000</v>
      </c>
      <c r="V16" s="36">
        <f t="shared" si="6"/>
        <v>3300000</v>
      </c>
      <c r="W16" s="69">
        <f>JUNI!AA16</f>
        <v>0</v>
      </c>
      <c r="X16" s="69"/>
      <c r="Y16" s="69">
        <f>3850000*100/110</f>
        <v>3500000</v>
      </c>
      <c r="Z16" s="69">
        <f t="shared" si="7"/>
        <v>3500000</v>
      </c>
      <c r="AA16" s="69">
        <f t="shared" si="8"/>
        <v>3500000</v>
      </c>
      <c r="AB16" s="37"/>
      <c r="AC16" s="120">
        <f t="shared" si="9"/>
        <v>3181818.1818181816</v>
      </c>
      <c r="AD16" s="118">
        <f t="shared" si="0"/>
        <v>3300000</v>
      </c>
      <c r="AE16" s="118">
        <f t="shared" si="1"/>
        <v>330000</v>
      </c>
      <c r="AF16" s="118">
        <f t="shared" si="2"/>
        <v>2970000</v>
      </c>
      <c r="AG16" s="118"/>
      <c r="AH16" s="118"/>
      <c r="AI16" s="118"/>
      <c r="AJ16" s="117">
        <f>V16*100/110</f>
        <v>3000000</v>
      </c>
    </row>
    <row r="17" spans="1:37" x14ac:dyDescent="0.25">
      <c r="A17" s="70">
        <f t="shared" si="3"/>
        <v>9</v>
      </c>
      <c r="B17" s="72" t="s">
        <v>194</v>
      </c>
      <c r="C17" s="31" t="s">
        <v>125</v>
      </c>
      <c r="D17" s="78">
        <v>33.5</v>
      </c>
      <c r="E17" s="78">
        <v>0</v>
      </c>
      <c r="F17" s="32" t="s">
        <v>230</v>
      </c>
      <c r="G17" s="74" t="s">
        <v>196</v>
      </c>
      <c r="H17" s="34" t="s">
        <v>150</v>
      </c>
      <c r="I17" s="80" t="s">
        <v>164</v>
      </c>
      <c r="J17" s="49">
        <v>44122</v>
      </c>
      <c r="K17" s="52" t="s">
        <v>175</v>
      </c>
      <c r="L17" s="54" t="s">
        <v>182</v>
      </c>
      <c r="M17" s="32" t="s">
        <v>218</v>
      </c>
      <c r="N17" s="73" t="s">
        <v>116</v>
      </c>
      <c r="O17" s="47">
        <v>44122</v>
      </c>
      <c r="P17" s="47">
        <v>44486</v>
      </c>
      <c r="Q17" s="37" t="s">
        <v>117</v>
      </c>
      <c r="R17" s="57">
        <v>6600000</v>
      </c>
      <c r="S17" s="36">
        <f t="shared" si="4"/>
        <v>660000</v>
      </c>
      <c r="T17" s="37"/>
      <c r="U17" s="38">
        <f t="shared" si="5"/>
        <v>7260000</v>
      </c>
      <c r="V17" s="36">
        <f t="shared" si="6"/>
        <v>6600000</v>
      </c>
      <c r="W17" s="69">
        <f>JUNI!AA17</f>
        <v>0</v>
      </c>
      <c r="X17" s="69"/>
      <c r="Y17" s="69"/>
      <c r="Z17" s="69">
        <f t="shared" si="7"/>
        <v>0</v>
      </c>
      <c r="AA17" s="69">
        <f t="shared" si="8"/>
        <v>0</v>
      </c>
      <c r="AB17" s="37"/>
      <c r="AC17" s="120">
        <f t="shared" si="9"/>
        <v>0</v>
      </c>
      <c r="AD17" s="118">
        <f t="shared" si="0"/>
        <v>6600000</v>
      </c>
      <c r="AE17" s="118">
        <f t="shared" si="1"/>
        <v>660000</v>
      </c>
      <c r="AF17" s="118">
        <f t="shared" si="2"/>
        <v>5940000</v>
      </c>
      <c r="AG17" s="118"/>
      <c r="AH17" s="118"/>
      <c r="AI17" s="118"/>
    </row>
    <row r="18" spans="1:37" x14ac:dyDescent="0.25">
      <c r="A18" s="70">
        <f t="shared" si="3"/>
        <v>10</v>
      </c>
      <c r="B18" s="72" t="s">
        <v>194</v>
      </c>
      <c r="C18" s="31" t="s">
        <v>126</v>
      </c>
      <c r="D18" s="78">
        <v>183</v>
      </c>
      <c r="E18" s="78">
        <v>56</v>
      </c>
      <c r="F18" s="32" t="s">
        <v>228</v>
      </c>
      <c r="G18" s="73">
        <v>3849163</v>
      </c>
      <c r="H18" s="34" t="s">
        <v>115</v>
      </c>
      <c r="I18" s="80" t="s">
        <v>165</v>
      </c>
      <c r="J18" s="49">
        <v>44142</v>
      </c>
      <c r="K18" s="52" t="s">
        <v>175</v>
      </c>
      <c r="L18" s="54" t="s">
        <v>183</v>
      </c>
      <c r="M18" s="32" t="s">
        <v>220</v>
      </c>
      <c r="N18" s="73" t="s">
        <v>116</v>
      </c>
      <c r="O18" s="47">
        <v>44142</v>
      </c>
      <c r="P18" s="47">
        <v>44506</v>
      </c>
      <c r="Q18" s="37" t="s">
        <v>117</v>
      </c>
      <c r="R18" s="57">
        <v>6600000</v>
      </c>
      <c r="S18" s="36">
        <f t="shared" si="4"/>
        <v>660000</v>
      </c>
      <c r="T18" s="37"/>
      <c r="U18" s="38">
        <f t="shared" si="5"/>
        <v>7260000</v>
      </c>
      <c r="V18" s="36">
        <f t="shared" si="6"/>
        <v>6600000</v>
      </c>
      <c r="W18" s="69">
        <f>JUNI!AA18</f>
        <v>0</v>
      </c>
      <c r="X18" s="69"/>
      <c r="Y18" s="69"/>
      <c r="Z18" s="69">
        <f t="shared" si="7"/>
        <v>0</v>
      </c>
      <c r="AA18" s="69">
        <f t="shared" si="8"/>
        <v>0</v>
      </c>
      <c r="AB18" s="37"/>
      <c r="AC18" s="120">
        <f t="shared" si="9"/>
        <v>0</v>
      </c>
      <c r="AD18" s="118">
        <f t="shared" si="0"/>
        <v>6600000</v>
      </c>
      <c r="AE18" s="118">
        <f t="shared" si="1"/>
        <v>660000</v>
      </c>
      <c r="AF18" s="118">
        <f t="shared" si="2"/>
        <v>5940000</v>
      </c>
      <c r="AG18" s="118"/>
      <c r="AH18" s="118"/>
      <c r="AI18" s="118"/>
    </row>
    <row r="19" spans="1:37" x14ac:dyDescent="0.25">
      <c r="A19" s="70">
        <f t="shared" si="3"/>
        <v>11</v>
      </c>
      <c r="B19" s="72" t="s">
        <v>194</v>
      </c>
      <c r="C19" s="31" t="s">
        <v>127</v>
      </c>
      <c r="D19" s="78">
        <v>60</v>
      </c>
      <c r="E19" s="78">
        <v>45</v>
      </c>
      <c r="F19" s="32" t="s">
        <v>228</v>
      </c>
      <c r="G19" s="73">
        <v>3849163</v>
      </c>
      <c r="H19" s="34" t="s">
        <v>115</v>
      </c>
      <c r="I19" s="80" t="s">
        <v>166</v>
      </c>
      <c r="J19" s="49">
        <v>44150</v>
      </c>
      <c r="K19" s="52" t="s">
        <v>175</v>
      </c>
      <c r="L19" s="54" t="s">
        <v>184</v>
      </c>
      <c r="M19" s="32" t="s">
        <v>223</v>
      </c>
      <c r="N19" s="73" t="s">
        <v>116</v>
      </c>
      <c r="O19" s="47">
        <v>44150</v>
      </c>
      <c r="P19" s="47">
        <v>44514</v>
      </c>
      <c r="Q19" s="37" t="s">
        <v>117</v>
      </c>
      <c r="R19" s="57">
        <v>2750000</v>
      </c>
      <c r="S19" s="36">
        <f t="shared" si="4"/>
        <v>275000</v>
      </c>
      <c r="T19" s="37"/>
      <c r="U19" s="38">
        <f t="shared" si="5"/>
        <v>3025000</v>
      </c>
      <c r="V19" s="36">
        <f t="shared" si="6"/>
        <v>2750000</v>
      </c>
      <c r="W19" s="69">
        <f>JUNI!AA19</f>
        <v>0</v>
      </c>
      <c r="X19" s="69"/>
      <c r="Y19" s="69"/>
      <c r="Z19" s="69">
        <f t="shared" si="7"/>
        <v>0</v>
      </c>
      <c r="AA19" s="69">
        <f t="shared" si="8"/>
        <v>0</v>
      </c>
      <c r="AB19" s="37"/>
      <c r="AC19" s="120">
        <f t="shared" si="9"/>
        <v>0</v>
      </c>
      <c r="AD19" s="118">
        <f t="shared" si="0"/>
        <v>2750000</v>
      </c>
      <c r="AE19" s="118">
        <f t="shared" si="1"/>
        <v>275000</v>
      </c>
      <c r="AF19" s="118">
        <f t="shared" si="2"/>
        <v>2475000</v>
      </c>
      <c r="AG19" s="118"/>
      <c r="AH19" s="118"/>
      <c r="AI19" s="118"/>
    </row>
    <row r="20" spans="1:37" x14ac:dyDescent="0.25">
      <c r="A20" s="70">
        <f t="shared" si="3"/>
        <v>12</v>
      </c>
      <c r="B20" s="72" t="s">
        <v>194</v>
      </c>
      <c r="C20" s="31" t="s">
        <v>128</v>
      </c>
      <c r="D20" s="78">
        <v>1784</v>
      </c>
      <c r="E20" s="78">
        <v>306</v>
      </c>
      <c r="F20" s="32" t="s">
        <v>230</v>
      </c>
      <c r="G20" s="73" t="s">
        <v>198</v>
      </c>
      <c r="H20" s="34" t="s">
        <v>154</v>
      </c>
      <c r="I20" s="80" t="s">
        <v>167</v>
      </c>
      <c r="J20" s="49">
        <v>44136</v>
      </c>
      <c r="K20" s="52" t="s">
        <v>175</v>
      </c>
      <c r="L20" s="54" t="s">
        <v>185</v>
      </c>
      <c r="M20" s="32" t="s">
        <v>219</v>
      </c>
      <c r="N20" s="73" t="s">
        <v>116</v>
      </c>
      <c r="O20" s="47">
        <v>44136</v>
      </c>
      <c r="P20" s="47">
        <v>44501</v>
      </c>
      <c r="Q20" s="37" t="s">
        <v>117</v>
      </c>
      <c r="R20" s="57">
        <v>100000000</v>
      </c>
      <c r="S20" s="36">
        <f t="shared" si="4"/>
        <v>10000000</v>
      </c>
      <c r="T20" s="37"/>
      <c r="U20" s="38">
        <f t="shared" si="5"/>
        <v>110000000</v>
      </c>
      <c r="V20" s="36">
        <f t="shared" si="6"/>
        <v>100000000</v>
      </c>
      <c r="W20" s="69">
        <f>JUNI!AA20</f>
        <v>0</v>
      </c>
      <c r="X20" s="69"/>
      <c r="Y20" s="69"/>
      <c r="Z20" s="69">
        <f t="shared" si="7"/>
        <v>0</v>
      </c>
      <c r="AA20" s="69">
        <f t="shared" si="8"/>
        <v>0</v>
      </c>
      <c r="AB20" s="37"/>
      <c r="AC20" s="120">
        <f t="shared" si="9"/>
        <v>0</v>
      </c>
      <c r="AD20" s="118">
        <f t="shared" si="0"/>
        <v>100000000</v>
      </c>
      <c r="AE20" s="118">
        <f t="shared" si="1"/>
        <v>10000000</v>
      </c>
      <c r="AF20" s="118">
        <f t="shared" si="2"/>
        <v>90000000</v>
      </c>
      <c r="AG20" s="118"/>
      <c r="AH20" s="118"/>
      <c r="AI20" s="118"/>
    </row>
    <row r="21" spans="1:37" x14ac:dyDescent="0.25">
      <c r="A21" s="70">
        <f t="shared" si="3"/>
        <v>13</v>
      </c>
      <c r="B21" s="72" t="s">
        <v>194</v>
      </c>
      <c r="C21" s="31" t="s">
        <v>129</v>
      </c>
      <c r="D21" s="78">
        <v>33.5</v>
      </c>
      <c r="E21" s="78">
        <v>0</v>
      </c>
      <c r="F21" s="32" t="s">
        <v>233</v>
      </c>
      <c r="G21" s="73">
        <v>7413017</v>
      </c>
      <c r="H21" s="34" t="s">
        <v>151</v>
      </c>
      <c r="I21" s="80" t="s">
        <v>168</v>
      </c>
      <c r="J21" s="49">
        <v>44001</v>
      </c>
      <c r="K21" s="52" t="s">
        <v>175</v>
      </c>
      <c r="L21" s="54" t="s">
        <v>186</v>
      </c>
      <c r="M21" s="32" t="s">
        <v>212</v>
      </c>
      <c r="N21" s="73" t="s">
        <v>116</v>
      </c>
      <c r="O21" s="47">
        <v>44001</v>
      </c>
      <c r="P21" s="47">
        <v>44366</v>
      </c>
      <c r="Q21" s="37" t="s">
        <v>117</v>
      </c>
      <c r="R21" s="57">
        <v>3500000</v>
      </c>
      <c r="S21" s="36">
        <f t="shared" si="4"/>
        <v>350000</v>
      </c>
      <c r="T21" s="37"/>
      <c r="U21" s="38">
        <f t="shared" si="5"/>
        <v>3850000</v>
      </c>
      <c r="V21" s="36">
        <f t="shared" si="6"/>
        <v>3500000</v>
      </c>
      <c r="W21" s="69">
        <f>JUNI!AA21</f>
        <v>0</v>
      </c>
      <c r="X21" s="69"/>
      <c r="Y21" s="69"/>
      <c r="Z21" s="69">
        <f t="shared" si="7"/>
        <v>0</v>
      </c>
      <c r="AA21" s="69">
        <f t="shared" si="8"/>
        <v>0</v>
      </c>
      <c r="AB21" s="37"/>
      <c r="AC21" s="120">
        <f t="shared" si="9"/>
        <v>0</v>
      </c>
      <c r="AD21" s="118">
        <f t="shared" si="0"/>
        <v>3500000</v>
      </c>
      <c r="AE21" s="118">
        <f t="shared" si="1"/>
        <v>350000</v>
      </c>
      <c r="AF21" s="118">
        <f t="shared" si="2"/>
        <v>3150000</v>
      </c>
      <c r="AG21" s="118"/>
      <c r="AH21" s="118"/>
      <c r="AI21" s="118"/>
    </row>
    <row r="22" spans="1:37" x14ac:dyDescent="0.25">
      <c r="A22" s="70">
        <f t="shared" si="3"/>
        <v>14</v>
      </c>
      <c r="B22" s="72" t="s">
        <v>194</v>
      </c>
      <c r="C22" s="31" t="s">
        <v>129</v>
      </c>
      <c r="D22" s="78">
        <v>20</v>
      </c>
      <c r="E22" s="78">
        <v>0</v>
      </c>
      <c r="F22" s="32" t="s">
        <v>233</v>
      </c>
      <c r="G22" s="73">
        <v>7413017</v>
      </c>
      <c r="H22" s="34" t="s">
        <v>146</v>
      </c>
      <c r="I22" s="80" t="s">
        <v>169</v>
      </c>
      <c r="J22" s="49">
        <v>44032</v>
      </c>
      <c r="K22" s="52" t="s">
        <v>175</v>
      </c>
      <c r="L22" s="54" t="s">
        <v>187</v>
      </c>
      <c r="M22" s="32" t="s">
        <v>212</v>
      </c>
      <c r="N22" s="73" t="s">
        <v>116</v>
      </c>
      <c r="O22" s="47">
        <v>44032</v>
      </c>
      <c r="P22" s="47">
        <v>44396</v>
      </c>
      <c r="Q22" s="37" t="s">
        <v>248</v>
      </c>
      <c r="R22" s="57">
        <v>2272727.2727272729</v>
      </c>
      <c r="S22" s="36">
        <f t="shared" si="4"/>
        <v>227272.72727272729</v>
      </c>
      <c r="T22" s="37"/>
      <c r="U22" s="38">
        <f t="shared" si="5"/>
        <v>2500000</v>
      </c>
      <c r="V22" s="36">
        <f t="shared" si="6"/>
        <v>2272727.2727272729</v>
      </c>
      <c r="W22" s="69">
        <f>JUNI!AA22</f>
        <v>0</v>
      </c>
      <c r="X22" s="69">
        <v>2659090.9090909092</v>
      </c>
      <c r="Y22" s="69"/>
      <c r="Z22" s="69">
        <f t="shared" si="7"/>
        <v>2659090.9090909092</v>
      </c>
      <c r="AA22" s="69">
        <f t="shared" si="8"/>
        <v>2659090.9090909092</v>
      </c>
      <c r="AB22" s="37"/>
      <c r="AC22" s="120">
        <f t="shared" si="9"/>
        <v>2417355.3719008262</v>
      </c>
      <c r="AD22" s="118">
        <f t="shared" si="0"/>
        <v>2272727.2727272729</v>
      </c>
      <c r="AE22" s="118">
        <f t="shared" si="1"/>
        <v>227272.72727272729</v>
      </c>
      <c r="AF22" s="118">
        <f t="shared" si="2"/>
        <v>2045454.5454545456</v>
      </c>
      <c r="AG22" s="118"/>
      <c r="AH22" s="118"/>
      <c r="AI22" s="118"/>
    </row>
    <row r="23" spans="1:37" x14ac:dyDescent="0.25">
      <c r="A23" s="70">
        <f t="shared" si="3"/>
        <v>15</v>
      </c>
      <c r="B23" s="72" t="s">
        <v>194</v>
      </c>
      <c r="C23" s="31" t="s">
        <v>130</v>
      </c>
      <c r="D23" s="78">
        <v>120.54</v>
      </c>
      <c r="E23" s="78">
        <v>0</v>
      </c>
      <c r="F23" s="32" t="s">
        <v>195</v>
      </c>
      <c r="G23" s="73">
        <v>3849165</v>
      </c>
      <c r="H23" s="34" t="s">
        <v>152</v>
      </c>
      <c r="I23" s="80" t="s">
        <v>170</v>
      </c>
      <c r="J23" s="49">
        <v>43753</v>
      </c>
      <c r="K23" s="52" t="s">
        <v>175</v>
      </c>
      <c r="L23" s="54" t="s">
        <v>188</v>
      </c>
      <c r="M23" s="32" t="s">
        <v>238</v>
      </c>
      <c r="N23" s="73" t="s">
        <v>116</v>
      </c>
      <c r="O23" s="47">
        <v>43753</v>
      </c>
      <c r="P23" s="47">
        <v>44483</v>
      </c>
      <c r="Q23" s="37" t="s">
        <v>117</v>
      </c>
      <c r="R23" s="57">
        <v>50000000</v>
      </c>
      <c r="S23" s="36">
        <f t="shared" si="4"/>
        <v>5000000</v>
      </c>
      <c r="T23" s="37"/>
      <c r="U23" s="38">
        <f t="shared" si="5"/>
        <v>55000000</v>
      </c>
      <c r="V23" s="36">
        <f t="shared" si="6"/>
        <v>50000000</v>
      </c>
      <c r="W23" s="69">
        <f>JUNI!AA23</f>
        <v>0</v>
      </c>
      <c r="X23" s="69"/>
      <c r="Y23" s="69"/>
      <c r="Z23" s="69">
        <f t="shared" si="7"/>
        <v>0</v>
      </c>
      <c r="AA23" s="69">
        <f t="shared" si="8"/>
        <v>0</v>
      </c>
      <c r="AB23" s="37"/>
      <c r="AC23" s="120">
        <f t="shared" si="9"/>
        <v>0</v>
      </c>
      <c r="AD23" s="118">
        <f t="shared" si="0"/>
        <v>50000000</v>
      </c>
      <c r="AE23" s="118">
        <f t="shared" si="1"/>
        <v>5000000</v>
      </c>
      <c r="AF23" s="118">
        <f t="shared" si="2"/>
        <v>45000000</v>
      </c>
      <c r="AG23" s="118"/>
      <c r="AH23" s="118"/>
      <c r="AI23" s="118"/>
    </row>
    <row r="24" spans="1:37" s="158" customFormat="1" x14ac:dyDescent="0.25">
      <c r="A24" s="142">
        <f t="shared" si="3"/>
        <v>16</v>
      </c>
      <c r="B24" s="143" t="s">
        <v>194</v>
      </c>
      <c r="C24" s="144" t="s">
        <v>131</v>
      </c>
      <c r="D24" s="145">
        <v>30</v>
      </c>
      <c r="E24" s="145">
        <v>7.5</v>
      </c>
      <c r="F24" s="144" t="s">
        <v>231</v>
      </c>
      <c r="G24" s="146">
        <v>5428816</v>
      </c>
      <c r="H24" s="147" t="s">
        <v>153</v>
      </c>
      <c r="I24" s="148" t="s">
        <v>171</v>
      </c>
      <c r="J24" s="149">
        <v>44341</v>
      </c>
      <c r="K24" s="150" t="s">
        <v>175</v>
      </c>
      <c r="L24" s="151" t="s">
        <v>189</v>
      </c>
      <c r="M24" s="144" t="s">
        <v>210</v>
      </c>
      <c r="N24" s="146" t="s">
        <v>116</v>
      </c>
      <c r="O24" s="152">
        <v>44341</v>
      </c>
      <c r="P24" s="152">
        <v>44705</v>
      </c>
      <c r="Q24" s="153" t="s">
        <v>117</v>
      </c>
      <c r="R24" s="154">
        <v>4600000</v>
      </c>
      <c r="S24" s="155">
        <f t="shared" si="4"/>
        <v>460000</v>
      </c>
      <c r="T24" s="153"/>
      <c r="U24" s="156">
        <f t="shared" si="5"/>
        <v>5060000</v>
      </c>
      <c r="V24" s="155">
        <f t="shared" si="6"/>
        <v>4600000</v>
      </c>
      <c r="W24" s="157">
        <f>JUNI!AA24</f>
        <v>5000000</v>
      </c>
      <c r="X24" s="157"/>
      <c r="Y24" s="157"/>
      <c r="Z24" s="157">
        <f t="shared" si="7"/>
        <v>0</v>
      </c>
      <c r="AA24" s="157">
        <f t="shared" si="8"/>
        <v>5000000</v>
      </c>
      <c r="AB24" s="153"/>
      <c r="AC24" s="120">
        <f t="shared" si="9"/>
        <v>4545454.5454545459</v>
      </c>
      <c r="AD24" s="159">
        <v>5000000</v>
      </c>
      <c r="AE24" s="159">
        <f t="shared" si="1"/>
        <v>500000</v>
      </c>
      <c r="AF24" s="159">
        <f t="shared" si="2"/>
        <v>4500000</v>
      </c>
      <c r="AG24" s="159"/>
      <c r="AH24" s="159"/>
      <c r="AI24" s="159"/>
      <c r="AJ24" s="160"/>
      <c r="AK24" s="158" t="s">
        <v>263</v>
      </c>
    </row>
    <row r="25" spans="1:37" x14ac:dyDescent="0.25">
      <c r="A25" s="70">
        <f t="shared" si="3"/>
        <v>17</v>
      </c>
      <c r="B25" s="72" t="s">
        <v>194</v>
      </c>
      <c r="C25" s="31" t="s">
        <v>132</v>
      </c>
      <c r="D25" s="79">
        <v>30</v>
      </c>
      <c r="E25" s="78">
        <v>0</v>
      </c>
      <c r="F25" s="32" t="s">
        <v>231</v>
      </c>
      <c r="G25" s="73">
        <v>5428816</v>
      </c>
      <c r="H25" s="34" t="s">
        <v>156</v>
      </c>
      <c r="I25" s="80" t="s">
        <v>236</v>
      </c>
      <c r="J25" s="49">
        <v>44262</v>
      </c>
      <c r="K25" s="52" t="s">
        <v>175</v>
      </c>
      <c r="L25" s="54" t="s">
        <v>189</v>
      </c>
      <c r="M25" s="32" t="s">
        <v>210</v>
      </c>
      <c r="N25" s="73" t="s">
        <v>116</v>
      </c>
      <c r="O25" s="47">
        <v>44262</v>
      </c>
      <c r="P25" s="47">
        <v>44627</v>
      </c>
      <c r="Q25" s="37" t="s">
        <v>248</v>
      </c>
      <c r="R25" s="57">
        <v>3500000</v>
      </c>
      <c r="S25" s="36">
        <f t="shared" si="4"/>
        <v>350000</v>
      </c>
      <c r="T25" s="37"/>
      <c r="U25" s="38">
        <f t="shared" si="5"/>
        <v>3850000</v>
      </c>
      <c r="V25" s="36">
        <f t="shared" si="6"/>
        <v>3500000</v>
      </c>
      <c r="W25" s="69">
        <v>3675000</v>
      </c>
      <c r="X25" s="69"/>
      <c r="Y25" s="69"/>
      <c r="Z25" s="69">
        <f t="shared" si="7"/>
        <v>0</v>
      </c>
      <c r="AA25" s="69">
        <f t="shared" si="8"/>
        <v>3675000</v>
      </c>
      <c r="AB25" s="37"/>
      <c r="AC25" s="120">
        <f t="shared" si="9"/>
        <v>3340909.0909090908</v>
      </c>
      <c r="AD25" s="118">
        <f>AA25</f>
        <v>3675000</v>
      </c>
      <c r="AE25" s="118">
        <f t="shared" si="1"/>
        <v>367500</v>
      </c>
      <c r="AF25" s="118">
        <f t="shared" si="2"/>
        <v>3307500</v>
      </c>
      <c r="AG25" s="118"/>
      <c r="AH25" s="118"/>
      <c r="AI25" s="118"/>
      <c r="AJ25" s="117"/>
    </row>
    <row r="26" spans="1:37" x14ac:dyDescent="0.25">
      <c r="A26" s="70">
        <f t="shared" si="3"/>
        <v>18</v>
      </c>
      <c r="B26" s="72" t="s">
        <v>194</v>
      </c>
      <c r="C26" s="31" t="s">
        <v>133</v>
      </c>
      <c r="D26" s="79">
        <v>1236</v>
      </c>
      <c r="E26" s="78">
        <v>0</v>
      </c>
      <c r="F26" s="32" t="s">
        <v>241</v>
      </c>
      <c r="G26" s="73">
        <v>3849162</v>
      </c>
      <c r="H26" s="34">
        <v>0</v>
      </c>
      <c r="I26" s="80" t="s">
        <v>172</v>
      </c>
      <c r="J26" s="49"/>
      <c r="K26" s="52"/>
      <c r="L26" s="54"/>
      <c r="M26" s="32"/>
      <c r="N26" s="73"/>
      <c r="O26" s="47"/>
      <c r="P26" s="47"/>
      <c r="Q26" s="37"/>
      <c r="R26" s="57">
        <v>15000000</v>
      </c>
      <c r="S26" s="36">
        <f t="shared" si="4"/>
        <v>1500000</v>
      </c>
      <c r="T26" s="37"/>
      <c r="U26" s="38">
        <f t="shared" si="5"/>
        <v>16500000</v>
      </c>
      <c r="V26" s="36">
        <f t="shared" si="6"/>
        <v>15000000</v>
      </c>
      <c r="W26" s="69">
        <f>JUNI!AA26</f>
        <v>0</v>
      </c>
      <c r="X26" s="69"/>
      <c r="Y26" s="69"/>
      <c r="Z26" s="69">
        <f t="shared" si="7"/>
        <v>0</v>
      </c>
      <c r="AA26" s="69">
        <f t="shared" si="8"/>
        <v>0</v>
      </c>
      <c r="AB26" s="37"/>
      <c r="AC26" s="120">
        <f t="shared" si="9"/>
        <v>0</v>
      </c>
      <c r="AD26" s="118">
        <f t="shared" si="0"/>
        <v>15000000</v>
      </c>
      <c r="AE26" s="118">
        <f t="shared" si="1"/>
        <v>1500000</v>
      </c>
      <c r="AF26" s="118">
        <f t="shared" si="2"/>
        <v>13500000</v>
      </c>
      <c r="AG26" s="118"/>
      <c r="AH26" s="118"/>
      <c r="AI26" s="118"/>
    </row>
    <row r="27" spans="1:37" x14ac:dyDescent="0.25">
      <c r="A27" s="70">
        <f t="shared" si="3"/>
        <v>19</v>
      </c>
      <c r="B27" s="72" t="s">
        <v>194</v>
      </c>
      <c r="C27" s="31" t="s">
        <v>134</v>
      </c>
      <c r="D27" s="79">
        <v>825</v>
      </c>
      <c r="E27" s="78">
        <v>0</v>
      </c>
      <c r="F27" s="32" t="s">
        <v>242</v>
      </c>
      <c r="G27" s="73">
        <v>7413013</v>
      </c>
      <c r="H27" s="34">
        <v>0</v>
      </c>
      <c r="I27" s="80" t="s">
        <v>172</v>
      </c>
      <c r="J27" s="49"/>
      <c r="K27" s="52"/>
      <c r="L27" s="54"/>
      <c r="M27" s="32"/>
      <c r="N27" s="73"/>
      <c r="O27" s="47"/>
      <c r="P27" s="47"/>
      <c r="Q27" s="37"/>
      <c r="R27" s="57">
        <v>5000000</v>
      </c>
      <c r="S27" s="36">
        <f t="shared" si="4"/>
        <v>500000</v>
      </c>
      <c r="T27" s="37"/>
      <c r="U27" s="38">
        <f t="shared" si="5"/>
        <v>5500000</v>
      </c>
      <c r="V27" s="36">
        <f t="shared" si="6"/>
        <v>5000000</v>
      </c>
      <c r="W27" s="69">
        <f>JUNI!AA27</f>
        <v>0</v>
      </c>
      <c r="X27" s="69"/>
      <c r="Y27" s="69"/>
      <c r="Z27" s="69">
        <f t="shared" si="7"/>
        <v>0</v>
      </c>
      <c r="AA27" s="69">
        <f t="shared" si="8"/>
        <v>0</v>
      </c>
      <c r="AB27" s="37"/>
      <c r="AC27" s="120">
        <f t="shared" si="9"/>
        <v>0</v>
      </c>
      <c r="AD27" s="118">
        <f t="shared" si="0"/>
        <v>5000000</v>
      </c>
      <c r="AE27" s="118">
        <f t="shared" si="1"/>
        <v>500000</v>
      </c>
      <c r="AF27" s="118">
        <f t="shared" si="2"/>
        <v>4500000</v>
      </c>
      <c r="AG27" s="118"/>
      <c r="AH27" s="118"/>
      <c r="AI27" s="118"/>
    </row>
    <row r="28" spans="1:37" x14ac:dyDescent="0.25">
      <c r="A28" s="70">
        <f t="shared" si="3"/>
        <v>20</v>
      </c>
      <c r="B28" s="72" t="s">
        <v>194</v>
      </c>
      <c r="C28" s="31" t="s">
        <v>129</v>
      </c>
      <c r="D28" s="79">
        <v>280</v>
      </c>
      <c r="E28" s="78">
        <v>0</v>
      </c>
      <c r="F28" s="32" t="s">
        <v>233</v>
      </c>
      <c r="G28" s="73">
        <v>7413017</v>
      </c>
      <c r="H28" s="34">
        <v>0</v>
      </c>
      <c r="I28" s="80" t="s">
        <v>172</v>
      </c>
      <c r="J28" s="49"/>
      <c r="K28" s="52"/>
      <c r="L28" s="54"/>
      <c r="M28" s="32"/>
      <c r="N28" s="73"/>
      <c r="O28" s="47"/>
      <c r="P28" s="47"/>
      <c r="Q28" s="37"/>
      <c r="R28" s="57">
        <f>10000000-2318182</f>
        <v>7681818</v>
      </c>
      <c r="S28" s="36">
        <f t="shared" si="4"/>
        <v>768181.8</v>
      </c>
      <c r="T28" s="37"/>
      <c r="U28" s="38">
        <f t="shared" si="5"/>
        <v>8449999.8000000007</v>
      </c>
      <c r="V28" s="36">
        <f t="shared" si="6"/>
        <v>7681818</v>
      </c>
      <c r="W28" s="69">
        <f>JUNI!AA28</f>
        <v>0</v>
      </c>
      <c r="X28" s="69"/>
      <c r="Y28" s="69"/>
      <c r="Z28" s="69">
        <f t="shared" si="7"/>
        <v>0</v>
      </c>
      <c r="AA28" s="69">
        <f t="shared" si="8"/>
        <v>0</v>
      </c>
      <c r="AB28" s="37"/>
      <c r="AC28" s="120">
        <f t="shared" si="9"/>
        <v>0</v>
      </c>
      <c r="AD28" s="118">
        <f t="shared" si="0"/>
        <v>7681818</v>
      </c>
      <c r="AE28" s="118">
        <f t="shared" si="1"/>
        <v>768181.8</v>
      </c>
      <c r="AF28" s="118">
        <f t="shared" si="2"/>
        <v>6913636.2000000002</v>
      </c>
      <c r="AG28" s="118"/>
      <c r="AH28" s="118"/>
      <c r="AI28" s="118"/>
    </row>
    <row r="29" spans="1:37" x14ac:dyDescent="0.25">
      <c r="A29" s="70">
        <f t="shared" si="3"/>
        <v>21</v>
      </c>
      <c r="B29" s="72" t="s">
        <v>194</v>
      </c>
      <c r="C29" s="31" t="s">
        <v>135</v>
      </c>
      <c r="D29" s="79">
        <v>2030</v>
      </c>
      <c r="E29" s="78">
        <v>0</v>
      </c>
      <c r="F29" s="32" t="s">
        <v>232</v>
      </c>
      <c r="G29" s="29">
        <v>7413012</v>
      </c>
      <c r="H29" s="34">
        <v>0</v>
      </c>
      <c r="I29" s="80" t="s">
        <v>172</v>
      </c>
      <c r="J29" s="49"/>
      <c r="K29" s="52"/>
      <c r="L29" s="54"/>
      <c r="M29" s="32"/>
      <c r="N29" s="73"/>
      <c r="O29" s="47"/>
      <c r="P29" s="47"/>
      <c r="Q29" s="37"/>
      <c r="R29" s="57">
        <v>75000000</v>
      </c>
      <c r="S29" s="36">
        <f t="shared" si="4"/>
        <v>7500000</v>
      </c>
      <c r="T29" s="37"/>
      <c r="U29" s="38">
        <f t="shared" si="5"/>
        <v>82500000</v>
      </c>
      <c r="V29" s="36">
        <f t="shared" si="6"/>
        <v>75000000</v>
      </c>
      <c r="W29" s="69">
        <f>JUNI!AA29</f>
        <v>0</v>
      </c>
      <c r="X29" s="69"/>
      <c r="Y29" s="69"/>
      <c r="Z29" s="69">
        <f t="shared" si="7"/>
        <v>0</v>
      </c>
      <c r="AA29" s="69">
        <f t="shared" si="8"/>
        <v>0</v>
      </c>
      <c r="AB29" s="37"/>
      <c r="AC29" s="120">
        <f t="shared" si="9"/>
        <v>0</v>
      </c>
      <c r="AD29" s="118">
        <f t="shared" si="0"/>
        <v>75000000</v>
      </c>
      <c r="AE29" s="118">
        <f t="shared" si="1"/>
        <v>7500000</v>
      </c>
      <c r="AF29" s="118">
        <f t="shared" si="2"/>
        <v>67500000</v>
      </c>
      <c r="AG29" s="118"/>
      <c r="AH29" s="118"/>
      <c r="AI29" s="118"/>
    </row>
    <row r="30" spans="1:37" x14ac:dyDescent="0.25">
      <c r="A30" s="70">
        <f t="shared" si="3"/>
        <v>22</v>
      </c>
      <c r="B30" s="72" t="s">
        <v>194</v>
      </c>
      <c r="C30" s="31" t="s">
        <v>136</v>
      </c>
      <c r="D30" s="79">
        <v>19445</v>
      </c>
      <c r="E30" s="78">
        <v>0</v>
      </c>
      <c r="F30" s="32" t="s">
        <v>244</v>
      </c>
      <c r="G30" s="73" t="s">
        <v>199</v>
      </c>
      <c r="H30" s="34">
        <v>0</v>
      </c>
      <c r="I30" s="80" t="s">
        <v>172</v>
      </c>
      <c r="J30" s="49"/>
      <c r="K30" s="52"/>
      <c r="L30" s="54"/>
      <c r="M30" s="32"/>
      <c r="N30" s="73"/>
      <c r="O30" s="47"/>
      <c r="P30" s="47"/>
      <c r="Q30" s="37"/>
      <c r="R30" s="57">
        <v>100000000</v>
      </c>
      <c r="S30" s="36">
        <f t="shared" si="4"/>
        <v>10000000</v>
      </c>
      <c r="T30" s="37"/>
      <c r="U30" s="38">
        <f t="shared" si="5"/>
        <v>110000000</v>
      </c>
      <c r="V30" s="36">
        <f t="shared" si="6"/>
        <v>100000000</v>
      </c>
      <c r="W30" s="69">
        <f>JUNI!AA30</f>
        <v>0</v>
      </c>
      <c r="X30" s="69"/>
      <c r="Y30" s="69"/>
      <c r="Z30" s="69">
        <f t="shared" si="7"/>
        <v>0</v>
      </c>
      <c r="AA30" s="69">
        <f t="shared" si="8"/>
        <v>0</v>
      </c>
      <c r="AB30" s="37"/>
      <c r="AC30" s="120">
        <f t="shared" si="9"/>
        <v>0</v>
      </c>
      <c r="AD30" s="118">
        <f t="shared" si="0"/>
        <v>100000000</v>
      </c>
      <c r="AE30" s="118">
        <f t="shared" si="1"/>
        <v>10000000</v>
      </c>
      <c r="AF30" s="118">
        <f t="shared" si="2"/>
        <v>90000000</v>
      </c>
      <c r="AG30" s="118"/>
      <c r="AH30" s="118"/>
      <c r="AI30" s="118"/>
    </row>
    <row r="31" spans="1:37" x14ac:dyDescent="0.25">
      <c r="A31" s="70">
        <f t="shared" si="3"/>
        <v>23</v>
      </c>
      <c r="B31" s="72" t="s">
        <v>194</v>
      </c>
      <c r="C31" s="31" t="s">
        <v>137</v>
      </c>
      <c r="D31" s="79">
        <v>1980</v>
      </c>
      <c r="E31" s="78">
        <v>0</v>
      </c>
      <c r="F31" s="32" t="s">
        <v>243</v>
      </c>
      <c r="G31" s="73">
        <v>7413016</v>
      </c>
      <c r="H31" s="34">
        <v>0</v>
      </c>
      <c r="I31" s="80" t="s">
        <v>172</v>
      </c>
      <c r="J31" s="49"/>
      <c r="K31" s="52"/>
      <c r="L31" s="54"/>
      <c r="M31" s="32"/>
      <c r="N31" s="73"/>
      <c r="O31" s="47"/>
      <c r="P31" s="47"/>
      <c r="Q31" s="37"/>
      <c r="R31" s="57">
        <v>64782098</v>
      </c>
      <c r="S31" s="36">
        <f t="shared" si="4"/>
        <v>6478209.8000000007</v>
      </c>
      <c r="T31" s="37"/>
      <c r="U31" s="38">
        <f t="shared" si="5"/>
        <v>71260307.799999997</v>
      </c>
      <c r="V31" s="36">
        <f t="shared" si="6"/>
        <v>64782098</v>
      </c>
      <c r="W31" s="69">
        <f>JUNI!AA31</f>
        <v>0</v>
      </c>
      <c r="Y31" s="69"/>
      <c r="Z31" s="69">
        <f>X35+Y31</f>
        <v>0</v>
      </c>
      <c r="AA31" s="69">
        <f t="shared" si="8"/>
        <v>0</v>
      </c>
      <c r="AB31" s="37"/>
      <c r="AC31" s="120">
        <f t="shared" si="9"/>
        <v>0</v>
      </c>
      <c r="AD31" s="118">
        <f t="shared" si="0"/>
        <v>64782098</v>
      </c>
      <c r="AE31" s="118">
        <f t="shared" si="1"/>
        <v>6478209.8000000007</v>
      </c>
      <c r="AF31" s="118">
        <f t="shared" si="2"/>
        <v>58303888.200000003</v>
      </c>
      <c r="AG31" s="118"/>
      <c r="AH31" s="118"/>
      <c r="AI31" s="118"/>
    </row>
    <row r="32" spans="1:37" x14ac:dyDescent="0.25">
      <c r="A32" s="70">
        <f t="shared" si="3"/>
        <v>24</v>
      </c>
      <c r="B32" s="72" t="s">
        <v>194</v>
      </c>
      <c r="C32" s="31" t="s">
        <v>138</v>
      </c>
      <c r="D32" s="79">
        <v>19200</v>
      </c>
      <c r="E32" s="78">
        <v>0</v>
      </c>
      <c r="F32" s="32" t="s">
        <v>245</v>
      </c>
      <c r="G32" s="29" t="s">
        <v>200</v>
      </c>
      <c r="H32" s="34" t="s">
        <v>203</v>
      </c>
      <c r="I32" s="80" t="s">
        <v>173</v>
      </c>
      <c r="J32" s="49" t="s">
        <v>174</v>
      </c>
      <c r="K32" s="52" t="s">
        <v>175</v>
      </c>
      <c r="L32" s="54" t="s">
        <v>207</v>
      </c>
      <c r="M32" s="32" t="s">
        <v>208</v>
      </c>
      <c r="N32" s="73" t="s">
        <v>201</v>
      </c>
      <c r="O32" s="47" t="s">
        <v>174</v>
      </c>
      <c r="P32" s="47" t="s">
        <v>193</v>
      </c>
      <c r="Q32" s="37" t="s">
        <v>117</v>
      </c>
      <c r="R32" s="57">
        <v>40000000</v>
      </c>
      <c r="S32" s="36">
        <f t="shared" si="4"/>
        <v>4000000</v>
      </c>
      <c r="T32" s="37"/>
      <c r="U32" s="38">
        <f t="shared" si="5"/>
        <v>44000000</v>
      </c>
      <c r="V32" s="36">
        <f t="shared" si="6"/>
        <v>40000000</v>
      </c>
      <c r="W32" s="69">
        <f>JUNI!AA32</f>
        <v>0</v>
      </c>
      <c r="Y32" s="69"/>
      <c r="Z32" s="69">
        <f>X36+Y32</f>
        <v>0</v>
      </c>
      <c r="AA32" s="69">
        <f t="shared" si="8"/>
        <v>0</v>
      </c>
      <c r="AB32" s="37"/>
      <c r="AC32" s="120">
        <f t="shared" si="9"/>
        <v>0</v>
      </c>
      <c r="AD32" s="118">
        <f t="shared" si="0"/>
        <v>40000000</v>
      </c>
      <c r="AE32" s="118">
        <f t="shared" si="1"/>
        <v>4000000</v>
      </c>
      <c r="AF32" s="118">
        <f t="shared" si="2"/>
        <v>36000000</v>
      </c>
      <c r="AG32" s="118"/>
      <c r="AH32" s="118"/>
      <c r="AI32" s="118"/>
    </row>
    <row r="33" spans="1:37" x14ac:dyDescent="0.25">
      <c r="A33" s="70">
        <f t="shared" si="3"/>
        <v>25</v>
      </c>
      <c r="B33" s="72" t="s">
        <v>194</v>
      </c>
      <c r="C33" s="31" t="s">
        <v>139</v>
      </c>
      <c r="D33" s="79">
        <v>570</v>
      </c>
      <c r="E33" s="78">
        <v>0</v>
      </c>
      <c r="F33" s="32" t="s">
        <v>225</v>
      </c>
      <c r="G33" s="29" t="s">
        <v>200</v>
      </c>
      <c r="H33" s="34" t="s">
        <v>155</v>
      </c>
      <c r="I33" s="80" t="s">
        <v>204</v>
      </c>
      <c r="J33" s="49">
        <v>44075</v>
      </c>
      <c r="K33" s="52" t="s">
        <v>175</v>
      </c>
      <c r="L33" s="54" t="s">
        <v>190</v>
      </c>
      <c r="M33" s="32" t="s">
        <v>226</v>
      </c>
      <c r="N33" s="73" t="s">
        <v>201</v>
      </c>
      <c r="O33" s="48">
        <v>44075</v>
      </c>
      <c r="P33" s="48">
        <v>44439</v>
      </c>
      <c r="Q33" s="37" t="s">
        <v>117</v>
      </c>
      <c r="R33" s="57">
        <v>55555555</v>
      </c>
      <c r="S33" s="36">
        <f t="shared" si="4"/>
        <v>5555555.5</v>
      </c>
      <c r="T33" s="37"/>
      <c r="U33" s="38">
        <f t="shared" si="5"/>
        <v>61111110.5</v>
      </c>
      <c r="V33" s="36">
        <f t="shared" si="6"/>
        <v>55555555</v>
      </c>
      <c r="W33" s="69">
        <f>JUNI!AA33</f>
        <v>55555555</v>
      </c>
      <c r="X33" s="69"/>
      <c r="Y33" s="69"/>
      <c r="Z33" s="69">
        <f t="shared" si="7"/>
        <v>0</v>
      </c>
      <c r="AA33" s="69">
        <f t="shared" si="8"/>
        <v>55555555</v>
      </c>
      <c r="AB33" s="37"/>
      <c r="AC33" s="120">
        <f t="shared" si="9"/>
        <v>50505050</v>
      </c>
      <c r="AD33" s="118">
        <f t="shared" si="0"/>
        <v>55555555</v>
      </c>
      <c r="AE33" s="118">
        <f t="shared" si="1"/>
        <v>5555555.5</v>
      </c>
      <c r="AF33" s="118">
        <f t="shared" si="2"/>
        <v>49999999.5</v>
      </c>
      <c r="AG33" s="118"/>
      <c r="AH33" s="118"/>
      <c r="AI33" s="118"/>
      <c r="AJ33" s="117"/>
    </row>
    <row r="34" spans="1:37" x14ac:dyDescent="0.25">
      <c r="A34" s="70">
        <f t="shared" si="3"/>
        <v>26</v>
      </c>
      <c r="B34" s="72" t="s">
        <v>194</v>
      </c>
      <c r="C34" s="31" t="s">
        <v>140</v>
      </c>
      <c r="D34" s="79">
        <v>570</v>
      </c>
      <c r="E34" s="78">
        <v>0</v>
      </c>
      <c r="F34" s="32" t="s">
        <v>229</v>
      </c>
      <c r="G34" s="29" t="s">
        <v>200</v>
      </c>
      <c r="H34" s="34" t="s">
        <v>155</v>
      </c>
      <c r="I34" s="80" t="s">
        <v>205</v>
      </c>
      <c r="J34" s="49">
        <v>44100</v>
      </c>
      <c r="K34" s="52" t="s">
        <v>175</v>
      </c>
      <c r="L34" s="54" t="s">
        <v>191</v>
      </c>
      <c r="M34" s="32" t="s">
        <v>221</v>
      </c>
      <c r="N34" s="73" t="s">
        <v>201</v>
      </c>
      <c r="O34" s="48">
        <v>44100</v>
      </c>
      <c r="P34" s="48">
        <v>44464</v>
      </c>
      <c r="Q34" s="37" t="s">
        <v>117</v>
      </c>
      <c r="R34" s="57">
        <v>100000000</v>
      </c>
      <c r="S34" s="36">
        <f t="shared" si="4"/>
        <v>10000000</v>
      </c>
      <c r="T34" s="37"/>
      <c r="U34" s="38">
        <f t="shared" si="5"/>
        <v>110000000</v>
      </c>
      <c r="V34" s="36">
        <f t="shared" si="6"/>
        <v>100000000</v>
      </c>
      <c r="W34" s="69">
        <f>JUNI!AA34</f>
        <v>0</v>
      </c>
      <c r="X34" s="69"/>
      <c r="Y34" s="69"/>
      <c r="Z34" s="69">
        <f t="shared" si="7"/>
        <v>0</v>
      </c>
      <c r="AA34" s="69">
        <f t="shared" si="8"/>
        <v>0</v>
      </c>
      <c r="AB34" s="37"/>
      <c r="AC34" s="120">
        <f t="shared" si="9"/>
        <v>0</v>
      </c>
      <c r="AD34" s="118">
        <f t="shared" si="0"/>
        <v>100000000</v>
      </c>
      <c r="AE34" s="118">
        <f t="shared" si="1"/>
        <v>10000000</v>
      </c>
      <c r="AF34" s="118">
        <f t="shared" si="2"/>
        <v>90000000</v>
      </c>
      <c r="AG34" s="118"/>
      <c r="AH34" s="118"/>
      <c r="AI34" s="118"/>
    </row>
    <row r="35" spans="1:37" s="116" customFormat="1" x14ac:dyDescent="0.25">
      <c r="A35" s="97">
        <f t="shared" si="3"/>
        <v>27</v>
      </c>
      <c r="B35" s="98" t="s">
        <v>194</v>
      </c>
      <c r="C35" s="99" t="s">
        <v>234</v>
      </c>
      <c r="D35" s="100">
        <v>570</v>
      </c>
      <c r="E35" s="101">
        <v>0</v>
      </c>
      <c r="F35" s="102" t="s">
        <v>237</v>
      </c>
      <c r="G35" s="166" t="s">
        <v>200</v>
      </c>
      <c r="H35" s="104" t="s">
        <v>155</v>
      </c>
      <c r="I35" s="105" t="s">
        <v>206</v>
      </c>
      <c r="J35" s="167">
        <v>43657</v>
      </c>
      <c r="K35" s="107" t="s">
        <v>175</v>
      </c>
      <c r="L35" s="99" t="s">
        <v>192</v>
      </c>
      <c r="M35" s="102" t="s">
        <v>250</v>
      </c>
      <c r="N35" s="103" t="s">
        <v>201</v>
      </c>
      <c r="O35" s="168">
        <v>43688</v>
      </c>
      <c r="P35" s="168">
        <v>44421</v>
      </c>
      <c r="Q35" s="112" t="s">
        <v>117</v>
      </c>
      <c r="R35" s="169">
        <v>62684984.090909094</v>
      </c>
      <c r="S35" s="111">
        <f t="shared" si="4"/>
        <v>6268498.4090909101</v>
      </c>
      <c r="T35" s="112"/>
      <c r="U35" s="113">
        <f t="shared" si="5"/>
        <v>68953482.5</v>
      </c>
      <c r="V35" s="111">
        <f t="shared" si="6"/>
        <v>62684984.090909094</v>
      </c>
      <c r="W35" s="115">
        <f>JUNI!AA35</f>
        <v>0</v>
      </c>
      <c r="X35" s="115"/>
      <c r="Y35" s="115"/>
      <c r="Z35" s="115">
        <f t="shared" si="7"/>
        <v>0</v>
      </c>
      <c r="AA35" s="115">
        <f t="shared" si="8"/>
        <v>0</v>
      </c>
      <c r="AB35" s="112"/>
      <c r="AC35" s="170">
        <f t="shared" si="9"/>
        <v>0</v>
      </c>
      <c r="AD35" s="171">
        <f t="shared" si="0"/>
        <v>62684984.090909094</v>
      </c>
      <c r="AE35" s="171">
        <f t="shared" si="1"/>
        <v>6268498.4090909101</v>
      </c>
      <c r="AF35" s="171">
        <f t="shared" si="2"/>
        <v>56416485.681818187</v>
      </c>
      <c r="AG35" s="171"/>
      <c r="AH35" s="171"/>
      <c r="AI35" s="171"/>
      <c r="AJ35" s="172">
        <v>50000000</v>
      </c>
      <c r="AK35" s="116" t="s">
        <v>270</v>
      </c>
    </row>
    <row r="36" spans="1:37" s="138" customFormat="1" x14ac:dyDescent="0.25">
      <c r="A36" s="121">
        <f t="shared" si="3"/>
        <v>28</v>
      </c>
      <c r="B36" s="122" t="s">
        <v>194</v>
      </c>
      <c r="C36" s="54" t="s">
        <v>129</v>
      </c>
      <c r="D36" s="123">
        <v>20</v>
      </c>
      <c r="E36" s="124">
        <v>0</v>
      </c>
      <c r="F36" s="125" t="s">
        <v>233</v>
      </c>
      <c r="G36" s="126">
        <v>7413017</v>
      </c>
      <c r="H36" s="127" t="s">
        <v>249</v>
      </c>
      <c r="I36" s="128"/>
      <c r="J36" s="129"/>
      <c r="K36" s="130" t="s">
        <v>175</v>
      </c>
      <c r="L36" s="54" t="s">
        <v>251</v>
      </c>
      <c r="M36" s="125" t="s">
        <v>212</v>
      </c>
      <c r="N36" s="126" t="s">
        <v>116</v>
      </c>
      <c r="O36" s="131"/>
      <c r="P36" s="131"/>
      <c r="Q36" s="132" t="s">
        <v>248</v>
      </c>
      <c r="R36" s="133">
        <v>2318182</v>
      </c>
      <c r="S36" s="134">
        <f>R36*10%</f>
        <v>231818.2</v>
      </c>
      <c r="T36" s="135"/>
      <c r="U36" s="136">
        <f t="shared" si="5"/>
        <v>2550000.2000000002</v>
      </c>
      <c r="V36" s="137">
        <f>R36</f>
        <v>2318182</v>
      </c>
      <c r="W36" s="119">
        <f>JUNI!AA36</f>
        <v>2318182</v>
      </c>
      <c r="X36" s="119"/>
      <c r="Y36" s="119"/>
      <c r="Z36" s="119"/>
      <c r="AA36" s="119">
        <f t="shared" si="8"/>
        <v>2318182</v>
      </c>
      <c r="AB36" s="135"/>
      <c r="AC36" s="120">
        <f t="shared" si="9"/>
        <v>2107438.1818181816</v>
      </c>
      <c r="AD36" s="139">
        <f t="shared" si="0"/>
        <v>2318182</v>
      </c>
      <c r="AE36" s="139">
        <f t="shared" si="1"/>
        <v>231818.2</v>
      </c>
      <c r="AF36" s="139">
        <f t="shared" si="2"/>
        <v>2086363.8</v>
      </c>
      <c r="AG36" s="139"/>
      <c r="AH36" s="139"/>
      <c r="AI36" s="139"/>
      <c r="AJ36" s="140"/>
    </row>
    <row r="37" spans="1:37" x14ac:dyDescent="0.25">
      <c r="A37" s="60"/>
      <c r="B37" s="61"/>
      <c r="C37" s="62"/>
      <c r="D37" s="63"/>
      <c r="E37" s="64"/>
      <c r="F37" s="65"/>
      <c r="G37" s="59"/>
      <c r="H37" s="66"/>
      <c r="I37" s="59"/>
      <c r="J37" s="59"/>
      <c r="K37" s="59"/>
      <c r="L37" s="59"/>
      <c r="M37" s="84"/>
      <c r="N37" s="85"/>
      <c r="O37" s="67"/>
      <c r="P37" s="67"/>
      <c r="Q37" s="67"/>
      <c r="R37" s="67"/>
      <c r="S37" s="67"/>
      <c r="T37" s="67"/>
      <c r="U37" s="67"/>
      <c r="V37" s="67"/>
      <c r="W37" s="69"/>
      <c r="X37" s="86"/>
      <c r="Y37" s="86"/>
      <c r="Z37" s="69">
        <f t="shared" si="7"/>
        <v>0</v>
      </c>
      <c r="AA37" s="86"/>
      <c r="AB37" s="67"/>
      <c r="AC37" s="120">
        <f t="shared" si="9"/>
        <v>0</v>
      </c>
      <c r="AD37" s="117">
        <f t="shared" si="0"/>
        <v>0</v>
      </c>
      <c r="AE37" s="117">
        <f t="shared" si="1"/>
        <v>0</v>
      </c>
      <c r="AF37" s="117">
        <f t="shared" si="2"/>
        <v>0</v>
      </c>
      <c r="AG37" s="117"/>
      <c r="AH37" s="117"/>
      <c r="AI37" s="117"/>
    </row>
    <row r="38" spans="1:37" x14ac:dyDescent="0.25">
      <c r="A38" s="4"/>
      <c r="B38" s="4"/>
      <c r="C38" s="4"/>
      <c r="D38" s="68"/>
      <c r="E38" s="4"/>
      <c r="F38" s="4"/>
      <c r="G38" s="4"/>
      <c r="H38" s="4"/>
      <c r="I38" s="4"/>
      <c r="J38" s="4"/>
      <c r="K38" s="4"/>
      <c r="L38" s="4"/>
      <c r="M38" s="87"/>
      <c r="N38" s="88"/>
      <c r="O38" s="87"/>
      <c r="P38" s="87"/>
      <c r="Q38" s="87"/>
      <c r="R38" s="89">
        <f>SUM(R9:R37)</f>
        <v>821495364.36363637</v>
      </c>
      <c r="S38" s="89">
        <f t="shared" ref="S38:AB38" si="10">SUM(S9:S37)</f>
        <v>82149536.436363637</v>
      </c>
      <c r="T38" s="89">
        <f t="shared" si="10"/>
        <v>0</v>
      </c>
      <c r="U38" s="89">
        <f t="shared" si="10"/>
        <v>903644900.79999995</v>
      </c>
      <c r="V38" s="89">
        <f t="shared" si="10"/>
        <v>821495364.36363637</v>
      </c>
      <c r="W38" s="90">
        <f t="shared" si="10"/>
        <v>122848579</v>
      </c>
      <c r="X38" s="90">
        <f t="shared" si="10"/>
        <v>29868932.90909091</v>
      </c>
      <c r="Y38" s="90">
        <f t="shared" si="10"/>
        <v>3500000</v>
      </c>
      <c r="Z38" s="90">
        <f t="shared" si="10"/>
        <v>33368932.90909091</v>
      </c>
      <c r="AA38" s="90">
        <f t="shared" si="10"/>
        <v>156217511.90909091</v>
      </c>
      <c r="AB38" s="89">
        <f t="shared" si="10"/>
        <v>0</v>
      </c>
      <c r="AC38" s="117">
        <f>SUM(AC9:AC37)</f>
        <v>142015919.91735539</v>
      </c>
      <c r="AD38" s="117">
        <f>SUM(AD9:AD37)</f>
        <v>822070364.36363637</v>
      </c>
      <c r="AE38" s="117">
        <f t="shared" ref="AE38:AI38" si="11">SUM(AE9:AE37)</f>
        <v>82207036.436363637</v>
      </c>
      <c r="AF38" s="117">
        <f t="shared" si="11"/>
        <v>739863327.92727256</v>
      </c>
      <c r="AG38" s="117">
        <f t="shared" si="11"/>
        <v>0</v>
      </c>
      <c r="AH38" s="117">
        <f t="shared" si="11"/>
        <v>0</v>
      </c>
      <c r="AI38" s="117">
        <f t="shared" si="11"/>
        <v>22799842</v>
      </c>
      <c r="AJ38" s="117">
        <f>SUM(AJ9:AJ37)</f>
        <v>57000000</v>
      </c>
    </row>
    <row r="39" spans="1:37" x14ac:dyDescent="0.25">
      <c r="AA39" s="120"/>
      <c r="AC39" s="22"/>
      <c r="AD39" s="22"/>
      <c r="AE39" s="22"/>
      <c r="AF39" s="22"/>
      <c r="AG39" s="22"/>
      <c r="AH39" s="22"/>
      <c r="AI39" s="22"/>
      <c r="AJ39" s="165"/>
    </row>
    <row r="40" spans="1:37" x14ac:dyDescent="0.25">
      <c r="A40" s="23" t="s">
        <v>55</v>
      </c>
      <c r="U40" s="39"/>
      <c r="Y40" s="120"/>
      <c r="AA40" s="120"/>
    </row>
    <row r="41" spans="1:37" x14ac:dyDescent="0.25">
      <c r="A41" s="24" t="s">
        <v>59</v>
      </c>
    </row>
    <row r="42" spans="1:37" x14ac:dyDescent="0.25">
      <c r="A42" s="25" t="s">
        <v>60</v>
      </c>
    </row>
    <row r="43" spans="1:37" x14ac:dyDescent="0.25">
      <c r="A43" s="24" t="s">
        <v>61</v>
      </c>
    </row>
    <row r="44" spans="1:37" x14ac:dyDescent="0.25">
      <c r="A44" s="24" t="s">
        <v>85</v>
      </c>
    </row>
    <row r="45" spans="1:37" x14ac:dyDescent="0.25">
      <c r="A45" s="24" t="s">
        <v>62</v>
      </c>
    </row>
    <row r="46" spans="1:37" x14ac:dyDescent="0.25">
      <c r="A46" s="24" t="s">
        <v>63</v>
      </c>
    </row>
    <row r="47" spans="1:37" x14ac:dyDescent="0.25">
      <c r="A47" s="24" t="s">
        <v>64</v>
      </c>
    </row>
    <row r="48" spans="1:37" x14ac:dyDescent="0.25">
      <c r="A48" s="24" t="s">
        <v>65</v>
      </c>
    </row>
    <row r="49" spans="1:1" x14ac:dyDescent="0.25">
      <c r="A49" s="24" t="s">
        <v>66</v>
      </c>
    </row>
    <row r="50" spans="1:1" x14ac:dyDescent="0.25">
      <c r="A50" s="24" t="s">
        <v>67</v>
      </c>
    </row>
    <row r="51" spans="1:1" x14ac:dyDescent="0.25">
      <c r="A51" s="24" t="s">
        <v>68</v>
      </c>
    </row>
    <row r="52" spans="1:1" x14ac:dyDescent="0.25">
      <c r="A52" s="24" t="s">
        <v>69</v>
      </c>
    </row>
    <row r="53" spans="1:1" x14ac:dyDescent="0.25">
      <c r="A53" s="24" t="s">
        <v>57</v>
      </c>
    </row>
    <row r="54" spans="1:1" x14ac:dyDescent="0.25">
      <c r="A54" s="24" t="s">
        <v>58</v>
      </c>
    </row>
    <row r="55" spans="1:1" x14ac:dyDescent="0.25">
      <c r="A55" s="24" t="s">
        <v>70</v>
      </c>
    </row>
    <row r="56" spans="1:1" x14ac:dyDescent="0.25">
      <c r="A56" s="24" t="s">
        <v>71</v>
      </c>
    </row>
    <row r="57" spans="1:1" x14ac:dyDescent="0.25">
      <c r="A57" s="24" t="s">
        <v>74</v>
      </c>
    </row>
    <row r="58" spans="1:1" x14ac:dyDescent="0.25">
      <c r="A58" s="24" t="s">
        <v>75</v>
      </c>
    </row>
    <row r="59" spans="1:1" x14ac:dyDescent="0.25">
      <c r="A59" s="24" t="s">
        <v>73</v>
      </c>
    </row>
    <row r="60" spans="1:1" x14ac:dyDescent="0.25">
      <c r="A60" s="24" t="s">
        <v>81</v>
      </c>
    </row>
    <row r="61" spans="1:1" x14ac:dyDescent="0.25">
      <c r="A61" s="24" t="s">
        <v>98</v>
      </c>
    </row>
    <row r="62" spans="1:1" x14ac:dyDescent="0.25">
      <c r="A62" s="24" t="s">
        <v>99</v>
      </c>
    </row>
    <row r="63" spans="1:1" x14ac:dyDescent="0.25">
      <c r="A63" s="24" t="s">
        <v>100</v>
      </c>
    </row>
    <row r="64" spans="1:1" x14ac:dyDescent="0.25">
      <c r="A64" s="24" t="s">
        <v>101</v>
      </c>
    </row>
    <row r="65" spans="1:1" x14ac:dyDescent="0.25">
      <c r="A65" s="24" t="s">
        <v>104</v>
      </c>
    </row>
    <row r="66" spans="1:1" x14ac:dyDescent="0.25">
      <c r="A66" s="24" t="s">
        <v>103</v>
      </c>
    </row>
    <row r="67" spans="1:1" x14ac:dyDescent="0.25">
      <c r="A67" s="24" t="s">
        <v>102</v>
      </c>
    </row>
    <row r="68" spans="1:1" x14ac:dyDescent="0.25">
      <c r="A68" t="s">
        <v>54</v>
      </c>
    </row>
  </sheetData>
  <mergeCells count="12">
    <mergeCell ref="O6:Q6"/>
    <mergeCell ref="R6:U6"/>
    <mergeCell ref="V6:V7"/>
    <mergeCell ref="W6:AA6"/>
    <mergeCell ref="AB6:AB7"/>
    <mergeCell ref="I6:K6"/>
    <mergeCell ref="L6:N6"/>
    <mergeCell ref="D8:E8"/>
    <mergeCell ref="A6:A7"/>
    <mergeCell ref="B6:B7"/>
    <mergeCell ref="C6:G6"/>
    <mergeCell ref="H6:H7"/>
  </mergeCells>
  <pageMargins left="0.7" right="0.7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68"/>
  <sheetViews>
    <sheetView zoomScale="145" zoomScaleNormal="145" workbookViewId="0">
      <pane xSplit="3" ySplit="8" topLeftCell="D30" activePane="bottomRight" state="frozen"/>
      <selection pane="topRight" activeCell="D1" sqref="D1"/>
      <selection pane="bottomLeft" activeCell="A9" sqref="A9"/>
      <selection pane="bottomRight" activeCell="A39" sqref="A39"/>
    </sheetView>
  </sheetViews>
  <sheetFormatPr defaultRowHeight="15" x14ac:dyDescent="0.25"/>
  <cols>
    <col min="1" max="1" width="5" customWidth="1"/>
    <col min="2" max="2" width="11.28515625" customWidth="1"/>
    <col min="3" max="3" width="43.28515625" bestFit="1" customWidth="1"/>
    <col min="4" max="4" width="11.42578125" hidden="1" customWidth="1"/>
    <col min="5" max="5" width="12.5703125" hidden="1" customWidth="1"/>
    <col min="6" max="6" width="77.7109375" hidden="1" customWidth="1"/>
    <col min="7" max="7" width="14.140625" hidden="1" customWidth="1"/>
    <col min="8" max="8" width="18.42578125" hidden="1" customWidth="1"/>
    <col min="9" max="9" width="35.7109375" hidden="1" customWidth="1"/>
    <col min="10" max="10" width="11.28515625" hidden="1" customWidth="1"/>
    <col min="11" max="11" width="13.28515625" hidden="1" customWidth="1"/>
    <col min="12" max="12" width="17.85546875" hidden="1" customWidth="1"/>
    <col min="13" max="13" width="72.85546875" hidden="1" customWidth="1"/>
    <col min="14" max="14" width="12" hidden="1" customWidth="1"/>
    <col min="15" max="16" width="10.28515625" hidden="1" customWidth="1"/>
    <col min="17" max="17" width="13.5703125" hidden="1" customWidth="1"/>
    <col min="18" max="18" width="13.28515625" hidden="1" customWidth="1"/>
    <col min="19" max="19" width="12.28515625" hidden="1" customWidth="1"/>
    <col min="20" max="20" width="7.42578125" hidden="1" customWidth="1"/>
    <col min="21" max="21" width="13.85546875" hidden="1" customWidth="1"/>
    <col min="22" max="22" width="13.5703125" customWidth="1"/>
    <col min="23" max="23" width="12.85546875" customWidth="1"/>
    <col min="24" max="24" width="13.5703125" customWidth="1"/>
    <col min="25" max="25" width="11" bestFit="1" customWidth="1"/>
    <col min="26" max="26" width="11.5703125" customWidth="1"/>
    <col min="27" max="27" width="13.28515625" bestFit="1" customWidth="1"/>
    <col min="28" max="28" width="14" customWidth="1"/>
  </cols>
  <sheetData>
    <row r="1" spans="1:28" x14ac:dyDescent="0.25">
      <c r="A1" s="40" t="s">
        <v>114</v>
      </c>
      <c r="B1" s="41"/>
    </row>
    <row r="2" spans="1:28" x14ac:dyDescent="0.25">
      <c r="A2" s="40" t="s">
        <v>141</v>
      </c>
      <c r="B2" s="41"/>
      <c r="E2" s="93"/>
    </row>
    <row r="3" spans="1:28" x14ac:dyDescent="0.25">
      <c r="A3" s="40" t="s">
        <v>143</v>
      </c>
      <c r="B3" s="41"/>
      <c r="E3" s="93"/>
    </row>
    <row r="4" spans="1:28" x14ac:dyDescent="0.25">
      <c r="A4" s="40" t="s">
        <v>252</v>
      </c>
      <c r="B4" s="41"/>
      <c r="E4" s="93"/>
    </row>
    <row r="5" spans="1:28" ht="15.75" thickBot="1" x14ac:dyDescent="0.3"/>
    <row r="6" spans="1:28" s="22" customFormat="1" ht="23.1" customHeight="1" x14ac:dyDescent="0.25">
      <c r="A6" s="606" t="s">
        <v>26</v>
      </c>
      <c r="B6" s="610" t="s">
        <v>52</v>
      </c>
      <c r="C6" s="612" t="s">
        <v>41</v>
      </c>
      <c r="D6" s="613"/>
      <c r="E6" s="613"/>
      <c r="F6" s="613"/>
      <c r="G6" s="614"/>
      <c r="H6" s="608" t="s">
        <v>27</v>
      </c>
      <c r="I6" s="617" t="s">
        <v>28</v>
      </c>
      <c r="J6" s="618"/>
      <c r="K6" s="619"/>
      <c r="L6" s="612" t="s">
        <v>36</v>
      </c>
      <c r="M6" s="613"/>
      <c r="N6" s="614"/>
      <c r="O6" s="617" t="s">
        <v>29</v>
      </c>
      <c r="P6" s="618"/>
      <c r="Q6" s="619"/>
      <c r="R6" s="608" t="s">
        <v>72</v>
      </c>
      <c r="S6" s="608"/>
      <c r="T6" s="608"/>
      <c r="U6" s="608"/>
      <c r="V6" s="620" t="s">
        <v>95</v>
      </c>
      <c r="W6" s="624" t="s">
        <v>76</v>
      </c>
      <c r="X6" s="625"/>
      <c r="Y6" s="625"/>
      <c r="Z6" s="625"/>
      <c r="AA6" s="626"/>
      <c r="AB6" s="622" t="s">
        <v>31</v>
      </c>
    </row>
    <row r="7" spans="1:28" s="22" customFormat="1" ht="45" x14ac:dyDescent="0.25">
      <c r="A7" s="607"/>
      <c r="B7" s="611"/>
      <c r="C7" s="42" t="s">
        <v>83</v>
      </c>
      <c r="D7" s="42" t="s">
        <v>84</v>
      </c>
      <c r="E7" s="96" t="s">
        <v>144</v>
      </c>
      <c r="F7" s="96" t="s">
        <v>51</v>
      </c>
      <c r="G7" s="96" t="s">
        <v>53</v>
      </c>
      <c r="H7" s="609"/>
      <c r="I7" s="44" t="s">
        <v>32</v>
      </c>
      <c r="J7" s="44" t="s">
        <v>33</v>
      </c>
      <c r="K7" s="95" t="s">
        <v>56</v>
      </c>
      <c r="L7" s="95" t="s">
        <v>37</v>
      </c>
      <c r="M7" s="95" t="s">
        <v>51</v>
      </c>
      <c r="N7" s="95" t="s">
        <v>38</v>
      </c>
      <c r="O7" s="44" t="s">
        <v>34</v>
      </c>
      <c r="P7" s="44" t="s">
        <v>35</v>
      </c>
      <c r="Q7" s="42" t="s">
        <v>105</v>
      </c>
      <c r="R7" s="42" t="s">
        <v>106</v>
      </c>
      <c r="S7" s="42" t="s">
        <v>107</v>
      </c>
      <c r="T7" s="42" t="s">
        <v>108</v>
      </c>
      <c r="U7" s="42" t="s">
        <v>43</v>
      </c>
      <c r="V7" s="621"/>
      <c r="W7" s="46" t="s">
        <v>30</v>
      </c>
      <c r="X7" s="46" t="s">
        <v>77</v>
      </c>
      <c r="Y7" s="46" t="s">
        <v>78</v>
      </c>
      <c r="Z7" s="46" t="s">
        <v>79</v>
      </c>
      <c r="AA7" s="46" t="s">
        <v>80</v>
      </c>
      <c r="AB7" s="623"/>
    </row>
    <row r="8" spans="1:28" x14ac:dyDescent="0.25">
      <c r="A8" s="15">
        <v>1</v>
      </c>
      <c r="B8" s="15">
        <v>2</v>
      </c>
      <c r="C8" s="15">
        <v>3</v>
      </c>
      <c r="D8" s="615">
        <v>4</v>
      </c>
      <c r="E8" s="616"/>
      <c r="F8" s="15">
        <v>5</v>
      </c>
      <c r="G8" s="15">
        <v>6</v>
      </c>
      <c r="H8" s="15">
        <v>7</v>
      </c>
      <c r="I8" s="35">
        <v>8</v>
      </c>
      <c r="J8" s="15">
        <v>9</v>
      </c>
      <c r="K8" s="15">
        <v>10</v>
      </c>
      <c r="L8" s="15">
        <v>11</v>
      </c>
      <c r="M8" s="15">
        <v>12</v>
      </c>
      <c r="N8" s="15">
        <v>13</v>
      </c>
      <c r="O8" s="15">
        <v>14</v>
      </c>
      <c r="P8" s="15">
        <v>15</v>
      </c>
      <c r="Q8" s="15">
        <v>16</v>
      </c>
      <c r="R8" s="15">
        <v>17</v>
      </c>
      <c r="S8" s="15">
        <v>18</v>
      </c>
      <c r="T8" s="15">
        <v>19</v>
      </c>
      <c r="U8" s="15">
        <v>20</v>
      </c>
      <c r="V8" s="15">
        <v>21</v>
      </c>
      <c r="W8" s="15">
        <v>22</v>
      </c>
      <c r="X8" s="15">
        <v>23</v>
      </c>
      <c r="Y8" s="15">
        <v>24</v>
      </c>
      <c r="Z8" s="15" t="s">
        <v>96</v>
      </c>
      <c r="AA8" s="15" t="s">
        <v>97</v>
      </c>
      <c r="AB8" s="15">
        <v>27</v>
      </c>
    </row>
    <row r="9" spans="1:28" x14ac:dyDescent="0.25">
      <c r="A9" s="71">
        <v>1</v>
      </c>
      <c r="B9" s="72" t="s">
        <v>194</v>
      </c>
      <c r="C9" s="75" t="s">
        <v>118</v>
      </c>
      <c r="D9" s="77">
        <v>1726</v>
      </c>
      <c r="E9" s="92">
        <v>45</v>
      </c>
      <c r="F9" s="75" t="s">
        <v>227</v>
      </c>
      <c r="G9" s="76" t="s">
        <v>197</v>
      </c>
      <c r="H9" s="33" t="s">
        <v>115</v>
      </c>
      <c r="I9" s="58" t="s">
        <v>157</v>
      </c>
      <c r="J9" s="51">
        <v>44185</v>
      </c>
      <c r="K9" s="94" t="s">
        <v>175</v>
      </c>
      <c r="L9" s="53" t="s">
        <v>176</v>
      </c>
      <c r="M9" s="75" t="s">
        <v>224</v>
      </c>
      <c r="N9" s="73" t="s">
        <v>116</v>
      </c>
      <c r="O9" s="55">
        <v>44185</v>
      </c>
      <c r="P9" s="55">
        <v>44549</v>
      </c>
      <c r="Q9" s="81" t="s">
        <v>248</v>
      </c>
      <c r="R9" s="56">
        <v>22500000</v>
      </c>
      <c r="S9" s="36">
        <f>R9*10%</f>
        <v>2250000</v>
      </c>
      <c r="T9" s="75"/>
      <c r="U9" s="38">
        <f>R9+S9+T9</f>
        <v>24750000</v>
      </c>
      <c r="V9" s="36">
        <f>R9</f>
        <v>22500000</v>
      </c>
      <c r="W9" s="69">
        <f>JUNI!AA9</f>
        <v>0</v>
      </c>
      <c r="X9" s="82"/>
      <c r="Y9" s="82"/>
      <c r="Z9" s="83">
        <f>X9+Y9</f>
        <v>0</v>
      </c>
      <c r="AA9" s="83">
        <f>W9+Z9</f>
        <v>0</v>
      </c>
      <c r="AB9" s="75"/>
    </row>
    <row r="10" spans="1:28" x14ac:dyDescent="0.25">
      <c r="A10" s="70">
        <f>A9+1</f>
        <v>2</v>
      </c>
      <c r="B10" s="72" t="s">
        <v>194</v>
      </c>
      <c r="C10" s="31" t="s">
        <v>119</v>
      </c>
      <c r="D10" s="78">
        <v>58.89</v>
      </c>
      <c r="E10" s="78">
        <v>47.636399999999995</v>
      </c>
      <c r="F10" s="32" t="s">
        <v>195</v>
      </c>
      <c r="G10" s="73">
        <v>3849165</v>
      </c>
      <c r="H10" s="34" t="s">
        <v>145</v>
      </c>
      <c r="I10" s="80" t="s">
        <v>158</v>
      </c>
      <c r="J10" s="49">
        <v>44237</v>
      </c>
      <c r="K10" s="52" t="s">
        <v>175</v>
      </c>
      <c r="L10" s="54" t="s">
        <v>177</v>
      </c>
      <c r="M10" s="32" t="s">
        <v>209</v>
      </c>
      <c r="N10" s="73" t="s">
        <v>116</v>
      </c>
      <c r="O10" s="47">
        <v>44265</v>
      </c>
      <c r="P10" s="47">
        <v>44630</v>
      </c>
      <c r="Q10" s="37" t="s">
        <v>117</v>
      </c>
      <c r="R10" s="57">
        <v>25000000</v>
      </c>
      <c r="S10" s="36">
        <f>R10*10%</f>
        <v>2500000</v>
      </c>
      <c r="T10" s="37"/>
      <c r="U10" s="38">
        <f>R10+S10+T10</f>
        <v>27500000</v>
      </c>
      <c r="V10" s="36">
        <f>R10</f>
        <v>25000000</v>
      </c>
      <c r="W10" s="69">
        <f>JUNI!AA10</f>
        <v>25000000</v>
      </c>
      <c r="X10" s="69"/>
      <c r="Y10" s="69"/>
      <c r="Z10" s="69">
        <f>X10+Y10</f>
        <v>0</v>
      </c>
      <c r="AA10" s="69">
        <f>W10+Z10</f>
        <v>25000000</v>
      </c>
      <c r="AB10" s="37"/>
    </row>
    <row r="11" spans="1:28" x14ac:dyDescent="0.25">
      <c r="A11" s="70">
        <f t="shared" ref="A11:A36" si="0">A10+1</f>
        <v>3</v>
      </c>
      <c r="B11" s="72" t="s">
        <v>194</v>
      </c>
      <c r="C11" s="31" t="s">
        <v>120</v>
      </c>
      <c r="D11" s="78">
        <v>21</v>
      </c>
      <c r="E11" s="78">
        <v>0</v>
      </c>
      <c r="F11" s="32" t="s">
        <v>195</v>
      </c>
      <c r="G11" s="73">
        <v>3849165</v>
      </c>
      <c r="H11" s="34" t="s">
        <v>146</v>
      </c>
      <c r="I11" s="91" t="s">
        <v>235</v>
      </c>
      <c r="J11" s="49">
        <v>44071</v>
      </c>
      <c r="K11" s="52" t="s">
        <v>175</v>
      </c>
      <c r="L11" s="54" t="s">
        <v>216</v>
      </c>
      <c r="M11" s="32" t="s">
        <v>215</v>
      </c>
      <c r="N11" s="73" t="s">
        <v>116</v>
      </c>
      <c r="O11" s="47">
        <v>44071</v>
      </c>
      <c r="P11" s="47">
        <v>44435</v>
      </c>
      <c r="Q11" s="37" t="s">
        <v>248</v>
      </c>
      <c r="R11" s="57">
        <v>5000000</v>
      </c>
      <c r="S11" s="36">
        <f t="shared" ref="S11:S35" si="1">R11*10%</f>
        <v>500000</v>
      </c>
      <c r="T11" s="37"/>
      <c r="U11" s="38">
        <f t="shared" ref="U11:U36" si="2">R11+S11+T11</f>
        <v>5500000</v>
      </c>
      <c r="V11" s="36">
        <f t="shared" ref="V11:V35" si="3">R11</f>
        <v>5000000</v>
      </c>
      <c r="W11" s="69">
        <f>JUNI!AA11</f>
        <v>0</v>
      </c>
      <c r="X11" s="69"/>
      <c r="Y11" s="69"/>
      <c r="Z11" s="69">
        <f t="shared" ref="Z11:Z37" si="4">X11+Y11</f>
        <v>0</v>
      </c>
      <c r="AA11" s="69">
        <f t="shared" ref="AA11:AA36" si="5">W11+Z11</f>
        <v>0</v>
      </c>
      <c r="AB11" s="37"/>
    </row>
    <row r="12" spans="1:28" x14ac:dyDescent="0.25">
      <c r="A12" s="70">
        <f t="shared" si="0"/>
        <v>4</v>
      </c>
      <c r="B12" s="72" t="s">
        <v>194</v>
      </c>
      <c r="C12" s="31" t="s">
        <v>121</v>
      </c>
      <c r="D12" s="78">
        <v>43.4</v>
      </c>
      <c r="E12" s="78">
        <v>0</v>
      </c>
      <c r="F12" s="32" t="s">
        <v>195</v>
      </c>
      <c r="G12" s="73">
        <v>3849165</v>
      </c>
      <c r="H12" s="34" t="s">
        <v>146</v>
      </c>
      <c r="I12" s="91" t="s">
        <v>240</v>
      </c>
      <c r="J12" s="49">
        <v>44362</v>
      </c>
      <c r="K12" s="52" t="s">
        <v>175</v>
      </c>
      <c r="L12" s="54" t="s">
        <v>178</v>
      </c>
      <c r="M12" s="32" t="s">
        <v>211</v>
      </c>
      <c r="N12" s="73" t="s">
        <v>116</v>
      </c>
      <c r="O12" s="47">
        <v>44362</v>
      </c>
      <c r="P12" s="47">
        <v>44726</v>
      </c>
      <c r="Q12" s="37" t="s">
        <v>117</v>
      </c>
      <c r="R12" s="57">
        <v>8500000</v>
      </c>
      <c r="S12" s="36">
        <f t="shared" si="1"/>
        <v>850000</v>
      </c>
      <c r="T12" s="37"/>
      <c r="U12" s="38">
        <f t="shared" si="2"/>
        <v>9350000</v>
      </c>
      <c r="V12" s="36">
        <f t="shared" si="3"/>
        <v>8500000</v>
      </c>
      <c r="W12" s="69">
        <f>JUNI!AA12</f>
        <v>8500000</v>
      </c>
      <c r="X12" s="69"/>
      <c r="Y12" s="69"/>
      <c r="Z12" s="69">
        <f t="shared" si="4"/>
        <v>0</v>
      </c>
      <c r="AA12" s="69">
        <f t="shared" si="5"/>
        <v>8500000</v>
      </c>
      <c r="AB12" s="37"/>
    </row>
    <row r="13" spans="1:28" x14ac:dyDescent="0.25">
      <c r="A13" s="70">
        <f t="shared" si="0"/>
        <v>5</v>
      </c>
      <c r="B13" s="72" t="s">
        <v>194</v>
      </c>
      <c r="C13" s="31" t="s">
        <v>202</v>
      </c>
      <c r="D13" s="78">
        <v>53.141999999999996</v>
      </c>
      <c r="E13" s="78">
        <v>47.639999999999993</v>
      </c>
      <c r="F13" s="32" t="s">
        <v>195</v>
      </c>
      <c r="G13" s="73">
        <v>3849165</v>
      </c>
      <c r="H13" s="34" t="s">
        <v>147</v>
      </c>
      <c r="I13" s="80" t="s">
        <v>159</v>
      </c>
      <c r="J13" s="49" t="s">
        <v>160</v>
      </c>
      <c r="K13" s="52" t="s">
        <v>175</v>
      </c>
      <c r="L13" s="54" t="s">
        <v>179</v>
      </c>
      <c r="M13" s="32" t="s">
        <v>239</v>
      </c>
      <c r="N13" s="73" t="s">
        <v>116</v>
      </c>
      <c r="O13" s="47" t="s">
        <v>160</v>
      </c>
      <c r="P13" s="47">
        <v>44407</v>
      </c>
      <c r="Q13" s="37" t="s">
        <v>117</v>
      </c>
      <c r="R13" s="57">
        <v>22150000</v>
      </c>
      <c r="S13" s="36">
        <f t="shared" si="1"/>
        <v>2215000</v>
      </c>
      <c r="T13" s="37"/>
      <c r="U13" s="38">
        <f t="shared" si="2"/>
        <v>24365000</v>
      </c>
      <c r="V13" s="36">
        <f t="shared" si="3"/>
        <v>22150000</v>
      </c>
      <c r="W13" s="69">
        <f>JUNI!AA13</f>
        <v>0</v>
      </c>
      <c r="X13" s="69"/>
      <c r="Y13" s="69">
        <v>22799842</v>
      </c>
      <c r="Z13" s="69">
        <f t="shared" si="4"/>
        <v>22799842</v>
      </c>
      <c r="AA13" s="69">
        <f t="shared" si="5"/>
        <v>22799842</v>
      </c>
      <c r="AB13" s="37"/>
    </row>
    <row r="14" spans="1:28" x14ac:dyDescent="0.25">
      <c r="A14" s="70">
        <f t="shared" si="0"/>
        <v>6</v>
      </c>
      <c r="B14" s="72" t="s">
        <v>194</v>
      </c>
      <c r="C14" s="31" t="s">
        <v>122</v>
      </c>
      <c r="D14" s="78">
        <v>46.83</v>
      </c>
      <c r="E14" s="78">
        <v>32.421999999999997</v>
      </c>
      <c r="F14" s="32" t="s">
        <v>195</v>
      </c>
      <c r="G14" s="73">
        <v>3849165</v>
      </c>
      <c r="H14" s="34" t="s">
        <v>146</v>
      </c>
      <c r="I14" s="80" t="s">
        <v>161</v>
      </c>
      <c r="J14" s="49">
        <v>44150</v>
      </c>
      <c r="K14" s="52" t="s">
        <v>175</v>
      </c>
      <c r="L14" s="54" t="s">
        <v>180</v>
      </c>
      <c r="M14" s="32" t="s">
        <v>222</v>
      </c>
      <c r="N14" s="73" t="s">
        <v>116</v>
      </c>
      <c r="O14" s="47">
        <v>44150</v>
      </c>
      <c r="P14" s="47">
        <v>44514</v>
      </c>
      <c r="Q14" s="37" t="s">
        <v>117</v>
      </c>
      <c r="R14" s="57">
        <v>25000000</v>
      </c>
      <c r="S14" s="36">
        <f t="shared" si="1"/>
        <v>2500000</v>
      </c>
      <c r="T14" s="37"/>
      <c r="U14" s="38">
        <f t="shared" si="2"/>
        <v>27500000</v>
      </c>
      <c r="V14" s="36">
        <f t="shared" si="3"/>
        <v>25000000</v>
      </c>
      <c r="W14" s="69">
        <f>JUNI!AA14</f>
        <v>0</v>
      </c>
      <c r="X14" s="69"/>
      <c r="Y14" s="69"/>
      <c r="Z14" s="69">
        <f t="shared" si="4"/>
        <v>0</v>
      </c>
      <c r="AA14" s="69">
        <f t="shared" si="5"/>
        <v>0</v>
      </c>
      <c r="AB14" s="37"/>
    </row>
    <row r="15" spans="1:28" x14ac:dyDescent="0.25">
      <c r="A15" s="70">
        <f t="shared" si="0"/>
        <v>7</v>
      </c>
      <c r="B15" s="72" t="s">
        <v>194</v>
      </c>
      <c r="C15" s="31" t="s">
        <v>123</v>
      </c>
      <c r="D15" s="78">
        <v>10</v>
      </c>
      <c r="E15" s="78">
        <v>0</v>
      </c>
      <c r="F15" s="32" t="s">
        <v>195</v>
      </c>
      <c r="G15" s="73">
        <v>3849165</v>
      </c>
      <c r="H15" s="34" t="s">
        <v>148</v>
      </c>
      <c r="I15" s="80" t="s">
        <v>162</v>
      </c>
      <c r="J15" s="49">
        <v>44119</v>
      </c>
      <c r="K15" s="52" t="s">
        <v>175</v>
      </c>
      <c r="L15" s="54" t="s">
        <v>181</v>
      </c>
      <c r="M15" s="32" t="s">
        <v>217</v>
      </c>
      <c r="N15" s="73" t="s">
        <v>116</v>
      </c>
      <c r="O15" s="47">
        <v>44119</v>
      </c>
      <c r="P15" s="47">
        <v>44483</v>
      </c>
      <c r="Q15" s="37" t="s">
        <v>117</v>
      </c>
      <c r="R15" s="57">
        <v>2200000</v>
      </c>
      <c r="S15" s="36">
        <f t="shared" si="1"/>
        <v>220000</v>
      </c>
      <c r="T15" s="37"/>
      <c r="U15" s="38">
        <f t="shared" si="2"/>
        <v>2420000</v>
      </c>
      <c r="V15" s="36">
        <f t="shared" si="3"/>
        <v>2200000</v>
      </c>
      <c r="W15" s="69">
        <f>JUNI!AA15</f>
        <v>0</v>
      </c>
      <c r="X15" s="69"/>
      <c r="Y15" s="69"/>
      <c r="Z15" s="69">
        <f t="shared" si="4"/>
        <v>0</v>
      </c>
      <c r="AA15" s="69">
        <f t="shared" si="5"/>
        <v>0</v>
      </c>
      <c r="AB15" s="37"/>
    </row>
    <row r="16" spans="1:28" x14ac:dyDescent="0.25">
      <c r="A16" s="70">
        <f t="shared" si="0"/>
        <v>8</v>
      </c>
      <c r="B16" s="72" t="s">
        <v>194</v>
      </c>
      <c r="C16" s="31" t="s">
        <v>124</v>
      </c>
      <c r="D16" s="78">
        <v>16</v>
      </c>
      <c r="E16" s="78">
        <v>0</v>
      </c>
      <c r="F16" s="32" t="s">
        <v>195</v>
      </c>
      <c r="G16" s="73">
        <v>3849165</v>
      </c>
      <c r="H16" s="34" t="s">
        <v>149</v>
      </c>
      <c r="I16" s="80" t="s">
        <v>163</v>
      </c>
      <c r="J16" s="49">
        <v>44071</v>
      </c>
      <c r="K16" s="52" t="s">
        <v>175</v>
      </c>
      <c r="L16" s="54" t="s">
        <v>214</v>
      </c>
      <c r="M16" s="32" t="s">
        <v>213</v>
      </c>
      <c r="N16" s="73" t="s">
        <v>116</v>
      </c>
      <c r="O16" s="47">
        <v>44071</v>
      </c>
      <c r="P16" s="47">
        <v>44435</v>
      </c>
      <c r="Q16" s="37" t="s">
        <v>248</v>
      </c>
      <c r="R16" s="57">
        <v>3300000</v>
      </c>
      <c r="S16" s="36">
        <f t="shared" si="1"/>
        <v>330000</v>
      </c>
      <c r="T16" s="37"/>
      <c r="U16" s="38">
        <f t="shared" si="2"/>
        <v>3630000</v>
      </c>
      <c r="V16" s="36">
        <f t="shared" si="3"/>
        <v>3300000</v>
      </c>
      <c r="W16" s="69">
        <f>JUNI!AA16</f>
        <v>0</v>
      </c>
      <c r="X16" s="69"/>
      <c r="Y16" s="69"/>
      <c r="Z16" s="69">
        <f t="shared" si="4"/>
        <v>0</v>
      </c>
      <c r="AA16" s="69">
        <f t="shared" si="5"/>
        <v>0</v>
      </c>
      <c r="AB16" s="37"/>
    </row>
    <row r="17" spans="1:28" x14ac:dyDescent="0.25">
      <c r="A17" s="70">
        <f t="shared" si="0"/>
        <v>9</v>
      </c>
      <c r="B17" s="72" t="s">
        <v>194</v>
      </c>
      <c r="C17" s="31" t="s">
        <v>125</v>
      </c>
      <c r="D17" s="78">
        <v>33.5</v>
      </c>
      <c r="E17" s="78">
        <v>0</v>
      </c>
      <c r="F17" s="32" t="s">
        <v>230</v>
      </c>
      <c r="G17" s="74" t="s">
        <v>196</v>
      </c>
      <c r="H17" s="34" t="s">
        <v>150</v>
      </c>
      <c r="I17" s="80" t="s">
        <v>164</v>
      </c>
      <c r="J17" s="49">
        <v>44122</v>
      </c>
      <c r="K17" s="52" t="s">
        <v>175</v>
      </c>
      <c r="L17" s="54" t="s">
        <v>182</v>
      </c>
      <c r="M17" s="32" t="s">
        <v>218</v>
      </c>
      <c r="N17" s="73" t="s">
        <v>116</v>
      </c>
      <c r="O17" s="47">
        <v>44122</v>
      </c>
      <c r="P17" s="47">
        <v>44486</v>
      </c>
      <c r="Q17" s="37" t="s">
        <v>117</v>
      </c>
      <c r="R17" s="57">
        <v>6600000</v>
      </c>
      <c r="S17" s="36">
        <f t="shared" si="1"/>
        <v>660000</v>
      </c>
      <c r="T17" s="37"/>
      <c r="U17" s="38">
        <f t="shared" si="2"/>
        <v>7260000</v>
      </c>
      <c r="V17" s="36">
        <f t="shared" si="3"/>
        <v>6600000</v>
      </c>
      <c r="W17" s="69">
        <f>JUNI!AA17</f>
        <v>0</v>
      </c>
      <c r="X17" s="69"/>
      <c r="Y17" s="69"/>
      <c r="Z17" s="69">
        <f t="shared" si="4"/>
        <v>0</v>
      </c>
      <c r="AA17" s="69">
        <f t="shared" si="5"/>
        <v>0</v>
      </c>
      <c r="AB17" s="37"/>
    </row>
    <row r="18" spans="1:28" x14ac:dyDescent="0.25">
      <c r="A18" s="70">
        <f t="shared" si="0"/>
        <v>10</v>
      </c>
      <c r="B18" s="72" t="s">
        <v>194</v>
      </c>
      <c r="C18" s="31" t="s">
        <v>126</v>
      </c>
      <c r="D18" s="78">
        <v>183</v>
      </c>
      <c r="E18" s="78">
        <v>56</v>
      </c>
      <c r="F18" s="32" t="s">
        <v>228</v>
      </c>
      <c r="G18" s="73">
        <v>3849163</v>
      </c>
      <c r="H18" s="34" t="s">
        <v>115</v>
      </c>
      <c r="I18" s="80" t="s">
        <v>165</v>
      </c>
      <c r="J18" s="49">
        <v>44142</v>
      </c>
      <c r="K18" s="52" t="s">
        <v>175</v>
      </c>
      <c r="L18" s="54" t="s">
        <v>183</v>
      </c>
      <c r="M18" s="32" t="s">
        <v>220</v>
      </c>
      <c r="N18" s="73" t="s">
        <v>116</v>
      </c>
      <c r="O18" s="47">
        <v>44142</v>
      </c>
      <c r="P18" s="47">
        <v>44506</v>
      </c>
      <c r="Q18" s="37" t="s">
        <v>117</v>
      </c>
      <c r="R18" s="57">
        <v>6600000</v>
      </c>
      <c r="S18" s="36">
        <f t="shared" si="1"/>
        <v>660000</v>
      </c>
      <c r="T18" s="37"/>
      <c r="U18" s="38">
        <f t="shared" si="2"/>
        <v>7260000</v>
      </c>
      <c r="V18" s="36">
        <f t="shared" si="3"/>
        <v>6600000</v>
      </c>
      <c r="W18" s="69">
        <f>JUNI!AA18</f>
        <v>0</v>
      </c>
      <c r="X18" s="69"/>
      <c r="Y18" s="69"/>
      <c r="Z18" s="69">
        <f t="shared" si="4"/>
        <v>0</v>
      </c>
      <c r="AA18" s="69">
        <f t="shared" si="5"/>
        <v>0</v>
      </c>
      <c r="AB18" s="37"/>
    </row>
    <row r="19" spans="1:28" x14ac:dyDescent="0.25">
      <c r="A19" s="70">
        <f t="shared" si="0"/>
        <v>11</v>
      </c>
      <c r="B19" s="72" t="s">
        <v>194</v>
      </c>
      <c r="C19" s="31" t="s">
        <v>127</v>
      </c>
      <c r="D19" s="78">
        <v>60</v>
      </c>
      <c r="E19" s="78">
        <v>45</v>
      </c>
      <c r="F19" s="32" t="s">
        <v>228</v>
      </c>
      <c r="G19" s="73">
        <v>3849163</v>
      </c>
      <c r="H19" s="34" t="s">
        <v>115</v>
      </c>
      <c r="I19" s="80" t="s">
        <v>166</v>
      </c>
      <c r="J19" s="49">
        <v>44150</v>
      </c>
      <c r="K19" s="52" t="s">
        <v>175</v>
      </c>
      <c r="L19" s="54" t="s">
        <v>184</v>
      </c>
      <c r="M19" s="32" t="s">
        <v>223</v>
      </c>
      <c r="N19" s="73" t="s">
        <v>116</v>
      </c>
      <c r="O19" s="47">
        <v>44150</v>
      </c>
      <c r="P19" s="47">
        <v>44514</v>
      </c>
      <c r="Q19" s="37" t="s">
        <v>117</v>
      </c>
      <c r="R19" s="57">
        <v>2750000</v>
      </c>
      <c r="S19" s="36">
        <f t="shared" si="1"/>
        <v>275000</v>
      </c>
      <c r="T19" s="37"/>
      <c r="U19" s="38">
        <f t="shared" si="2"/>
        <v>3025000</v>
      </c>
      <c r="V19" s="36">
        <f t="shared" si="3"/>
        <v>2750000</v>
      </c>
      <c r="W19" s="69">
        <f>JUNI!AA19</f>
        <v>0</v>
      </c>
      <c r="X19" s="69"/>
      <c r="Y19" s="69"/>
      <c r="Z19" s="69">
        <f t="shared" si="4"/>
        <v>0</v>
      </c>
      <c r="AA19" s="69">
        <f t="shared" si="5"/>
        <v>0</v>
      </c>
      <c r="AB19" s="37"/>
    </row>
    <row r="20" spans="1:28" x14ac:dyDescent="0.25">
      <c r="A20" s="70">
        <f t="shared" si="0"/>
        <v>12</v>
      </c>
      <c r="B20" s="72" t="s">
        <v>194</v>
      </c>
      <c r="C20" s="31" t="s">
        <v>128</v>
      </c>
      <c r="D20" s="78">
        <v>1784</v>
      </c>
      <c r="E20" s="78">
        <v>306</v>
      </c>
      <c r="F20" s="32" t="s">
        <v>230</v>
      </c>
      <c r="G20" s="73" t="s">
        <v>198</v>
      </c>
      <c r="H20" s="34" t="s">
        <v>154</v>
      </c>
      <c r="I20" s="80" t="s">
        <v>167</v>
      </c>
      <c r="J20" s="49">
        <v>44136</v>
      </c>
      <c r="K20" s="52" t="s">
        <v>175</v>
      </c>
      <c r="L20" s="54" t="s">
        <v>185</v>
      </c>
      <c r="M20" s="32" t="s">
        <v>219</v>
      </c>
      <c r="N20" s="73" t="s">
        <v>116</v>
      </c>
      <c r="O20" s="47">
        <v>44136</v>
      </c>
      <c r="P20" s="47">
        <v>44501</v>
      </c>
      <c r="Q20" s="37" t="s">
        <v>117</v>
      </c>
      <c r="R20" s="57">
        <v>100000000</v>
      </c>
      <c r="S20" s="36">
        <f t="shared" si="1"/>
        <v>10000000</v>
      </c>
      <c r="T20" s="37"/>
      <c r="U20" s="38">
        <f t="shared" si="2"/>
        <v>110000000</v>
      </c>
      <c r="V20" s="36">
        <f t="shared" si="3"/>
        <v>100000000</v>
      </c>
      <c r="W20" s="69">
        <f>JUNI!AA20</f>
        <v>0</v>
      </c>
      <c r="X20" s="69"/>
      <c r="Y20" s="69"/>
      <c r="Z20" s="69">
        <f t="shared" si="4"/>
        <v>0</v>
      </c>
      <c r="AA20" s="69">
        <f t="shared" si="5"/>
        <v>0</v>
      </c>
      <c r="AB20" s="37"/>
    </row>
    <row r="21" spans="1:28" x14ac:dyDescent="0.25">
      <c r="A21" s="70">
        <f t="shared" si="0"/>
        <v>13</v>
      </c>
      <c r="B21" s="72" t="s">
        <v>194</v>
      </c>
      <c r="C21" s="31" t="s">
        <v>129</v>
      </c>
      <c r="D21" s="78">
        <v>33.5</v>
      </c>
      <c r="E21" s="78">
        <v>0</v>
      </c>
      <c r="F21" s="32" t="s">
        <v>233</v>
      </c>
      <c r="G21" s="73">
        <v>7413017</v>
      </c>
      <c r="H21" s="34" t="s">
        <v>151</v>
      </c>
      <c r="I21" s="80" t="s">
        <v>168</v>
      </c>
      <c r="J21" s="49">
        <v>44001</v>
      </c>
      <c r="K21" s="52" t="s">
        <v>175</v>
      </c>
      <c r="L21" s="54" t="s">
        <v>186</v>
      </c>
      <c r="M21" s="32" t="s">
        <v>212</v>
      </c>
      <c r="N21" s="73" t="s">
        <v>116</v>
      </c>
      <c r="O21" s="47">
        <v>44001</v>
      </c>
      <c r="P21" s="47">
        <v>44366</v>
      </c>
      <c r="Q21" s="37" t="s">
        <v>117</v>
      </c>
      <c r="R21" s="57">
        <v>3500000</v>
      </c>
      <c r="S21" s="36">
        <f t="shared" si="1"/>
        <v>350000</v>
      </c>
      <c r="T21" s="37"/>
      <c r="U21" s="38">
        <f t="shared" si="2"/>
        <v>3850000</v>
      </c>
      <c r="V21" s="36">
        <f t="shared" si="3"/>
        <v>3500000</v>
      </c>
      <c r="W21" s="69">
        <f>JUNI!AA21</f>
        <v>0</v>
      </c>
      <c r="X21" s="69"/>
      <c r="Y21" s="69"/>
      <c r="Z21" s="69">
        <f t="shared" si="4"/>
        <v>0</v>
      </c>
      <c r="AA21" s="69">
        <f t="shared" si="5"/>
        <v>0</v>
      </c>
      <c r="AB21" s="37"/>
    </row>
    <row r="22" spans="1:28" x14ac:dyDescent="0.25">
      <c r="A22" s="70">
        <f t="shared" si="0"/>
        <v>14</v>
      </c>
      <c r="B22" s="72" t="s">
        <v>194</v>
      </c>
      <c r="C22" s="31" t="s">
        <v>129</v>
      </c>
      <c r="D22" s="78">
        <v>20</v>
      </c>
      <c r="E22" s="78">
        <v>0</v>
      </c>
      <c r="F22" s="32" t="s">
        <v>233</v>
      </c>
      <c r="G22" s="73">
        <v>7413017</v>
      </c>
      <c r="H22" s="34" t="s">
        <v>146</v>
      </c>
      <c r="I22" s="80" t="s">
        <v>169</v>
      </c>
      <c r="J22" s="49">
        <v>44032</v>
      </c>
      <c r="K22" s="52" t="s">
        <v>175</v>
      </c>
      <c r="L22" s="54" t="s">
        <v>187</v>
      </c>
      <c r="M22" s="32" t="s">
        <v>212</v>
      </c>
      <c r="N22" s="73" t="s">
        <v>116</v>
      </c>
      <c r="O22" s="47">
        <v>44032</v>
      </c>
      <c r="P22" s="47">
        <v>44396</v>
      </c>
      <c r="Q22" s="37" t="s">
        <v>248</v>
      </c>
      <c r="R22" s="57">
        <v>2272727.2727272729</v>
      </c>
      <c r="S22" s="36">
        <f t="shared" si="1"/>
        <v>227272.72727272729</v>
      </c>
      <c r="T22" s="37"/>
      <c r="U22" s="38">
        <f t="shared" si="2"/>
        <v>2500000</v>
      </c>
      <c r="V22" s="36">
        <f t="shared" si="3"/>
        <v>2272727.2727272729</v>
      </c>
      <c r="W22" s="69">
        <f>JUNI!AA22</f>
        <v>0</v>
      </c>
      <c r="X22" s="69"/>
      <c r="Y22" s="69"/>
      <c r="Z22" s="69">
        <f t="shared" si="4"/>
        <v>0</v>
      </c>
      <c r="AA22" s="69">
        <f t="shared" si="5"/>
        <v>0</v>
      </c>
      <c r="AB22" s="37"/>
    </row>
    <row r="23" spans="1:28" x14ac:dyDescent="0.25">
      <c r="A23" s="70">
        <f t="shared" si="0"/>
        <v>15</v>
      </c>
      <c r="B23" s="72" t="s">
        <v>194</v>
      </c>
      <c r="C23" s="31" t="s">
        <v>130</v>
      </c>
      <c r="D23" s="78">
        <v>120.54</v>
      </c>
      <c r="E23" s="78">
        <v>0</v>
      </c>
      <c r="F23" s="32" t="s">
        <v>195</v>
      </c>
      <c r="G23" s="73">
        <v>3849165</v>
      </c>
      <c r="H23" s="34" t="s">
        <v>152</v>
      </c>
      <c r="I23" s="80" t="s">
        <v>170</v>
      </c>
      <c r="J23" s="49">
        <v>43753</v>
      </c>
      <c r="K23" s="52" t="s">
        <v>175</v>
      </c>
      <c r="L23" s="54" t="s">
        <v>188</v>
      </c>
      <c r="M23" s="32" t="s">
        <v>238</v>
      </c>
      <c r="N23" s="73" t="s">
        <v>116</v>
      </c>
      <c r="O23" s="47">
        <v>43753</v>
      </c>
      <c r="P23" s="47">
        <v>44483</v>
      </c>
      <c r="Q23" s="37" t="s">
        <v>117</v>
      </c>
      <c r="R23" s="57">
        <v>50000000</v>
      </c>
      <c r="S23" s="36">
        <f t="shared" si="1"/>
        <v>5000000</v>
      </c>
      <c r="T23" s="37"/>
      <c r="U23" s="38">
        <f t="shared" si="2"/>
        <v>55000000</v>
      </c>
      <c r="V23" s="36">
        <f t="shared" si="3"/>
        <v>50000000</v>
      </c>
      <c r="W23" s="69">
        <f>JUNI!AA23</f>
        <v>0</v>
      </c>
      <c r="X23" s="69"/>
      <c r="Y23" s="69"/>
      <c r="Z23" s="69">
        <f t="shared" si="4"/>
        <v>0</v>
      </c>
      <c r="AA23" s="69">
        <f t="shared" si="5"/>
        <v>0</v>
      </c>
      <c r="AB23" s="37"/>
    </row>
    <row r="24" spans="1:28" s="158" customFormat="1" x14ac:dyDescent="0.25">
      <c r="A24" s="142">
        <f t="shared" si="0"/>
        <v>16</v>
      </c>
      <c r="B24" s="143" t="s">
        <v>194</v>
      </c>
      <c r="C24" s="144" t="s">
        <v>131</v>
      </c>
      <c r="D24" s="145">
        <v>30</v>
      </c>
      <c r="E24" s="145">
        <v>7.5</v>
      </c>
      <c r="F24" s="144" t="s">
        <v>231</v>
      </c>
      <c r="G24" s="146">
        <v>5428816</v>
      </c>
      <c r="H24" s="147" t="s">
        <v>153</v>
      </c>
      <c r="I24" s="148" t="s">
        <v>171</v>
      </c>
      <c r="J24" s="149">
        <v>44341</v>
      </c>
      <c r="K24" s="150" t="s">
        <v>175</v>
      </c>
      <c r="L24" s="151" t="s">
        <v>189</v>
      </c>
      <c r="M24" s="144" t="s">
        <v>210</v>
      </c>
      <c r="N24" s="146" t="s">
        <v>116</v>
      </c>
      <c r="O24" s="152">
        <v>44341</v>
      </c>
      <c r="P24" s="152">
        <v>44705</v>
      </c>
      <c r="Q24" s="153" t="s">
        <v>117</v>
      </c>
      <c r="R24" s="154">
        <v>4600000</v>
      </c>
      <c r="S24" s="155">
        <f t="shared" si="1"/>
        <v>460000</v>
      </c>
      <c r="T24" s="153"/>
      <c r="U24" s="156">
        <f t="shared" si="2"/>
        <v>5060000</v>
      </c>
      <c r="V24" s="155">
        <f t="shared" si="3"/>
        <v>4600000</v>
      </c>
      <c r="W24" s="157">
        <f>JUNI!AA24</f>
        <v>5000000</v>
      </c>
      <c r="X24" s="157"/>
      <c r="Y24" s="157"/>
      <c r="Z24" s="157">
        <f t="shared" si="4"/>
        <v>0</v>
      </c>
      <c r="AA24" s="157">
        <f t="shared" si="5"/>
        <v>5000000</v>
      </c>
      <c r="AB24" s="153"/>
    </row>
    <row r="25" spans="1:28" x14ac:dyDescent="0.25">
      <c r="A25" s="70">
        <f t="shared" si="0"/>
        <v>17</v>
      </c>
      <c r="B25" s="72" t="s">
        <v>194</v>
      </c>
      <c r="C25" s="31" t="s">
        <v>132</v>
      </c>
      <c r="D25" s="79">
        <v>30</v>
      </c>
      <c r="E25" s="78">
        <v>0</v>
      </c>
      <c r="F25" s="32" t="s">
        <v>231</v>
      </c>
      <c r="G25" s="73">
        <v>5428816</v>
      </c>
      <c r="H25" s="34" t="s">
        <v>156</v>
      </c>
      <c r="I25" s="80" t="s">
        <v>236</v>
      </c>
      <c r="J25" s="49">
        <v>44262</v>
      </c>
      <c r="K25" s="52" t="s">
        <v>175</v>
      </c>
      <c r="L25" s="54" t="s">
        <v>189</v>
      </c>
      <c r="M25" s="32" t="s">
        <v>210</v>
      </c>
      <c r="N25" s="73" t="s">
        <v>116</v>
      </c>
      <c r="O25" s="47">
        <v>44262</v>
      </c>
      <c r="P25" s="47">
        <v>44627</v>
      </c>
      <c r="Q25" s="37" t="s">
        <v>248</v>
      </c>
      <c r="R25" s="57">
        <v>3500000</v>
      </c>
      <c r="S25" s="36">
        <f t="shared" si="1"/>
        <v>350000</v>
      </c>
      <c r="T25" s="37"/>
      <c r="U25" s="38">
        <f t="shared" si="2"/>
        <v>3850000</v>
      </c>
      <c r="V25" s="36">
        <f t="shared" si="3"/>
        <v>3500000</v>
      </c>
      <c r="W25" s="69">
        <v>3675000</v>
      </c>
      <c r="X25" s="69"/>
      <c r="Y25" s="69"/>
      <c r="Z25" s="69">
        <f t="shared" si="4"/>
        <v>0</v>
      </c>
      <c r="AA25" s="69">
        <f t="shared" si="5"/>
        <v>3675000</v>
      </c>
      <c r="AB25" s="37"/>
    </row>
    <row r="26" spans="1:28" x14ac:dyDescent="0.25">
      <c r="A26" s="70">
        <f t="shared" si="0"/>
        <v>18</v>
      </c>
      <c r="B26" s="72" t="s">
        <v>194</v>
      </c>
      <c r="C26" s="31" t="s">
        <v>133</v>
      </c>
      <c r="D26" s="79">
        <v>1236</v>
      </c>
      <c r="E26" s="78">
        <v>0</v>
      </c>
      <c r="F26" s="32" t="s">
        <v>241</v>
      </c>
      <c r="G26" s="73">
        <v>3849162</v>
      </c>
      <c r="H26" s="34">
        <v>0</v>
      </c>
      <c r="I26" s="80" t="s">
        <v>172</v>
      </c>
      <c r="J26" s="49"/>
      <c r="K26" s="52"/>
      <c r="L26" s="54"/>
      <c r="M26" s="32"/>
      <c r="N26" s="73"/>
      <c r="O26" s="47"/>
      <c r="P26" s="47"/>
      <c r="Q26" s="37"/>
      <c r="R26" s="57">
        <v>15000000</v>
      </c>
      <c r="S26" s="36">
        <f t="shared" si="1"/>
        <v>1500000</v>
      </c>
      <c r="T26" s="37"/>
      <c r="U26" s="38">
        <f t="shared" si="2"/>
        <v>16500000</v>
      </c>
      <c r="V26" s="36">
        <f t="shared" si="3"/>
        <v>15000000</v>
      </c>
      <c r="W26" s="69">
        <f>JUNI!AA26</f>
        <v>0</v>
      </c>
      <c r="X26" s="69"/>
      <c r="Y26" s="69"/>
      <c r="Z26" s="69">
        <f t="shared" si="4"/>
        <v>0</v>
      </c>
      <c r="AA26" s="69">
        <f t="shared" si="5"/>
        <v>0</v>
      </c>
      <c r="AB26" s="37"/>
    </row>
    <row r="27" spans="1:28" x14ac:dyDescent="0.25">
      <c r="A27" s="70">
        <f t="shared" si="0"/>
        <v>19</v>
      </c>
      <c r="B27" s="72" t="s">
        <v>194</v>
      </c>
      <c r="C27" s="31" t="s">
        <v>134</v>
      </c>
      <c r="D27" s="79">
        <v>825</v>
      </c>
      <c r="E27" s="78">
        <v>0</v>
      </c>
      <c r="F27" s="32" t="s">
        <v>242</v>
      </c>
      <c r="G27" s="73">
        <v>7413013</v>
      </c>
      <c r="H27" s="34">
        <v>0</v>
      </c>
      <c r="I27" s="80" t="s">
        <v>172</v>
      </c>
      <c r="J27" s="49"/>
      <c r="K27" s="52"/>
      <c r="L27" s="54"/>
      <c r="M27" s="32"/>
      <c r="N27" s="73"/>
      <c r="O27" s="47"/>
      <c r="P27" s="47"/>
      <c r="Q27" s="37"/>
      <c r="R27" s="57">
        <v>5000000</v>
      </c>
      <c r="S27" s="36">
        <f t="shared" si="1"/>
        <v>500000</v>
      </c>
      <c r="T27" s="37"/>
      <c r="U27" s="38">
        <f t="shared" si="2"/>
        <v>5500000</v>
      </c>
      <c r="V27" s="36">
        <f t="shared" si="3"/>
        <v>5000000</v>
      </c>
      <c r="W27" s="69">
        <f>JUNI!AA27</f>
        <v>0</v>
      </c>
      <c r="X27" s="69"/>
      <c r="Y27" s="69"/>
      <c r="Z27" s="69">
        <f t="shared" si="4"/>
        <v>0</v>
      </c>
      <c r="AA27" s="69">
        <f t="shared" si="5"/>
        <v>0</v>
      </c>
      <c r="AB27" s="37"/>
    </row>
    <row r="28" spans="1:28" x14ac:dyDescent="0.25">
      <c r="A28" s="70">
        <f t="shared" si="0"/>
        <v>20</v>
      </c>
      <c r="B28" s="72" t="s">
        <v>194</v>
      </c>
      <c r="C28" s="31" t="s">
        <v>129</v>
      </c>
      <c r="D28" s="79">
        <v>280</v>
      </c>
      <c r="E28" s="78">
        <v>0</v>
      </c>
      <c r="F28" s="32" t="s">
        <v>233</v>
      </c>
      <c r="G28" s="73">
        <v>7413017</v>
      </c>
      <c r="H28" s="34">
        <v>0</v>
      </c>
      <c r="I28" s="80" t="s">
        <v>172</v>
      </c>
      <c r="J28" s="49"/>
      <c r="K28" s="52"/>
      <c r="L28" s="54"/>
      <c r="M28" s="32"/>
      <c r="N28" s="73"/>
      <c r="O28" s="47"/>
      <c r="P28" s="47"/>
      <c r="Q28" s="37"/>
      <c r="R28" s="57">
        <f>10000000-2318182</f>
        <v>7681818</v>
      </c>
      <c r="S28" s="36">
        <f t="shared" si="1"/>
        <v>768181.8</v>
      </c>
      <c r="T28" s="37"/>
      <c r="U28" s="38">
        <f t="shared" si="2"/>
        <v>8449999.8000000007</v>
      </c>
      <c r="V28" s="36">
        <f t="shared" si="3"/>
        <v>7681818</v>
      </c>
      <c r="W28" s="69">
        <f>JUNI!AA28</f>
        <v>0</v>
      </c>
      <c r="X28" s="69"/>
      <c r="Y28" s="69"/>
      <c r="Z28" s="69">
        <f t="shared" si="4"/>
        <v>0</v>
      </c>
      <c r="AA28" s="69">
        <f t="shared" si="5"/>
        <v>0</v>
      </c>
      <c r="AB28" s="37"/>
    </row>
    <row r="29" spans="1:28" x14ac:dyDescent="0.25">
      <c r="A29" s="70">
        <f t="shared" si="0"/>
        <v>21</v>
      </c>
      <c r="B29" s="72" t="s">
        <v>194</v>
      </c>
      <c r="C29" s="31" t="s">
        <v>135</v>
      </c>
      <c r="D29" s="79">
        <v>2030</v>
      </c>
      <c r="E29" s="78">
        <v>0</v>
      </c>
      <c r="F29" s="32" t="s">
        <v>232</v>
      </c>
      <c r="G29" s="29">
        <v>7413012</v>
      </c>
      <c r="H29" s="34">
        <v>0</v>
      </c>
      <c r="I29" s="80" t="s">
        <v>172</v>
      </c>
      <c r="J29" s="49"/>
      <c r="K29" s="52"/>
      <c r="L29" s="54"/>
      <c r="M29" s="32"/>
      <c r="N29" s="73"/>
      <c r="O29" s="47"/>
      <c r="P29" s="47"/>
      <c r="Q29" s="37"/>
      <c r="R29" s="57">
        <v>75000000</v>
      </c>
      <c r="S29" s="36">
        <f t="shared" si="1"/>
        <v>7500000</v>
      </c>
      <c r="T29" s="37"/>
      <c r="U29" s="38">
        <f t="shared" si="2"/>
        <v>82500000</v>
      </c>
      <c r="V29" s="36">
        <f t="shared" si="3"/>
        <v>75000000</v>
      </c>
      <c r="W29" s="69">
        <f>JUNI!AA29</f>
        <v>0</v>
      </c>
      <c r="X29" s="69"/>
      <c r="Y29" s="69"/>
      <c r="Z29" s="69">
        <f t="shared" si="4"/>
        <v>0</v>
      </c>
      <c r="AA29" s="69">
        <f t="shared" si="5"/>
        <v>0</v>
      </c>
      <c r="AB29" s="37"/>
    </row>
    <row r="30" spans="1:28" x14ac:dyDescent="0.25">
      <c r="A30" s="70">
        <f t="shared" si="0"/>
        <v>22</v>
      </c>
      <c r="B30" s="72" t="s">
        <v>194</v>
      </c>
      <c r="C30" s="31" t="s">
        <v>136</v>
      </c>
      <c r="D30" s="79">
        <v>19445</v>
      </c>
      <c r="E30" s="78">
        <v>0</v>
      </c>
      <c r="F30" s="32" t="s">
        <v>244</v>
      </c>
      <c r="G30" s="73" t="s">
        <v>199</v>
      </c>
      <c r="H30" s="34">
        <v>0</v>
      </c>
      <c r="I30" s="80" t="s">
        <v>172</v>
      </c>
      <c r="J30" s="49"/>
      <c r="K30" s="52"/>
      <c r="L30" s="54"/>
      <c r="M30" s="32"/>
      <c r="N30" s="73"/>
      <c r="O30" s="47"/>
      <c r="P30" s="47"/>
      <c r="Q30" s="37"/>
      <c r="R30" s="57">
        <v>100000000</v>
      </c>
      <c r="S30" s="36">
        <f t="shared" si="1"/>
        <v>10000000</v>
      </c>
      <c r="T30" s="37"/>
      <c r="U30" s="38">
        <f t="shared" si="2"/>
        <v>110000000</v>
      </c>
      <c r="V30" s="36">
        <f t="shared" si="3"/>
        <v>100000000</v>
      </c>
      <c r="W30" s="69">
        <f>JUNI!AA30</f>
        <v>0</v>
      </c>
      <c r="X30" s="69"/>
      <c r="Y30" s="69"/>
      <c r="Z30" s="69">
        <f t="shared" si="4"/>
        <v>0</v>
      </c>
      <c r="AA30" s="69">
        <f t="shared" si="5"/>
        <v>0</v>
      </c>
      <c r="AB30" s="37"/>
    </row>
    <row r="31" spans="1:28" x14ac:dyDescent="0.25">
      <c r="A31" s="70">
        <f t="shared" si="0"/>
        <v>23</v>
      </c>
      <c r="B31" s="72" t="s">
        <v>194</v>
      </c>
      <c r="C31" s="31" t="s">
        <v>137</v>
      </c>
      <c r="D31" s="79">
        <v>1980</v>
      </c>
      <c r="E31" s="78">
        <v>0</v>
      </c>
      <c r="F31" s="32" t="s">
        <v>243</v>
      </c>
      <c r="G31" s="73">
        <v>7413016</v>
      </c>
      <c r="H31" s="34">
        <v>0</v>
      </c>
      <c r="I31" s="80" t="s">
        <v>172</v>
      </c>
      <c r="J31" s="49"/>
      <c r="K31" s="52"/>
      <c r="L31" s="54"/>
      <c r="M31" s="32"/>
      <c r="N31" s="73"/>
      <c r="O31" s="47"/>
      <c r="P31" s="47"/>
      <c r="Q31" s="37"/>
      <c r="R31" s="57">
        <v>64782098</v>
      </c>
      <c r="S31" s="36">
        <f t="shared" si="1"/>
        <v>6478209.8000000007</v>
      </c>
      <c r="T31" s="37"/>
      <c r="U31" s="38">
        <f t="shared" si="2"/>
        <v>71260307.799999997</v>
      </c>
      <c r="V31" s="36">
        <f t="shared" si="3"/>
        <v>64782098</v>
      </c>
      <c r="W31" s="69">
        <f>JUNI!AA31</f>
        <v>0</v>
      </c>
      <c r="Y31" s="69"/>
      <c r="Z31" s="69">
        <f>X35+Y31</f>
        <v>0</v>
      </c>
      <c r="AA31" s="69">
        <f t="shared" si="5"/>
        <v>0</v>
      </c>
      <c r="AB31" s="37"/>
    </row>
    <row r="32" spans="1:28" x14ac:dyDescent="0.25">
      <c r="A32" s="70">
        <f t="shared" si="0"/>
        <v>24</v>
      </c>
      <c r="B32" s="72" t="s">
        <v>194</v>
      </c>
      <c r="C32" s="31" t="s">
        <v>138</v>
      </c>
      <c r="D32" s="79">
        <v>19200</v>
      </c>
      <c r="E32" s="78">
        <v>0</v>
      </c>
      <c r="F32" s="32" t="s">
        <v>245</v>
      </c>
      <c r="G32" s="29" t="s">
        <v>200</v>
      </c>
      <c r="H32" s="34" t="s">
        <v>203</v>
      </c>
      <c r="I32" s="80" t="s">
        <v>173</v>
      </c>
      <c r="J32" s="49" t="s">
        <v>174</v>
      </c>
      <c r="K32" s="52" t="s">
        <v>175</v>
      </c>
      <c r="L32" s="54" t="s">
        <v>207</v>
      </c>
      <c r="M32" s="32" t="s">
        <v>208</v>
      </c>
      <c r="N32" s="73" t="s">
        <v>201</v>
      </c>
      <c r="O32" s="47" t="s">
        <v>174</v>
      </c>
      <c r="P32" s="47" t="s">
        <v>193</v>
      </c>
      <c r="Q32" s="37" t="s">
        <v>117</v>
      </c>
      <c r="R32" s="57">
        <v>40000000</v>
      </c>
      <c r="S32" s="36">
        <f t="shared" si="1"/>
        <v>4000000</v>
      </c>
      <c r="T32" s="37"/>
      <c r="U32" s="38">
        <f t="shared" si="2"/>
        <v>44000000</v>
      </c>
      <c r="V32" s="36">
        <f t="shared" si="3"/>
        <v>40000000</v>
      </c>
      <c r="W32" s="69">
        <f>JUNI!AA32</f>
        <v>0</v>
      </c>
      <c r="Y32" s="69"/>
      <c r="Z32" s="69">
        <f>X36+Y32</f>
        <v>0</v>
      </c>
      <c r="AA32" s="69">
        <f t="shared" si="5"/>
        <v>0</v>
      </c>
      <c r="AB32" s="37"/>
    </row>
    <row r="33" spans="1:28" x14ac:dyDescent="0.25">
      <c r="A33" s="70">
        <f t="shared" si="0"/>
        <v>25</v>
      </c>
      <c r="B33" s="72" t="s">
        <v>194</v>
      </c>
      <c r="C33" s="31" t="s">
        <v>139</v>
      </c>
      <c r="D33" s="79">
        <v>570</v>
      </c>
      <c r="E33" s="78">
        <v>0</v>
      </c>
      <c r="F33" s="32" t="s">
        <v>225</v>
      </c>
      <c r="G33" s="29" t="s">
        <v>200</v>
      </c>
      <c r="H33" s="34" t="s">
        <v>155</v>
      </c>
      <c r="I33" s="80" t="s">
        <v>204</v>
      </c>
      <c r="J33" s="49">
        <v>44075</v>
      </c>
      <c r="K33" s="52" t="s">
        <v>175</v>
      </c>
      <c r="L33" s="54" t="s">
        <v>190</v>
      </c>
      <c r="M33" s="32" t="s">
        <v>226</v>
      </c>
      <c r="N33" s="73" t="s">
        <v>201</v>
      </c>
      <c r="O33" s="48">
        <v>44075</v>
      </c>
      <c r="P33" s="48">
        <v>44439</v>
      </c>
      <c r="Q33" s="37" t="s">
        <v>117</v>
      </c>
      <c r="R33" s="57">
        <v>55555555</v>
      </c>
      <c r="S33" s="36">
        <f t="shared" si="1"/>
        <v>5555555.5</v>
      </c>
      <c r="T33" s="37"/>
      <c r="U33" s="38">
        <f t="shared" si="2"/>
        <v>61111110.5</v>
      </c>
      <c r="V33" s="36">
        <f t="shared" si="3"/>
        <v>55555555</v>
      </c>
      <c r="W33" s="69">
        <f>JUNI!AA33</f>
        <v>55555555</v>
      </c>
      <c r="X33" s="69"/>
      <c r="Y33" s="69"/>
      <c r="Z33" s="69">
        <f t="shared" si="4"/>
        <v>0</v>
      </c>
      <c r="AA33" s="69">
        <f t="shared" si="5"/>
        <v>55555555</v>
      </c>
      <c r="AB33" s="37"/>
    </row>
    <row r="34" spans="1:28" x14ac:dyDescent="0.25">
      <c r="A34" s="70">
        <f t="shared" si="0"/>
        <v>26</v>
      </c>
      <c r="B34" s="72" t="s">
        <v>194</v>
      </c>
      <c r="C34" s="31" t="s">
        <v>140</v>
      </c>
      <c r="D34" s="79">
        <v>570</v>
      </c>
      <c r="E34" s="78">
        <v>0</v>
      </c>
      <c r="F34" s="32" t="s">
        <v>229</v>
      </c>
      <c r="G34" s="29" t="s">
        <v>200</v>
      </c>
      <c r="H34" s="34" t="s">
        <v>155</v>
      </c>
      <c r="I34" s="80" t="s">
        <v>205</v>
      </c>
      <c r="J34" s="49">
        <v>44100</v>
      </c>
      <c r="K34" s="52" t="s">
        <v>175</v>
      </c>
      <c r="L34" s="54" t="s">
        <v>191</v>
      </c>
      <c r="M34" s="32" t="s">
        <v>221</v>
      </c>
      <c r="N34" s="73" t="s">
        <v>201</v>
      </c>
      <c r="O34" s="48">
        <v>44100</v>
      </c>
      <c r="P34" s="48">
        <v>44464</v>
      </c>
      <c r="Q34" s="37" t="s">
        <v>117</v>
      </c>
      <c r="R34" s="57">
        <v>100000000</v>
      </c>
      <c r="S34" s="36">
        <f t="shared" si="1"/>
        <v>10000000</v>
      </c>
      <c r="T34" s="37"/>
      <c r="U34" s="38">
        <f t="shared" si="2"/>
        <v>110000000</v>
      </c>
      <c r="V34" s="36">
        <f t="shared" si="3"/>
        <v>100000000</v>
      </c>
      <c r="W34" s="69">
        <f>JUNI!AA34</f>
        <v>0</v>
      </c>
      <c r="X34" s="69"/>
      <c r="Y34" s="69"/>
      <c r="Z34" s="69">
        <f t="shared" si="4"/>
        <v>0</v>
      </c>
      <c r="AA34" s="69">
        <f t="shared" si="5"/>
        <v>0</v>
      </c>
      <c r="AB34" s="37"/>
    </row>
    <row r="35" spans="1:28" s="116" customFormat="1" x14ac:dyDescent="0.25">
      <c r="A35" s="97">
        <f t="shared" si="0"/>
        <v>27</v>
      </c>
      <c r="B35" s="98" t="s">
        <v>194</v>
      </c>
      <c r="C35" s="99" t="s">
        <v>234</v>
      </c>
      <c r="D35" s="100">
        <v>570</v>
      </c>
      <c r="E35" s="101">
        <v>0</v>
      </c>
      <c r="F35" s="102" t="s">
        <v>237</v>
      </c>
      <c r="G35" s="166" t="s">
        <v>200</v>
      </c>
      <c r="H35" s="104" t="s">
        <v>155</v>
      </c>
      <c r="I35" s="105" t="s">
        <v>206</v>
      </c>
      <c r="J35" s="167">
        <v>43657</v>
      </c>
      <c r="K35" s="107" t="s">
        <v>175</v>
      </c>
      <c r="L35" s="99" t="s">
        <v>192</v>
      </c>
      <c r="M35" s="102" t="s">
        <v>250</v>
      </c>
      <c r="N35" s="103" t="s">
        <v>201</v>
      </c>
      <c r="O35" s="168">
        <v>43688</v>
      </c>
      <c r="P35" s="168">
        <v>44421</v>
      </c>
      <c r="Q35" s="112" t="s">
        <v>117</v>
      </c>
      <c r="R35" s="169">
        <v>62684984.090909094</v>
      </c>
      <c r="S35" s="111">
        <f t="shared" si="1"/>
        <v>6268498.4090909101</v>
      </c>
      <c r="T35" s="112"/>
      <c r="U35" s="113">
        <f t="shared" si="2"/>
        <v>68953482.5</v>
      </c>
      <c r="V35" s="111">
        <f t="shared" si="3"/>
        <v>62684984.090909094</v>
      </c>
      <c r="W35" s="115">
        <f>JUNI!AA35</f>
        <v>0</v>
      </c>
      <c r="X35" s="115"/>
      <c r="Y35" s="115"/>
      <c r="Z35" s="115">
        <f t="shared" si="4"/>
        <v>0</v>
      </c>
      <c r="AA35" s="115">
        <f t="shared" si="5"/>
        <v>0</v>
      </c>
      <c r="AB35" s="112"/>
    </row>
    <row r="36" spans="1:28" s="138" customFormat="1" x14ac:dyDescent="0.25">
      <c r="A36" s="121">
        <f t="shared" si="0"/>
        <v>28</v>
      </c>
      <c r="B36" s="122" t="s">
        <v>194</v>
      </c>
      <c r="C36" s="54" t="s">
        <v>129</v>
      </c>
      <c r="D36" s="123">
        <v>20</v>
      </c>
      <c r="E36" s="124">
        <v>0</v>
      </c>
      <c r="F36" s="125" t="s">
        <v>233</v>
      </c>
      <c r="G36" s="126">
        <v>7413017</v>
      </c>
      <c r="H36" s="127" t="s">
        <v>249</v>
      </c>
      <c r="I36" s="128"/>
      <c r="J36" s="129"/>
      <c r="K36" s="130" t="s">
        <v>175</v>
      </c>
      <c r="L36" s="54" t="s">
        <v>251</v>
      </c>
      <c r="M36" s="125" t="s">
        <v>212</v>
      </c>
      <c r="N36" s="126" t="s">
        <v>116</v>
      </c>
      <c r="O36" s="131"/>
      <c r="P36" s="131"/>
      <c r="Q36" s="132" t="s">
        <v>248</v>
      </c>
      <c r="R36" s="133">
        <v>2318182</v>
      </c>
      <c r="S36" s="134">
        <f>R36*10%</f>
        <v>231818.2</v>
      </c>
      <c r="T36" s="135"/>
      <c r="U36" s="136">
        <f t="shared" si="2"/>
        <v>2550000.2000000002</v>
      </c>
      <c r="V36" s="137">
        <f>R36</f>
        <v>2318182</v>
      </c>
      <c r="W36" s="119">
        <f>JUNI!AA36</f>
        <v>2318182</v>
      </c>
      <c r="X36" s="119"/>
      <c r="Y36" s="119"/>
      <c r="Z36" s="119"/>
      <c r="AA36" s="119">
        <f t="shared" si="5"/>
        <v>2318182</v>
      </c>
      <c r="AB36" s="135"/>
    </row>
    <row r="37" spans="1:28" x14ac:dyDescent="0.25">
      <c r="A37" s="60"/>
      <c r="B37" s="61"/>
      <c r="C37" s="62"/>
      <c r="D37" s="63"/>
      <c r="E37" s="64"/>
      <c r="F37" s="65"/>
      <c r="G37" s="59"/>
      <c r="H37" s="66"/>
      <c r="I37" s="59"/>
      <c r="J37" s="59"/>
      <c r="K37" s="59"/>
      <c r="L37" s="59"/>
      <c r="M37" s="84"/>
      <c r="N37" s="85"/>
      <c r="O37" s="67"/>
      <c r="P37" s="67"/>
      <c r="Q37" s="67"/>
      <c r="R37" s="67"/>
      <c r="S37" s="67"/>
      <c r="T37" s="67"/>
      <c r="U37" s="67"/>
      <c r="V37" s="67"/>
      <c r="W37" s="69"/>
      <c r="X37" s="86"/>
      <c r="Y37" s="86"/>
      <c r="Z37" s="69">
        <f t="shared" si="4"/>
        <v>0</v>
      </c>
      <c r="AA37" s="86"/>
      <c r="AB37" s="67"/>
    </row>
    <row r="38" spans="1:28" x14ac:dyDescent="0.25">
      <c r="A38" s="4"/>
      <c r="B38" s="4"/>
      <c r="C38" s="4"/>
      <c r="D38" s="68"/>
      <c r="E38" s="4"/>
      <c r="F38" s="4"/>
      <c r="G38" s="4"/>
      <c r="H38" s="4"/>
      <c r="I38" s="4"/>
      <c r="J38" s="4"/>
      <c r="K38" s="4"/>
      <c r="L38" s="4"/>
      <c r="M38" s="87"/>
      <c r="N38" s="88"/>
      <c r="O38" s="87"/>
      <c r="P38" s="87"/>
      <c r="Q38" s="87"/>
      <c r="R38" s="89">
        <f>SUM(R9:R37)</f>
        <v>821495364.36363637</v>
      </c>
      <c r="S38" s="89">
        <f t="shared" ref="S38:AB38" si="6">SUM(S9:S37)</f>
        <v>82149536.436363637</v>
      </c>
      <c r="T38" s="89">
        <f t="shared" si="6"/>
        <v>0</v>
      </c>
      <c r="U38" s="89">
        <f t="shared" si="6"/>
        <v>903644900.79999995</v>
      </c>
      <c r="V38" s="89">
        <f t="shared" si="6"/>
        <v>821495364.36363637</v>
      </c>
      <c r="W38" s="90">
        <f t="shared" si="6"/>
        <v>100048737</v>
      </c>
      <c r="X38" s="90">
        <f t="shared" si="6"/>
        <v>0</v>
      </c>
      <c r="Y38" s="90">
        <f t="shared" si="6"/>
        <v>22799842</v>
      </c>
      <c r="Z38" s="90">
        <f t="shared" si="6"/>
        <v>22799842</v>
      </c>
      <c r="AA38" s="90">
        <f t="shared" si="6"/>
        <v>122848579</v>
      </c>
      <c r="AB38" s="89">
        <f t="shared" si="6"/>
        <v>0</v>
      </c>
    </row>
    <row r="39" spans="1:28" x14ac:dyDescent="0.25">
      <c r="AA39" s="120"/>
    </row>
    <row r="40" spans="1:28" x14ac:dyDescent="0.25">
      <c r="A40" s="23" t="s">
        <v>55</v>
      </c>
      <c r="U40" s="39"/>
      <c r="AA40" s="120"/>
    </row>
    <row r="41" spans="1:28" x14ac:dyDescent="0.25">
      <c r="A41" s="24" t="s">
        <v>59</v>
      </c>
    </row>
    <row r="42" spans="1:28" x14ac:dyDescent="0.25">
      <c r="A42" s="25" t="s">
        <v>60</v>
      </c>
    </row>
    <row r="43" spans="1:28" x14ac:dyDescent="0.25">
      <c r="A43" s="24" t="s">
        <v>61</v>
      </c>
    </row>
    <row r="44" spans="1:28" x14ac:dyDescent="0.25">
      <c r="A44" s="24" t="s">
        <v>85</v>
      </c>
    </row>
    <row r="45" spans="1:28" x14ac:dyDescent="0.25">
      <c r="A45" s="24" t="s">
        <v>62</v>
      </c>
    </row>
    <row r="46" spans="1:28" x14ac:dyDescent="0.25">
      <c r="A46" s="24" t="s">
        <v>63</v>
      </c>
    </row>
    <row r="47" spans="1:28" x14ac:dyDescent="0.25">
      <c r="A47" s="24" t="s">
        <v>64</v>
      </c>
    </row>
    <row r="48" spans="1:28" x14ac:dyDescent="0.25">
      <c r="A48" s="24" t="s">
        <v>65</v>
      </c>
    </row>
    <row r="49" spans="1:1" x14ac:dyDescent="0.25">
      <c r="A49" s="24" t="s">
        <v>66</v>
      </c>
    </row>
    <row r="50" spans="1:1" x14ac:dyDescent="0.25">
      <c r="A50" s="24" t="s">
        <v>67</v>
      </c>
    </row>
    <row r="51" spans="1:1" x14ac:dyDescent="0.25">
      <c r="A51" s="24" t="s">
        <v>68</v>
      </c>
    </row>
    <row r="52" spans="1:1" x14ac:dyDescent="0.25">
      <c r="A52" s="24" t="s">
        <v>69</v>
      </c>
    </row>
    <row r="53" spans="1:1" x14ac:dyDescent="0.25">
      <c r="A53" s="24" t="s">
        <v>57</v>
      </c>
    </row>
    <row r="54" spans="1:1" x14ac:dyDescent="0.25">
      <c r="A54" s="24" t="s">
        <v>58</v>
      </c>
    </row>
    <row r="55" spans="1:1" x14ac:dyDescent="0.25">
      <c r="A55" s="24" t="s">
        <v>70</v>
      </c>
    </row>
    <row r="56" spans="1:1" x14ac:dyDescent="0.25">
      <c r="A56" s="24" t="s">
        <v>71</v>
      </c>
    </row>
    <row r="57" spans="1:1" x14ac:dyDescent="0.25">
      <c r="A57" s="24" t="s">
        <v>74</v>
      </c>
    </row>
    <row r="58" spans="1:1" x14ac:dyDescent="0.25">
      <c r="A58" s="24" t="s">
        <v>75</v>
      </c>
    </row>
    <row r="59" spans="1:1" x14ac:dyDescent="0.25">
      <c r="A59" s="24" t="s">
        <v>73</v>
      </c>
    </row>
    <row r="60" spans="1:1" x14ac:dyDescent="0.25">
      <c r="A60" s="24" t="s">
        <v>81</v>
      </c>
    </row>
    <row r="61" spans="1:1" x14ac:dyDescent="0.25">
      <c r="A61" s="24" t="s">
        <v>98</v>
      </c>
    </row>
    <row r="62" spans="1:1" x14ac:dyDescent="0.25">
      <c r="A62" s="24" t="s">
        <v>99</v>
      </c>
    </row>
    <row r="63" spans="1:1" x14ac:dyDescent="0.25">
      <c r="A63" s="24" t="s">
        <v>100</v>
      </c>
    </row>
    <row r="64" spans="1:1" x14ac:dyDescent="0.25">
      <c r="A64" s="24" t="s">
        <v>101</v>
      </c>
    </row>
    <row r="65" spans="1:1" x14ac:dyDescent="0.25">
      <c r="A65" s="24" t="s">
        <v>104</v>
      </c>
    </row>
    <row r="66" spans="1:1" x14ac:dyDescent="0.25">
      <c r="A66" s="24" t="s">
        <v>103</v>
      </c>
    </row>
    <row r="67" spans="1:1" x14ac:dyDescent="0.25">
      <c r="A67" s="24" t="s">
        <v>102</v>
      </c>
    </row>
    <row r="68" spans="1:1" x14ac:dyDescent="0.25">
      <c r="A68" t="s">
        <v>54</v>
      </c>
    </row>
  </sheetData>
  <mergeCells count="12">
    <mergeCell ref="I6:K6"/>
    <mergeCell ref="L6:N6"/>
    <mergeCell ref="D8:E8"/>
    <mergeCell ref="A6:A7"/>
    <mergeCell ref="B6:B7"/>
    <mergeCell ref="C6:G6"/>
    <mergeCell ref="H6:H7"/>
    <mergeCell ref="O6:Q6"/>
    <mergeCell ref="R6:U6"/>
    <mergeCell ref="V6:V7"/>
    <mergeCell ref="W6:AA6"/>
    <mergeCell ref="AB6:AB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52E3C-4942-44A7-AD86-F68A9FD119C1}">
  <dimension ref="A1:AM157"/>
  <sheetViews>
    <sheetView tabSelected="1" topLeftCell="S133" zoomScaleNormal="100" workbookViewId="0">
      <selection activeCell="AB142" sqref="AB142"/>
    </sheetView>
  </sheetViews>
  <sheetFormatPr defaultRowHeight="15" x14ac:dyDescent="0.25"/>
  <cols>
    <col min="1" max="1" width="5" style="176" customWidth="1"/>
    <col min="2" max="2" width="16.85546875" style="176" bestFit="1" customWidth="1"/>
    <col min="3" max="3" width="15.85546875" style="176" customWidth="1"/>
    <col min="4" max="4" width="14.85546875" style="176" customWidth="1"/>
    <col min="5" max="5" width="40.140625" style="176" customWidth="1"/>
    <col min="6" max="6" width="11.42578125" style="176" customWidth="1"/>
    <col min="7" max="7" width="11.5703125" style="176" customWidth="1"/>
    <col min="8" max="8" width="77.7109375" style="176" customWidth="1"/>
    <col min="9" max="9" width="14.140625" style="176" customWidth="1"/>
    <col min="10" max="10" width="17.85546875" style="176" bestFit="1" customWidth="1"/>
    <col min="11" max="11" width="32.7109375" style="176" customWidth="1"/>
    <col min="12" max="12" width="10.7109375" style="176" bestFit="1" customWidth="1"/>
    <col min="13" max="13" width="12.5703125" style="176" customWidth="1"/>
    <col min="14" max="14" width="30.140625" style="176" bestFit="1" customWidth="1"/>
    <col min="15" max="15" width="72.85546875" style="176" customWidth="1"/>
    <col min="16" max="16" width="12" style="176" customWidth="1"/>
    <col min="17" max="18" width="11.85546875" style="176" bestFit="1" customWidth="1"/>
    <col min="19" max="19" width="12.28515625" style="176" customWidth="1"/>
    <col min="20" max="20" width="14" style="176" bestFit="1" customWidth="1"/>
    <col min="21" max="21" width="12.7109375" style="176" bestFit="1" customWidth="1"/>
    <col min="22" max="22" width="6.5703125" style="176" customWidth="1"/>
    <col min="23" max="23" width="14" style="176" customWidth="1"/>
    <col min="24" max="24" width="13.5703125" style="176" customWidth="1"/>
    <col min="25" max="25" width="13.85546875" style="176" customWidth="1"/>
    <col min="26" max="26" width="13.5703125" style="176" customWidth="1"/>
    <col min="27" max="27" width="12.85546875" style="176" customWidth="1"/>
    <col min="28" max="28" width="12.5703125" style="176" bestFit="1" customWidth="1"/>
    <col min="29" max="29" width="13.5703125" style="176" bestFit="1" customWidth="1"/>
    <col min="30" max="30" width="18" style="176" bestFit="1" customWidth="1"/>
    <col min="31" max="31" width="9.140625" style="176"/>
    <col min="32" max="32" width="11.5703125" style="176" bestFit="1" customWidth="1"/>
    <col min="33" max="33" width="10.5703125" style="176" bestFit="1" customWidth="1"/>
    <col min="34" max="34" width="11.5703125" style="176" bestFit="1" customWidth="1"/>
    <col min="35" max="38" width="9.140625" style="176"/>
    <col min="39" max="39" width="11.5703125" style="176" bestFit="1" customWidth="1"/>
    <col min="40" max="16384" width="9.140625" style="176"/>
  </cols>
  <sheetData>
    <row r="1" spans="1:34" x14ac:dyDescent="0.25">
      <c r="A1" s="192" t="s">
        <v>695</v>
      </c>
      <c r="B1" s="181"/>
      <c r="C1" s="181"/>
      <c r="D1" s="181"/>
    </row>
    <row r="2" spans="1:34" x14ac:dyDescent="0.25">
      <c r="A2" s="192" t="s">
        <v>141</v>
      </c>
      <c r="B2" s="181"/>
      <c r="C2" s="181"/>
      <c r="D2" s="181"/>
      <c r="G2" s="193"/>
      <c r="AC2" s="194"/>
    </row>
    <row r="3" spans="1:34" x14ac:dyDescent="0.25">
      <c r="A3" s="192" t="s">
        <v>282</v>
      </c>
      <c r="B3" s="181"/>
      <c r="C3" s="181"/>
      <c r="D3" s="181"/>
      <c r="G3" s="193"/>
      <c r="AA3" s="194"/>
    </row>
    <row r="4" spans="1:34" x14ac:dyDescent="0.25">
      <c r="A4" s="192" t="s">
        <v>703</v>
      </c>
      <c r="B4" s="181"/>
      <c r="C4" s="181"/>
      <c r="D4" s="181"/>
      <c r="G4" s="193"/>
      <c r="AA4" s="194"/>
    </row>
    <row r="5" spans="1:34" ht="15.75" thickBot="1" x14ac:dyDescent="0.3"/>
    <row r="6" spans="1:34" s="195" customFormat="1" ht="23.1" customHeight="1" x14ac:dyDescent="0.25">
      <c r="A6" s="645" t="s">
        <v>26</v>
      </c>
      <c r="B6" s="642" t="s">
        <v>52</v>
      </c>
      <c r="C6" s="642" t="s">
        <v>271</v>
      </c>
      <c r="D6" s="642" t="s">
        <v>272</v>
      </c>
      <c r="E6" s="638" t="s">
        <v>41</v>
      </c>
      <c r="F6" s="639"/>
      <c r="G6" s="639"/>
      <c r="H6" s="639"/>
      <c r="I6" s="640"/>
      <c r="J6" s="641" t="s">
        <v>27</v>
      </c>
      <c r="K6" s="635" t="s">
        <v>28</v>
      </c>
      <c r="L6" s="636"/>
      <c r="M6" s="637"/>
      <c r="N6" s="638" t="s">
        <v>36</v>
      </c>
      <c r="O6" s="639"/>
      <c r="P6" s="640"/>
      <c r="Q6" s="635" t="s">
        <v>29</v>
      </c>
      <c r="R6" s="636"/>
      <c r="S6" s="637"/>
      <c r="T6" s="641" t="s">
        <v>72</v>
      </c>
      <c r="U6" s="641"/>
      <c r="V6" s="641"/>
      <c r="W6" s="641"/>
      <c r="X6" s="642" t="s">
        <v>95</v>
      </c>
      <c r="Y6" s="638" t="s">
        <v>76</v>
      </c>
      <c r="Z6" s="639"/>
      <c r="AA6" s="639"/>
      <c r="AB6" s="639"/>
      <c r="AC6" s="640"/>
      <c r="AD6" s="631" t="s">
        <v>31</v>
      </c>
    </row>
    <row r="7" spans="1:34" s="195" customFormat="1" ht="45" x14ac:dyDescent="0.25">
      <c r="A7" s="646"/>
      <c r="B7" s="643"/>
      <c r="C7" s="643"/>
      <c r="D7" s="643"/>
      <c r="E7" s="196" t="s">
        <v>83</v>
      </c>
      <c r="F7" s="196" t="s">
        <v>84</v>
      </c>
      <c r="G7" s="591" t="s">
        <v>144</v>
      </c>
      <c r="H7" s="591" t="s">
        <v>51</v>
      </c>
      <c r="I7" s="591" t="s">
        <v>53</v>
      </c>
      <c r="J7" s="644"/>
      <c r="K7" s="197" t="s">
        <v>32</v>
      </c>
      <c r="L7" s="197" t="s">
        <v>33</v>
      </c>
      <c r="M7" s="592" t="s">
        <v>56</v>
      </c>
      <c r="N7" s="592" t="s">
        <v>37</v>
      </c>
      <c r="O7" s="592" t="s">
        <v>51</v>
      </c>
      <c r="P7" s="592" t="s">
        <v>38</v>
      </c>
      <c r="Q7" s="197" t="s">
        <v>34</v>
      </c>
      <c r="R7" s="197" t="s">
        <v>35</v>
      </c>
      <c r="S7" s="196" t="s">
        <v>105</v>
      </c>
      <c r="T7" s="196" t="s">
        <v>106</v>
      </c>
      <c r="U7" s="196" t="s">
        <v>107</v>
      </c>
      <c r="V7" s="196" t="s">
        <v>108</v>
      </c>
      <c r="W7" s="196" t="s">
        <v>43</v>
      </c>
      <c r="X7" s="643"/>
      <c r="Y7" s="196" t="s">
        <v>30</v>
      </c>
      <c r="Z7" s="196" t="s">
        <v>77</v>
      </c>
      <c r="AA7" s="196" t="s">
        <v>78</v>
      </c>
      <c r="AB7" s="196" t="s">
        <v>79</v>
      </c>
      <c r="AC7" s="196" t="s">
        <v>80</v>
      </c>
      <c r="AD7" s="632"/>
    </row>
    <row r="8" spans="1:34" x14ac:dyDescent="0.25">
      <c r="A8" s="198">
        <v>1</v>
      </c>
      <c r="B8" s="198">
        <v>2</v>
      </c>
      <c r="C8" s="198"/>
      <c r="D8" s="198"/>
      <c r="E8" s="198">
        <v>3</v>
      </c>
      <c r="F8" s="633">
        <v>4</v>
      </c>
      <c r="G8" s="634"/>
      <c r="H8" s="198">
        <v>5</v>
      </c>
      <c r="I8" s="198">
        <v>6</v>
      </c>
      <c r="J8" s="198">
        <v>7</v>
      </c>
      <c r="K8" s="198">
        <v>8</v>
      </c>
      <c r="L8" s="198">
        <v>9</v>
      </c>
      <c r="M8" s="198">
        <v>10</v>
      </c>
      <c r="N8" s="198">
        <v>11</v>
      </c>
      <c r="O8" s="198">
        <v>12</v>
      </c>
      <c r="P8" s="198">
        <v>13</v>
      </c>
      <c r="Q8" s="198">
        <v>14</v>
      </c>
      <c r="R8" s="198">
        <v>15</v>
      </c>
      <c r="S8" s="198">
        <v>16</v>
      </c>
      <c r="T8" s="198">
        <v>17</v>
      </c>
      <c r="U8" s="198">
        <v>18</v>
      </c>
      <c r="V8" s="198">
        <v>19</v>
      </c>
      <c r="W8" s="198">
        <v>20</v>
      </c>
      <c r="X8" s="198">
        <v>21</v>
      </c>
      <c r="Y8" s="198">
        <v>22</v>
      </c>
      <c r="Z8" s="198">
        <v>23</v>
      </c>
      <c r="AA8" s="198">
        <v>24</v>
      </c>
      <c r="AB8" s="198" t="s">
        <v>96</v>
      </c>
      <c r="AC8" s="198" t="s">
        <v>97</v>
      </c>
      <c r="AD8" s="198">
        <v>27</v>
      </c>
      <c r="AH8" s="181"/>
    </row>
    <row r="9" spans="1:34" x14ac:dyDescent="0.25">
      <c r="A9" s="183"/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H9" s="181"/>
    </row>
    <row r="10" spans="1:34" x14ac:dyDescent="0.25">
      <c r="A10" s="177"/>
      <c r="B10" s="184" t="s">
        <v>643</v>
      </c>
      <c r="C10" s="177"/>
      <c r="D10" s="177"/>
      <c r="E10" s="177"/>
      <c r="F10" s="177"/>
      <c r="G10" s="177"/>
      <c r="H10" s="177"/>
      <c r="I10" s="177"/>
      <c r="J10" s="177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H10" s="181"/>
    </row>
    <row r="11" spans="1:34" x14ac:dyDescent="0.25">
      <c r="A11" s="199">
        <v>1</v>
      </c>
      <c r="B11" s="200" t="s">
        <v>274</v>
      </c>
      <c r="C11" s="182" t="s">
        <v>276</v>
      </c>
      <c r="D11" s="182" t="s">
        <v>276</v>
      </c>
      <c r="E11" s="185" t="s">
        <v>529</v>
      </c>
      <c r="F11" s="201">
        <v>12</v>
      </c>
      <c r="G11" s="202"/>
      <c r="H11" s="188" t="s">
        <v>533</v>
      </c>
      <c r="I11" s="189" t="s">
        <v>532</v>
      </c>
      <c r="J11" s="203" t="s">
        <v>382</v>
      </c>
      <c r="K11" s="204" t="s">
        <v>425</v>
      </c>
      <c r="L11" s="205">
        <v>44411</v>
      </c>
      <c r="M11" s="203" t="s">
        <v>175</v>
      </c>
      <c r="N11" s="187" t="s">
        <v>299</v>
      </c>
      <c r="O11" s="190" t="s">
        <v>591</v>
      </c>
      <c r="P11" s="189" t="s">
        <v>116</v>
      </c>
      <c r="Q11" s="205">
        <v>44411</v>
      </c>
      <c r="R11" s="205">
        <v>44775</v>
      </c>
      <c r="S11" s="190" t="s">
        <v>117</v>
      </c>
      <c r="T11" s="191">
        <v>1800000</v>
      </c>
      <c r="U11" s="206">
        <f>T11*10%</f>
        <v>180000</v>
      </c>
      <c r="V11" s="190"/>
      <c r="W11" s="207">
        <f>T11+U11+V11</f>
        <v>1980000</v>
      </c>
      <c r="X11" s="482">
        <v>1800000</v>
      </c>
      <c r="Y11" s="179">
        <f>+MARET!AC11</f>
        <v>0</v>
      </c>
      <c r="Z11" s="179">
        <f>+[1]MARET!AB11</f>
        <v>0</v>
      </c>
      <c r="AA11" s="179"/>
      <c r="AB11" s="182">
        <f>+Z11+AA11</f>
        <v>0</v>
      </c>
      <c r="AC11" s="182">
        <f>+AB11+Y11</f>
        <v>0</v>
      </c>
      <c r="AD11" s="177"/>
      <c r="AH11" s="181"/>
    </row>
    <row r="12" spans="1:34" x14ac:dyDescent="0.25">
      <c r="A12" s="199">
        <f>+A11+1</f>
        <v>2</v>
      </c>
      <c r="B12" s="200" t="s">
        <v>274</v>
      </c>
      <c r="C12" s="182" t="s">
        <v>276</v>
      </c>
      <c r="D12" s="182" t="s">
        <v>276</v>
      </c>
      <c r="E12" s="185" t="s">
        <v>529</v>
      </c>
      <c r="F12" s="201">
        <v>12</v>
      </c>
      <c r="G12" s="202"/>
      <c r="H12" s="188" t="s">
        <v>533</v>
      </c>
      <c r="I12" s="189" t="s">
        <v>532</v>
      </c>
      <c r="J12" s="203" t="s">
        <v>382</v>
      </c>
      <c r="K12" s="204" t="s">
        <v>426</v>
      </c>
      <c r="L12" s="205">
        <v>44411</v>
      </c>
      <c r="M12" s="203" t="s">
        <v>175</v>
      </c>
      <c r="N12" s="187" t="s">
        <v>300</v>
      </c>
      <c r="O12" s="188" t="s">
        <v>582</v>
      </c>
      <c r="P12" s="189" t="s">
        <v>116</v>
      </c>
      <c r="Q12" s="205">
        <v>44411</v>
      </c>
      <c r="R12" s="205">
        <v>44775</v>
      </c>
      <c r="S12" s="190" t="s">
        <v>117</v>
      </c>
      <c r="T12" s="191">
        <v>1800000</v>
      </c>
      <c r="U12" s="206">
        <f>T12*10%</f>
        <v>180000</v>
      </c>
      <c r="V12" s="190"/>
      <c r="W12" s="207">
        <f>T12+U12+V12</f>
        <v>1980000</v>
      </c>
      <c r="X12" s="483">
        <v>1800000</v>
      </c>
      <c r="Y12" s="179">
        <f>+MARET!AC12</f>
        <v>0</v>
      </c>
      <c r="Z12" s="179">
        <f>+[1]MARET!AB12</f>
        <v>0</v>
      </c>
      <c r="AA12" s="182"/>
      <c r="AB12" s="182">
        <f t="shared" ref="AB12:AB33" si="0">+Z12+AA12</f>
        <v>0</v>
      </c>
      <c r="AC12" s="182">
        <f t="shared" ref="AC12:AC78" si="1">+AB12+Y12</f>
        <v>0</v>
      </c>
      <c r="AD12" s="190"/>
      <c r="AH12" s="181"/>
    </row>
    <row r="13" spans="1:34" x14ac:dyDescent="0.25">
      <c r="A13" s="199">
        <f t="shared" ref="A13:A76" si="2">+A12+1</f>
        <v>3</v>
      </c>
      <c r="B13" s="200" t="s">
        <v>274</v>
      </c>
      <c r="C13" s="182" t="s">
        <v>276</v>
      </c>
      <c r="D13" s="182" t="s">
        <v>276</v>
      </c>
      <c r="E13" s="185" t="s">
        <v>529</v>
      </c>
      <c r="F13" s="201">
        <v>12</v>
      </c>
      <c r="G13" s="209"/>
      <c r="H13" s="188" t="s">
        <v>533</v>
      </c>
      <c r="I13" s="189" t="s">
        <v>532</v>
      </c>
      <c r="J13" s="203" t="s">
        <v>382</v>
      </c>
      <c r="K13" s="204" t="s">
        <v>427</v>
      </c>
      <c r="L13" s="205">
        <v>44411</v>
      </c>
      <c r="M13" s="203" t="s">
        <v>175</v>
      </c>
      <c r="N13" s="187" t="s">
        <v>301</v>
      </c>
      <c r="O13" s="188" t="s">
        <v>550</v>
      </c>
      <c r="P13" s="189" t="s">
        <v>116</v>
      </c>
      <c r="Q13" s="205">
        <v>44411</v>
      </c>
      <c r="R13" s="205">
        <v>44775</v>
      </c>
      <c r="S13" s="190" t="s">
        <v>117</v>
      </c>
      <c r="T13" s="191">
        <v>1800000</v>
      </c>
      <c r="U13" s="206">
        <f>T13*10%</f>
        <v>180000</v>
      </c>
      <c r="V13" s="190"/>
      <c r="W13" s="207">
        <f>T13+U13+V13</f>
        <v>1980000</v>
      </c>
      <c r="X13" s="483">
        <v>1800000</v>
      </c>
      <c r="Y13" s="179">
        <f>+MARET!AC13</f>
        <v>0</v>
      </c>
      <c r="Z13" s="179">
        <f>+[1]MARET!AB13</f>
        <v>0</v>
      </c>
      <c r="AA13" s="182"/>
      <c r="AB13" s="182">
        <f t="shared" si="0"/>
        <v>0</v>
      </c>
      <c r="AC13" s="182">
        <f t="shared" si="1"/>
        <v>0</v>
      </c>
      <c r="AD13" s="190"/>
      <c r="AH13" s="181"/>
    </row>
    <row r="14" spans="1:34" x14ac:dyDescent="0.25">
      <c r="A14" s="199">
        <f t="shared" si="2"/>
        <v>4</v>
      </c>
      <c r="B14" s="200" t="s">
        <v>274</v>
      </c>
      <c r="C14" s="182" t="s">
        <v>276</v>
      </c>
      <c r="D14" s="182" t="s">
        <v>276</v>
      </c>
      <c r="E14" s="185" t="s">
        <v>529</v>
      </c>
      <c r="F14" s="201">
        <v>60</v>
      </c>
      <c r="G14" s="209"/>
      <c r="H14" s="188" t="s">
        <v>533</v>
      </c>
      <c r="I14" s="189" t="s">
        <v>532</v>
      </c>
      <c r="J14" s="203" t="s">
        <v>382</v>
      </c>
      <c r="K14" s="204" t="s">
        <v>428</v>
      </c>
      <c r="L14" s="205">
        <v>44411</v>
      </c>
      <c r="M14" s="203" t="s">
        <v>175</v>
      </c>
      <c r="N14" s="187" t="s">
        <v>302</v>
      </c>
      <c r="O14" s="188" t="s">
        <v>550</v>
      </c>
      <c r="P14" s="189" t="s">
        <v>116</v>
      </c>
      <c r="Q14" s="205">
        <v>44411</v>
      </c>
      <c r="R14" s="205">
        <v>44775</v>
      </c>
      <c r="S14" s="190" t="s">
        <v>117</v>
      </c>
      <c r="T14" s="191">
        <v>10800000</v>
      </c>
      <c r="U14" s="206">
        <f t="shared" ref="U14:U83" si="3">T14*10%</f>
        <v>1080000</v>
      </c>
      <c r="V14" s="190"/>
      <c r="W14" s="207">
        <f t="shared" ref="W14:W83" si="4">T14+U14+V14</f>
        <v>11880000</v>
      </c>
      <c r="X14" s="483">
        <v>10800000</v>
      </c>
      <c r="Y14" s="179">
        <f>+MARET!AC14</f>
        <v>0</v>
      </c>
      <c r="Z14" s="179">
        <f>+[1]MARET!AB14</f>
        <v>0</v>
      </c>
      <c r="AA14" s="182"/>
      <c r="AB14" s="182">
        <f t="shared" si="0"/>
        <v>0</v>
      </c>
      <c r="AC14" s="182">
        <f t="shared" si="1"/>
        <v>0</v>
      </c>
      <c r="AD14" s="190"/>
      <c r="AH14" s="181"/>
    </row>
    <row r="15" spans="1:34" x14ac:dyDescent="0.25">
      <c r="A15" s="199">
        <f t="shared" si="2"/>
        <v>5</v>
      </c>
      <c r="B15" s="200" t="s">
        <v>274</v>
      </c>
      <c r="C15" s="182" t="s">
        <v>276</v>
      </c>
      <c r="D15" s="182" t="s">
        <v>276</v>
      </c>
      <c r="E15" s="185" t="s">
        <v>529</v>
      </c>
      <c r="F15" s="201">
        <v>24</v>
      </c>
      <c r="G15" s="209"/>
      <c r="H15" s="188" t="s">
        <v>533</v>
      </c>
      <c r="I15" s="189" t="s">
        <v>532</v>
      </c>
      <c r="J15" s="203" t="s">
        <v>382</v>
      </c>
      <c r="K15" s="204" t="s">
        <v>429</v>
      </c>
      <c r="L15" s="205">
        <v>44411</v>
      </c>
      <c r="M15" s="203" t="s">
        <v>175</v>
      </c>
      <c r="N15" s="187" t="s">
        <v>303</v>
      </c>
      <c r="O15" s="188" t="s">
        <v>586</v>
      </c>
      <c r="P15" s="189" t="s">
        <v>116</v>
      </c>
      <c r="Q15" s="205">
        <v>44411</v>
      </c>
      <c r="R15" s="205">
        <v>44775</v>
      </c>
      <c r="S15" s="190" t="s">
        <v>117</v>
      </c>
      <c r="T15" s="191">
        <v>3600000</v>
      </c>
      <c r="U15" s="206">
        <f t="shared" si="3"/>
        <v>360000</v>
      </c>
      <c r="V15" s="190"/>
      <c r="W15" s="207">
        <f t="shared" si="4"/>
        <v>3960000</v>
      </c>
      <c r="X15" s="483">
        <v>3600000</v>
      </c>
      <c r="Y15" s="179">
        <f>+MARET!AC15</f>
        <v>0</v>
      </c>
      <c r="Z15" s="179">
        <f>+[1]MARET!AB15</f>
        <v>0</v>
      </c>
      <c r="AA15" s="182"/>
      <c r="AB15" s="182">
        <f t="shared" si="0"/>
        <v>0</v>
      </c>
      <c r="AC15" s="182">
        <f t="shared" si="1"/>
        <v>0</v>
      </c>
      <c r="AD15" s="190"/>
      <c r="AH15" s="181"/>
    </row>
    <row r="16" spans="1:34" x14ac:dyDescent="0.25">
      <c r="A16" s="199">
        <f t="shared" si="2"/>
        <v>6</v>
      </c>
      <c r="B16" s="200" t="s">
        <v>274</v>
      </c>
      <c r="C16" s="182" t="s">
        <v>276</v>
      </c>
      <c r="D16" s="182" t="s">
        <v>276</v>
      </c>
      <c r="E16" s="185" t="s">
        <v>529</v>
      </c>
      <c r="F16" s="201">
        <v>12</v>
      </c>
      <c r="G16" s="209"/>
      <c r="H16" s="188" t="s">
        <v>533</v>
      </c>
      <c r="I16" s="189" t="s">
        <v>532</v>
      </c>
      <c r="J16" s="203" t="s">
        <v>382</v>
      </c>
      <c r="K16" s="204" t="s">
        <v>430</v>
      </c>
      <c r="L16" s="205">
        <v>44411</v>
      </c>
      <c r="M16" s="203" t="s">
        <v>175</v>
      </c>
      <c r="N16" s="187" t="s">
        <v>304</v>
      </c>
      <c r="O16" s="188" t="s">
        <v>587</v>
      </c>
      <c r="P16" s="189" t="s">
        <v>116</v>
      </c>
      <c r="Q16" s="205">
        <v>44411</v>
      </c>
      <c r="R16" s="205">
        <v>44775</v>
      </c>
      <c r="S16" s="190" t="s">
        <v>117</v>
      </c>
      <c r="T16" s="191">
        <v>7200000</v>
      </c>
      <c r="U16" s="206">
        <f t="shared" si="3"/>
        <v>720000</v>
      </c>
      <c r="V16" s="190"/>
      <c r="W16" s="207">
        <f t="shared" si="4"/>
        <v>7920000</v>
      </c>
      <c r="X16" s="483">
        <v>7200000</v>
      </c>
      <c r="Y16" s="179">
        <f>+MARET!AC16</f>
        <v>0</v>
      </c>
      <c r="Z16" s="179">
        <f>+[1]MARET!AB16</f>
        <v>0</v>
      </c>
      <c r="AA16" s="182"/>
      <c r="AB16" s="182">
        <f t="shared" si="0"/>
        <v>0</v>
      </c>
      <c r="AC16" s="182">
        <f t="shared" si="1"/>
        <v>0</v>
      </c>
      <c r="AD16" s="190"/>
      <c r="AH16" s="181"/>
    </row>
    <row r="17" spans="1:34" x14ac:dyDescent="0.25">
      <c r="A17" s="199">
        <f t="shared" si="2"/>
        <v>7</v>
      </c>
      <c r="B17" s="200" t="s">
        <v>274</v>
      </c>
      <c r="C17" s="182" t="s">
        <v>276</v>
      </c>
      <c r="D17" s="182" t="s">
        <v>276</v>
      </c>
      <c r="E17" s="185" t="s">
        <v>529</v>
      </c>
      <c r="F17" s="201">
        <v>12</v>
      </c>
      <c r="G17" s="209"/>
      <c r="H17" s="188" t="s">
        <v>533</v>
      </c>
      <c r="I17" s="189" t="s">
        <v>532</v>
      </c>
      <c r="J17" s="203" t="s">
        <v>383</v>
      </c>
      <c r="K17" s="204" t="s">
        <v>431</v>
      </c>
      <c r="L17" s="205">
        <v>44411</v>
      </c>
      <c r="M17" s="203" t="s">
        <v>175</v>
      </c>
      <c r="N17" s="187" t="s">
        <v>641</v>
      </c>
      <c r="O17" s="188" t="s">
        <v>589</v>
      </c>
      <c r="P17" s="189" t="s">
        <v>116</v>
      </c>
      <c r="Q17" s="205">
        <v>44411</v>
      </c>
      <c r="R17" s="205">
        <v>44775</v>
      </c>
      <c r="S17" s="190" t="s">
        <v>117</v>
      </c>
      <c r="T17" s="191">
        <v>1800000</v>
      </c>
      <c r="U17" s="206">
        <f t="shared" si="3"/>
        <v>180000</v>
      </c>
      <c r="V17" s="190"/>
      <c r="W17" s="207">
        <f t="shared" si="4"/>
        <v>1980000</v>
      </c>
      <c r="X17" s="483">
        <v>1800000</v>
      </c>
      <c r="Y17" s="179">
        <f>+MARET!AC17</f>
        <v>0</v>
      </c>
      <c r="Z17" s="179">
        <f>+[1]MARET!AB17</f>
        <v>0</v>
      </c>
      <c r="AA17" s="182"/>
      <c r="AB17" s="182">
        <f t="shared" si="0"/>
        <v>0</v>
      </c>
      <c r="AC17" s="182">
        <f t="shared" si="1"/>
        <v>0</v>
      </c>
      <c r="AD17" s="190"/>
      <c r="AG17" s="194"/>
      <c r="AH17" s="181"/>
    </row>
    <row r="18" spans="1:34" x14ac:dyDescent="0.25">
      <c r="A18" s="199">
        <f t="shared" si="2"/>
        <v>8</v>
      </c>
      <c r="B18" s="200" t="s">
        <v>274</v>
      </c>
      <c r="C18" s="182" t="s">
        <v>276</v>
      </c>
      <c r="D18" s="182" t="s">
        <v>276</v>
      </c>
      <c r="E18" s="185" t="s">
        <v>529</v>
      </c>
      <c r="F18" s="201">
        <v>12</v>
      </c>
      <c r="G18" s="209"/>
      <c r="H18" s="188" t="s">
        <v>533</v>
      </c>
      <c r="I18" s="189" t="s">
        <v>532</v>
      </c>
      <c r="J18" s="203" t="s">
        <v>382</v>
      </c>
      <c r="K18" s="204" t="s">
        <v>432</v>
      </c>
      <c r="L18" s="205">
        <v>44411</v>
      </c>
      <c r="M18" s="203" t="s">
        <v>175</v>
      </c>
      <c r="N18" s="187" t="s">
        <v>305</v>
      </c>
      <c r="O18" s="188" t="s">
        <v>584</v>
      </c>
      <c r="P18" s="189" t="s">
        <v>116</v>
      </c>
      <c r="Q18" s="205">
        <v>44411</v>
      </c>
      <c r="R18" s="205">
        <v>44775</v>
      </c>
      <c r="S18" s="190" t="s">
        <v>117</v>
      </c>
      <c r="T18" s="191">
        <v>1800000</v>
      </c>
      <c r="U18" s="206">
        <f t="shared" si="3"/>
        <v>180000</v>
      </c>
      <c r="V18" s="190"/>
      <c r="W18" s="207">
        <f t="shared" si="4"/>
        <v>1980000</v>
      </c>
      <c r="X18" s="483">
        <v>1800000</v>
      </c>
      <c r="Y18" s="179">
        <f>+MARET!AC18</f>
        <v>0</v>
      </c>
      <c r="Z18" s="179">
        <f>+[1]MARET!AB18</f>
        <v>0</v>
      </c>
      <c r="AA18" s="182"/>
      <c r="AB18" s="182">
        <f t="shared" si="0"/>
        <v>0</v>
      </c>
      <c r="AC18" s="182">
        <f t="shared" si="1"/>
        <v>0</v>
      </c>
      <c r="AD18" s="190"/>
      <c r="AH18" s="181"/>
    </row>
    <row r="19" spans="1:34" x14ac:dyDescent="0.25">
      <c r="A19" s="199">
        <f t="shared" si="2"/>
        <v>9</v>
      </c>
      <c r="B19" s="200" t="s">
        <v>274</v>
      </c>
      <c r="C19" s="182" t="s">
        <v>276</v>
      </c>
      <c r="D19" s="182" t="s">
        <v>276</v>
      </c>
      <c r="E19" s="185" t="s">
        <v>529</v>
      </c>
      <c r="F19" s="201">
        <v>12</v>
      </c>
      <c r="G19" s="209"/>
      <c r="H19" s="188" t="s">
        <v>533</v>
      </c>
      <c r="I19" s="189" t="s">
        <v>532</v>
      </c>
      <c r="J19" s="203" t="s">
        <v>382</v>
      </c>
      <c r="K19" s="204" t="s">
        <v>433</v>
      </c>
      <c r="L19" s="205">
        <v>44411</v>
      </c>
      <c r="M19" s="203" t="s">
        <v>175</v>
      </c>
      <c r="N19" s="187" t="s">
        <v>306</v>
      </c>
      <c r="O19" s="188" t="s">
        <v>585</v>
      </c>
      <c r="P19" s="189" t="s">
        <v>116</v>
      </c>
      <c r="Q19" s="205">
        <v>44411</v>
      </c>
      <c r="R19" s="205">
        <v>44775</v>
      </c>
      <c r="S19" s="190" t="s">
        <v>117</v>
      </c>
      <c r="T19" s="191">
        <v>1800000</v>
      </c>
      <c r="U19" s="206">
        <f t="shared" si="3"/>
        <v>180000</v>
      </c>
      <c r="V19" s="190"/>
      <c r="W19" s="207">
        <f t="shared" si="4"/>
        <v>1980000</v>
      </c>
      <c r="X19" s="483">
        <v>3600000</v>
      </c>
      <c r="Y19" s="179">
        <f>+MARET!AC19</f>
        <v>0</v>
      </c>
      <c r="Z19" s="179">
        <f>+[1]MARET!AB19</f>
        <v>0</v>
      </c>
      <c r="AA19" s="182"/>
      <c r="AB19" s="182">
        <f t="shared" si="0"/>
        <v>0</v>
      </c>
      <c r="AC19" s="182">
        <f t="shared" si="1"/>
        <v>0</v>
      </c>
      <c r="AD19" s="190"/>
      <c r="AH19" s="181"/>
    </row>
    <row r="20" spans="1:34" x14ac:dyDescent="0.25">
      <c r="A20" s="199">
        <f t="shared" si="2"/>
        <v>10</v>
      </c>
      <c r="B20" s="200" t="s">
        <v>274</v>
      </c>
      <c r="C20" s="182" t="s">
        <v>276</v>
      </c>
      <c r="D20" s="182" t="s">
        <v>276</v>
      </c>
      <c r="E20" s="185" t="s">
        <v>529</v>
      </c>
      <c r="F20" s="201">
        <v>12</v>
      </c>
      <c r="G20" s="209"/>
      <c r="H20" s="188" t="s">
        <v>533</v>
      </c>
      <c r="I20" s="189" t="s">
        <v>532</v>
      </c>
      <c r="J20" s="203" t="s">
        <v>382</v>
      </c>
      <c r="K20" s="204" t="s">
        <v>434</v>
      </c>
      <c r="L20" s="205">
        <v>44411</v>
      </c>
      <c r="M20" s="203" t="s">
        <v>175</v>
      </c>
      <c r="N20" s="187" t="s">
        <v>307</v>
      </c>
      <c r="O20" s="188" t="s">
        <v>551</v>
      </c>
      <c r="P20" s="189" t="s">
        <v>116</v>
      </c>
      <c r="Q20" s="205">
        <v>44411</v>
      </c>
      <c r="R20" s="205">
        <v>44775</v>
      </c>
      <c r="S20" s="190" t="s">
        <v>117</v>
      </c>
      <c r="T20" s="191">
        <v>1800000</v>
      </c>
      <c r="U20" s="206">
        <f t="shared" si="3"/>
        <v>180000</v>
      </c>
      <c r="V20" s="190"/>
      <c r="W20" s="207">
        <f t="shared" si="4"/>
        <v>1980000</v>
      </c>
      <c r="X20" s="483">
        <v>1800000</v>
      </c>
      <c r="Y20" s="179">
        <f>+MARET!AC20</f>
        <v>0</v>
      </c>
      <c r="Z20" s="179">
        <f>+[1]MARET!AB20</f>
        <v>0</v>
      </c>
      <c r="AA20" s="182"/>
      <c r="AB20" s="182">
        <f t="shared" si="0"/>
        <v>0</v>
      </c>
      <c r="AC20" s="182">
        <f t="shared" si="1"/>
        <v>0</v>
      </c>
      <c r="AD20" s="190"/>
      <c r="AH20" s="181"/>
    </row>
    <row r="21" spans="1:34" x14ac:dyDescent="0.25">
      <c r="A21" s="199">
        <f t="shared" si="2"/>
        <v>11</v>
      </c>
      <c r="B21" s="200" t="s">
        <v>274</v>
      </c>
      <c r="C21" s="182" t="s">
        <v>276</v>
      </c>
      <c r="D21" s="182" t="s">
        <v>276</v>
      </c>
      <c r="E21" s="185" t="s">
        <v>529</v>
      </c>
      <c r="F21" s="201">
        <v>12</v>
      </c>
      <c r="G21" s="209"/>
      <c r="H21" s="188" t="s">
        <v>533</v>
      </c>
      <c r="I21" s="189" t="s">
        <v>532</v>
      </c>
      <c r="J21" s="203" t="s">
        <v>382</v>
      </c>
      <c r="K21" s="204" t="s">
        <v>435</v>
      </c>
      <c r="L21" s="205">
        <v>44411</v>
      </c>
      <c r="M21" s="203" t="s">
        <v>175</v>
      </c>
      <c r="N21" s="187" t="s">
        <v>308</v>
      </c>
      <c r="O21" s="188" t="s">
        <v>582</v>
      </c>
      <c r="P21" s="189" t="s">
        <v>116</v>
      </c>
      <c r="Q21" s="205">
        <v>44411</v>
      </c>
      <c r="R21" s="205">
        <v>44775</v>
      </c>
      <c r="S21" s="190" t="s">
        <v>117</v>
      </c>
      <c r="T21" s="191">
        <v>1800000</v>
      </c>
      <c r="U21" s="206">
        <f t="shared" si="3"/>
        <v>180000</v>
      </c>
      <c r="V21" s="190"/>
      <c r="W21" s="207">
        <f t="shared" si="4"/>
        <v>1980000</v>
      </c>
      <c r="X21" s="483">
        <v>1800000</v>
      </c>
      <c r="Y21" s="179">
        <f>+MARET!AC21</f>
        <v>0</v>
      </c>
      <c r="Z21" s="179">
        <f>+[1]MARET!AB21</f>
        <v>0</v>
      </c>
      <c r="AA21" s="182"/>
      <c r="AB21" s="182">
        <f t="shared" si="0"/>
        <v>0</v>
      </c>
      <c r="AC21" s="182">
        <f t="shared" si="1"/>
        <v>0</v>
      </c>
      <c r="AD21" s="190"/>
      <c r="AH21" s="181"/>
    </row>
    <row r="22" spans="1:34" x14ac:dyDescent="0.25">
      <c r="A22" s="199">
        <f t="shared" si="2"/>
        <v>12</v>
      </c>
      <c r="B22" s="200" t="s">
        <v>274</v>
      </c>
      <c r="C22" s="182" t="s">
        <v>276</v>
      </c>
      <c r="D22" s="182" t="s">
        <v>276</v>
      </c>
      <c r="E22" s="185" t="s">
        <v>529</v>
      </c>
      <c r="F22" s="201">
        <v>12</v>
      </c>
      <c r="G22" s="209"/>
      <c r="H22" s="188" t="s">
        <v>533</v>
      </c>
      <c r="I22" s="189" t="s">
        <v>532</v>
      </c>
      <c r="J22" s="203" t="s">
        <v>382</v>
      </c>
      <c r="K22" s="204" t="s">
        <v>436</v>
      </c>
      <c r="L22" s="205">
        <v>44411</v>
      </c>
      <c r="M22" s="203" t="s">
        <v>175</v>
      </c>
      <c r="N22" s="187" t="s">
        <v>309</v>
      </c>
      <c r="O22" s="188" t="s">
        <v>586</v>
      </c>
      <c r="P22" s="189" t="s">
        <v>116</v>
      </c>
      <c r="Q22" s="205">
        <v>44411</v>
      </c>
      <c r="R22" s="205">
        <v>44775</v>
      </c>
      <c r="S22" s="190" t="s">
        <v>117</v>
      </c>
      <c r="T22" s="191">
        <v>1800000</v>
      </c>
      <c r="U22" s="206">
        <f t="shared" si="3"/>
        <v>180000</v>
      </c>
      <c r="V22" s="190"/>
      <c r="W22" s="207">
        <f t="shared" si="4"/>
        <v>1980000</v>
      </c>
      <c r="X22" s="483">
        <v>1800000</v>
      </c>
      <c r="Y22" s="179">
        <f>+MARET!AC22</f>
        <v>0</v>
      </c>
      <c r="Z22" s="179">
        <f>+[1]MARET!AB22</f>
        <v>0</v>
      </c>
      <c r="AA22" s="182"/>
      <c r="AB22" s="182">
        <f t="shared" si="0"/>
        <v>0</v>
      </c>
      <c r="AC22" s="182">
        <f t="shared" si="1"/>
        <v>0</v>
      </c>
      <c r="AD22" s="190"/>
      <c r="AH22" s="181"/>
    </row>
    <row r="23" spans="1:34" x14ac:dyDescent="0.25">
      <c r="A23" s="199">
        <f t="shared" si="2"/>
        <v>13</v>
      </c>
      <c r="B23" s="200" t="s">
        <v>274</v>
      </c>
      <c r="C23" s="182" t="s">
        <v>276</v>
      </c>
      <c r="D23" s="182" t="s">
        <v>276</v>
      </c>
      <c r="E23" s="185" t="s">
        <v>529</v>
      </c>
      <c r="F23" s="201">
        <v>48</v>
      </c>
      <c r="G23" s="209"/>
      <c r="H23" s="188" t="s">
        <v>533</v>
      </c>
      <c r="I23" s="189" t="s">
        <v>532</v>
      </c>
      <c r="J23" s="203" t="s">
        <v>382</v>
      </c>
      <c r="K23" s="204" t="s">
        <v>437</v>
      </c>
      <c r="L23" s="205">
        <v>44411</v>
      </c>
      <c r="M23" s="203" t="s">
        <v>175</v>
      </c>
      <c r="N23" s="187" t="s">
        <v>310</v>
      </c>
      <c r="O23" s="188" t="s">
        <v>558</v>
      </c>
      <c r="P23" s="189" t="s">
        <v>116</v>
      </c>
      <c r="Q23" s="205">
        <v>44411</v>
      </c>
      <c r="R23" s="205">
        <v>44775</v>
      </c>
      <c r="S23" s="190" t="s">
        <v>117</v>
      </c>
      <c r="T23" s="191">
        <v>7200000</v>
      </c>
      <c r="U23" s="206">
        <f t="shared" si="3"/>
        <v>720000</v>
      </c>
      <c r="V23" s="190"/>
      <c r="W23" s="207">
        <f t="shared" si="4"/>
        <v>7920000</v>
      </c>
      <c r="X23" s="483">
        <v>1800000</v>
      </c>
      <c r="Y23" s="179">
        <f>+MARET!AC23</f>
        <v>0</v>
      </c>
      <c r="Z23" s="179">
        <f>+[1]MARET!AB23</f>
        <v>0</v>
      </c>
      <c r="AA23" s="182"/>
      <c r="AB23" s="182">
        <f t="shared" si="0"/>
        <v>0</v>
      </c>
      <c r="AC23" s="182">
        <f t="shared" si="1"/>
        <v>0</v>
      </c>
      <c r="AD23" s="190"/>
      <c r="AH23" s="181"/>
    </row>
    <row r="24" spans="1:34" s="215" customFormat="1" x14ac:dyDescent="0.25">
      <c r="A24" s="199">
        <f t="shared" si="2"/>
        <v>14</v>
      </c>
      <c r="B24" s="200" t="s">
        <v>274</v>
      </c>
      <c r="C24" s="182" t="s">
        <v>276</v>
      </c>
      <c r="D24" s="182" t="s">
        <v>276</v>
      </c>
      <c r="E24" s="185" t="s">
        <v>287</v>
      </c>
      <c r="F24" s="201">
        <v>12</v>
      </c>
      <c r="G24" s="210"/>
      <c r="H24" s="211"/>
      <c r="I24" s="178"/>
      <c r="J24" s="203" t="s">
        <v>382</v>
      </c>
      <c r="K24" s="204" t="s">
        <v>438</v>
      </c>
      <c r="L24" s="205">
        <v>44411</v>
      </c>
      <c r="M24" s="203" t="s">
        <v>175</v>
      </c>
      <c r="N24" s="187" t="s">
        <v>311</v>
      </c>
      <c r="O24" s="211"/>
      <c r="P24" s="178"/>
      <c r="Q24" s="205">
        <v>44411</v>
      </c>
      <c r="R24" s="205">
        <v>44775</v>
      </c>
      <c r="S24" s="190"/>
      <c r="T24" s="191">
        <v>1800000</v>
      </c>
      <c r="U24" s="212">
        <f t="shared" si="3"/>
        <v>180000</v>
      </c>
      <c r="V24" s="213"/>
      <c r="W24" s="214">
        <f t="shared" si="4"/>
        <v>1980000</v>
      </c>
      <c r="X24" s="483">
        <v>1800000</v>
      </c>
      <c r="Y24" s="179">
        <f>+MARET!AC24</f>
        <v>0</v>
      </c>
      <c r="Z24" s="179">
        <f>+[1]MARET!AB24</f>
        <v>0</v>
      </c>
      <c r="AA24" s="180"/>
      <c r="AB24" s="182">
        <f t="shared" si="0"/>
        <v>0</v>
      </c>
      <c r="AC24" s="182">
        <f t="shared" si="1"/>
        <v>0</v>
      </c>
      <c r="AD24" s="213"/>
      <c r="AH24" s="216"/>
    </row>
    <row r="25" spans="1:34" x14ac:dyDescent="0.25">
      <c r="A25" s="199">
        <f t="shared" si="2"/>
        <v>15</v>
      </c>
      <c r="B25" s="200" t="s">
        <v>274</v>
      </c>
      <c r="C25" s="182" t="s">
        <v>276</v>
      </c>
      <c r="D25" s="182" t="s">
        <v>276</v>
      </c>
      <c r="E25" s="185" t="s">
        <v>529</v>
      </c>
      <c r="F25" s="201">
        <v>12</v>
      </c>
      <c r="G25" s="209"/>
      <c r="H25" s="188" t="s">
        <v>533</v>
      </c>
      <c r="I25" s="189" t="s">
        <v>532</v>
      </c>
      <c r="J25" s="203" t="s">
        <v>382</v>
      </c>
      <c r="K25" s="204" t="s">
        <v>439</v>
      </c>
      <c r="L25" s="205">
        <v>44411</v>
      </c>
      <c r="M25" s="203" t="s">
        <v>175</v>
      </c>
      <c r="N25" s="187" t="s">
        <v>312</v>
      </c>
      <c r="O25" s="188" t="s">
        <v>586</v>
      </c>
      <c r="P25" s="189" t="s">
        <v>116</v>
      </c>
      <c r="Q25" s="205">
        <v>44411</v>
      </c>
      <c r="R25" s="205">
        <v>44775</v>
      </c>
      <c r="S25" s="190" t="s">
        <v>117</v>
      </c>
      <c r="T25" s="191">
        <v>1800000</v>
      </c>
      <c r="U25" s="206">
        <f t="shared" si="3"/>
        <v>180000</v>
      </c>
      <c r="V25" s="190"/>
      <c r="W25" s="207">
        <f t="shared" si="4"/>
        <v>1980000</v>
      </c>
      <c r="X25" s="483">
        <v>7200000</v>
      </c>
      <c r="Y25" s="179">
        <f>+MARET!AC25</f>
        <v>0</v>
      </c>
      <c r="Z25" s="179">
        <f>+[1]MARET!AB25</f>
        <v>0</v>
      </c>
      <c r="AA25" s="182"/>
      <c r="AB25" s="182">
        <f t="shared" si="0"/>
        <v>0</v>
      </c>
      <c r="AC25" s="182">
        <f t="shared" si="1"/>
        <v>0</v>
      </c>
      <c r="AD25" s="190"/>
      <c r="AH25" s="181"/>
    </row>
    <row r="26" spans="1:34" x14ac:dyDescent="0.25">
      <c r="A26" s="199">
        <f t="shared" si="2"/>
        <v>16</v>
      </c>
      <c r="B26" s="200" t="s">
        <v>274</v>
      </c>
      <c r="C26" s="182" t="s">
        <v>276</v>
      </c>
      <c r="D26" s="182" t="s">
        <v>276</v>
      </c>
      <c r="E26" s="185" t="s">
        <v>529</v>
      </c>
      <c r="F26" s="201">
        <v>24</v>
      </c>
      <c r="G26" s="209"/>
      <c r="H26" s="188" t="s">
        <v>533</v>
      </c>
      <c r="I26" s="189" t="s">
        <v>532</v>
      </c>
      <c r="J26" s="203" t="s">
        <v>382</v>
      </c>
      <c r="K26" s="204" t="s">
        <v>440</v>
      </c>
      <c r="L26" s="205">
        <v>44411</v>
      </c>
      <c r="M26" s="203" t="s">
        <v>175</v>
      </c>
      <c r="N26" s="187" t="s">
        <v>313</v>
      </c>
      <c r="O26" s="188" t="s">
        <v>590</v>
      </c>
      <c r="P26" s="189" t="s">
        <v>116</v>
      </c>
      <c r="Q26" s="205">
        <v>44411</v>
      </c>
      <c r="R26" s="205">
        <v>44775</v>
      </c>
      <c r="S26" s="190" t="s">
        <v>117</v>
      </c>
      <c r="T26" s="191">
        <v>3600000</v>
      </c>
      <c r="U26" s="206">
        <f t="shared" si="3"/>
        <v>360000</v>
      </c>
      <c r="V26" s="190"/>
      <c r="W26" s="207">
        <f t="shared" si="4"/>
        <v>3960000</v>
      </c>
      <c r="X26" s="483">
        <v>3600000</v>
      </c>
      <c r="Y26" s="179">
        <f>+MARET!AC26</f>
        <v>0</v>
      </c>
      <c r="Z26" s="179">
        <f>+[1]MARET!AB26</f>
        <v>0</v>
      </c>
      <c r="AA26" s="182"/>
      <c r="AB26" s="182">
        <f t="shared" si="0"/>
        <v>0</v>
      </c>
      <c r="AC26" s="182">
        <f t="shared" si="1"/>
        <v>0</v>
      </c>
      <c r="AD26" s="190"/>
    </row>
    <row r="27" spans="1:34" s="215" customFormat="1" x14ac:dyDescent="0.25">
      <c r="A27" s="199">
        <f t="shared" si="2"/>
        <v>17</v>
      </c>
      <c r="B27" s="200" t="s">
        <v>274</v>
      </c>
      <c r="C27" s="182" t="s">
        <v>276</v>
      </c>
      <c r="D27" s="182" t="s">
        <v>276</v>
      </c>
      <c r="E27" s="185" t="s">
        <v>529</v>
      </c>
      <c r="F27" s="201">
        <v>12</v>
      </c>
      <c r="G27" s="210"/>
      <c r="H27" s="188" t="s">
        <v>533</v>
      </c>
      <c r="I27" s="189" t="s">
        <v>532</v>
      </c>
      <c r="J27" s="203" t="s">
        <v>382</v>
      </c>
      <c r="K27" s="204" t="s">
        <v>441</v>
      </c>
      <c r="L27" s="205">
        <v>44411</v>
      </c>
      <c r="M27" s="203" t="s">
        <v>175</v>
      </c>
      <c r="N27" s="187" t="s">
        <v>314</v>
      </c>
      <c r="O27" s="211" t="s">
        <v>588</v>
      </c>
      <c r="P27" s="178" t="s">
        <v>116</v>
      </c>
      <c r="Q27" s="205">
        <v>44411</v>
      </c>
      <c r="R27" s="205">
        <v>44775</v>
      </c>
      <c r="S27" s="190" t="s">
        <v>117</v>
      </c>
      <c r="T27" s="191">
        <v>1800000</v>
      </c>
      <c r="U27" s="212">
        <f t="shared" si="3"/>
        <v>180000</v>
      </c>
      <c r="V27" s="213"/>
      <c r="W27" s="214">
        <f t="shared" si="4"/>
        <v>1980000</v>
      </c>
      <c r="X27" s="483">
        <v>1800000</v>
      </c>
      <c r="Y27" s="179">
        <f>+MARET!AC27</f>
        <v>0</v>
      </c>
      <c r="Z27" s="179">
        <f>+[1]MARET!AB27</f>
        <v>0</v>
      </c>
      <c r="AA27" s="180"/>
      <c r="AB27" s="182">
        <f t="shared" si="0"/>
        <v>0</v>
      </c>
      <c r="AC27" s="182">
        <f t="shared" si="1"/>
        <v>0</v>
      </c>
      <c r="AD27" s="213"/>
    </row>
    <row r="28" spans="1:34" x14ac:dyDescent="0.25">
      <c r="A28" s="199">
        <f t="shared" si="2"/>
        <v>18</v>
      </c>
      <c r="B28" s="200" t="s">
        <v>274</v>
      </c>
      <c r="C28" s="182" t="s">
        <v>276</v>
      </c>
      <c r="D28" s="182" t="s">
        <v>276</v>
      </c>
      <c r="E28" s="185" t="s">
        <v>529</v>
      </c>
      <c r="F28" s="201">
        <v>12</v>
      </c>
      <c r="G28" s="209"/>
      <c r="H28" s="188" t="s">
        <v>533</v>
      </c>
      <c r="I28" s="189" t="s">
        <v>532</v>
      </c>
      <c r="J28" s="203" t="s">
        <v>382</v>
      </c>
      <c r="K28" s="204" t="s">
        <v>442</v>
      </c>
      <c r="L28" s="205">
        <v>44411</v>
      </c>
      <c r="M28" s="203" t="s">
        <v>175</v>
      </c>
      <c r="N28" s="187" t="s">
        <v>315</v>
      </c>
      <c r="O28" s="188" t="s">
        <v>586</v>
      </c>
      <c r="P28" s="189" t="s">
        <v>116</v>
      </c>
      <c r="Q28" s="205">
        <v>44411</v>
      </c>
      <c r="R28" s="205">
        <v>44775</v>
      </c>
      <c r="S28" s="190" t="s">
        <v>117</v>
      </c>
      <c r="T28" s="191">
        <v>1800000</v>
      </c>
      <c r="U28" s="212">
        <f t="shared" si="3"/>
        <v>180000</v>
      </c>
      <c r="V28" s="213"/>
      <c r="W28" s="214">
        <f t="shared" si="4"/>
        <v>1980000</v>
      </c>
      <c r="X28" s="483">
        <v>1800000</v>
      </c>
      <c r="Y28" s="179">
        <f>+MARET!AC28</f>
        <v>0</v>
      </c>
      <c r="Z28" s="179">
        <f>+[1]MARET!AB28</f>
        <v>0</v>
      </c>
      <c r="AA28" s="182"/>
      <c r="AB28" s="182">
        <f t="shared" si="0"/>
        <v>0</v>
      </c>
      <c r="AC28" s="182">
        <f t="shared" si="1"/>
        <v>0</v>
      </c>
      <c r="AD28" s="190"/>
    </row>
    <row r="29" spans="1:34" x14ac:dyDescent="0.25">
      <c r="A29" s="199">
        <f t="shared" si="2"/>
        <v>19</v>
      </c>
      <c r="B29" s="200" t="s">
        <v>274</v>
      </c>
      <c r="C29" s="182" t="s">
        <v>276</v>
      </c>
      <c r="D29" s="182" t="s">
        <v>276</v>
      </c>
      <c r="E29" s="185" t="s">
        <v>529</v>
      </c>
      <c r="F29" s="201">
        <v>24</v>
      </c>
      <c r="G29" s="209"/>
      <c r="H29" s="188" t="s">
        <v>533</v>
      </c>
      <c r="I29" s="189" t="s">
        <v>532</v>
      </c>
      <c r="J29" s="203" t="s">
        <v>382</v>
      </c>
      <c r="K29" s="204" t="s">
        <v>443</v>
      </c>
      <c r="L29" s="205">
        <v>44411</v>
      </c>
      <c r="M29" s="203" t="s">
        <v>175</v>
      </c>
      <c r="N29" s="187" t="s">
        <v>316</v>
      </c>
      <c r="O29" s="188" t="s">
        <v>581</v>
      </c>
      <c r="P29" s="189" t="s">
        <v>116</v>
      </c>
      <c r="Q29" s="205">
        <v>44411</v>
      </c>
      <c r="R29" s="205">
        <v>44775</v>
      </c>
      <c r="S29" s="190" t="s">
        <v>117</v>
      </c>
      <c r="T29" s="191">
        <v>3600000</v>
      </c>
      <c r="U29" s="212">
        <f t="shared" si="3"/>
        <v>360000</v>
      </c>
      <c r="V29" s="213"/>
      <c r="W29" s="214">
        <f t="shared" si="4"/>
        <v>3960000</v>
      </c>
      <c r="X29" s="483">
        <v>3600000</v>
      </c>
      <c r="Y29" s="179">
        <f>+MARET!AC29</f>
        <v>0</v>
      </c>
      <c r="Z29" s="179">
        <f>+[1]MARET!AB29</f>
        <v>0</v>
      </c>
      <c r="AA29" s="182"/>
      <c r="AB29" s="182">
        <f t="shared" si="0"/>
        <v>0</v>
      </c>
      <c r="AC29" s="182">
        <f t="shared" si="1"/>
        <v>0</v>
      </c>
      <c r="AD29" s="190"/>
    </row>
    <row r="30" spans="1:34" x14ac:dyDescent="0.25">
      <c r="A30" s="199">
        <f t="shared" si="2"/>
        <v>20</v>
      </c>
      <c r="B30" s="200" t="s">
        <v>274</v>
      </c>
      <c r="C30" s="182" t="s">
        <v>276</v>
      </c>
      <c r="D30" s="182" t="s">
        <v>276</v>
      </c>
      <c r="E30" s="185" t="s">
        <v>529</v>
      </c>
      <c r="F30" s="201">
        <v>12</v>
      </c>
      <c r="G30" s="209"/>
      <c r="H30" s="188" t="s">
        <v>533</v>
      </c>
      <c r="I30" s="189" t="s">
        <v>532</v>
      </c>
      <c r="J30" s="203" t="s">
        <v>382</v>
      </c>
      <c r="K30" s="204" t="s">
        <v>444</v>
      </c>
      <c r="L30" s="205">
        <v>44411</v>
      </c>
      <c r="M30" s="203" t="s">
        <v>175</v>
      </c>
      <c r="N30" s="187" t="s">
        <v>317</v>
      </c>
      <c r="O30" s="188" t="s">
        <v>583</v>
      </c>
      <c r="P30" s="189" t="s">
        <v>116</v>
      </c>
      <c r="Q30" s="205">
        <v>44411</v>
      </c>
      <c r="R30" s="205">
        <v>44775</v>
      </c>
      <c r="S30" s="190" t="s">
        <v>117</v>
      </c>
      <c r="T30" s="191">
        <v>1800000</v>
      </c>
      <c r="U30" s="212">
        <f t="shared" si="3"/>
        <v>180000</v>
      </c>
      <c r="V30" s="213"/>
      <c r="W30" s="214">
        <f t="shared" si="4"/>
        <v>1980000</v>
      </c>
      <c r="X30" s="483">
        <v>1800000</v>
      </c>
      <c r="Y30" s="179">
        <f>+MARET!AC30</f>
        <v>0</v>
      </c>
      <c r="Z30" s="179">
        <f>+[1]MARET!AB30</f>
        <v>0</v>
      </c>
      <c r="AA30" s="182"/>
      <c r="AB30" s="182">
        <f t="shared" si="0"/>
        <v>0</v>
      </c>
      <c r="AC30" s="182">
        <f t="shared" si="1"/>
        <v>0</v>
      </c>
      <c r="AD30" s="190"/>
    </row>
    <row r="31" spans="1:34" x14ac:dyDescent="0.25">
      <c r="A31" s="199">
        <f t="shared" si="2"/>
        <v>21</v>
      </c>
      <c r="B31" s="200" t="s">
        <v>274</v>
      </c>
      <c r="C31" s="182" t="s">
        <v>276</v>
      </c>
      <c r="D31" s="182" t="s">
        <v>276</v>
      </c>
      <c r="E31" s="185" t="s">
        <v>529</v>
      </c>
      <c r="F31" s="201">
        <v>24</v>
      </c>
      <c r="G31" s="209"/>
      <c r="H31" s="188" t="s">
        <v>533</v>
      </c>
      <c r="I31" s="189" t="s">
        <v>532</v>
      </c>
      <c r="J31" s="203" t="s">
        <v>382</v>
      </c>
      <c r="K31" s="204" t="s">
        <v>445</v>
      </c>
      <c r="L31" s="205">
        <v>44411</v>
      </c>
      <c r="M31" s="203" t="s">
        <v>175</v>
      </c>
      <c r="N31" s="187" t="s">
        <v>318</v>
      </c>
      <c r="O31" s="188" t="s">
        <v>592</v>
      </c>
      <c r="P31" s="189" t="s">
        <v>116</v>
      </c>
      <c r="Q31" s="205">
        <v>44411</v>
      </c>
      <c r="R31" s="205">
        <v>44775</v>
      </c>
      <c r="S31" s="190" t="s">
        <v>117</v>
      </c>
      <c r="T31" s="191">
        <v>1800000</v>
      </c>
      <c r="U31" s="212">
        <f t="shared" si="3"/>
        <v>180000</v>
      </c>
      <c r="V31" s="213"/>
      <c r="W31" s="214">
        <f t="shared" si="4"/>
        <v>1980000</v>
      </c>
      <c r="X31" s="483">
        <v>1800000</v>
      </c>
      <c r="Y31" s="179">
        <f>+MARET!AC31</f>
        <v>0</v>
      </c>
      <c r="Z31" s="179">
        <f>+[1]MARET!AB31</f>
        <v>0</v>
      </c>
      <c r="AA31" s="182"/>
      <c r="AB31" s="182">
        <f t="shared" si="0"/>
        <v>0</v>
      </c>
      <c r="AC31" s="182">
        <f t="shared" si="1"/>
        <v>0</v>
      </c>
      <c r="AD31" s="190"/>
    </row>
    <row r="32" spans="1:34" x14ac:dyDescent="0.25">
      <c r="A32" s="199">
        <f t="shared" si="2"/>
        <v>22</v>
      </c>
      <c r="B32" s="200" t="s">
        <v>274</v>
      </c>
      <c r="C32" s="182" t="s">
        <v>276</v>
      </c>
      <c r="D32" s="182" t="s">
        <v>276</v>
      </c>
      <c r="E32" s="185" t="s">
        <v>529</v>
      </c>
      <c r="F32" s="201">
        <v>12</v>
      </c>
      <c r="G32" s="209"/>
      <c r="H32" s="188" t="s">
        <v>533</v>
      </c>
      <c r="I32" s="189" t="s">
        <v>532</v>
      </c>
      <c r="J32" s="203" t="s">
        <v>382</v>
      </c>
      <c r="K32" s="204" t="s">
        <v>446</v>
      </c>
      <c r="L32" s="205">
        <v>44411</v>
      </c>
      <c r="M32" s="203" t="s">
        <v>175</v>
      </c>
      <c r="N32" s="187" t="s">
        <v>319</v>
      </c>
      <c r="O32" s="188" t="s">
        <v>550</v>
      </c>
      <c r="P32" s="189" t="s">
        <v>116</v>
      </c>
      <c r="Q32" s="205">
        <v>44411</v>
      </c>
      <c r="R32" s="205">
        <v>44775</v>
      </c>
      <c r="S32" s="190" t="s">
        <v>117</v>
      </c>
      <c r="T32" s="191">
        <v>1800000</v>
      </c>
      <c r="U32" s="212">
        <f t="shared" si="3"/>
        <v>180000</v>
      </c>
      <c r="V32" s="213"/>
      <c r="W32" s="214">
        <f t="shared" si="4"/>
        <v>1980000</v>
      </c>
      <c r="X32" s="483">
        <v>3600000</v>
      </c>
      <c r="Y32" s="179">
        <f>+MARET!AC32</f>
        <v>0</v>
      </c>
      <c r="Z32" s="179">
        <f>+[1]MARET!AB32</f>
        <v>0</v>
      </c>
      <c r="AA32" s="182"/>
      <c r="AB32" s="182">
        <f t="shared" si="0"/>
        <v>0</v>
      </c>
      <c r="AC32" s="182">
        <f t="shared" si="1"/>
        <v>0</v>
      </c>
      <c r="AD32" s="190"/>
    </row>
    <row r="33" spans="1:33" ht="15.75" thickBot="1" x14ac:dyDescent="0.3">
      <c r="A33" s="235">
        <f t="shared" si="2"/>
        <v>23</v>
      </c>
      <c r="B33" s="236" t="s">
        <v>274</v>
      </c>
      <c r="C33" s="237" t="s">
        <v>276</v>
      </c>
      <c r="D33" s="237" t="s">
        <v>276</v>
      </c>
      <c r="E33" s="238" t="s">
        <v>287</v>
      </c>
      <c r="F33" s="239">
        <v>12</v>
      </c>
      <c r="G33" s="240"/>
      <c r="H33" s="241"/>
      <c r="I33" s="242"/>
      <c r="J33" s="284" t="s">
        <v>382</v>
      </c>
      <c r="K33" s="285" t="s">
        <v>447</v>
      </c>
      <c r="L33" s="286"/>
      <c r="M33" s="243" t="s">
        <v>175</v>
      </c>
      <c r="N33" s="244" t="s">
        <v>320</v>
      </c>
      <c r="O33" s="241"/>
      <c r="P33" s="242"/>
      <c r="Q33" s="286"/>
      <c r="R33" s="286"/>
      <c r="S33" s="287"/>
      <c r="T33" s="288">
        <v>1800000</v>
      </c>
      <c r="U33" s="289">
        <f t="shared" si="3"/>
        <v>180000</v>
      </c>
      <c r="V33" s="248"/>
      <c r="W33" s="249">
        <f t="shared" si="4"/>
        <v>1980000</v>
      </c>
      <c r="X33" s="483">
        <v>1800000</v>
      </c>
      <c r="Y33" s="179">
        <f>+MARET!AC33</f>
        <v>0</v>
      </c>
      <c r="Z33" s="179">
        <f>+[1]MARET!AB33</f>
        <v>0</v>
      </c>
      <c r="AA33" s="237"/>
      <c r="AB33" s="182">
        <f t="shared" si="0"/>
        <v>0</v>
      </c>
      <c r="AC33" s="237">
        <f t="shared" si="1"/>
        <v>0</v>
      </c>
      <c r="AD33" s="287"/>
    </row>
    <row r="34" spans="1:33" ht="15.75" thickBot="1" x14ac:dyDescent="0.3">
      <c r="A34" s="307"/>
      <c r="B34" s="308"/>
      <c r="C34" s="309"/>
      <c r="D34" s="309"/>
      <c r="E34" s="310"/>
      <c r="F34" s="311">
        <f>SUM(F11:F33)</f>
        <v>408</v>
      </c>
      <c r="G34" s="312"/>
      <c r="H34" s="313"/>
      <c r="I34" s="314"/>
      <c r="J34" s="315"/>
      <c r="K34" s="316"/>
      <c r="L34" s="317"/>
      <c r="M34" s="318"/>
      <c r="N34" s="319"/>
      <c r="O34" s="313"/>
      <c r="P34" s="314"/>
      <c r="Q34" s="317"/>
      <c r="R34" s="317"/>
      <c r="S34" s="320"/>
      <c r="T34" s="321">
        <f>SUM(T11:T33)</f>
        <v>66600000</v>
      </c>
      <c r="U34" s="321">
        <f t="shared" ref="U34:AB34" si="5">SUM(U11:U33)</f>
        <v>6660000</v>
      </c>
      <c r="V34" s="321">
        <f t="shared" si="5"/>
        <v>0</v>
      </c>
      <c r="W34" s="321">
        <f t="shared" si="5"/>
        <v>73260000</v>
      </c>
      <c r="X34" s="321">
        <f t="shared" si="5"/>
        <v>70200000</v>
      </c>
      <c r="Y34" s="321">
        <f t="shared" si="5"/>
        <v>0</v>
      </c>
      <c r="Z34" s="321">
        <f t="shared" si="5"/>
        <v>0</v>
      </c>
      <c r="AA34" s="321">
        <f t="shared" si="5"/>
        <v>0</v>
      </c>
      <c r="AB34" s="321">
        <f t="shared" si="5"/>
        <v>0</v>
      </c>
      <c r="AC34" s="321">
        <f>SUM(AC11:AC33)</f>
        <v>0</v>
      </c>
      <c r="AD34" s="320"/>
      <c r="AF34" s="194">
        <f>+AC34-AC33</f>
        <v>0</v>
      </c>
    </row>
    <row r="35" spans="1:33" x14ac:dyDescent="0.25">
      <c r="A35" s="291">
        <f>+A33+1</f>
        <v>24</v>
      </c>
      <c r="B35" s="292" t="s">
        <v>274</v>
      </c>
      <c r="C35" s="293" t="s">
        <v>276</v>
      </c>
      <c r="D35" s="293" t="s">
        <v>276</v>
      </c>
      <c r="E35" s="294" t="s">
        <v>529</v>
      </c>
      <c r="F35" s="295">
        <v>6</v>
      </c>
      <c r="G35" s="296"/>
      <c r="H35" s="297" t="s">
        <v>533</v>
      </c>
      <c r="I35" s="298" t="s">
        <v>532</v>
      </c>
      <c r="J35" s="230" t="s">
        <v>542</v>
      </c>
      <c r="K35" s="229" t="s">
        <v>448</v>
      </c>
      <c r="L35" s="231">
        <v>44417</v>
      </c>
      <c r="M35" s="230" t="s">
        <v>175</v>
      </c>
      <c r="N35" s="299" t="s">
        <v>540</v>
      </c>
      <c r="O35" s="297" t="s">
        <v>541</v>
      </c>
      <c r="P35" s="298" t="s">
        <v>116</v>
      </c>
      <c r="Q35" s="231">
        <v>44417</v>
      </c>
      <c r="R35" s="231">
        <v>44781</v>
      </c>
      <c r="S35" s="300" t="s">
        <v>117</v>
      </c>
      <c r="T35" s="301">
        <v>1800000</v>
      </c>
      <c r="U35" s="302">
        <f t="shared" si="3"/>
        <v>180000</v>
      </c>
      <c r="V35" s="303"/>
      <c r="W35" s="304">
        <f t="shared" si="4"/>
        <v>1980000</v>
      </c>
      <c r="X35" s="593">
        <v>3600000</v>
      </c>
      <c r="Y35" s="179">
        <f>+MARET!AC35</f>
        <v>0</v>
      </c>
      <c r="Z35" s="179">
        <f>+[1]MARET!AB35</f>
        <v>0</v>
      </c>
      <c r="AA35" s="293"/>
      <c r="AB35" s="182">
        <f t="shared" ref="AB35:AB46" si="6">+Z35+AA35</f>
        <v>0</v>
      </c>
      <c r="AC35" s="293">
        <f t="shared" si="1"/>
        <v>0</v>
      </c>
      <c r="AD35" s="300"/>
    </row>
    <row r="36" spans="1:33" x14ac:dyDescent="0.25">
      <c r="A36" s="199">
        <f t="shared" si="2"/>
        <v>25</v>
      </c>
      <c r="B36" s="200" t="s">
        <v>274</v>
      </c>
      <c r="C36" s="182" t="s">
        <v>276</v>
      </c>
      <c r="D36" s="182" t="s">
        <v>276</v>
      </c>
      <c r="E36" s="185" t="s">
        <v>529</v>
      </c>
      <c r="F36" s="201">
        <v>12</v>
      </c>
      <c r="G36" s="209"/>
      <c r="H36" s="188" t="s">
        <v>533</v>
      </c>
      <c r="I36" s="189" t="s">
        <v>532</v>
      </c>
      <c r="J36" s="203" t="s">
        <v>548</v>
      </c>
      <c r="K36" s="204" t="s">
        <v>449</v>
      </c>
      <c r="L36" s="205">
        <v>44417</v>
      </c>
      <c r="M36" s="203" t="s">
        <v>175</v>
      </c>
      <c r="N36" s="187" t="s">
        <v>321</v>
      </c>
      <c r="O36" s="188" t="s">
        <v>549</v>
      </c>
      <c r="P36" s="189" t="s">
        <v>116</v>
      </c>
      <c r="Q36" s="205">
        <v>44417</v>
      </c>
      <c r="R36" s="205">
        <v>44781</v>
      </c>
      <c r="S36" s="190" t="s">
        <v>117</v>
      </c>
      <c r="T36" s="217">
        <v>5400000</v>
      </c>
      <c r="U36" s="212">
        <f t="shared" si="3"/>
        <v>540000</v>
      </c>
      <c r="V36" s="213"/>
      <c r="W36" s="214">
        <f t="shared" si="4"/>
        <v>5940000</v>
      </c>
      <c r="X36" s="486">
        <v>7200000</v>
      </c>
      <c r="Y36" s="179">
        <f>+MARET!AC36</f>
        <v>0</v>
      </c>
      <c r="Z36" s="179">
        <f>+[1]MARET!AB36</f>
        <v>0</v>
      </c>
      <c r="AA36" s="182"/>
      <c r="AB36" s="182">
        <f t="shared" si="6"/>
        <v>0</v>
      </c>
      <c r="AC36" s="182">
        <f t="shared" si="1"/>
        <v>0</v>
      </c>
      <c r="AD36" s="190"/>
    </row>
    <row r="37" spans="1:33" x14ac:dyDescent="0.25">
      <c r="A37" s="199">
        <f t="shared" si="2"/>
        <v>26</v>
      </c>
      <c r="B37" s="200" t="s">
        <v>274</v>
      </c>
      <c r="C37" s="182" t="s">
        <v>276</v>
      </c>
      <c r="D37" s="182" t="s">
        <v>276</v>
      </c>
      <c r="E37" s="185" t="s">
        <v>529</v>
      </c>
      <c r="F37" s="201">
        <v>6</v>
      </c>
      <c r="G37" s="209"/>
      <c r="H37" s="188" t="s">
        <v>533</v>
      </c>
      <c r="I37" s="189" t="s">
        <v>532</v>
      </c>
      <c r="J37" s="203" t="s">
        <v>288</v>
      </c>
      <c r="K37" s="204" t="s">
        <v>450</v>
      </c>
      <c r="L37" s="205">
        <v>44417</v>
      </c>
      <c r="M37" s="203" t="s">
        <v>175</v>
      </c>
      <c r="N37" s="187" t="s">
        <v>322</v>
      </c>
      <c r="O37" s="188" t="s">
        <v>543</v>
      </c>
      <c r="P37" s="189" t="s">
        <v>116</v>
      </c>
      <c r="Q37" s="205">
        <v>44417</v>
      </c>
      <c r="R37" s="205">
        <v>44781</v>
      </c>
      <c r="S37" s="218" t="s">
        <v>117</v>
      </c>
      <c r="T37" s="217">
        <v>1800000</v>
      </c>
      <c r="U37" s="212">
        <f t="shared" si="3"/>
        <v>180000</v>
      </c>
      <c r="V37" s="213"/>
      <c r="W37" s="214">
        <f t="shared" si="4"/>
        <v>1980000</v>
      </c>
      <c r="X37" s="486">
        <v>1800000</v>
      </c>
      <c r="Y37" s="179">
        <f>+MARET!AC37</f>
        <v>0</v>
      </c>
      <c r="Z37" s="179">
        <f>+[1]MARET!AB37</f>
        <v>0</v>
      </c>
      <c r="AA37" s="182"/>
      <c r="AB37" s="182">
        <f t="shared" si="6"/>
        <v>0</v>
      </c>
      <c r="AC37" s="182">
        <f t="shared" si="1"/>
        <v>0</v>
      </c>
      <c r="AD37" s="190"/>
    </row>
    <row r="38" spans="1:33" s="175" customFormat="1" x14ac:dyDescent="0.25">
      <c r="A38" s="199">
        <f t="shared" si="2"/>
        <v>27</v>
      </c>
      <c r="B38" s="200" t="s">
        <v>274</v>
      </c>
      <c r="C38" s="182" t="s">
        <v>276</v>
      </c>
      <c r="D38" s="182" t="s">
        <v>276</v>
      </c>
      <c r="E38" s="185" t="s">
        <v>529</v>
      </c>
      <c r="F38" s="201">
        <v>6</v>
      </c>
      <c r="G38" s="173"/>
      <c r="H38" s="188" t="s">
        <v>533</v>
      </c>
      <c r="I38" s="189" t="s">
        <v>532</v>
      </c>
      <c r="J38" s="203" t="s">
        <v>542</v>
      </c>
      <c r="K38" s="204" t="s">
        <v>451</v>
      </c>
      <c r="L38" s="205">
        <v>44417</v>
      </c>
      <c r="M38" s="203" t="s">
        <v>175</v>
      </c>
      <c r="N38" s="187" t="s">
        <v>323</v>
      </c>
      <c r="O38" s="188" t="s">
        <v>531</v>
      </c>
      <c r="P38" s="178" t="s">
        <v>116</v>
      </c>
      <c r="Q38" s="205">
        <v>44417</v>
      </c>
      <c r="R38" s="205">
        <v>44781</v>
      </c>
      <c r="S38" s="218" t="s">
        <v>117</v>
      </c>
      <c r="T38" s="217">
        <v>1800000</v>
      </c>
      <c r="U38" s="212">
        <f t="shared" si="3"/>
        <v>180000</v>
      </c>
      <c r="V38" s="213"/>
      <c r="W38" s="214">
        <f t="shared" si="4"/>
        <v>1980000</v>
      </c>
      <c r="X38" s="484">
        <v>1800000</v>
      </c>
      <c r="Y38" s="179">
        <f>+MARET!AC38</f>
        <v>0</v>
      </c>
      <c r="Z38" s="179">
        <f>+[1]MARET!AB38</f>
        <v>0</v>
      </c>
      <c r="AA38" s="180"/>
      <c r="AB38" s="182">
        <f t="shared" si="6"/>
        <v>0</v>
      </c>
      <c r="AC38" s="182">
        <f t="shared" si="1"/>
        <v>0</v>
      </c>
      <c r="AD38" s="174"/>
    </row>
    <row r="39" spans="1:33" x14ac:dyDescent="0.25">
      <c r="A39" s="199">
        <f t="shared" si="2"/>
        <v>28</v>
      </c>
      <c r="B39" s="200" t="s">
        <v>274</v>
      </c>
      <c r="C39" s="182" t="s">
        <v>276</v>
      </c>
      <c r="D39" s="182" t="s">
        <v>276</v>
      </c>
      <c r="E39" s="185" t="s">
        <v>529</v>
      </c>
      <c r="F39" s="201">
        <v>6</v>
      </c>
      <c r="G39" s="209"/>
      <c r="H39" s="188" t="s">
        <v>533</v>
      </c>
      <c r="I39" s="189" t="s">
        <v>532</v>
      </c>
      <c r="J39" s="203" t="s">
        <v>384</v>
      </c>
      <c r="K39" s="204" t="s">
        <v>452</v>
      </c>
      <c r="L39" s="205">
        <v>44417</v>
      </c>
      <c r="M39" s="203" t="s">
        <v>175</v>
      </c>
      <c r="N39" s="187" t="s">
        <v>324</v>
      </c>
      <c r="O39" s="188" t="s">
        <v>537</v>
      </c>
      <c r="P39" s="189" t="s">
        <v>116</v>
      </c>
      <c r="Q39" s="205">
        <v>44417</v>
      </c>
      <c r="R39" s="205">
        <v>44781</v>
      </c>
      <c r="S39" s="218" t="s">
        <v>117</v>
      </c>
      <c r="T39" s="217">
        <v>1800000</v>
      </c>
      <c r="U39" s="212">
        <f t="shared" si="3"/>
        <v>180000</v>
      </c>
      <c r="V39" s="213"/>
      <c r="W39" s="214">
        <f t="shared" si="4"/>
        <v>1980000</v>
      </c>
      <c r="X39" s="58">
        <v>1800000</v>
      </c>
      <c r="Y39" s="179">
        <f>+MARET!AC39</f>
        <v>0</v>
      </c>
      <c r="Z39" s="179">
        <f>+[1]MARET!AB39</f>
        <v>0</v>
      </c>
      <c r="AA39" s="182"/>
      <c r="AB39" s="182">
        <f t="shared" si="6"/>
        <v>0</v>
      </c>
      <c r="AC39" s="182">
        <f t="shared" si="1"/>
        <v>0</v>
      </c>
      <c r="AD39" s="190"/>
    </row>
    <row r="40" spans="1:33" x14ac:dyDescent="0.25">
      <c r="A40" s="199">
        <f t="shared" si="2"/>
        <v>29</v>
      </c>
      <c r="B40" s="200" t="s">
        <v>274</v>
      </c>
      <c r="C40" s="182" t="s">
        <v>276</v>
      </c>
      <c r="D40" s="182" t="s">
        <v>276</v>
      </c>
      <c r="E40" s="185" t="s">
        <v>529</v>
      </c>
      <c r="F40" s="201">
        <v>6</v>
      </c>
      <c r="G40" s="209"/>
      <c r="H40" s="188" t="s">
        <v>533</v>
      </c>
      <c r="I40" s="189" t="s">
        <v>532</v>
      </c>
      <c r="J40" s="203" t="s">
        <v>384</v>
      </c>
      <c r="K40" s="204" t="s">
        <v>453</v>
      </c>
      <c r="L40" s="205">
        <v>44417</v>
      </c>
      <c r="M40" s="203" t="s">
        <v>175</v>
      </c>
      <c r="N40" s="187" t="s">
        <v>546</v>
      </c>
      <c r="O40" s="188" t="s">
        <v>547</v>
      </c>
      <c r="P40" s="189" t="s">
        <v>116</v>
      </c>
      <c r="Q40" s="205">
        <v>44417</v>
      </c>
      <c r="R40" s="205">
        <v>44781</v>
      </c>
      <c r="S40" s="218" t="s">
        <v>117</v>
      </c>
      <c r="T40" s="217">
        <v>1800000</v>
      </c>
      <c r="U40" s="212">
        <f t="shared" si="3"/>
        <v>180000</v>
      </c>
      <c r="V40" s="213"/>
      <c r="W40" s="214">
        <f t="shared" si="4"/>
        <v>1980000</v>
      </c>
      <c r="X40" s="58">
        <v>1800000</v>
      </c>
      <c r="Y40" s="179">
        <f>+MARET!AC40</f>
        <v>0</v>
      </c>
      <c r="Z40" s="179">
        <f>+[1]MARET!AB40</f>
        <v>0</v>
      </c>
      <c r="AA40" s="182"/>
      <c r="AB40" s="182">
        <f t="shared" si="6"/>
        <v>0</v>
      </c>
      <c r="AC40" s="182">
        <f t="shared" si="1"/>
        <v>0</v>
      </c>
      <c r="AD40" s="190"/>
    </row>
    <row r="41" spans="1:33" x14ac:dyDescent="0.25">
      <c r="A41" s="199">
        <f t="shared" si="2"/>
        <v>30</v>
      </c>
      <c r="B41" s="200" t="s">
        <v>274</v>
      </c>
      <c r="C41" s="182" t="s">
        <v>276</v>
      </c>
      <c r="D41" s="182" t="s">
        <v>276</v>
      </c>
      <c r="E41" s="185" t="s">
        <v>529</v>
      </c>
      <c r="F41" s="201">
        <v>6</v>
      </c>
      <c r="G41" s="209"/>
      <c r="H41" s="188" t="s">
        <v>533</v>
      </c>
      <c r="I41" s="189" t="s">
        <v>532</v>
      </c>
      <c r="J41" s="203" t="s">
        <v>385</v>
      </c>
      <c r="K41" s="204" t="s">
        <v>454</v>
      </c>
      <c r="L41" s="205">
        <v>44417</v>
      </c>
      <c r="M41" s="203" t="s">
        <v>175</v>
      </c>
      <c r="N41" s="187" t="s">
        <v>325</v>
      </c>
      <c r="O41" s="188" t="s">
        <v>535</v>
      </c>
      <c r="P41" s="189" t="s">
        <v>116</v>
      </c>
      <c r="Q41" s="205">
        <v>44417</v>
      </c>
      <c r="R41" s="205">
        <v>44781</v>
      </c>
      <c r="S41" s="218" t="s">
        <v>117</v>
      </c>
      <c r="T41" s="217">
        <v>1800000</v>
      </c>
      <c r="U41" s="212">
        <f t="shared" si="3"/>
        <v>180000</v>
      </c>
      <c r="V41" s="213"/>
      <c r="W41" s="214">
        <f t="shared" si="4"/>
        <v>1980000</v>
      </c>
      <c r="X41" s="58">
        <v>1800000</v>
      </c>
      <c r="Y41" s="179">
        <f>+MARET!AC41</f>
        <v>0</v>
      </c>
      <c r="Z41" s="179">
        <f>+[1]MARET!AB41</f>
        <v>0</v>
      </c>
      <c r="AA41" s="182"/>
      <c r="AB41" s="182">
        <f t="shared" si="6"/>
        <v>0</v>
      </c>
      <c r="AC41" s="182">
        <f t="shared" si="1"/>
        <v>0</v>
      </c>
      <c r="AD41" s="190"/>
      <c r="AG41" s="194"/>
    </row>
    <row r="42" spans="1:33" x14ac:dyDescent="0.25">
      <c r="A42" s="199">
        <f t="shared" si="2"/>
        <v>31</v>
      </c>
      <c r="B42" s="200" t="s">
        <v>274</v>
      </c>
      <c r="C42" s="182" t="s">
        <v>276</v>
      </c>
      <c r="D42" s="182" t="s">
        <v>276</v>
      </c>
      <c r="E42" s="185" t="s">
        <v>529</v>
      </c>
      <c r="F42" s="201">
        <v>6</v>
      </c>
      <c r="G42" s="209"/>
      <c r="H42" s="188" t="s">
        <v>533</v>
      </c>
      <c r="I42" s="189" t="s">
        <v>532</v>
      </c>
      <c r="J42" s="203" t="s">
        <v>534</v>
      </c>
      <c r="K42" s="204" t="s">
        <v>455</v>
      </c>
      <c r="L42" s="205">
        <v>44417</v>
      </c>
      <c r="M42" s="203" t="s">
        <v>175</v>
      </c>
      <c r="N42" s="187" t="s">
        <v>530</v>
      </c>
      <c r="O42" s="188" t="s">
        <v>531</v>
      </c>
      <c r="P42" s="189" t="s">
        <v>116</v>
      </c>
      <c r="Q42" s="205">
        <v>44417</v>
      </c>
      <c r="R42" s="205">
        <v>44781</v>
      </c>
      <c r="S42" s="218" t="s">
        <v>117</v>
      </c>
      <c r="T42" s="217">
        <v>1800000</v>
      </c>
      <c r="U42" s="212">
        <f t="shared" si="3"/>
        <v>180000</v>
      </c>
      <c r="V42" s="213"/>
      <c r="W42" s="214">
        <f t="shared" si="4"/>
        <v>1980000</v>
      </c>
      <c r="X42" s="483">
        <v>3600000</v>
      </c>
      <c r="Y42" s="179">
        <f>+MARET!AC42</f>
        <v>0</v>
      </c>
      <c r="Z42" s="179">
        <f>+[1]MARET!AB42</f>
        <v>0</v>
      </c>
      <c r="AA42" s="182"/>
      <c r="AB42" s="182">
        <f t="shared" si="6"/>
        <v>0</v>
      </c>
      <c r="AC42" s="182">
        <f t="shared" si="1"/>
        <v>0</v>
      </c>
      <c r="AD42" s="190"/>
    </row>
    <row r="43" spans="1:33" x14ac:dyDescent="0.25">
      <c r="A43" s="199">
        <f t="shared" si="2"/>
        <v>32</v>
      </c>
      <c r="B43" s="200" t="s">
        <v>274</v>
      </c>
      <c r="C43" s="182" t="s">
        <v>276</v>
      </c>
      <c r="D43" s="182" t="s">
        <v>276</v>
      </c>
      <c r="E43" s="185" t="s">
        <v>529</v>
      </c>
      <c r="F43" s="201">
        <v>6</v>
      </c>
      <c r="G43" s="209"/>
      <c r="H43" s="188" t="s">
        <v>533</v>
      </c>
      <c r="I43" s="189" t="s">
        <v>532</v>
      </c>
      <c r="J43" s="203" t="s">
        <v>386</v>
      </c>
      <c r="K43" s="204" t="s">
        <v>456</v>
      </c>
      <c r="L43" s="205">
        <v>44417</v>
      </c>
      <c r="M43" s="203" t="s">
        <v>175</v>
      </c>
      <c r="N43" s="187" t="s">
        <v>326</v>
      </c>
      <c r="O43" s="188" t="s">
        <v>545</v>
      </c>
      <c r="P43" s="189" t="s">
        <v>116</v>
      </c>
      <c r="Q43" s="205">
        <v>44417</v>
      </c>
      <c r="R43" s="205">
        <v>44781</v>
      </c>
      <c r="S43" s="218" t="s">
        <v>117</v>
      </c>
      <c r="T43" s="217">
        <v>1800000</v>
      </c>
      <c r="U43" s="212">
        <f t="shared" si="3"/>
        <v>180000</v>
      </c>
      <c r="V43" s="213"/>
      <c r="W43" s="214">
        <f t="shared" si="4"/>
        <v>1980000</v>
      </c>
      <c r="X43" s="58">
        <v>1800000</v>
      </c>
      <c r="Y43" s="179">
        <f>+MARET!AC43</f>
        <v>0</v>
      </c>
      <c r="Z43" s="179">
        <f>+[1]MARET!AB43</f>
        <v>0</v>
      </c>
      <c r="AA43" s="182"/>
      <c r="AB43" s="182">
        <f t="shared" si="6"/>
        <v>0</v>
      </c>
      <c r="AC43" s="182">
        <f t="shared" si="1"/>
        <v>0</v>
      </c>
      <c r="AD43" s="190"/>
    </row>
    <row r="44" spans="1:33" x14ac:dyDescent="0.25">
      <c r="A44" s="199">
        <f t="shared" si="2"/>
        <v>33</v>
      </c>
      <c r="B44" s="200" t="s">
        <v>274</v>
      </c>
      <c r="C44" s="182" t="s">
        <v>276</v>
      </c>
      <c r="D44" s="182" t="s">
        <v>276</v>
      </c>
      <c r="E44" s="185" t="s">
        <v>529</v>
      </c>
      <c r="F44" s="201">
        <v>24</v>
      </c>
      <c r="G44" s="209"/>
      <c r="H44" s="188" t="s">
        <v>533</v>
      </c>
      <c r="I44" s="189" t="s">
        <v>532</v>
      </c>
      <c r="J44" s="203" t="s">
        <v>387</v>
      </c>
      <c r="K44" s="204" t="s">
        <v>544</v>
      </c>
      <c r="L44" s="205">
        <v>44417</v>
      </c>
      <c r="M44" s="203" t="s">
        <v>175</v>
      </c>
      <c r="N44" s="187" t="s">
        <v>327</v>
      </c>
      <c r="O44" s="188" t="s">
        <v>535</v>
      </c>
      <c r="P44" s="189" t="s">
        <v>116</v>
      </c>
      <c r="Q44" s="205">
        <v>44417</v>
      </c>
      <c r="R44" s="205">
        <v>44781</v>
      </c>
      <c r="S44" s="218" t="s">
        <v>117</v>
      </c>
      <c r="T44" s="217">
        <v>7200000</v>
      </c>
      <c r="U44" s="212">
        <f t="shared" si="3"/>
        <v>720000</v>
      </c>
      <c r="V44" s="213"/>
      <c r="W44" s="214">
        <f t="shared" si="4"/>
        <v>7920000</v>
      </c>
      <c r="X44" s="58">
        <v>3600000</v>
      </c>
      <c r="Y44" s="179">
        <f>+MARET!AC44</f>
        <v>0</v>
      </c>
      <c r="Z44" s="179">
        <f>+[1]MARET!AB44</f>
        <v>0</v>
      </c>
      <c r="AA44" s="182"/>
      <c r="AB44" s="182">
        <f t="shared" si="6"/>
        <v>0</v>
      </c>
      <c r="AC44" s="182">
        <f t="shared" si="1"/>
        <v>0</v>
      </c>
      <c r="AD44" s="190"/>
    </row>
    <row r="45" spans="1:33" x14ac:dyDescent="0.25">
      <c r="A45" s="199">
        <f t="shared" si="2"/>
        <v>34</v>
      </c>
      <c r="B45" s="200" t="s">
        <v>274</v>
      </c>
      <c r="C45" s="182" t="s">
        <v>276</v>
      </c>
      <c r="D45" s="182" t="s">
        <v>276</v>
      </c>
      <c r="E45" s="185" t="s">
        <v>529</v>
      </c>
      <c r="F45" s="201">
        <v>6</v>
      </c>
      <c r="G45" s="209"/>
      <c r="H45" s="188" t="s">
        <v>533</v>
      </c>
      <c r="I45" s="189" t="s">
        <v>532</v>
      </c>
      <c r="J45" s="203" t="s">
        <v>539</v>
      </c>
      <c r="K45" s="204" t="s">
        <v>457</v>
      </c>
      <c r="L45" s="205">
        <v>44417</v>
      </c>
      <c r="M45" s="203" t="s">
        <v>175</v>
      </c>
      <c r="N45" s="187" t="s">
        <v>538</v>
      </c>
      <c r="O45" s="188" t="s">
        <v>536</v>
      </c>
      <c r="P45" s="189" t="s">
        <v>116</v>
      </c>
      <c r="Q45" s="205">
        <v>44447</v>
      </c>
      <c r="R45" s="205">
        <v>44781</v>
      </c>
      <c r="S45" s="218" t="s">
        <v>117</v>
      </c>
      <c r="T45" s="217">
        <v>1800000</v>
      </c>
      <c r="U45" s="212">
        <f t="shared" si="3"/>
        <v>180000</v>
      </c>
      <c r="V45" s="213"/>
      <c r="W45" s="214">
        <f t="shared" si="4"/>
        <v>1980000</v>
      </c>
      <c r="X45" s="58">
        <v>1800000</v>
      </c>
      <c r="Y45" s="179">
        <f>+MARET!AC45</f>
        <v>0</v>
      </c>
      <c r="Z45" s="179">
        <f>+[1]MARET!AB45</f>
        <v>0</v>
      </c>
      <c r="AA45" s="182"/>
      <c r="AB45" s="182">
        <f t="shared" si="6"/>
        <v>0</v>
      </c>
      <c r="AC45" s="182">
        <f t="shared" si="1"/>
        <v>0</v>
      </c>
      <c r="AD45" s="190"/>
    </row>
    <row r="46" spans="1:33" ht="15.75" thickBot="1" x14ac:dyDescent="0.3">
      <c r="A46" s="235">
        <f t="shared" si="2"/>
        <v>35</v>
      </c>
      <c r="B46" s="236" t="s">
        <v>274</v>
      </c>
      <c r="C46" s="237" t="s">
        <v>276</v>
      </c>
      <c r="D46" s="237" t="s">
        <v>276</v>
      </c>
      <c r="E46" s="238" t="s">
        <v>289</v>
      </c>
      <c r="F46" s="239"/>
      <c r="G46" s="243"/>
      <c r="H46" s="241"/>
      <c r="I46" s="242"/>
      <c r="J46" s="243" t="s">
        <v>388</v>
      </c>
      <c r="K46" s="322" t="s">
        <v>458</v>
      </c>
      <c r="L46" s="245">
        <v>44447</v>
      </c>
      <c r="M46" s="243" t="s">
        <v>175</v>
      </c>
      <c r="N46" s="243" t="s">
        <v>328</v>
      </c>
      <c r="O46" s="241"/>
      <c r="P46" s="242"/>
      <c r="Q46" s="245">
        <v>44447</v>
      </c>
      <c r="R46" s="245">
        <v>44781</v>
      </c>
      <c r="S46" s="246"/>
      <c r="T46" s="323">
        <v>3360000</v>
      </c>
      <c r="U46" s="289">
        <f t="shared" si="3"/>
        <v>336000</v>
      </c>
      <c r="V46" s="248"/>
      <c r="W46" s="249">
        <f t="shared" si="4"/>
        <v>3696000</v>
      </c>
      <c r="X46" s="58">
        <v>2700000</v>
      </c>
      <c r="Y46" s="179">
        <f>+MARET!AC46</f>
        <v>0</v>
      </c>
      <c r="Z46" s="179">
        <f>+[1]MARET!AB46</f>
        <v>0</v>
      </c>
      <c r="AA46" s="237"/>
      <c r="AB46" s="182">
        <f t="shared" si="6"/>
        <v>0</v>
      </c>
      <c r="AC46" s="237">
        <f t="shared" si="1"/>
        <v>0</v>
      </c>
      <c r="AD46" s="287"/>
    </row>
    <row r="47" spans="1:33" ht="15.75" thickBot="1" x14ac:dyDescent="0.3">
      <c r="A47" s="325"/>
      <c r="B47" s="326"/>
      <c r="C47" s="327"/>
      <c r="D47" s="327"/>
      <c r="E47" s="328"/>
      <c r="F47" s="329">
        <f>SUM(F35:F46)</f>
        <v>90</v>
      </c>
      <c r="G47" s="330"/>
      <c r="H47" s="331"/>
      <c r="I47" s="332"/>
      <c r="J47" s="330"/>
      <c r="K47" s="333"/>
      <c r="L47" s="334"/>
      <c r="M47" s="330"/>
      <c r="N47" s="330"/>
      <c r="O47" s="331"/>
      <c r="P47" s="332"/>
      <c r="Q47" s="334"/>
      <c r="R47" s="334"/>
      <c r="S47" s="335"/>
      <c r="T47" s="336">
        <f>SUM(T35:T46)</f>
        <v>32160000</v>
      </c>
      <c r="U47" s="336">
        <f t="shared" ref="U47:AB47" si="7">SUM(U35:U46)</f>
        <v>3216000</v>
      </c>
      <c r="V47" s="336">
        <f t="shared" si="7"/>
        <v>0</v>
      </c>
      <c r="W47" s="336">
        <f t="shared" si="7"/>
        <v>35376000</v>
      </c>
      <c r="X47" s="336">
        <f t="shared" si="7"/>
        <v>33300000</v>
      </c>
      <c r="Y47" s="336">
        <f t="shared" si="7"/>
        <v>0</v>
      </c>
      <c r="Z47" s="336">
        <f t="shared" si="7"/>
        <v>0</v>
      </c>
      <c r="AA47" s="336">
        <f t="shared" si="7"/>
        <v>0</v>
      </c>
      <c r="AB47" s="336">
        <f t="shared" si="7"/>
        <v>0</v>
      </c>
      <c r="AC47" s="336">
        <f>SUM(AC35:AC46)</f>
        <v>0</v>
      </c>
      <c r="AD47" s="337"/>
      <c r="AF47" s="194">
        <f>+AC47-AC46</f>
        <v>0</v>
      </c>
    </row>
    <row r="48" spans="1:33" x14ac:dyDescent="0.25">
      <c r="A48" s="291">
        <f>+A46+1</f>
        <v>36</v>
      </c>
      <c r="B48" s="292" t="s">
        <v>274</v>
      </c>
      <c r="C48" s="293" t="s">
        <v>276</v>
      </c>
      <c r="D48" s="293" t="s">
        <v>290</v>
      </c>
      <c r="E48" s="294" t="s">
        <v>552</v>
      </c>
      <c r="F48" s="295">
        <v>24</v>
      </c>
      <c r="G48" s="296"/>
      <c r="H48" s="297" t="s">
        <v>555</v>
      </c>
      <c r="I48" s="298" t="s">
        <v>553</v>
      </c>
      <c r="J48" s="230" t="s">
        <v>389</v>
      </c>
      <c r="K48" s="229" t="s">
        <v>459</v>
      </c>
      <c r="L48" s="231">
        <v>44417</v>
      </c>
      <c r="M48" s="230" t="s">
        <v>175</v>
      </c>
      <c r="N48" s="299" t="s">
        <v>329</v>
      </c>
      <c r="O48" s="297" t="s">
        <v>554</v>
      </c>
      <c r="P48" s="298" t="s">
        <v>116</v>
      </c>
      <c r="Q48" s="231">
        <v>44417</v>
      </c>
      <c r="R48" s="231">
        <v>44781</v>
      </c>
      <c r="S48" s="324" t="s">
        <v>117</v>
      </c>
      <c r="T48" s="301">
        <v>3360000</v>
      </c>
      <c r="U48" s="302">
        <f t="shared" si="3"/>
        <v>336000</v>
      </c>
      <c r="V48" s="303"/>
      <c r="W48" s="304">
        <f t="shared" si="4"/>
        <v>3696000</v>
      </c>
      <c r="X48" s="58">
        <v>3360000</v>
      </c>
      <c r="Y48" s="179">
        <f>+MARET!AC48</f>
        <v>0</v>
      </c>
      <c r="Z48" s="179">
        <f>+[1]MARET!AB48</f>
        <v>0</v>
      </c>
      <c r="AA48" s="293"/>
      <c r="AB48" s="182">
        <f t="shared" ref="AB48:AB55" si="8">+Z48+AA48</f>
        <v>0</v>
      </c>
      <c r="AC48" s="293">
        <f t="shared" si="1"/>
        <v>0</v>
      </c>
      <c r="AD48" s="300"/>
    </row>
    <row r="49" spans="1:32" x14ac:dyDescent="0.25">
      <c r="A49" s="199">
        <f t="shared" si="2"/>
        <v>37</v>
      </c>
      <c r="B49" s="200" t="s">
        <v>274</v>
      </c>
      <c r="C49" s="182" t="s">
        <v>276</v>
      </c>
      <c r="D49" s="182" t="s">
        <v>290</v>
      </c>
      <c r="E49" s="185" t="s">
        <v>552</v>
      </c>
      <c r="F49" s="201">
        <v>24</v>
      </c>
      <c r="G49" s="209"/>
      <c r="H49" s="188" t="s">
        <v>555</v>
      </c>
      <c r="I49" s="189" t="s">
        <v>553</v>
      </c>
      <c r="J49" s="203" t="s">
        <v>390</v>
      </c>
      <c r="K49" s="204" t="s">
        <v>460</v>
      </c>
      <c r="L49" s="205">
        <v>44417</v>
      </c>
      <c r="M49" s="203" t="s">
        <v>175</v>
      </c>
      <c r="N49" s="187" t="s">
        <v>330</v>
      </c>
      <c r="O49" s="188" t="s">
        <v>557</v>
      </c>
      <c r="P49" s="189" t="s">
        <v>116</v>
      </c>
      <c r="Q49" s="205">
        <v>44417</v>
      </c>
      <c r="R49" s="205">
        <v>44781</v>
      </c>
      <c r="S49" s="218" t="s">
        <v>117</v>
      </c>
      <c r="T49" s="217">
        <v>3696000</v>
      </c>
      <c r="U49" s="212">
        <f t="shared" si="3"/>
        <v>369600</v>
      </c>
      <c r="V49" s="213"/>
      <c r="W49" s="214">
        <f t="shared" si="4"/>
        <v>4065600</v>
      </c>
      <c r="X49" s="58">
        <v>1680000</v>
      </c>
      <c r="Y49" s="179">
        <f>+MARET!AC49</f>
        <v>0</v>
      </c>
      <c r="Z49" s="179">
        <f>+[1]MARET!AB49</f>
        <v>0</v>
      </c>
      <c r="AA49" s="182"/>
      <c r="AB49" s="182">
        <f t="shared" si="8"/>
        <v>0</v>
      </c>
      <c r="AC49" s="182">
        <f t="shared" si="1"/>
        <v>0</v>
      </c>
      <c r="AD49" s="190"/>
    </row>
    <row r="50" spans="1:32" x14ac:dyDescent="0.25">
      <c r="A50" s="199">
        <f t="shared" si="2"/>
        <v>38</v>
      </c>
      <c r="B50" s="200" t="s">
        <v>274</v>
      </c>
      <c r="C50" s="182" t="s">
        <v>276</v>
      </c>
      <c r="D50" s="182" t="s">
        <v>290</v>
      </c>
      <c r="E50" s="185" t="s">
        <v>552</v>
      </c>
      <c r="F50" s="201">
        <v>12</v>
      </c>
      <c r="G50" s="209"/>
      <c r="H50" s="188" t="s">
        <v>555</v>
      </c>
      <c r="I50" s="189" t="s">
        <v>553</v>
      </c>
      <c r="J50" s="203" t="s">
        <v>390</v>
      </c>
      <c r="K50" s="204" t="s">
        <v>461</v>
      </c>
      <c r="L50" s="205">
        <v>44417</v>
      </c>
      <c r="M50" s="203" t="s">
        <v>175</v>
      </c>
      <c r="N50" s="187" t="s">
        <v>331</v>
      </c>
      <c r="O50" s="188" t="s">
        <v>559</v>
      </c>
      <c r="P50" s="189" t="s">
        <v>116</v>
      </c>
      <c r="Q50" s="205">
        <v>44417</v>
      </c>
      <c r="R50" s="205">
        <v>44781</v>
      </c>
      <c r="S50" s="218" t="s">
        <v>117</v>
      </c>
      <c r="T50" s="217">
        <v>1680000</v>
      </c>
      <c r="U50" s="212">
        <f t="shared" si="3"/>
        <v>168000</v>
      </c>
      <c r="V50" s="213"/>
      <c r="W50" s="214">
        <f t="shared" si="4"/>
        <v>1848000</v>
      </c>
      <c r="X50" s="58">
        <v>1680000</v>
      </c>
      <c r="Y50" s="179">
        <f>+MARET!AC50</f>
        <v>0</v>
      </c>
      <c r="Z50" s="179">
        <f>+[1]MARET!AB50</f>
        <v>0</v>
      </c>
      <c r="AA50" s="182"/>
      <c r="AB50" s="182">
        <f t="shared" si="8"/>
        <v>0</v>
      </c>
      <c r="AC50" s="182">
        <f t="shared" si="1"/>
        <v>0</v>
      </c>
      <c r="AD50" s="190"/>
    </row>
    <row r="51" spans="1:32" x14ac:dyDescent="0.25">
      <c r="A51" s="199">
        <f t="shared" si="2"/>
        <v>39</v>
      </c>
      <c r="B51" s="200" t="s">
        <v>274</v>
      </c>
      <c r="C51" s="182" t="s">
        <v>276</v>
      </c>
      <c r="D51" s="182" t="s">
        <v>290</v>
      </c>
      <c r="E51" s="185" t="s">
        <v>552</v>
      </c>
      <c r="F51" s="201">
        <v>12</v>
      </c>
      <c r="G51" s="209"/>
      <c r="H51" s="188" t="s">
        <v>555</v>
      </c>
      <c r="I51" s="189" t="s">
        <v>553</v>
      </c>
      <c r="J51" s="203" t="s">
        <v>390</v>
      </c>
      <c r="K51" s="204" t="s">
        <v>462</v>
      </c>
      <c r="L51" s="205">
        <v>44417</v>
      </c>
      <c r="M51" s="203" t="s">
        <v>175</v>
      </c>
      <c r="N51" s="187" t="s">
        <v>332</v>
      </c>
      <c r="O51" s="188" t="s">
        <v>556</v>
      </c>
      <c r="P51" s="189" t="s">
        <v>116</v>
      </c>
      <c r="Q51" s="205">
        <v>44417</v>
      </c>
      <c r="R51" s="205">
        <v>44781</v>
      </c>
      <c r="S51" s="218" t="s">
        <v>117</v>
      </c>
      <c r="T51" s="217">
        <v>3696000</v>
      </c>
      <c r="U51" s="212">
        <f t="shared" si="3"/>
        <v>369600</v>
      </c>
      <c r="V51" s="213"/>
      <c r="W51" s="214">
        <f t="shared" si="4"/>
        <v>4065600</v>
      </c>
      <c r="X51" s="58">
        <v>1680000</v>
      </c>
      <c r="Y51" s="179">
        <f>+MARET!AC51</f>
        <v>0</v>
      </c>
      <c r="Z51" s="179">
        <f>+[1]MARET!AB51</f>
        <v>0</v>
      </c>
      <c r="AA51" s="182"/>
      <c r="AB51" s="182">
        <f t="shared" si="8"/>
        <v>0</v>
      </c>
      <c r="AC51" s="182">
        <f t="shared" si="1"/>
        <v>0</v>
      </c>
      <c r="AD51" s="190"/>
    </row>
    <row r="52" spans="1:32" x14ac:dyDescent="0.25">
      <c r="A52" s="199">
        <f>+A51+1</f>
        <v>40</v>
      </c>
      <c r="B52" s="200" t="s">
        <v>274</v>
      </c>
      <c r="C52" s="182" t="s">
        <v>276</v>
      </c>
      <c r="D52" s="182" t="s">
        <v>290</v>
      </c>
      <c r="E52" s="185" t="s">
        <v>552</v>
      </c>
      <c r="F52" s="201">
        <v>24</v>
      </c>
      <c r="G52" s="209"/>
      <c r="H52" s="188" t="s">
        <v>555</v>
      </c>
      <c r="I52" s="189" t="s">
        <v>553</v>
      </c>
      <c r="J52" s="203" t="s">
        <v>390</v>
      </c>
      <c r="K52" s="204" t="s">
        <v>463</v>
      </c>
      <c r="L52" s="205">
        <v>44417</v>
      </c>
      <c r="M52" s="203" t="s">
        <v>175</v>
      </c>
      <c r="N52" s="187" t="s">
        <v>333</v>
      </c>
      <c r="O52" s="188" t="s">
        <v>558</v>
      </c>
      <c r="P52" s="189" t="s">
        <v>116</v>
      </c>
      <c r="Q52" s="205">
        <v>44417</v>
      </c>
      <c r="R52" s="205">
        <v>44781</v>
      </c>
      <c r="S52" s="218" t="s">
        <v>117</v>
      </c>
      <c r="T52" s="217">
        <v>3360000</v>
      </c>
      <c r="U52" s="212">
        <f t="shared" si="3"/>
        <v>336000</v>
      </c>
      <c r="V52" s="213"/>
      <c r="W52" s="214">
        <f t="shared" si="4"/>
        <v>3696000</v>
      </c>
      <c r="X52" s="58">
        <v>1680000</v>
      </c>
      <c r="Y52" s="179">
        <f>+MARET!AC52</f>
        <v>0</v>
      </c>
      <c r="Z52" s="179">
        <f>+[1]MARET!AB52</f>
        <v>0</v>
      </c>
      <c r="AA52" s="182"/>
      <c r="AB52" s="182">
        <f t="shared" si="8"/>
        <v>0</v>
      </c>
      <c r="AC52" s="182">
        <f t="shared" si="1"/>
        <v>0</v>
      </c>
      <c r="AD52" s="190"/>
    </row>
    <row r="53" spans="1:32" x14ac:dyDescent="0.25">
      <c r="A53" s="235">
        <f>+A52+1</f>
        <v>41</v>
      </c>
      <c r="B53" s="200" t="s">
        <v>274</v>
      </c>
      <c r="C53" s="182" t="s">
        <v>276</v>
      </c>
      <c r="D53" s="182" t="s">
        <v>290</v>
      </c>
      <c r="E53" s="185" t="s">
        <v>288</v>
      </c>
      <c r="F53" s="201"/>
      <c r="G53" s="209"/>
      <c r="H53" s="188"/>
      <c r="I53" s="189"/>
      <c r="J53" s="572" t="s">
        <v>288</v>
      </c>
      <c r="K53" s="204" t="s">
        <v>692</v>
      </c>
      <c r="L53" s="205">
        <v>43626</v>
      </c>
      <c r="M53" s="203" t="s">
        <v>175</v>
      </c>
      <c r="N53" s="187" t="s">
        <v>693</v>
      </c>
      <c r="O53" s="188"/>
      <c r="P53" s="189"/>
      <c r="Q53" s="205">
        <v>43626</v>
      </c>
      <c r="R53" s="205">
        <v>43992</v>
      </c>
      <c r="S53" s="218"/>
      <c r="T53" s="217">
        <v>1680000</v>
      </c>
      <c r="U53" s="212">
        <f t="shared" si="3"/>
        <v>168000</v>
      </c>
      <c r="V53" s="213"/>
      <c r="W53" s="214">
        <f t="shared" si="4"/>
        <v>1848000</v>
      </c>
      <c r="X53" s="208">
        <f t="shared" ref="X53" si="9">+T53</f>
        <v>1680000</v>
      </c>
      <c r="Y53" s="179">
        <f>+MARET!AC53</f>
        <v>0</v>
      </c>
      <c r="Z53" s="179">
        <f>+[1]MARET!AB53</f>
        <v>0</v>
      </c>
      <c r="AA53" s="362"/>
      <c r="AB53" s="182">
        <f t="shared" si="8"/>
        <v>0</v>
      </c>
      <c r="AC53" s="362"/>
      <c r="AD53" s="376" t="s">
        <v>694</v>
      </c>
    </row>
    <row r="54" spans="1:32" x14ac:dyDescent="0.25">
      <c r="A54" s="235">
        <f>+A53+1</f>
        <v>42</v>
      </c>
      <c r="B54" s="236" t="s">
        <v>274</v>
      </c>
      <c r="C54" s="237" t="s">
        <v>276</v>
      </c>
      <c r="D54" s="237" t="s">
        <v>290</v>
      </c>
      <c r="E54" s="185" t="s">
        <v>689</v>
      </c>
      <c r="F54" s="364">
        <v>12</v>
      </c>
      <c r="G54" s="365"/>
      <c r="H54" s="241" t="s">
        <v>555</v>
      </c>
      <c r="I54" s="367"/>
      <c r="J54" s="203" t="s">
        <v>390</v>
      </c>
      <c r="K54" s="203" t="s">
        <v>690</v>
      </c>
      <c r="L54" s="203" t="s">
        <v>690</v>
      </c>
      <c r="M54" s="243" t="s">
        <v>175</v>
      </c>
      <c r="N54" s="203" t="s">
        <v>334</v>
      </c>
      <c r="O54" s="241" t="s">
        <v>560</v>
      </c>
      <c r="P54" s="242" t="s">
        <v>116</v>
      </c>
      <c r="Q54" s="205">
        <v>44110</v>
      </c>
      <c r="R54" s="205">
        <v>44475</v>
      </c>
      <c r="S54" s="246" t="s">
        <v>117</v>
      </c>
      <c r="T54" s="217">
        <v>1680000</v>
      </c>
      <c r="U54" s="573">
        <f t="shared" si="3"/>
        <v>168000</v>
      </c>
      <c r="V54" s="573"/>
      <c r="W54" s="249">
        <f>T54+U54+V54</f>
        <v>1848000</v>
      </c>
      <c r="X54" s="484">
        <v>1680000</v>
      </c>
      <c r="Y54" s="179">
        <f>+MARET!AC54</f>
        <v>0</v>
      </c>
      <c r="Z54" s="179">
        <f>+[1]MARET!AB54</f>
        <v>0</v>
      </c>
      <c r="AA54" s="362"/>
      <c r="AB54" s="182">
        <f t="shared" si="8"/>
        <v>0</v>
      </c>
      <c r="AC54" s="362"/>
      <c r="AD54" s="376" t="s">
        <v>694</v>
      </c>
    </row>
    <row r="55" spans="1:32" ht="15.75" thickBot="1" x14ac:dyDescent="0.3">
      <c r="A55" s="235">
        <f>+A54+1</f>
        <v>43</v>
      </c>
      <c r="B55" s="236" t="s">
        <v>274</v>
      </c>
      <c r="C55" s="237" t="s">
        <v>276</v>
      </c>
      <c r="D55" s="237" t="s">
        <v>290</v>
      </c>
      <c r="E55" s="238" t="s">
        <v>552</v>
      </c>
      <c r="F55" s="239">
        <v>12</v>
      </c>
      <c r="G55" s="240"/>
      <c r="H55" s="241" t="s">
        <v>555</v>
      </c>
      <c r="I55" s="242" t="s">
        <v>553</v>
      </c>
      <c r="J55" s="243" t="s">
        <v>391</v>
      </c>
      <c r="K55" s="338" t="s">
        <v>464</v>
      </c>
      <c r="L55" s="245">
        <v>44417</v>
      </c>
      <c r="M55" s="243" t="s">
        <v>175</v>
      </c>
      <c r="N55" s="243" t="s">
        <v>334</v>
      </c>
      <c r="O55" s="241" t="s">
        <v>560</v>
      </c>
      <c r="P55" s="242" t="s">
        <v>116</v>
      </c>
      <c r="Q55" s="245">
        <v>44417</v>
      </c>
      <c r="R55" s="245">
        <v>44781</v>
      </c>
      <c r="S55" s="246" t="s">
        <v>117</v>
      </c>
      <c r="T55" s="323">
        <v>7727000</v>
      </c>
      <c r="U55" s="289">
        <f t="shared" si="3"/>
        <v>772700</v>
      </c>
      <c r="V55" s="248"/>
      <c r="W55" s="249">
        <f t="shared" si="4"/>
        <v>8499700</v>
      </c>
      <c r="X55" s="58">
        <v>8500000</v>
      </c>
      <c r="Y55" s="179">
        <f>+MARET!AC55</f>
        <v>0</v>
      </c>
      <c r="Z55" s="179">
        <f>+[1]MARET!AB55</f>
        <v>0</v>
      </c>
      <c r="AA55" s="237"/>
      <c r="AB55" s="182">
        <f t="shared" si="8"/>
        <v>0</v>
      </c>
      <c r="AC55" s="237">
        <f t="shared" si="1"/>
        <v>0</v>
      </c>
      <c r="AD55" s="287"/>
    </row>
    <row r="56" spans="1:32" ht="15.75" thickBot="1" x14ac:dyDescent="0.3">
      <c r="A56" s="307"/>
      <c r="B56" s="308"/>
      <c r="C56" s="309"/>
      <c r="D56" s="309"/>
      <c r="E56" s="310"/>
      <c r="F56" s="336">
        <f>SUM(F48:F55)</f>
        <v>120</v>
      </c>
      <c r="G56" s="312"/>
      <c r="H56" s="313"/>
      <c r="I56" s="314"/>
      <c r="J56" s="318"/>
      <c r="K56" s="341"/>
      <c r="L56" s="342"/>
      <c r="M56" s="318"/>
      <c r="N56" s="318"/>
      <c r="O56" s="313"/>
      <c r="P56" s="314"/>
      <c r="Q56" s="342"/>
      <c r="R56" s="342"/>
      <c r="S56" s="343"/>
      <c r="T56" s="336">
        <f>SUM(T48:T55)</f>
        <v>26879000</v>
      </c>
      <c r="U56" s="336">
        <f t="shared" ref="U56:AD56" si="10">SUM(U48:U55)</f>
        <v>2687900</v>
      </c>
      <c r="V56" s="336">
        <f t="shared" si="10"/>
        <v>0</v>
      </c>
      <c r="W56" s="336">
        <f t="shared" si="10"/>
        <v>29566900</v>
      </c>
      <c r="X56" s="336">
        <f t="shared" si="10"/>
        <v>21940000</v>
      </c>
      <c r="Y56" s="336">
        <f t="shared" si="10"/>
        <v>0</v>
      </c>
      <c r="Z56" s="336">
        <f t="shared" si="10"/>
        <v>0</v>
      </c>
      <c r="AA56" s="336">
        <f t="shared" si="10"/>
        <v>0</v>
      </c>
      <c r="AB56" s="336">
        <f t="shared" si="10"/>
        <v>0</v>
      </c>
      <c r="AC56" s="336">
        <f t="shared" si="10"/>
        <v>0</v>
      </c>
      <c r="AD56" s="336">
        <f t="shared" si="10"/>
        <v>0</v>
      </c>
      <c r="AE56" s="219"/>
      <c r="AF56" s="219"/>
    </row>
    <row r="57" spans="1:32" ht="15.75" thickBot="1" x14ac:dyDescent="0.3">
      <c r="A57" s="344"/>
      <c r="B57" s="345"/>
      <c r="C57" s="346"/>
      <c r="D57" s="346"/>
      <c r="E57" s="347"/>
      <c r="F57" s="348">
        <f>+F56+F47+F34</f>
        <v>618</v>
      </c>
      <c r="G57" s="349"/>
      <c r="H57" s="350"/>
      <c r="I57" s="351"/>
      <c r="J57" s="352"/>
      <c r="K57" s="353"/>
      <c r="L57" s="354"/>
      <c r="M57" s="352"/>
      <c r="N57" s="352"/>
      <c r="O57" s="350"/>
      <c r="P57" s="351"/>
      <c r="Q57" s="354"/>
      <c r="R57" s="354"/>
      <c r="S57" s="355"/>
      <c r="T57" s="348">
        <f t="shared" ref="T57:AD57" si="11">+T56+T47+T34</f>
        <v>125639000</v>
      </c>
      <c r="U57" s="348">
        <f t="shared" si="11"/>
        <v>12563900</v>
      </c>
      <c r="V57" s="348">
        <f t="shared" si="11"/>
        <v>0</v>
      </c>
      <c r="W57" s="348">
        <f t="shared" si="11"/>
        <v>138202900</v>
      </c>
      <c r="X57" s="348">
        <f t="shared" si="11"/>
        <v>125440000</v>
      </c>
      <c r="Y57" s="348">
        <f t="shared" si="11"/>
        <v>0</v>
      </c>
      <c r="Z57" s="348">
        <f t="shared" si="11"/>
        <v>0</v>
      </c>
      <c r="AA57" s="348">
        <f t="shared" si="11"/>
        <v>0</v>
      </c>
      <c r="AB57" s="348">
        <f t="shared" si="11"/>
        <v>0</v>
      </c>
      <c r="AC57" s="348">
        <f t="shared" si="11"/>
        <v>0</v>
      </c>
      <c r="AD57" s="348">
        <f t="shared" si="11"/>
        <v>0</v>
      </c>
    </row>
    <row r="58" spans="1:32" x14ac:dyDescent="0.25">
      <c r="A58" s="291"/>
      <c r="B58" s="292"/>
      <c r="C58" s="339"/>
      <c r="D58" s="293"/>
      <c r="E58" s="294"/>
      <c r="F58" s="301"/>
      <c r="G58" s="296"/>
      <c r="H58" s="297"/>
      <c r="I58" s="298"/>
      <c r="J58" s="230"/>
      <c r="K58" s="229"/>
      <c r="L58" s="231"/>
      <c r="M58" s="230"/>
      <c r="N58" s="230"/>
      <c r="O58" s="297"/>
      <c r="P58" s="298"/>
      <c r="Q58" s="231"/>
      <c r="R58" s="231"/>
      <c r="S58" s="324"/>
      <c r="T58" s="340"/>
      <c r="U58" s="340"/>
      <c r="V58" s="340"/>
      <c r="W58" s="340"/>
      <c r="X58" s="340"/>
      <c r="Y58" s="306"/>
      <c r="Z58" s="340"/>
      <c r="AA58" s="340"/>
      <c r="AB58" s="340"/>
      <c r="AC58" s="340"/>
      <c r="AD58" s="301"/>
    </row>
    <row r="59" spans="1:32" x14ac:dyDescent="0.25">
      <c r="A59" s="199"/>
      <c r="B59" s="200"/>
      <c r="C59" s="220" t="s">
        <v>644</v>
      </c>
      <c r="D59" s="182"/>
      <c r="E59" s="185"/>
      <c r="F59" s="201"/>
      <c r="G59" s="209"/>
      <c r="H59" s="188"/>
      <c r="I59" s="189"/>
      <c r="J59" s="203"/>
      <c r="K59" s="204"/>
      <c r="L59" s="205"/>
      <c r="M59" s="203"/>
      <c r="N59" s="203"/>
      <c r="O59" s="188"/>
      <c r="P59" s="189"/>
      <c r="Q59" s="205"/>
      <c r="R59" s="205"/>
      <c r="S59" s="218"/>
      <c r="T59" s="217"/>
      <c r="U59" s="212"/>
      <c r="V59" s="213"/>
      <c r="W59" s="214"/>
      <c r="X59" s="208"/>
      <c r="Y59" s="179"/>
      <c r="Z59" s="179"/>
      <c r="AA59" s="182"/>
      <c r="AB59" s="182"/>
      <c r="AC59" s="182"/>
      <c r="AD59" s="190"/>
    </row>
    <row r="60" spans="1:32" x14ac:dyDescent="0.25">
      <c r="A60" s="199">
        <f>+A55+1</f>
        <v>44</v>
      </c>
      <c r="B60" s="200" t="s">
        <v>274</v>
      </c>
      <c r="C60" s="182" t="s">
        <v>292</v>
      </c>
      <c r="D60" s="182" t="s">
        <v>281</v>
      </c>
      <c r="E60" s="185" t="s">
        <v>291</v>
      </c>
      <c r="F60" s="221">
        <v>75.7</v>
      </c>
      <c r="G60" s="209"/>
      <c r="H60" s="188" t="s">
        <v>613</v>
      </c>
      <c r="I60" s="189"/>
      <c r="J60" s="203" t="s">
        <v>392</v>
      </c>
      <c r="K60" s="222" t="s">
        <v>465</v>
      </c>
      <c r="L60" s="223" t="s">
        <v>509</v>
      </c>
      <c r="M60" s="203" t="s">
        <v>175</v>
      </c>
      <c r="N60" s="224" t="s">
        <v>335</v>
      </c>
      <c r="O60" s="188" t="s">
        <v>632</v>
      </c>
      <c r="P60" s="189" t="s">
        <v>116</v>
      </c>
      <c r="Q60" s="223" t="s">
        <v>509</v>
      </c>
      <c r="R60" s="223" t="s">
        <v>514</v>
      </c>
      <c r="S60" s="218" t="s">
        <v>117</v>
      </c>
      <c r="T60" s="225">
        <v>3100000</v>
      </c>
      <c r="U60" s="212">
        <f t="shared" si="3"/>
        <v>310000</v>
      </c>
      <c r="V60" s="213"/>
      <c r="W60" s="214">
        <f t="shared" si="4"/>
        <v>3410000</v>
      </c>
      <c r="X60" s="488">
        <v>4410000</v>
      </c>
      <c r="Y60" s="179">
        <f>+MARET!AC60</f>
        <v>0</v>
      </c>
      <c r="Z60" s="179">
        <f>+[1]MARET!AB60</f>
        <v>0</v>
      </c>
      <c r="AA60" s="182"/>
      <c r="AB60" s="182">
        <f t="shared" ref="AB60:AB96" si="12">+Z60+AA60</f>
        <v>0</v>
      </c>
      <c r="AC60" s="182">
        <f t="shared" si="1"/>
        <v>0</v>
      </c>
      <c r="AD60" s="190"/>
    </row>
    <row r="61" spans="1:32" x14ac:dyDescent="0.25">
      <c r="A61" s="199">
        <f t="shared" si="2"/>
        <v>45</v>
      </c>
      <c r="B61" s="200" t="s">
        <v>274</v>
      </c>
      <c r="C61" s="182" t="s">
        <v>292</v>
      </c>
      <c r="D61" s="182" t="s">
        <v>281</v>
      </c>
      <c r="E61" s="185" t="s">
        <v>291</v>
      </c>
      <c r="F61" s="221">
        <v>30</v>
      </c>
      <c r="G61" s="209"/>
      <c r="H61" s="188" t="s">
        <v>613</v>
      </c>
      <c r="I61" s="189"/>
      <c r="J61" s="203" t="s">
        <v>392</v>
      </c>
      <c r="K61" s="222" t="s">
        <v>466</v>
      </c>
      <c r="L61" s="223" t="s">
        <v>509</v>
      </c>
      <c r="M61" s="203" t="s">
        <v>175</v>
      </c>
      <c r="N61" s="224" t="s">
        <v>336</v>
      </c>
      <c r="O61" s="188" t="s">
        <v>638</v>
      </c>
      <c r="P61" s="189" t="s">
        <v>116</v>
      </c>
      <c r="Q61" s="223" t="s">
        <v>509</v>
      </c>
      <c r="R61" s="223" t="s">
        <v>514</v>
      </c>
      <c r="S61" s="218" t="s">
        <v>117</v>
      </c>
      <c r="T61" s="217">
        <v>1230000</v>
      </c>
      <c r="U61" s="212">
        <f t="shared" si="3"/>
        <v>123000</v>
      </c>
      <c r="V61" s="213"/>
      <c r="W61" s="214">
        <f t="shared" si="4"/>
        <v>1353000</v>
      </c>
      <c r="X61" s="489">
        <v>1350000</v>
      </c>
      <c r="Y61" s="179">
        <f>+MARET!AC61</f>
        <v>0</v>
      </c>
      <c r="Z61" s="179">
        <f>+[1]MARET!AB61</f>
        <v>0</v>
      </c>
      <c r="AA61" s="182"/>
      <c r="AB61" s="182">
        <f t="shared" si="12"/>
        <v>0</v>
      </c>
      <c r="AC61" s="182">
        <f t="shared" si="1"/>
        <v>0</v>
      </c>
      <c r="AD61" s="190"/>
    </row>
    <row r="62" spans="1:32" x14ac:dyDescent="0.25">
      <c r="A62" s="199">
        <f t="shared" si="2"/>
        <v>46</v>
      </c>
      <c r="B62" s="200" t="s">
        <v>274</v>
      </c>
      <c r="C62" s="182" t="s">
        <v>292</v>
      </c>
      <c r="D62" s="182" t="s">
        <v>281</v>
      </c>
      <c r="E62" s="185" t="s">
        <v>291</v>
      </c>
      <c r="F62" s="221">
        <v>8</v>
      </c>
      <c r="G62" s="209"/>
      <c r="H62" s="188" t="s">
        <v>613</v>
      </c>
      <c r="I62" s="189"/>
      <c r="J62" s="203" t="s">
        <v>393</v>
      </c>
      <c r="K62" s="222" t="s">
        <v>467</v>
      </c>
      <c r="L62" s="223" t="s">
        <v>509</v>
      </c>
      <c r="M62" s="203" t="s">
        <v>175</v>
      </c>
      <c r="N62" s="224" t="s">
        <v>337</v>
      </c>
      <c r="O62" s="188" t="s">
        <v>619</v>
      </c>
      <c r="P62" s="189" t="s">
        <v>116</v>
      </c>
      <c r="Q62" s="223" t="s">
        <v>509</v>
      </c>
      <c r="R62" s="223" t="s">
        <v>514</v>
      </c>
      <c r="S62" s="218" t="s">
        <v>117</v>
      </c>
      <c r="T62" s="217">
        <v>328000</v>
      </c>
      <c r="U62" s="212">
        <f t="shared" si="3"/>
        <v>32800</v>
      </c>
      <c r="V62" s="213"/>
      <c r="W62" s="214">
        <f t="shared" si="4"/>
        <v>360800</v>
      </c>
      <c r="X62" s="489">
        <v>360000</v>
      </c>
      <c r="Y62" s="179">
        <f>+MARET!AC62</f>
        <v>0</v>
      </c>
      <c r="Z62" s="179">
        <f>+[1]MARET!AB62</f>
        <v>0</v>
      </c>
      <c r="AA62" s="182"/>
      <c r="AB62" s="182">
        <f t="shared" si="12"/>
        <v>0</v>
      </c>
      <c r="AC62" s="182">
        <f t="shared" si="1"/>
        <v>0</v>
      </c>
      <c r="AD62" s="190"/>
    </row>
    <row r="63" spans="1:32" x14ac:dyDescent="0.25">
      <c r="A63" s="199">
        <f t="shared" si="2"/>
        <v>47</v>
      </c>
      <c r="B63" s="200" t="s">
        <v>274</v>
      </c>
      <c r="C63" s="182" t="s">
        <v>292</v>
      </c>
      <c r="D63" s="182" t="s">
        <v>281</v>
      </c>
      <c r="E63" s="185" t="s">
        <v>291</v>
      </c>
      <c r="F63" s="221">
        <v>55</v>
      </c>
      <c r="G63" s="209"/>
      <c r="H63" s="188" t="s">
        <v>613</v>
      </c>
      <c r="I63" s="189"/>
      <c r="J63" s="203" t="s">
        <v>394</v>
      </c>
      <c r="K63" s="222" t="s">
        <v>468</v>
      </c>
      <c r="L63" s="223" t="s">
        <v>509</v>
      </c>
      <c r="M63" s="203" t="s">
        <v>175</v>
      </c>
      <c r="N63" s="224" t="s">
        <v>338</v>
      </c>
      <c r="O63" s="188" t="s">
        <v>625</v>
      </c>
      <c r="P63" s="189" t="s">
        <v>116</v>
      </c>
      <c r="Q63" s="223" t="s">
        <v>509</v>
      </c>
      <c r="R63" s="223" t="s">
        <v>514</v>
      </c>
      <c r="S63" s="218" t="s">
        <v>117</v>
      </c>
      <c r="T63" s="217">
        <v>2255000</v>
      </c>
      <c r="U63" s="212">
        <f t="shared" si="3"/>
        <v>225500</v>
      </c>
      <c r="V63" s="213"/>
      <c r="W63" s="214">
        <f t="shared" si="4"/>
        <v>2480500</v>
      </c>
      <c r="X63" s="489">
        <v>2475000</v>
      </c>
      <c r="Y63" s="179">
        <f>+MARET!AC63</f>
        <v>0</v>
      </c>
      <c r="Z63" s="179">
        <f>+[1]MARET!AB63</f>
        <v>0</v>
      </c>
      <c r="AA63" s="182"/>
      <c r="AB63" s="182">
        <f t="shared" si="12"/>
        <v>0</v>
      </c>
      <c r="AC63" s="182">
        <f t="shared" si="1"/>
        <v>0</v>
      </c>
      <c r="AD63" s="190"/>
    </row>
    <row r="64" spans="1:32" x14ac:dyDescent="0.25">
      <c r="A64" s="199">
        <f t="shared" si="2"/>
        <v>48</v>
      </c>
      <c r="B64" s="200" t="s">
        <v>274</v>
      </c>
      <c r="C64" s="182" t="s">
        <v>292</v>
      </c>
      <c r="D64" s="182" t="s">
        <v>281</v>
      </c>
      <c r="E64" s="185" t="s">
        <v>291</v>
      </c>
      <c r="F64" s="221">
        <v>16</v>
      </c>
      <c r="G64" s="209"/>
      <c r="H64" s="188" t="s">
        <v>613</v>
      </c>
      <c r="I64" s="189"/>
      <c r="J64" s="203" t="s">
        <v>395</v>
      </c>
      <c r="K64" s="222" t="s">
        <v>469</v>
      </c>
      <c r="L64" s="223" t="s">
        <v>509</v>
      </c>
      <c r="M64" s="203" t="s">
        <v>175</v>
      </c>
      <c r="N64" s="224" t="s">
        <v>339</v>
      </c>
      <c r="O64" s="188" t="s">
        <v>626</v>
      </c>
      <c r="P64" s="189" t="s">
        <v>116</v>
      </c>
      <c r="Q64" s="223" t="s">
        <v>509</v>
      </c>
      <c r="R64" s="223" t="s">
        <v>514</v>
      </c>
      <c r="S64" s="218" t="s">
        <v>117</v>
      </c>
      <c r="T64" s="217">
        <v>656000</v>
      </c>
      <c r="U64" s="212">
        <f t="shared" si="3"/>
        <v>65600</v>
      </c>
      <c r="V64" s="213"/>
      <c r="W64" s="214">
        <f t="shared" si="4"/>
        <v>721600</v>
      </c>
      <c r="X64" s="489">
        <v>720000</v>
      </c>
      <c r="Y64" s="179">
        <f>+MARET!AC64</f>
        <v>0</v>
      </c>
      <c r="Z64" s="179">
        <f>+[1]MARET!AB64</f>
        <v>0</v>
      </c>
      <c r="AA64" s="182"/>
      <c r="AB64" s="182">
        <f t="shared" si="12"/>
        <v>0</v>
      </c>
      <c r="AC64" s="182">
        <f t="shared" si="1"/>
        <v>0</v>
      </c>
      <c r="AD64" s="190"/>
    </row>
    <row r="65" spans="1:30" x14ac:dyDescent="0.25">
      <c r="A65" s="199">
        <f t="shared" si="2"/>
        <v>49</v>
      </c>
      <c r="B65" s="200" t="s">
        <v>274</v>
      </c>
      <c r="C65" s="182" t="s">
        <v>292</v>
      </c>
      <c r="D65" s="182" t="s">
        <v>281</v>
      </c>
      <c r="E65" s="185" t="s">
        <v>291</v>
      </c>
      <c r="F65" s="221">
        <v>12</v>
      </c>
      <c r="G65" s="209"/>
      <c r="H65" s="188" t="s">
        <v>613</v>
      </c>
      <c r="I65" s="189"/>
      <c r="J65" s="203" t="s">
        <v>394</v>
      </c>
      <c r="K65" s="222" t="s">
        <v>470</v>
      </c>
      <c r="L65" s="223" t="s">
        <v>509</v>
      </c>
      <c r="M65" s="203" t="s">
        <v>175</v>
      </c>
      <c r="N65" s="224" t="s">
        <v>340</v>
      </c>
      <c r="O65" s="188" t="s">
        <v>627</v>
      </c>
      <c r="P65" s="189" t="s">
        <v>116</v>
      </c>
      <c r="Q65" s="223" t="s">
        <v>509</v>
      </c>
      <c r="R65" s="223" t="s">
        <v>514</v>
      </c>
      <c r="S65" s="218" t="s">
        <v>117</v>
      </c>
      <c r="T65" s="217">
        <v>492000</v>
      </c>
      <c r="U65" s="212">
        <f t="shared" si="3"/>
        <v>49200</v>
      </c>
      <c r="V65" s="213"/>
      <c r="W65" s="214">
        <f t="shared" si="4"/>
        <v>541200</v>
      </c>
      <c r="X65" s="489">
        <v>360000</v>
      </c>
      <c r="Y65" s="179">
        <f>+MARET!AC65</f>
        <v>0</v>
      </c>
      <c r="Z65" s="179">
        <f>+[1]MARET!AB65</f>
        <v>0</v>
      </c>
      <c r="AA65" s="182"/>
      <c r="AB65" s="182">
        <f t="shared" si="12"/>
        <v>0</v>
      </c>
      <c r="AC65" s="182">
        <f t="shared" si="1"/>
        <v>0</v>
      </c>
      <c r="AD65" s="190"/>
    </row>
    <row r="66" spans="1:30" x14ac:dyDescent="0.25">
      <c r="A66" s="199">
        <f t="shared" si="2"/>
        <v>50</v>
      </c>
      <c r="B66" s="200" t="s">
        <v>274</v>
      </c>
      <c r="C66" s="182" t="s">
        <v>292</v>
      </c>
      <c r="D66" s="182" t="s">
        <v>281</v>
      </c>
      <c r="E66" s="185" t="s">
        <v>291</v>
      </c>
      <c r="F66" s="221">
        <v>44</v>
      </c>
      <c r="G66" s="209"/>
      <c r="H66" s="188" t="s">
        <v>613</v>
      </c>
      <c r="I66" s="189"/>
      <c r="J66" s="203" t="s">
        <v>396</v>
      </c>
      <c r="K66" s="222" t="s">
        <v>471</v>
      </c>
      <c r="L66" s="223" t="s">
        <v>509</v>
      </c>
      <c r="M66" s="203" t="s">
        <v>175</v>
      </c>
      <c r="N66" s="224" t="s">
        <v>341</v>
      </c>
      <c r="O66" s="188" t="s">
        <v>630</v>
      </c>
      <c r="P66" s="189" t="s">
        <v>116</v>
      </c>
      <c r="Q66" s="223" t="s">
        <v>509</v>
      </c>
      <c r="R66" s="223" t="s">
        <v>514</v>
      </c>
      <c r="S66" s="218" t="s">
        <v>117</v>
      </c>
      <c r="T66" s="217">
        <v>1804000</v>
      </c>
      <c r="U66" s="212">
        <f t="shared" si="3"/>
        <v>180400</v>
      </c>
      <c r="V66" s="213"/>
      <c r="W66" s="214">
        <f t="shared" si="4"/>
        <v>1984400</v>
      </c>
      <c r="X66" s="489">
        <v>1980000</v>
      </c>
      <c r="Y66" s="179">
        <f>+MARET!AC66</f>
        <v>790000</v>
      </c>
      <c r="Z66" s="179">
        <f>+[1]MARET!AB66</f>
        <v>0</v>
      </c>
      <c r="AA66" s="182">
        <v>0</v>
      </c>
      <c r="AB66" s="182">
        <f t="shared" si="12"/>
        <v>0</v>
      </c>
      <c r="AC66" s="182">
        <f t="shared" si="1"/>
        <v>790000</v>
      </c>
      <c r="AD66" s="190"/>
    </row>
    <row r="67" spans="1:30" x14ac:dyDescent="0.25">
      <c r="A67" s="199">
        <f t="shared" si="2"/>
        <v>51</v>
      </c>
      <c r="B67" s="200" t="s">
        <v>274</v>
      </c>
      <c r="C67" s="182" t="s">
        <v>292</v>
      </c>
      <c r="D67" s="182" t="s">
        <v>281</v>
      </c>
      <c r="E67" s="185" t="s">
        <v>291</v>
      </c>
      <c r="F67" s="221">
        <v>7</v>
      </c>
      <c r="G67" s="209"/>
      <c r="H67" s="188" t="s">
        <v>613</v>
      </c>
      <c r="I67" s="189"/>
      <c r="J67" s="203" t="s">
        <v>397</v>
      </c>
      <c r="K67" s="222" t="s">
        <v>472</v>
      </c>
      <c r="L67" s="223" t="s">
        <v>509</v>
      </c>
      <c r="M67" s="203" t="s">
        <v>175</v>
      </c>
      <c r="N67" s="224" t="s">
        <v>342</v>
      </c>
      <c r="O67" s="188" t="s">
        <v>631</v>
      </c>
      <c r="P67" s="189" t="s">
        <v>116</v>
      </c>
      <c r="Q67" s="223" t="s">
        <v>509</v>
      </c>
      <c r="R67" s="223" t="s">
        <v>514</v>
      </c>
      <c r="S67" s="218" t="s">
        <v>117</v>
      </c>
      <c r="T67" s="217">
        <v>287000</v>
      </c>
      <c r="U67" s="212">
        <f t="shared" si="3"/>
        <v>28700</v>
      </c>
      <c r="V67" s="213"/>
      <c r="W67" s="214">
        <f t="shared" si="4"/>
        <v>315700</v>
      </c>
      <c r="X67" s="489">
        <v>315000</v>
      </c>
      <c r="Y67" s="179">
        <f>+MARET!AC67</f>
        <v>287000</v>
      </c>
      <c r="Z67" s="179">
        <f>+[1]MARET!AB67</f>
        <v>0</v>
      </c>
      <c r="AA67" s="182">
        <v>0</v>
      </c>
      <c r="AB67" s="182">
        <f t="shared" si="12"/>
        <v>0</v>
      </c>
      <c r="AC67" s="182">
        <f t="shared" si="1"/>
        <v>287000</v>
      </c>
      <c r="AD67" s="112" t="s">
        <v>670</v>
      </c>
    </row>
    <row r="68" spans="1:30" x14ac:dyDescent="0.25">
      <c r="A68" s="199">
        <f t="shared" si="2"/>
        <v>52</v>
      </c>
      <c r="B68" s="200" t="s">
        <v>274</v>
      </c>
      <c r="C68" s="182" t="s">
        <v>292</v>
      </c>
      <c r="D68" s="182" t="s">
        <v>281</v>
      </c>
      <c r="E68" s="185" t="s">
        <v>291</v>
      </c>
      <c r="F68" s="221">
        <v>16</v>
      </c>
      <c r="G68" s="209"/>
      <c r="H68" s="188" t="s">
        <v>613</v>
      </c>
      <c r="I68" s="189"/>
      <c r="J68" s="203" t="s">
        <v>398</v>
      </c>
      <c r="K68" s="222" t="s">
        <v>473</v>
      </c>
      <c r="L68" s="223" t="s">
        <v>509</v>
      </c>
      <c r="M68" s="203" t="s">
        <v>175</v>
      </c>
      <c r="N68" s="224" t="s">
        <v>343</v>
      </c>
      <c r="O68" s="188" t="s">
        <v>628</v>
      </c>
      <c r="P68" s="189" t="s">
        <v>116</v>
      </c>
      <c r="Q68" s="223" t="s">
        <v>509</v>
      </c>
      <c r="R68" s="223" t="s">
        <v>514</v>
      </c>
      <c r="S68" s="218" t="s">
        <v>117</v>
      </c>
      <c r="T68" s="217">
        <v>656000</v>
      </c>
      <c r="U68" s="212">
        <f t="shared" si="3"/>
        <v>65600</v>
      </c>
      <c r="V68" s="213"/>
      <c r="W68" s="214">
        <f t="shared" si="4"/>
        <v>721600</v>
      </c>
      <c r="X68" s="489">
        <v>720000</v>
      </c>
      <c r="Y68" s="179">
        <f>+MARET!AC68</f>
        <v>656000</v>
      </c>
      <c r="Z68" s="179">
        <f>+[1]MARET!AB68</f>
        <v>0</v>
      </c>
      <c r="AA68" s="182">
        <v>0</v>
      </c>
      <c r="AB68" s="182">
        <f t="shared" si="12"/>
        <v>0</v>
      </c>
      <c r="AC68" s="182">
        <f t="shared" si="1"/>
        <v>656000</v>
      </c>
      <c r="AD68" s="112" t="s">
        <v>670</v>
      </c>
    </row>
    <row r="69" spans="1:30" x14ac:dyDescent="0.25">
      <c r="A69" s="199">
        <f t="shared" si="2"/>
        <v>53</v>
      </c>
      <c r="B69" s="200" t="s">
        <v>274</v>
      </c>
      <c r="C69" s="182" t="s">
        <v>292</v>
      </c>
      <c r="D69" s="182" t="s">
        <v>281</v>
      </c>
      <c r="E69" s="185" t="s">
        <v>291</v>
      </c>
      <c r="F69" s="221">
        <v>4</v>
      </c>
      <c r="G69" s="209"/>
      <c r="H69" s="188"/>
      <c r="I69" s="189"/>
      <c r="J69" s="203" t="s">
        <v>399</v>
      </c>
      <c r="K69" s="222" t="s">
        <v>474</v>
      </c>
      <c r="L69" s="223" t="s">
        <v>509</v>
      </c>
      <c r="M69" s="203" t="s">
        <v>175</v>
      </c>
      <c r="N69" s="224" t="s">
        <v>344</v>
      </c>
      <c r="O69" s="188"/>
      <c r="P69" s="189"/>
      <c r="Q69" s="223" t="s">
        <v>509</v>
      </c>
      <c r="R69" s="223" t="s">
        <v>514</v>
      </c>
      <c r="S69" s="218"/>
      <c r="T69" s="217">
        <v>164000</v>
      </c>
      <c r="U69" s="212">
        <f t="shared" si="3"/>
        <v>16400</v>
      </c>
      <c r="V69" s="213"/>
      <c r="W69" s="214">
        <f t="shared" si="4"/>
        <v>180400</v>
      </c>
      <c r="X69" s="489">
        <v>180000</v>
      </c>
      <c r="Y69" s="179">
        <f>+MARET!AC69</f>
        <v>0</v>
      </c>
      <c r="Z69" s="179">
        <f>+[1]MARET!AB69</f>
        <v>0</v>
      </c>
      <c r="AA69" s="182"/>
      <c r="AB69" s="182">
        <f t="shared" si="12"/>
        <v>0</v>
      </c>
      <c r="AC69" s="182">
        <f t="shared" si="1"/>
        <v>0</v>
      </c>
      <c r="AD69" s="190"/>
    </row>
    <row r="70" spans="1:30" x14ac:dyDescent="0.25">
      <c r="A70" s="199">
        <f t="shared" si="2"/>
        <v>54</v>
      </c>
      <c r="B70" s="200" t="s">
        <v>274</v>
      </c>
      <c r="C70" s="182" t="s">
        <v>292</v>
      </c>
      <c r="D70" s="182" t="s">
        <v>281</v>
      </c>
      <c r="E70" s="185" t="s">
        <v>291</v>
      </c>
      <c r="F70" s="221">
        <v>42</v>
      </c>
      <c r="G70" s="209"/>
      <c r="H70" s="188" t="s">
        <v>613</v>
      </c>
      <c r="I70" s="189"/>
      <c r="J70" s="203" t="s">
        <v>400</v>
      </c>
      <c r="K70" s="222" t="s">
        <v>475</v>
      </c>
      <c r="L70" s="223" t="s">
        <v>509</v>
      </c>
      <c r="M70" s="203" t="s">
        <v>175</v>
      </c>
      <c r="N70" s="224" t="s">
        <v>629</v>
      </c>
      <c r="O70" s="188" t="s">
        <v>625</v>
      </c>
      <c r="P70" s="189" t="s">
        <v>116</v>
      </c>
      <c r="Q70" s="223" t="s">
        <v>509</v>
      </c>
      <c r="R70" s="223" t="s">
        <v>514</v>
      </c>
      <c r="S70" s="218" t="s">
        <v>117</v>
      </c>
      <c r="T70" s="217">
        <v>1772000</v>
      </c>
      <c r="U70" s="212">
        <f t="shared" si="3"/>
        <v>177200</v>
      </c>
      <c r="V70" s="213"/>
      <c r="W70" s="214">
        <f t="shared" si="4"/>
        <v>1949200</v>
      </c>
      <c r="X70" s="489">
        <v>1890000</v>
      </c>
      <c r="Y70" s="179">
        <f>+MARET!AC70</f>
        <v>0</v>
      </c>
      <c r="Z70" s="179">
        <f>+[1]MARET!AB70</f>
        <v>0</v>
      </c>
      <c r="AA70" s="182"/>
      <c r="AB70" s="182">
        <f t="shared" si="12"/>
        <v>0</v>
      </c>
      <c r="AC70" s="182">
        <f t="shared" si="1"/>
        <v>0</v>
      </c>
      <c r="AD70" s="190"/>
    </row>
    <row r="71" spans="1:30" x14ac:dyDescent="0.25">
      <c r="A71" s="199">
        <f t="shared" si="2"/>
        <v>55</v>
      </c>
      <c r="B71" s="200" t="s">
        <v>274</v>
      </c>
      <c r="C71" s="182" t="s">
        <v>292</v>
      </c>
      <c r="D71" s="182" t="s">
        <v>281</v>
      </c>
      <c r="E71" s="185" t="s">
        <v>291</v>
      </c>
      <c r="F71" s="221">
        <v>8</v>
      </c>
      <c r="G71" s="209"/>
      <c r="H71" s="188" t="s">
        <v>613</v>
      </c>
      <c r="I71" s="189"/>
      <c r="J71" s="203" t="s">
        <v>401</v>
      </c>
      <c r="K71" s="222" t="s">
        <v>476</v>
      </c>
      <c r="L71" s="223" t="s">
        <v>509</v>
      </c>
      <c r="M71" s="203" t="s">
        <v>175</v>
      </c>
      <c r="N71" s="224" t="s">
        <v>345</v>
      </c>
      <c r="O71" s="188" t="s">
        <v>626</v>
      </c>
      <c r="P71" s="189" t="s">
        <v>116</v>
      </c>
      <c r="Q71" s="223" t="s">
        <v>509</v>
      </c>
      <c r="R71" s="223" t="s">
        <v>514</v>
      </c>
      <c r="S71" s="218" t="s">
        <v>117</v>
      </c>
      <c r="T71" s="217">
        <v>328000</v>
      </c>
      <c r="U71" s="212">
        <f t="shared" si="3"/>
        <v>32800</v>
      </c>
      <c r="V71" s="213"/>
      <c r="W71" s="214">
        <f t="shared" si="4"/>
        <v>360800</v>
      </c>
      <c r="X71" s="489">
        <v>360000</v>
      </c>
      <c r="Y71" s="179">
        <f>+MARET!AC71</f>
        <v>0</v>
      </c>
      <c r="Z71" s="179">
        <f>+[1]MARET!AB71</f>
        <v>0</v>
      </c>
      <c r="AA71" s="182"/>
      <c r="AB71" s="182">
        <f t="shared" si="12"/>
        <v>0</v>
      </c>
      <c r="AC71" s="182">
        <f t="shared" si="1"/>
        <v>0</v>
      </c>
      <c r="AD71" s="190"/>
    </row>
    <row r="72" spans="1:30" x14ac:dyDescent="0.25">
      <c r="A72" s="199">
        <f t="shared" si="2"/>
        <v>56</v>
      </c>
      <c r="B72" s="200" t="s">
        <v>274</v>
      </c>
      <c r="C72" s="182" t="s">
        <v>292</v>
      </c>
      <c r="D72" s="182" t="s">
        <v>281</v>
      </c>
      <c r="E72" s="185" t="s">
        <v>291</v>
      </c>
      <c r="F72" s="221">
        <v>30</v>
      </c>
      <c r="G72" s="209"/>
      <c r="H72" s="188" t="s">
        <v>613</v>
      </c>
      <c r="I72" s="189"/>
      <c r="J72" s="203" t="s">
        <v>402</v>
      </c>
      <c r="K72" s="222" t="s">
        <v>477</v>
      </c>
      <c r="L72" s="223" t="s">
        <v>509</v>
      </c>
      <c r="M72" s="203" t="s">
        <v>175</v>
      </c>
      <c r="N72" s="224" t="s">
        <v>346</v>
      </c>
      <c r="O72" s="188" t="s">
        <v>621</v>
      </c>
      <c r="P72" s="189" t="s">
        <v>116</v>
      </c>
      <c r="Q72" s="223" t="s">
        <v>509</v>
      </c>
      <c r="R72" s="223" t="s">
        <v>514</v>
      </c>
      <c r="S72" s="218" t="s">
        <v>117</v>
      </c>
      <c r="T72" s="217">
        <v>3280000</v>
      </c>
      <c r="U72" s="212">
        <f t="shared" si="3"/>
        <v>328000</v>
      </c>
      <c r="V72" s="213"/>
      <c r="W72" s="214">
        <f t="shared" si="4"/>
        <v>3608000</v>
      </c>
      <c r="X72" s="489">
        <f>3280000+320000</f>
        <v>3600000</v>
      </c>
      <c r="Y72" s="179">
        <f>+MARET!AC72</f>
        <v>0</v>
      </c>
      <c r="Z72" s="179">
        <f>+[1]MARET!AB72</f>
        <v>0</v>
      </c>
      <c r="AA72" s="182"/>
      <c r="AB72" s="182">
        <f t="shared" si="12"/>
        <v>0</v>
      </c>
      <c r="AC72" s="182">
        <f t="shared" si="1"/>
        <v>0</v>
      </c>
      <c r="AD72" s="190"/>
    </row>
    <row r="73" spans="1:30" x14ac:dyDescent="0.25">
      <c r="A73" s="199">
        <f t="shared" si="2"/>
        <v>57</v>
      </c>
      <c r="B73" s="200" t="s">
        <v>274</v>
      </c>
      <c r="C73" s="182" t="s">
        <v>292</v>
      </c>
      <c r="D73" s="182" t="s">
        <v>281</v>
      </c>
      <c r="E73" s="185" t="s">
        <v>291</v>
      </c>
      <c r="F73" s="221">
        <v>16</v>
      </c>
      <c r="G73" s="209"/>
      <c r="H73" s="188" t="s">
        <v>613</v>
      </c>
      <c r="I73" s="189"/>
      <c r="J73" s="203" t="s">
        <v>403</v>
      </c>
      <c r="K73" s="222" t="s">
        <v>478</v>
      </c>
      <c r="L73" s="223" t="s">
        <v>509</v>
      </c>
      <c r="M73" s="203" t="s">
        <v>175</v>
      </c>
      <c r="N73" s="224" t="s">
        <v>347</v>
      </c>
      <c r="O73" s="188" t="s">
        <v>624</v>
      </c>
      <c r="P73" s="189" t="s">
        <v>116</v>
      </c>
      <c r="Q73" s="223" t="s">
        <v>509</v>
      </c>
      <c r="R73" s="223" t="s">
        <v>514</v>
      </c>
      <c r="S73" s="218" t="s">
        <v>117</v>
      </c>
      <c r="T73" s="217">
        <v>656000</v>
      </c>
      <c r="U73" s="212">
        <f t="shared" si="3"/>
        <v>65600</v>
      </c>
      <c r="V73" s="213"/>
      <c r="W73" s="214">
        <f t="shared" si="4"/>
        <v>721600</v>
      </c>
      <c r="X73" s="489">
        <v>720000</v>
      </c>
      <c r="Y73" s="179">
        <f>+MARET!AC73</f>
        <v>0</v>
      </c>
      <c r="Z73" s="179">
        <f>+[1]MARET!AB73</f>
        <v>0</v>
      </c>
      <c r="AA73" s="182"/>
      <c r="AB73" s="182">
        <f t="shared" si="12"/>
        <v>0</v>
      </c>
      <c r="AC73" s="182">
        <f t="shared" si="1"/>
        <v>0</v>
      </c>
      <c r="AD73" s="190"/>
    </row>
    <row r="74" spans="1:30" x14ac:dyDescent="0.25">
      <c r="A74" s="199">
        <f t="shared" si="2"/>
        <v>58</v>
      </c>
      <c r="B74" s="200" t="s">
        <v>274</v>
      </c>
      <c r="C74" s="182" t="s">
        <v>292</v>
      </c>
      <c r="D74" s="182" t="s">
        <v>281</v>
      </c>
      <c r="E74" s="185" t="s">
        <v>291</v>
      </c>
      <c r="F74" s="221">
        <v>20</v>
      </c>
      <c r="G74" s="209"/>
      <c r="H74" s="188" t="s">
        <v>613</v>
      </c>
      <c r="I74" s="189"/>
      <c r="J74" s="203" t="s">
        <v>402</v>
      </c>
      <c r="K74" s="222" t="s">
        <v>479</v>
      </c>
      <c r="L74" s="223" t="s">
        <v>509</v>
      </c>
      <c r="M74" s="203" t="s">
        <v>175</v>
      </c>
      <c r="N74" s="224" t="s">
        <v>348</v>
      </c>
      <c r="O74" s="188" t="s">
        <v>620</v>
      </c>
      <c r="P74" s="189" t="s">
        <v>116</v>
      </c>
      <c r="Q74" s="223" t="s">
        <v>509</v>
      </c>
      <c r="R74" s="223" t="s">
        <v>514</v>
      </c>
      <c r="S74" s="218" t="s">
        <v>117</v>
      </c>
      <c r="T74" s="217">
        <v>820000</v>
      </c>
      <c r="U74" s="212">
        <f t="shared" si="3"/>
        <v>82000</v>
      </c>
      <c r="V74" s="213"/>
      <c r="W74" s="214">
        <f t="shared" si="4"/>
        <v>902000</v>
      </c>
      <c r="X74" s="489">
        <v>720000</v>
      </c>
      <c r="Y74" s="179">
        <f>+MARET!AC74</f>
        <v>0</v>
      </c>
      <c r="Z74" s="179">
        <f>+[1]MARET!AB74</f>
        <v>0</v>
      </c>
      <c r="AA74" s="182"/>
      <c r="AB74" s="182">
        <f t="shared" si="12"/>
        <v>0</v>
      </c>
      <c r="AC74" s="182">
        <f t="shared" si="1"/>
        <v>0</v>
      </c>
      <c r="AD74" s="190"/>
    </row>
    <row r="75" spans="1:30" x14ac:dyDescent="0.25">
      <c r="A75" s="199">
        <f t="shared" si="2"/>
        <v>59</v>
      </c>
      <c r="B75" s="200" t="s">
        <v>274</v>
      </c>
      <c r="C75" s="182" t="s">
        <v>292</v>
      </c>
      <c r="D75" s="182" t="s">
        <v>281</v>
      </c>
      <c r="E75" s="185" t="s">
        <v>291</v>
      </c>
      <c r="F75" s="221">
        <v>18</v>
      </c>
      <c r="G75" s="209"/>
      <c r="H75" s="188" t="s">
        <v>613</v>
      </c>
      <c r="I75" s="189"/>
      <c r="J75" s="203" t="s">
        <v>404</v>
      </c>
      <c r="K75" s="222" t="s">
        <v>480</v>
      </c>
      <c r="L75" s="223" t="s">
        <v>509</v>
      </c>
      <c r="M75" s="203" t="s">
        <v>175</v>
      </c>
      <c r="N75" s="224" t="s">
        <v>349</v>
      </c>
      <c r="O75" s="188" t="s">
        <v>635</v>
      </c>
      <c r="P75" s="189" t="s">
        <v>116</v>
      </c>
      <c r="Q75" s="223" t="s">
        <v>509</v>
      </c>
      <c r="R75" s="223" t="s">
        <v>514</v>
      </c>
      <c r="S75" s="218" t="s">
        <v>117</v>
      </c>
      <c r="T75" s="217">
        <v>738000</v>
      </c>
      <c r="U75" s="212">
        <f t="shared" si="3"/>
        <v>73800</v>
      </c>
      <c r="V75" s="213"/>
      <c r="W75" s="214">
        <f t="shared" si="4"/>
        <v>811800</v>
      </c>
      <c r="X75" s="489">
        <v>900000</v>
      </c>
      <c r="Y75" s="179">
        <f>+MARET!AC75</f>
        <v>0</v>
      </c>
      <c r="Z75" s="179">
        <f>+[1]MARET!AB75</f>
        <v>0</v>
      </c>
      <c r="AA75" s="182"/>
      <c r="AB75" s="182">
        <f t="shared" si="12"/>
        <v>0</v>
      </c>
      <c r="AC75" s="182">
        <f t="shared" si="1"/>
        <v>0</v>
      </c>
      <c r="AD75" s="190"/>
    </row>
    <row r="76" spans="1:30" x14ac:dyDescent="0.25">
      <c r="A76" s="199">
        <f t="shared" si="2"/>
        <v>60</v>
      </c>
      <c r="B76" s="200" t="s">
        <v>274</v>
      </c>
      <c r="C76" s="182" t="s">
        <v>292</v>
      </c>
      <c r="D76" s="182" t="s">
        <v>281</v>
      </c>
      <c r="E76" s="185" t="s">
        <v>291</v>
      </c>
      <c r="F76" s="221">
        <v>8</v>
      </c>
      <c r="G76" s="209"/>
      <c r="H76" s="188" t="s">
        <v>613</v>
      </c>
      <c r="I76" s="189"/>
      <c r="J76" s="203" t="s">
        <v>405</v>
      </c>
      <c r="K76" s="222" t="s">
        <v>481</v>
      </c>
      <c r="L76" s="223" t="s">
        <v>509</v>
      </c>
      <c r="M76" s="203" t="s">
        <v>175</v>
      </c>
      <c r="N76" s="224" t="s">
        <v>340</v>
      </c>
      <c r="O76" s="188" t="s">
        <v>616</v>
      </c>
      <c r="P76" s="189" t="s">
        <v>116</v>
      </c>
      <c r="Q76" s="223" t="s">
        <v>509</v>
      </c>
      <c r="R76" s="223" t="s">
        <v>514</v>
      </c>
      <c r="S76" s="218" t="s">
        <v>117</v>
      </c>
      <c r="T76" s="217">
        <v>328000</v>
      </c>
      <c r="U76" s="212">
        <f t="shared" si="3"/>
        <v>32800</v>
      </c>
      <c r="V76" s="213"/>
      <c r="W76" s="214">
        <f t="shared" si="4"/>
        <v>360800</v>
      </c>
      <c r="X76" s="489">
        <v>540000</v>
      </c>
      <c r="Y76" s="179">
        <f>+MARET!AC76</f>
        <v>0</v>
      </c>
      <c r="Z76" s="179">
        <f>+[1]MARET!AB76</f>
        <v>0</v>
      </c>
      <c r="AA76" s="182"/>
      <c r="AB76" s="182">
        <f t="shared" si="12"/>
        <v>0</v>
      </c>
      <c r="AC76" s="182">
        <f t="shared" si="1"/>
        <v>0</v>
      </c>
      <c r="AD76" s="190"/>
    </row>
    <row r="77" spans="1:30" x14ac:dyDescent="0.25">
      <c r="A77" s="199">
        <f t="shared" ref="A77:A132" si="13">+A76+1</f>
        <v>61</v>
      </c>
      <c r="B77" s="200" t="s">
        <v>274</v>
      </c>
      <c r="C77" s="182" t="s">
        <v>292</v>
      </c>
      <c r="D77" s="182" t="s">
        <v>281</v>
      </c>
      <c r="E77" s="185" t="s">
        <v>291</v>
      </c>
      <c r="F77" s="221">
        <v>6</v>
      </c>
      <c r="G77" s="209"/>
      <c r="H77" s="188" t="s">
        <v>613</v>
      </c>
      <c r="I77" s="189"/>
      <c r="J77" s="203" t="s">
        <v>406</v>
      </c>
      <c r="K77" s="222" t="s">
        <v>482</v>
      </c>
      <c r="L77" s="223" t="s">
        <v>509</v>
      </c>
      <c r="M77" s="203" t="s">
        <v>175</v>
      </c>
      <c r="N77" s="224" t="s">
        <v>350</v>
      </c>
      <c r="O77" s="188" t="s">
        <v>616</v>
      </c>
      <c r="P77" s="189" t="s">
        <v>116</v>
      </c>
      <c r="Q77" s="223" t="s">
        <v>509</v>
      </c>
      <c r="R77" s="223" t="s">
        <v>514</v>
      </c>
      <c r="S77" s="218" t="s">
        <v>117</v>
      </c>
      <c r="T77" s="217">
        <v>246000</v>
      </c>
      <c r="U77" s="212">
        <f t="shared" si="3"/>
        <v>24600</v>
      </c>
      <c r="V77" s="213"/>
      <c r="W77" s="214">
        <f t="shared" si="4"/>
        <v>270600</v>
      </c>
      <c r="X77" s="489">
        <v>270000</v>
      </c>
      <c r="Y77" s="179">
        <f>+MARET!AC77</f>
        <v>0</v>
      </c>
      <c r="Z77" s="179">
        <f>+[1]MARET!AB77</f>
        <v>0</v>
      </c>
      <c r="AA77" s="182"/>
      <c r="AB77" s="182">
        <f t="shared" si="12"/>
        <v>0</v>
      </c>
      <c r="AC77" s="182">
        <f t="shared" si="1"/>
        <v>0</v>
      </c>
      <c r="AD77" s="190"/>
    </row>
    <row r="78" spans="1:30" x14ac:dyDescent="0.25">
      <c r="A78" s="199">
        <f t="shared" si="13"/>
        <v>62</v>
      </c>
      <c r="B78" s="200" t="s">
        <v>274</v>
      </c>
      <c r="C78" s="182" t="s">
        <v>292</v>
      </c>
      <c r="D78" s="182" t="s">
        <v>281</v>
      </c>
      <c r="E78" s="185" t="s">
        <v>291</v>
      </c>
      <c r="F78" s="221">
        <v>60</v>
      </c>
      <c r="G78" s="209"/>
      <c r="H78" s="188" t="s">
        <v>613</v>
      </c>
      <c r="I78" s="189"/>
      <c r="J78" s="203" t="s">
        <v>407</v>
      </c>
      <c r="K78" s="222" t="s">
        <v>483</v>
      </c>
      <c r="L78" s="223" t="s">
        <v>509</v>
      </c>
      <c r="M78" s="203" t="s">
        <v>175</v>
      </c>
      <c r="N78" s="224" t="s">
        <v>351</v>
      </c>
      <c r="O78" s="188" t="s">
        <v>616</v>
      </c>
      <c r="P78" s="189" t="s">
        <v>116</v>
      </c>
      <c r="Q78" s="223" t="s">
        <v>509</v>
      </c>
      <c r="R78" s="223" t="s">
        <v>514</v>
      </c>
      <c r="S78" s="218" t="s">
        <v>117</v>
      </c>
      <c r="T78" s="217">
        <v>2460000</v>
      </c>
      <c r="U78" s="212">
        <f t="shared" si="3"/>
        <v>246000</v>
      </c>
      <c r="V78" s="213"/>
      <c r="W78" s="214">
        <f t="shared" si="4"/>
        <v>2706000</v>
      </c>
      <c r="X78" s="489">
        <v>2700000</v>
      </c>
      <c r="Y78" s="179">
        <f>+MARET!AC78</f>
        <v>0</v>
      </c>
      <c r="Z78" s="179">
        <f>+[1]MARET!AB78</f>
        <v>0</v>
      </c>
      <c r="AA78" s="182"/>
      <c r="AB78" s="182">
        <f t="shared" si="12"/>
        <v>0</v>
      </c>
      <c r="AC78" s="182">
        <f t="shared" si="1"/>
        <v>0</v>
      </c>
      <c r="AD78" s="190"/>
    </row>
    <row r="79" spans="1:30" x14ac:dyDescent="0.25">
      <c r="A79" s="199">
        <f t="shared" si="13"/>
        <v>63</v>
      </c>
      <c r="B79" s="200" t="s">
        <v>274</v>
      </c>
      <c r="C79" s="182" t="s">
        <v>292</v>
      </c>
      <c r="D79" s="182" t="s">
        <v>281</v>
      </c>
      <c r="E79" s="185" t="s">
        <v>291</v>
      </c>
      <c r="F79" s="221">
        <v>30</v>
      </c>
      <c r="G79" s="209"/>
      <c r="H79" s="188" t="s">
        <v>613</v>
      </c>
      <c r="I79" s="189"/>
      <c r="J79" s="203" t="s">
        <v>408</v>
      </c>
      <c r="K79" s="222" t="s">
        <v>484</v>
      </c>
      <c r="L79" s="223" t="s">
        <v>509</v>
      </c>
      <c r="M79" s="203" t="s">
        <v>175</v>
      </c>
      <c r="N79" s="224" t="s">
        <v>639</v>
      </c>
      <c r="O79" s="188" t="s">
        <v>640</v>
      </c>
      <c r="P79" s="189" t="s">
        <v>116</v>
      </c>
      <c r="Q79" s="223" t="s">
        <v>509</v>
      </c>
      <c r="R79" s="223" t="s">
        <v>514</v>
      </c>
      <c r="S79" s="218" t="s">
        <v>117</v>
      </c>
      <c r="T79" s="217">
        <v>1230000</v>
      </c>
      <c r="U79" s="212">
        <f t="shared" si="3"/>
        <v>123000</v>
      </c>
      <c r="V79" s="213"/>
      <c r="W79" s="214">
        <f t="shared" si="4"/>
        <v>1353000</v>
      </c>
      <c r="X79" s="489">
        <v>1350000</v>
      </c>
      <c r="Y79" s="179">
        <f>+MARET!AC79</f>
        <v>1107000</v>
      </c>
      <c r="Z79" s="179">
        <v>0</v>
      </c>
      <c r="AA79" s="182"/>
      <c r="AB79" s="182">
        <f t="shared" si="12"/>
        <v>0</v>
      </c>
      <c r="AC79" s="182">
        <f t="shared" ref="AC79:AC133" si="14">+AB79+Y79</f>
        <v>1107000</v>
      </c>
      <c r="AD79" s="190"/>
    </row>
    <row r="80" spans="1:30" x14ac:dyDescent="0.25">
      <c r="A80" s="199">
        <f t="shared" si="13"/>
        <v>64</v>
      </c>
      <c r="B80" s="200" t="s">
        <v>274</v>
      </c>
      <c r="C80" s="182" t="s">
        <v>292</v>
      </c>
      <c r="D80" s="182" t="s">
        <v>281</v>
      </c>
      <c r="E80" s="185" t="s">
        <v>291</v>
      </c>
      <c r="F80" s="221">
        <v>12</v>
      </c>
      <c r="G80" s="209"/>
      <c r="H80" s="188" t="s">
        <v>613</v>
      </c>
      <c r="I80" s="189"/>
      <c r="J80" s="203" t="s">
        <v>404</v>
      </c>
      <c r="K80" s="222" t="s">
        <v>485</v>
      </c>
      <c r="L80" s="223" t="s">
        <v>509</v>
      </c>
      <c r="M80" s="203" t="s">
        <v>175</v>
      </c>
      <c r="N80" s="224" t="s">
        <v>352</v>
      </c>
      <c r="O80" s="188" t="s">
        <v>614</v>
      </c>
      <c r="P80" s="189" t="s">
        <v>116</v>
      </c>
      <c r="Q80" s="223" t="s">
        <v>509</v>
      </c>
      <c r="R80" s="223" t="s">
        <v>514</v>
      </c>
      <c r="S80" s="218" t="s">
        <v>117</v>
      </c>
      <c r="T80" s="217">
        <v>492000</v>
      </c>
      <c r="U80" s="212">
        <f t="shared" si="3"/>
        <v>49200</v>
      </c>
      <c r="V80" s="213"/>
      <c r="W80" s="214">
        <f t="shared" si="4"/>
        <v>541200</v>
      </c>
      <c r="X80" s="489">
        <v>540000</v>
      </c>
      <c r="Y80" s="179">
        <f>+MARET!AC80</f>
        <v>0</v>
      </c>
      <c r="Z80" s="179">
        <f>+[1]MARET!AB80</f>
        <v>0</v>
      </c>
      <c r="AA80" s="182"/>
      <c r="AB80" s="182">
        <f t="shared" si="12"/>
        <v>0</v>
      </c>
      <c r="AC80" s="182">
        <f t="shared" si="14"/>
        <v>0</v>
      </c>
      <c r="AD80" s="190"/>
    </row>
    <row r="81" spans="1:30" x14ac:dyDescent="0.25">
      <c r="A81" s="199">
        <f t="shared" si="13"/>
        <v>65</v>
      </c>
      <c r="B81" s="200" t="s">
        <v>274</v>
      </c>
      <c r="C81" s="182" t="s">
        <v>292</v>
      </c>
      <c r="D81" s="182" t="s">
        <v>281</v>
      </c>
      <c r="E81" s="185" t="s">
        <v>291</v>
      </c>
      <c r="F81" s="221">
        <v>11</v>
      </c>
      <c r="G81" s="209"/>
      <c r="H81" s="188" t="s">
        <v>613</v>
      </c>
      <c r="I81" s="189"/>
      <c r="J81" s="203" t="s">
        <v>409</v>
      </c>
      <c r="K81" s="222" t="s">
        <v>486</v>
      </c>
      <c r="L81" s="223" t="s">
        <v>509</v>
      </c>
      <c r="M81" s="203" t="s">
        <v>175</v>
      </c>
      <c r="N81" s="224" t="s">
        <v>353</v>
      </c>
      <c r="O81" s="188" t="s">
        <v>614</v>
      </c>
      <c r="P81" s="189" t="s">
        <v>116</v>
      </c>
      <c r="Q81" s="223" t="s">
        <v>509</v>
      </c>
      <c r="R81" s="223" t="s">
        <v>514</v>
      </c>
      <c r="S81" s="218" t="s">
        <v>117</v>
      </c>
      <c r="T81" s="217">
        <v>451000</v>
      </c>
      <c r="U81" s="212">
        <f t="shared" si="3"/>
        <v>45100</v>
      </c>
      <c r="V81" s="213"/>
      <c r="W81" s="214">
        <f t="shared" si="4"/>
        <v>496100</v>
      </c>
      <c r="X81" s="489">
        <v>495000</v>
      </c>
      <c r="Y81" s="179">
        <f>+MARET!AC81</f>
        <v>0</v>
      </c>
      <c r="Z81" s="179">
        <f>+[1]MARET!AB81</f>
        <v>0</v>
      </c>
      <c r="AA81" s="182"/>
      <c r="AB81" s="182">
        <f t="shared" si="12"/>
        <v>0</v>
      </c>
      <c r="AC81" s="182">
        <f t="shared" si="14"/>
        <v>0</v>
      </c>
      <c r="AD81" s="190"/>
    </row>
    <row r="82" spans="1:30" x14ac:dyDescent="0.25">
      <c r="A82" s="199">
        <f t="shared" si="13"/>
        <v>66</v>
      </c>
      <c r="B82" s="200" t="s">
        <v>274</v>
      </c>
      <c r="C82" s="182" t="s">
        <v>292</v>
      </c>
      <c r="D82" s="182" t="s">
        <v>281</v>
      </c>
      <c r="E82" s="185" t="s">
        <v>291</v>
      </c>
      <c r="F82" s="221">
        <v>10</v>
      </c>
      <c r="G82" s="209"/>
      <c r="H82" s="188" t="s">
        <v>613</v>
      </c>
      <c r="I82" s="189"/>
      <c r="J82" s="203" t="s">
        <v>410</v>
      </c>
      <c r="K82" s="222" t="s">
        <v>487</v>
      </c>
      <c r="L82" s="223" t="s">
        <v>509</v>
      </c>
      <c r="M82" s="203" t="s">
        <v>175</v>
      </c>
      <c r="N82" s="224" t="s">
        <v>354</v>
      </c>
      <c r="O82" s="188" t="s">
        <v>626</v>
      </c>
      <c r="P82" s="189" t="s">
        <v>116</v>
      </c>
      <c r="Q82" s="223" t="s">
        <v>509</v>
      </c>
      <c r="R82" s="223" t="s">
        <v>514</v>
      </c>
      <c r="S82" s="218" t="s">
        <v>117</v>
      </c>
      <c r="T82" s="217">
        <v>410000</v>
      </c>
      <c r="U82" s="212">
        <f t="shared" si="3"/>
        <v>41000</v>
      </c>
      <c r="V82" s="213"/>
      <c r="W82" s="214">
        <f t="shared" si="4"/>
        <v>451000</v>
      </c>
      <c r="X82" s="489">
        <v>360000</v>
      </c>
      <c r="Y82" s="179">
        <f>+MARET!AC82</f>
        <v>410000</v>
      </c>
      <c r="Z82" s="179">
        <f>+[1]MARET!AB82</f>
        <v>0</v>
      </c>
      <c r="AA82" s="182"/>
      <c r="AB82" s="182">
        <f t="shared" si="12"/>
        <v>0</v>
      </c>
      <c r="AC82" s="182">
        <f t="shared" si="14"/>
        <v>410000</v>
      </c>
      <c r="AD82" s="112" t="s">
        <v>670</v>
      </c>
    </row>
    <row r="83" spans="1:30" x14ac:dyDescent="0.25">
      <c r="A83" s="199">
        <f t="shared" si="13"/>
        <v>67</v>
      </c>
      <c r="B83" s="200" t="s">
        <v>274</v>
      </c>
      <c r="C83" s="182" t="s">
        <v>292</v>
      </c>
      <c r="D83" s="182" t="s">
        <v>281</v>
      </c>
      <c r="E83" s="185" t="s">
        <v>291</v>
      </c>
      <c r="F83" s="221">
        <v>36</v>
      </c>
      <c r="G83" s="209"/>
      <c r="H83" s="188" t="s">
        <v>613</v>
      </c>
      <c r="I83" s="189"/>
      <c r="J83" s="203" t="s">
        <v>404</v>
      </c>
      <c r="K83" s="222" t="s">
        <v>488</v>
      </c>
      <c r="L83" s="223" t="s">
        <v>509</v>
      </c>
      <c r="M83" s="203" t="s">
        <v>175</v>
      </c>
      <c r="N83" s="224" t="s">
        <v>355</v>
      </c>
      <c r="O83" s="188" t="s">
        <v>617</v>
      </c>
      <c r="P83" s="189" t="s">
        <v>116</v>
      </c>
      <c r="Q83" s="223" t="s">
        <v>509</v>
      </c>
      <c r="R83" s="223" t="s">
        <v>514</v>
      </c>
      <c r="S83" s="218" t="s">
        <v>117</v>
      </c>
      <c r="T83" s="217">
        <v>1476000</v>
      </c>
      <c r="U83" s="212">
        <f t="shared" si="3"/>
        <v>147600</v>
      </c>
      <c r="V83" s="213"/>
      <c r="W83" s="214">
        <f t="shared" si="4"/>
        <v>1623600</v>
      </c>
      <c r="X83" s="489">
        <v>1440000</v>
      </c>
      <c r="Y83" s="179">
        <f>+MARET!AC83</f>
        <v>0</v>
      </c>
      <c r="Z83" s="179">
        <f>+[1]MARET!AB83</f>
        <v>0</v>
      </c>
      <c r="AA83" s="182"/>
      <c r="AB83" s="182">
        <f t="shared" si="12"/>
        <v>0</v>
      </c>
      <c r="AC83" s="182">
        <f t="shared" si="14"/>
        <v>0</v>
      </c>
      <c r="AD83" s="190"/>
    </row>
    <row r="84" spans="1:30" x14ac:dyDescent="0.25">
      <c r="A84" s="199">
        <f t="shared" si="13"/>
        <v>68</v>
      </c>
      <c r="B84" s="200" t="s">
        <v>274</v>
      </c>
      <c r="C84" s="182" t="s">
        <v>292</v>
      </c>
      <c r="D84" s="182" t="s">
        <v>281</v>
      </c>
      <c r="E84" s="185" t="s">
        <v>291</v>
      </c>
      <c r="F84" s="221">
        <v>8</v>
      </c>
      <c r="G84" s="209"/>
      <c r="H84" s="188"/>
      <c r="I84" s="189"/>
      <c r="J84" s="203" t="s">
        <v>406</v>
      </c>
      <c r="K84" s="222" t="s">
        <v>489</v>
      </c>
      <c r="L84" s="223" t="s">
        <v>509</v>
      </c>
      <c r="M84" s="203" t="s">
        <v>175</v>
      </c>
      <c r="N84" s="224" t="s">
        <v>356</v>
      </c>
      <c r="O84" s="188"/>
      <c r="P84" s="189"/>
      <c r="Q84" s="223" t="s">
        <v>509</v>
      </c>
      <c r="R84" s="223" t="s">
        <v>514</v>
      </c>
      <c r="S84" s="218"/>
      <c r="T84" s="217">
        <v>328000</v>
      </c>
      <c r="U84" s="212">
        <f t="shared" ref="U84:U96" si="15">T84*10%</f>
        <v>32800</v>
      </c>
      <c r="V84" s="213"/>
      <c r="W84" s="214">
        <f t="shared" ref="W84:W133" si="16">T84+U84+V84</f>
        <v>360800</v>
      </c>
      <c r="X84" s="489">
        <v>450000</v>
      </c>
      <c r="Y84" s="179">
        <f>+MARET!AC84</f>
        <v>0</v>
      </c>
      <c r="Z84" s="179">
        <f>+[1]MARET!AB84</f>
        <v>0</v>
      </c>
      <c r="AA84" s="182"/>
      <c r="AB84" s="182">
        <f t="shared" si="12"/>
        <v>0</v>
      </c>
      <c r="AC84" s="182">
        <f t="shared" si="14"/>
        <v>0</v>
      </c>
      <c r="AD84" s="190"/>
    </row>
    <row r="85" spans="1:30" x14ac:dyDescent="0.25">
      <c r="A85" s="199">
        <f t="shared" si="13"/>
        <v>69</v>
      </c>
      <c r="B85" s="200" t="s">
        <v>274</v>
      </c>
      <c r="C85" s="182" t="s">
        <v>292</v>
      </c>
      <c r="D85" s="182" t="s">
        <v>281</v>
      </c>
      <c r="E85" s="185" t="s">
        <v>291</v>
      </c>
      <c r="F85" s="221">
        <v>7</v>
      </c>
      <c r="G85" s="209"/>
      <c r="H85" s="188"/>
      <c r="I85" s="189"/>
      <c r="J85" s="203" t="s">
        <v>393</v>
      </c>
      <c r="K85" s="222" t="s">
        <v>490</v>
      </c>
      <c r="L85" s="223" t="s">
        <v>509</v>
      </c>
      <c r="M85" s="203" t="s">
        <v>175</v>
      </c>
      <c r="N85" s="224" t="s">
        <v>357</v>
      </c>
      <c r="O85" s="188"/>
      <c r="P85" s="189"/>
      <c r="Q85" s="223" t="s">
        <v>509</v>
      </c>
      <c r="R85" s="223" t="s">
        <v>514</v>
      </c>
      <c r="S85" s="218"/>
      <c r="T85" s="217">
        <v>360000</v>
      </c>
      <c r="U85" s="212">
        <f t="shared" si="15"/>
        <v>36000</v>
      </c>
      <c r="V85" s="213"/>
      <c r="W85" s="214">
        <f t="shared" si="16"/>
        <v>396000</v>
      </c>
      <c r="X85" s="489">
        <v>360000</v>
      </c>
      <c r="Y85" s="179">
        <f>+MARET!AC85</f>
        <v>0</v>
      </c>
      <c r="Z85" s="179">
        <f>+[1]MARET!AB85</f>
        <v>0</v>
      </c>
      <c r="AA85" s="182"/>
      <c r="AB85" s="182">
        <f t="shared" si="12"/>
        <v>0</v>
      </c>
      <c r="AC85" s="182">
        <f t="shared" si="14"/>
        <v>0</v>
      </c>
      <c r="AD85" s="190"/>
    </row>
    <row r="86" spans="1:30" x14ac:dyDescent="0.25">
      <c r="A86" s="199">
        <f t="shared" si="13"/>
        <v>70</v>
      </c>
      <c r="B86" s="200" t="s">
        <v>274</v>
      </c>
      <c r="C86" s="182" t="s">
        <v>292</v>
      </c>
      <c r="D86" s="182" t="s">
        <v>281</v>
      </c>
      <c r="E86" s="185" t="s">
        <v>291</v>
      </c>
      <c r="F86" s="221">
        <v>7</v>
      </c>
      <c r="G86" s="209"/>
      <c r="H86" s="188"/>
      <c r="I86" s="189"/>
      <c r="J86" s="203" t="s">
        <v>146</v>
      </c>
      <c r="K86" s="222" t="s">
        <v>491</v>
      </c>
      <c r="L86" s="223" t="s">
        <v>510</v>
      </c>
      <c r="M86" s="203" t="s">
        <v>175</v>
      </c>
      <c r="N86" s="226" t="s">
        <v>358</v>
      </c>
      <c r="O86" s="188"/>
      <c r="P86" s="189"/>
      <c r="Q86" s="223" t="s">
        <v>510</v>
      </c>
      <c r="R86" s="223" t="s">
        <v>515</v>
      </c>
      <c r="S86" s="218"/>
      <c r="T86" s="217">
        <v>287000</v>
      </c>
      <c r="U86" s="212">
        <f t="shared" si="15"/>
        <v>28700</v>
      </c>
      <c r="V86" s="213"/>
      <c r="W86" s="214">
        <f t="shared" si="16"/>
        <v>315700</v>
      </c>
      <c r="X86" s="574">
        <v>360000</v>
      </c>
      <c r="Y86" s="179">
        <f>+MARET!AC86</f>
        <v>0</v>
      </c>
      <c r="Z86" s="179">
        <f>+[1]MARET!AB86</f>
        <v>0</v>
      </c>
      <c r="AA86" s="182"/>
      <c r="AB86" s="182">
        <f t="shared" si="12"/>
        <v>0</v>
      </c>
      <c r="AC86" s="182">
        <f t="shared" si="14"/>
        <v>0</v>
      </c>
      <c r="AD86" s="190"/>
    </row>
    <row r="87" spans="1:30" x14ac:dyDescent="0.25">
      <c r="A87" s="199">
        <f t="shared" si="13"/>
        <v>71</v>
      </c>
      <c r="B87" s="200" t="s">
        <v>274</v>
      </c>
      <c r="C87" s="182" t="s">
        <v>292</v>
      </c>
      <c r="D87" s="182" t="s">
        <v>281</v>
      </c>
      <c r="E87" s="185" t="s">
        <v>291</v>
      </c>
      <c r="F87" s="221">
        <v>21</v>
      </c>
      <c r="G87" s="209"/>
      <c r="H87" s="188" t="s">
        <v>613</v>
      </c>
      <c r="I87" s="189"/>
      <c r="J87" s="203" t="s">
        <v>146</v>
      </c>
      <c r="K87" s="222" t="s">
        <v>492</v>
      </c>
      <c r="L87" s="223" t="s">
        <v>510</v>
      </c>
      <c r="M87" s="203" t="s">
        <v>175</v>
      </c>
      <c r="N87" s="226" t="s">
        <v>359</v>
      </c>
      <c r="O87" s="188" t="s">
        <v>618</v>
      </c>
      <c r="P87" s="189" t="s">
        <v>116</v>
      </c>
      <c r="Q87" s="223" t="s">
        <v>510</v>
      </c>
      <c r="R87" s="223" t="s">
        <v>515</v>
      </c>
      <c r="S87" s="218" t="s">
        <v>117</v>
      </c>
      <c r="T87" s="217">
        <v>861000</v>
      </c>
      <c r="U87" s="212">
        <f t="shared" si="15"/>
        <v>86100</v>
      </c>
      <c r="V87" s="213"/>
      <c r="W87" s="214">
        <f t="shared" si="16"/>
        <v>947100</v>
      </c>
      <c r="X87" s="574">
        <v>1440000</v>
      </c>
      <c r="Y87" s="179">
        <f>+MARET!AC87</f>
        <v>861000</v>
      </c>
      <c r="Z87" s="179">
        <f>+[1]MARET!AB87</f>
        <v>0</v>
      </c>
      <c r="AA87" s="182"/>
      <c r="AB87" s="182">
        <f t="shared" si="12"/>
        <v>0</v>
      </c>
      <c r="AC87" s="182">
        <f t="shared" si="14"/>
        <v>861000</v>
      </c>
      <c r="AD87" s="190" t="s">
        <v>670</v>
      </c>
    </row>
    <row r="88" spans="1:30" x14ac:dyDescent="0.25">
      <c r="A88" s="199">
        <f t="shared" si="13"/>
        <v>72</v>
      </c>
      <c r="B88" s="200" t="s">
        <v>274</v>
      </c>
      <c r="C88" s="182" t="s">
        <v>292</v>
      </c>
      <c r="D88" s="182" t="s">
        <v>281</v>
      </c>
      <c r="E88" s="185" t="s">
        <v>291</v>
      </c>
      <c r="F88" s="221">
        <v>6</v>
      </c>
      <c r="G88" s="209"/>
      <c r="H88" s="188"/>
      <c r="I88" s="189"/>
      <c r="J88" s="203" t="s">
        <v>146</v>
      </c>
      <c r="K88" s="222" t="s">
        <v>493</v>
      </c>
      <c r="L88" s="223" t="s">
        <v>510</v>
      </c>
      <c r="M88" s="203" t="s">
        <v>175</v>
      </c>
      <c r="N88" s="226" t="s">
        <v>360</v>
      </c>
      <c r="O88" s="188"/>
      <c r="P88" s="189"/>
      <c r="Q88" s="223" t="s">
        <v>510</v>
      </c>
      <c r="R88" s="223" t="s">
        <v>515</v>
      </c>
      <c r="S88" s="218"/>
      <c r="T88" s="217">
        <v>246000</v>
      </c>
      <c r="U88" s="212">
        <f t="shared" si="15"/>
        <v>24600</v>
      </c>
      <c r="V88" s="213"/>
      <c r="W88" s="214">
        <f t="shared" si="16"/>
        <v>270600</v>
      </c>
      <c r="X88" s="574">
        <v>315000</v>
      </c>
      <c r="Y88" s="179">
        <f>+MARET!AC88</f>
        <v>0</v>
      </c>
      <c r="Z88" s="179">
        <f>+[1]MARET!AB88</f>
        <v>0</v>
      </c>
      <c r="AA88" s="182"/>
      <c r="AB88" s="182">
        <f t="shared" si="12"/>
        <v>0</v>
      </c>
      <c r="AC88" s="182">
        <f t="shared" si="14"/>
        <v>0</v>
      </c>
      <c r="AD88" s="190"/>
    </row>
    <row r="89" spans="1:30" x14ac:dyDescent="0.25">
      <c r="A89" s="199">
        <f t="shared" si="13"/>
        <v>73</v>
      </c>
      <c r="B89" s="200" t="s">
        <v>274</v>
      </c>
      <c r="C89" s="182" t="s">
        <v>292</v>
      </c>
      <c r="D89" s="182" t="s">
        <v>281</v>
      </c>
      <c r="E89" s="185" t="s">
        <v>291</v>
      </c>
      <c r="F89" s="221">
        <v>32</v>
      </c>
      <c r="G89" s="209"/>
      <c r="H89" s="188" t="s">
        <v>613</v>
      </c>
      <c r="I89" s="189"/>
      <c r="J89" s="203" t="s">
        <v>146</v>
      </c>
      <c r="K89" s="222" t="s">
        <v>494</v>
      </c>
      <c r="L89" s="223" t="s">
        <v>510</v>
      </c>
      <c r="M89" s="203" t="s">
        <v>175</v>
      </c>
      <c r="N89" s="226" t="s">
        <v>361</v>
      </c>
      <c r="O89" s="188" t="s">
        <v>633</v>
      </c>
      <c r="P89" s="189" t="s">
        <v>116</v>
      </c>
      <c r="Q89" s="223" t="s">
        <v>510</v>
      </c>
      <c r="R89" s="223" t="s">
        <v>515</v>
      </c>
      <c r="S89" s="218" t="s">
        <v>117</v>
      </c>
      <c r="T89" s="217">
        <v>1312000</v>
      </c>
      <c r="U89" s="212">
        <f t="shared" si="15"/>
        <v>131200</v>
      </c>
      <c r="V89" s="213"/>
      <c r="W89" s="214">
        <f t="shared" si="16"/>
        <v>1443200</v>
      </c>
      <c r="X89" s="574">
        <v>2250000</v>
      </c>
      <c r="Y89" s="179">
        <f>+MARET!AC89</f>
        <v>455000</v>
      </c>
      <c r="Z89" s="179">
        <f>+[1]MARET!AB89</f>
        <v>0</v>
      </c>
      <c r="AA89" s="182">
        <v>0</v>
      </c>
      <c r="AB89" s="182">
        <f t="shared" si="12"/>
        <v>0</v>
      </c>
      <c r="AC89" s="182">
        <f t="shared" si="14"/>
        <v>455000</v>
      </c>
      <c r="AD89" s="190"/>
    </row>
    <row r="90" spans="1:30" x14ac:dyDescent="0.25">
      <c r="A90" s="199">
        <f t="shared" si="13"/>
        <v>74</v>
      </c>
      <c r="B90" s="200" t="s">
        <v>274</v>
      </c>
      <c r="C90" s="182" t="s">
        <v>292</v>
      </c>
      <c r="D90" s="182" t="s">
        <v>281</v>
      </c>
      <c r="E90" s="185" t="s">
        <v>291</v>
      </c>
      <c r="F90" s="221">
        <v>30</v>
      </c>
      <c r="G90" s="209"/>
      <c r="H90" s="188" t="s">
        <v>613</v>
      </c>
      <c r="I90" s="189"/>
      <c r="J90" s="203" t="s">
        <v>146</v>
      </c>
      <c r="K90" s="222" t="s">
        <v>495</v>
      </c>
      <c r="L90" s="223" t="s">
        <v>510</v>
      </c>
      <c r="M90" s="203" t="s">
        <v>175</v>
      </c>
      <c r="N90" s="226" t="s">
        <v>622</v>
      </c>
      <c r="O90" s="188" t="s">
        <v>623</v>
      </c>
      <c r="P90" s="189" t="s">
        <v>116</v>
      </c>
      <c r="Q90" s="223" t="s">
        <v>510</v>
      </c>
      <c r="R90" s="223" t="s">
        <v>515</v>
      </c>
      <c r="S90" s="218" t="s">
        <v>117</v>
      </c>
      <c r="T90" s="217">
        <v>1230000</v>
      </c>
      <c r="U90" s="212">
        <f t="shared" si="15"/>
        <v>123000</v>
      </c>
      <c r="V90" s="213"/>
      <c r="W90" s="214">
        <f t="shared" si="16"/>
        <v>1353000</v>
      </c>
      <c r="X90" s="217">
        <v>1230000</v>
      </c>
      <c r="Y90" s="179">
        <f>+MARET!AC90</f>
        <v>0</v>
      </c>
      <c r="Z90" s="179">
        <f>+[1]MARET!AB90</f>
        <v>0</v>
      </c>
      <c r="AA90" s="182"/>
      <c r="AB90" s="182">
        <f t="shared" si="12"/>
        <v>0</v>
      </c>
      <c r="AC90" s="182">
        <f t="shared" si="14"/>
        <v>0</v>
      </c>
      <c r="AD90" s="190"/>
    </row>
    <row r="91" spans="1:30" x14ac:dyDescent="0.25">
      <c r="A91" s="199">
        <f t="shared" si="13"/>
        <v>75</v>
      </c>
      <c r="B91" s="200" t="s">
        <v>274</v>
      </c>
      <c r="C91" s="182" t="s">
        <v>292</v>
      </c>
      <c r="D91" s="182" t="s">
        <v>281</v>
      </c>
      <c r="E91" s="185" t="s">
        <v>291</v>
      </c>
      <c r="F91" s="221">
        <v>22</v>
      </c>
      <c r="G91" s="209"/>
      <c r="H91" s="188"/>
      <c r="I91" s="189"/>
      <c r="J91" s="203" t="s">
        <v>146</v>
      </c>
      <c r="K91" s="222" t="s">
        <v>496</v>
      </c>
      <c r="L91" s="223" t="s">
        <v>510</v>
      </c>
      <c r="M91" s="203" t="s">
        <v>175</v>
      </c>
      <c r="N91" s="226" t="s">
        <v>362</v>
      </c>
      <c r="O91" s="188" t="s">
        <v>637</v>
      </c>
      <c r="P91" s="189" t="s">
        <v>116</v>
      </c>
      <c r="Q91" s="223" t="s">
        <v>510</v>
      </c>
      <c r="R91" s="223" t="s">
        <v>515</v>
      </c>
      <c r="S91" s="218" t="s">
        <v>117</v>
      </c>
      <c r="T91" s="217">
        <v>902000</v>
      </c>
      <c r="U91" s="212">
        <f t="shared" si="15"/>
        <v>90200</v>
      </c>
      <c r="V91" s="213"/>
      <c r="W91" s="214">
        <f t="shared" si="16"/>
        <v>992200</v>
      </c>
      <c r="X91" s="217">
        <v>902000</v>
      </c>
      <c r="Y91" s="179">
        <f>+MARET!AC91</f>
        <v>0</v>
      </c>
      <c r="Z91" s="179">
        <f>+[1]MARET!AB91</f>
        <v>0</v>
      </c>
      <c r="AA91" s="182"/>
      <c r="AB91" s="182">
        <f t="shared" si="12"/>
        <v>0</v>
      </c>
      <c r="AC91" s="182">
        <f t="shared" si="14"/>
        <v>0</v>
      </c>
      <c r="AD91" s="190"/>
    </row>
    <row r="92" spans="1:30" x14ac:dyDescent="0.25">
      <c r="A92" s="199">
        <f t="shared" si="13"/>
        <v>76</v>
      </c>
      <c r="B92" s="200" t="s">
        <v>274</v>
      </c>
      <c r="C92" s="182" t="s">
        <v>292</v>
      </c>
      <c r="D92" s="182" t="s">
        <v>281</v>
      </c>
      <c r="E92" s="185" t="s">
        <v>291</v>
      </c>
      <c r="F92" s="221">
        <v>10</v>
      </c>
      <c r="G92" s="209"/>
      <c r="H92" s="188" t="s">
        <v>611</v>
      </c>
      <c r="I92" s="189"/>
      <c r="J92" s="203" t="s">
        <v>146</v>
      </c>
      <c r="K92" s="222" t="s">
        <v>497</v>
      </c>
      <c r="L92" s="223" t="s">
        <v>510</v>
      </c>
      <c r="M92" s="203" t="s">
        <v>175</v>
      </c>
      <c r="N92" s="226" t="s">
        <v>363</v>
      </c>
      <c r="O92" s="188" t="s">
        <v>615</v>
      </c>
      <c r="P92" s="189" t="s">
        <v>116</v>
      </c>
      <c r="Q92" s="223" t="s">
        <v>510</v>
      </c>
      <c r="R92" s="223" t="s">
        <v>515</v>
      </c>
      <c r="S92" s="218" t="s">
        <v>117</v>
      </c>
      <c r="T92" s="217">
        <v>410000</v>
      </c>
      <c r="U92" s="212">
        <f t="shared" si="15"/>
        <v>41000</v>
      </c>
      <c r="V92" s="213"/>
      <c r="W92" s="214">
        <f t="shared" si="16"/>
        <v>451000</v>
      </c>
      <c r="X92" s="217">
        <v>410000</v>
      </c>
      <c r="Y92" s="179">
        <f>+MARET!AC92</f>
        <v>0</v>
      </c>
      <c r="Z92" s="179">
        <f>+[1]MARET!AB92</f>
        <v>0</v>
      </c>
      <c r="AA92" s="182"/>
      <c r="AB92" s="182">
        <f t="shared" si="12"/>
        <v>0</v>
      </c>
      <c r="AC92" s="182">
        <f t="shared" si="14"/>
        <v>0</v>
      </c>
      <c r="AD92" s="190"/>
    </row>
    <row r="93" spans="1:30" x14ac:dyDescent="0.25">
      <c r="A93" s="199">
        <f t="shared" si="13"/>
        <v>77</v>
      </c>
      <c r="B93" s="200" t="s">
        <v>274</v>
      </c>
      <c r="C93" s="182" t="s">
        <v>292</v>
      </c>
      <c r="D93" s="182" t="s">
        <v>281</v>
      </c>
      <c r="E93" s="185" t="s">
        <v>291</v>
      </c>
      <c r="F93" s="221">
        <v>10</v>
      </c>
      <c r="G93" s="209"/>
      <c r="H93" s="188" t="s">
        <v>611</v>
      </c>
      <c r="I93" s="189"/>
      <c r="J93" s="203" t="s">
        <v>146</v>
      </c>
      <c r="K93" s="222" t="s">
        <v>498</v>
      </c>
      <c r="L93" s="223" t="s">
        <v>510</v>
      </c>
      <c r="M93" s="203" t="s">
        <v>175</v>
      </c>
      <c r="N93" s="226" t="s">
        <v>610</v>
      </c>
      <c r="O93" s="188" t="s">
        <v>612</v>
      </c>
      <c r="P93" s="189" t="s">
        <v>116</v>
      </c>
      <c r="Q93" s="223" t="s">
        <v>510</v>
      </c>
      <c r="R93" s="223" t="s">
        <v>515</v>
      </c>
      <c r="S93" s="218" t="s">
        <v>117</v>
      </c>
      <c r="T93" s="217">
        <v>410000</v>
      </c>
      <c r="U93" s="212">
        <f t="shared" si="15"/>
        <v>41000</v>
      </c>
      <c r="V93" s="213"/>
      <c r="W93" s="214">
        <f t="shared" si="16"/>
        <v>451000</v>
      </c>
      <c r="X93" s="217">
        <v>410000</v>
      </c>
      <c r="Y93" s="179">
        <f>+MARET!AC93</f>
        <v>410000</v>
      </c>
      <c r="Z93" s="179">
        <f>+[1]MARET!AB93</f>
        <v>0</v>
      </c>
      <c r="AA93" s="182"/>
      <c r="AB93" s="182">
        <f t="shared" si="12"/>
        <v>0</v>
      </c>
      <c r="AC93" s="182">
        <f t="shared" si="14"/>
        <v>410000</v>
      </c>
      <c r="AD93" s="190" t="s">
        <v>691</v>
      </c>
    </row>
    <row r="94" spans="1:30" x14ac:dyDescent="0.25">
      <c r="A94" s="199">
        <f t="shared" si="13"/>
        <v>78</v>
      </c>
      <c r="B94" s="200" t="s">
        <v>274</v>
      </c>
      <c r="C94" s="182" t="s">
        <v>292</v>
      </c>
      <c r="D94" s="182" t="s">
        <v>281</v>
      </c>
      <c r="E94" s="185" t="s">
        <v>291</v>
      </c>
      <c r="F94" s="221">
        <v>30</v>
      </c>
      <c r="G94" s="209"/>
      <c r="H94" s="188" t="s">
        <v>611</v>
      </c>
      <c r="I94" s="189"/>
      <c r="J94" s="203" t="s">
        <v>146</v>
      </c>
      <c r="K94" s="222" t="s">
        <v>499</v>
      </c>
      <c r="L94" s="223" t="s">
        <v>510</v>
      </c>
      <c r="M94" s="203" t="s">
        <v>175</v>
      </c>
      <c r="N94" s="226" t="s">
        <v>364</v>
      </c>
      <c r="O94" s="188" t="s">
        <v>634</v>
      </c>
      <c r="P94" s="189" t="s">
        <v>116</v>
      </c>
      <c r="Q94" s="223" t="s">
        <v>510</v>
      </c>
      <c r="R94" s="223" t="s">
        <v>515</v>
      </c>
      <c r="S94" s="218" t="s">
        <v>117</v>
      </c>
      <c r="T94" s="217">
        <v>1230000</v>
      </c>
      <c r="U94" s="212">
        <f t="shared" si="15"/>
        <v>123000</v>
      </c>
      <c r="V94" s="213"/>
      <c r="W94" s="214">
        <f t="shared" si="16"/>
        <v>1353000</v>
      </c>
      <c r="X94" s="217">
        <v>1230000</v>
      </c>
      <c r="Y94" s="179">
        <f>+MARET!AC94</f>
        <v>514620</v>
      </c>
      <c r="Z94" s="179">
        <v>0</v>
      </c>
      <c r="AA94" s="182"/>
      <c r="AB94" s="182">
        <f t="shared" si="12"/>
        <v>0</v>
      </c>
      <c r="AC94" s="182">
        <f t="shared" si="14"/>
        <v>514620</v>
      </c>
      <c r="AD94" s="190"/>
    </row>
    <row r="95" spans="1:30" x14ac:dyDescent="0.25">
      <c r="A95" s="199">
        <f t="shared" si="13"/>
        <v>79</v>
      </c>
      <c r="B95" s="200" t="s">
        <v>274</v>
      </c>
      <c r="C95" s="182" t="s">
        <v>292</v>
      </c>
      <c r="D95" s="182" t="s">
        <v>281</v>
      </c>
      <c r="E95" s="185" t="s">
        <v>291</v>
      </c>
      <c r="F95" s="221">
        <v>14</v>
      </c>
      <c r="G95" s="209"/>
      <c r="H95" s="188"/>
      <c r="I95" s="189"/>
      <c r="J95" s="203" t="s">
        <v>146</v>
      </c>
      <c r="K95" s="222" t="s">
        <v>500</v>
      </c>
      <c r="L95" s="223" t="s">
        <v>510</v>
      </c>
      <c r="M95" s="203" t="s">
        <v>175</v>
      </c>
      <c r="N95" s="226" t="s">
        <v>365</v>
      </c>
      <c r="O95" s="188"/>
      <c r="P95" s="189"/>
      <c r="Q95" s="223" t="s">
        <v>510</v>
      </c>
      <c r="R95" s="223" t="s">
        <v>515</v>
      </c>
      <c r="S95" s="218"/>
      <c r="T95" s="217">
        <v>574000</v>
      </c>
      <c r="U95" s="212">
        <f t="shared" si="15"/>
        <v>57400</v>
      </c>
      <c r="V95" s="213"/>
      <c r="W95" s="214">
        <f t="shared" si="16"/>
        <v>631400</v>
      </c>
      <c r="X95" s="217">
        <v>574000</v>
      </c>
      <c r="Y95" s="179">
        <f>+MARET!AC95</f>
        <v>0</v>
      </c>
      <c r="Z95" s="179">
        <f>+[1]MARET!AB95</f>
        <v>0</v>
      </c>
      <c r="AA95" s="182"/>
      <c r="AB95" s="182">
        <f t="shared" si="12"/>
        <v>0</v>
      </c>
      <c r="AC95" s="182">
        <f t="shared" si="14"/>
        <v>0</v>
      </c>
      <c r="AD95" s="190"/>
    </row>
    <row r="96" spans="1:30" ht="15.75" thickBot="1" x14ac:dyDescent="0.3">
      <c r="A96" s="235">
        <f t="shared" si="13"/>
        <v>80</v>
      </c>
      <c r="B96" s="236" t="s">
        <v>274</v>
      </c>
      <c r="C96" s="237" t="s">
        <v>292</v>
      </c>
      <c r="D96" s="237" t="s">
        <v>281</v>
      </c>
      <c r="E96" s="238" t="s">
        <v>291</v>
      </c>
      <c r="F96" s="575">
        <v>12</v>
      </c>
      <c r="G96" s="240"/>
      <c r="H96" s="241"/>
      <c r="I96" s="242"/>
      <c r="J96" s="243" t="s">
        <v>146</v>
      </c>
      <c r="K96" s="576" t="s">
        <v>501</v>
      </c>
      <c r="L96" s="577" t="s">
        <v>510</v>
      </c>
      <c r="M96" s="243" t="s">
        <v>175</v>
      </c>
      <c r="N96" s="578" t="s">
        <v>366</v>
      </c>
      <c r="O96" s="241" t="s">
        <v>636</v>
      </c>
      <c r="P96" s="242" t="s">
        <v>116</v>
      </c>
      <c r="Q96" s="577" t="s">
        <v>510</v>
      </c>
      <c r="R96" s="577" t="s">
        <v>515</v>
      </c>
      <c r="S96" s="246"/>
      <c r="T96" s="323">
        <v>492000</v>
      </c>
      <c r="U96" s="289">
        <f t="shared" si="15"/>
        <v>49200</v>
      </c>
      <c r="V96" s="248"/>
      <c r="W96" s="249">
        <f t="shared" si="16"/>
        <v>541200</v>
      </c>
      <c r="X96" s="217">
        <v>492000</v>
      </c>
      <c r="Y96" s="179">
        <f>+MARET!AC96</f>
        <v>0</v>
      </c>
      <c r="Z96" s="179">
        <f>+[1]MARET!AB96</f>
        <v>0</v>
      </c>
      <c r="AA96" s="237"/>
      <c r="AB96" s="182">
        <f t="shared" si="12"/>
        <v>0</v>
      </c>
      <c r="AC96" s="237">
        <f t="shared" si="14"/>
        <v>0</v>
      </c>
      <c r="AD96" s="287"/>
    </row>
    <row r="97" spans="1:39" ht="15.75" thickBot="1" x14ac:dyDescent="0.3">
      <c r="A97" s="307"/>
      <c r="B97" s="308"/>
      <c r="C97" s="309"/>
      <c r="D97" s="309"/>
      <c r="E97" s="310"/>
      <c r="F97" s="336">
        <f>SUM(F60:F96)</f>
        <v>783.7</v>
      </c>
      <c r="G97" s="312"/>
      <c r="H97" s="313"/>
      <c r="I97" s="314"/>
      <c r="J97" s="318"/>
      <c r="K97" s="357"/>
      <c r="L97" s="358"/>
      <c r="M97" s="318"/>
      <c r="N97" s="359"/>
      <c r="O97" s="313"/>
      <c r="P97" s="314"/>
      <c r="Q97" s="358"/>
      <c r="R97" s="358"/>
      <c r="S97" s="343"/>
      <c r="T97" s="336">
        <f>SUM(T60:T96)</f>
        <v>34301000</v>
      </c>
      <c r="U97" s="336">
        <f t="shared" ref="U97:AD97" si="17">SUM(U60:U96)</f>
        <v>3430100</v>
      </c>
      <c r="V97" s="336">
        <f t="shared" si="17"/>
        <v>0</v>
      </c>
      <c r="W97" s="336">
        <f t="shared" si="17"/>
        <v>37731100</v>
      </c>
      <c r="X97" s="336">
        <f t="shared" si="17"/>
        <v>39178000</v>
      </c>
      <c r="Y97" s="336">
        <f t="shared" si="17"/>
        <v>5490620</v>
      </c>
      <c r="Z97" s="336">
        <f t="shared" si="17"/>
        <v>0</v>
      </c>
      <c r="AA97" s="336">
        <f>SUM(AA60:AA96)</f>
        <v>0</v>
      </c>
      <c r="AB97" s="336">
        <f t="shared" si="17"/>
        <v>0</v>
      </c>
      <c r="AC97" s="336">
        <f t="shared" si="17"/>
        <v>5490620</v>
      </c>
      <c r="AD97" s="336">
        <f t="shared" si="17"/>
        <v>0</v>
      </c>
      <c r="AF97" s="194">
        <f>+X97-AC97</f>
        <v>33687380</v>
      </c>
    </row>
    <row r="98" spans="1:39" ht="15.75" thickBot="1" x14ac:dyDescent="0.3">
      <c r="A98" s="360">
        <f>+A96+1</f>
        <v>81</v>
      </c>
      <c r="B98" s="361" t="s">
        <v>274</v>
      </c>
      <c r="C98" s="362" t="s">
        <v>292</v>
      </c>
      <c r="D98" s="362" t="s">
        <v>280</v>
      </c>
      <c r="E98" s="363" t="s">
        <v>294</v>
      </c>
      <c r="F98" s="364">
        <v>420</v>
      </c>
      <c r="G98" s="365">
        <v>0</v>
      </c>
      <c r="H98" s="366" t="s">
        <v>519</v>
      </c>
      <c r="I98" s="367"/>
      <c r="J98" s="368" t="s">
        <v>522</v>
      </c>
      <c r="K98" s="369" t="s">
        <v>520</v>
      </c>
      <c r="L98" s="370">
        <v>44595</v>
      </c>
      <c r="M98" s="368" t="s">
        <v>521</v>
      </c>
      <c r="N98" s="368" t="s">
        <v>523</v>
      </c>
      <c r="O98" s="366" t="s">
        <v>524</v>
      </c>
      <c r="P98" s="367" t="s">
        <v>528</v>
      </c>
      <c r="Q98" s="370">
        <v>44668</v>
      </c>
      <c r="R98" s="370">
        <v>45032</v>
      </c>
      <c r="S98" s="371" t="s">
        <v>117</v>
      </c>
      <c r="T98" s="368">
        <v>65405405</v>
      </c>
      <c r="U98" s="372">
        <f>T98*11%</f>
        <v>7194594.5499999998</v>
      </c>
      <c r="V98" s="373"/>
      <c r="W98" s="374">
        <f>T98+U98+V98</f>
        <v>72599999.549999997</v>
      </c>
      <c r="X98" s="484">
        <v>65405405</v>
      </c>
      <c r="Y98" s="179">
        <f>+MARET!AC98</f>
        <v>0</v>
      </c>
      <c r="Z98" s="179">
        <f>+[1]MARET!AB98</f>
        <v>0</v>
      </c>
      <c r="AA98" s="362"/>
      <c r="AB98" s="182">
        <f>+Z98+AA98</f>
        <v>0</v>
      </c>
      <c r="AC98" s="362">
        <f>+AB98+Y98</f>
        <v>0</v>
      </c>
      <c r="AD98" s="376"/>
    </row>
    <row r="99" spans="1:39" ht="15.75" thickBot="1" x14ac:dyDescent="0.3">
      <c r="A99" s="344"/>
      <c r="B99" s="345"/>
      <c r="C99" s="346"/>
      <c r="D99" s="346"/>
      <c r="E99" s="347"/>
      <c r="F99" s="348">
        <f>+F98+F97</f>
        <v>1203.7</v>
      </c>
      <c r="G99" s="349"/>
      <c r="H99" s="350"/>
      <c r="I99" s="351"/>
      <c r="J99" s="352"/>
      <c r="K99" s="381"/>
      <c r="L99" s="382"/>
      <c r="M99" s="352"/>
      <c r="N99" s="383"/>
      <c r="O99" s="350"/>
      <c r="P99" s="351"/>
      <c r="Q99" s="382"/>
      <c r="R99" s="382"/>
      <c r="S99" s="355"/>
      <c r="T99" s="348">
        <f>+T98+T97</f>
        <v>99706405</v>
      </c>
      <c r="U99" s="348">
        <f t="shared" ref="U99:AD99" si="18">+U98+U97</f>
        <v>10624694.550000001</v>
      </c>
      <c r="V99" s="348">
        <f t="shared" si="18"/>
        <v>0</v>
      </c>
      <c r="W99" s="348">
        <f t="shared" si="18"/>
        <v>110331099.55</v>
      </c>
      <c r="X99" s="348">
        <f t="shared" si="18"/>
        <v>104583405</v>
      </c>
      <c r="Y99" s="348">
        <f t="shared" si="18"/>
        <v>5490620</v>
      </c>
      <c r="Z99" s="348">
        <f t="shared" si="18"/>
        <v>0</v>
      </c>
      <c r="AA99" s="348">
        <f t="shared" si="18"/>
        <v>0</v>
      </c>
      <c r="AB99" s="348">
        <f t="shared" si="18"/>
        <v>0</v>
      </c>
      <c r="AC99" s="348">
        <f t="shared" si="18"/>
        <v>5490620</v>
      </c>
      <c r="AD99" s="348">
        <f t="shared" si="18"/>
        <v>0</v>
      </c>
    </row>
    <row r="100" spans="1:39" x14ac:dyDescent="0.25">
      <c r="A100" s="291"/>
      <c r="B100" s="292"/>
      <c r="C100" s="293"/>
      <c r="D100" s="293"/>
      <c r="E100" s="294"/>
      <c r="F100" s="377"/>
      <c r="G100" s="296"/>
      <c r="H100" s="297"/>
      <c r="I100" s="298"/>
      <c r="J100" s="230"/>
      <c r="K100" s="378"/>
      <c r="L100" s="379"/>
      <c r="M100" s="230"/>
      <c r="N100" s="380"/>
      <c r="O100" s="297"/>
      <c r="P100" s="298"/>
      <c r="Q100" s="379"/>
      <c r="R100" s="379"/>
      <c r="S100" s="324"/>
      <c r="T100" s="301"/>
      <c r="U100" s="302"/>
      <c r="V100" s="303"/>
      <c r="W100" s="304"/>
      <c r="X100" s="305"/>
      <c r="Y100" s="306"/>
      <c r="Z100" s="306">
        <f>+[2]september!$AB$11</f>
        <v>0</v>
      </c>
      <c r="AA100" s="293"/>
      <c r="AB100" s="293"/>
      <c r="AC100" s="293"/>
      <c r="AD100" s="300"/>
    </row>
    <row r="101" spans="1:39" x14ac:dyDescent="0.25">
      <c r="A101" s="199"/>
      <c r="B101" s="200"/>
      <c r="C101" s="220" t="s">
        <v>645</v>
      </c>
      <c r="D101" s="182"/>
      <c r="E101" s="185"/>
      <c r="F101" s="221"/>
      <c r="G101" s="209"/>
      <c r="H101" s="188"/>
      <c r="I101" s="189"/>
      <c r="J101" s="203"/>
      <c r="K101" s="222"/>
      <c r="L101" s="223"/>
      <c r="M101" s="203"/>
      <c r="N101" s="226"/>
      <c r="O101" s="188"/>
      <c r="P101" s="189"/>
      <c r="Q101" s="223"/>
      <c r="R101" s="223"/>
      <c r="S101" s="218"/>
      <c r="T101" s="217"/>
      <c r="U101" s="212"/>
      <c r="V101" s="213"/>
      <c r="W101" s="214"/>
      <c r="X101" s="208"/>
      <c r="Y101" s="179"/>
      <c r="Z101" s="179">
        <f>+[2]september!$AB$11</f>
        <v>0</v>
      </c>
      <c r="AA101" s="182"/>
      <c r="AB101" s="182"/>
      <c r="AC101" s="182"/>
      <c r="AD101" s="190"/>
    </row>
    <row r="102" spans="1:39" s="530" customFormat="1" x14ac:dyDescent="0.25">
      <c r="A102" s="522">
        <f>+A98+1</f>
        <v>82</v>
      </c>
      <c r="B102" s="494" t="s">
        <v>274</v>
      </c>
      <c r="C102" s="495" t="s">
        <v>275</v>
      </c>
      <c r="D102" s="495" t="s">
        <v>278</v>
      </c>
      <c r="E102" s="533" t="s">
        <v>593</v>
      </c>
      <c r="F102" s="497">
        <v>16</v>
      </c>
      <c r="G102" s="498"/>
      <c r="H102" s="499" t="s">
        <v>594</v>
      </c>
      <c r="I102" s="500" t="s">
        <v>595</v>
      </c>
      <c r="J102" s="534" t="s">
        <v>411</v>
      </c>
      <c r="K102" s="502" t="s">
        <v>666</v>
      </c>
      <c r="L102" s="503">
        <v>44788</v>
      </c>
      <c r="M102" s="504" t="s">
        <v>175</v>
      </c>
      <c r="N102" s="505" t="s">
        <v>367</v>
      </c>
      <c r="O102" s="499" t="s">
        <v>597</v>
      </c>
      <c r="P102" s="500" t="s">
        <v>116</v>
      </c>
      <c r="Q102" s="503">
        <v>44788</v>
      </c>
      <c r="R102" s="503">
        <v>45152</v>
      </c>
      <c r="S102" s="506" t="s">
        <v>117</v>
      </c>
      <c r="T102" s="535">
        <v>2970000</v>
      </c>
      <c r="U102" s="508">
        <f>+T102*0.11</f>
        <v>326700</v>
      </c>
      <c r="V102" s="525"/>
      <c r="W102" s="526">
        <f t="shared" si="16"/>
        <v>3296700</v>
      </c>
      <c r="X102" s="527">
        <v>2970000</v>
      </c>
      <c r="Y102" s="528">
        <f>+MARET!AC102</f>
        <v>0</v>
      </c>
      <c r="Z102" s="528">
        <f>+[1]MARET!AB102</f>
        <v>0</v>
      </c>
      <c r="AA102" s="495"/>
      <c r="AB102" s="495">
        <f t="shared" ref="AB102:AB110" si="19">+Z102+AA102</f>
        <v>0</v>
      </c>
      <c r="AC102" s="495">
        <f t="shared" ref="AC102" si="20">+AB102+Y102</f>
        <v>0</v>
      </c>
      <c r="AD102" s="529" t="s">
        <v>668</v>
      </c>
    </row>
    <row r="103" spans="1:39" s="530" customFormat="1" x14ac:dyDescent="0.25">
      <c r="A103" s="522">
        <f t="shared" si="13"/>
        <v>83</v>
      </c>
      <c r="B103" s="494" t="s">
        <v>274</v>
      </c>
      <c r="C103" s="495" t="s">
        <v>275</v>
      </c>
      <c r="D103" s="495" t="s">
        <v>278</v>
      </c>
      <c r="E103" s="533" t="s">
        <v>593</v>
      </c>
      <c r="F103" s="497">
        <v>24</v>
      </c>
      <c r="G103" s="498"/>
      <c r="H103" s="499" t="s">
        <v>594</v>
      </c>
      <c r="I103" s="500" t="s">
        <v>595</v>
      </c>
      <c r="J103" s="534" t="s">
        <v>412</v>
      </c>
      <c r="K103" s="502" t="s">
        <v>672</v>
      </c>
      <c r="L103" s="503">
        <v>44770</v>
      </c>
      <c r="M103" s="504" t="s">
        <v>175</v>
      </c>
      <c r="N103" s="505" t="s">
        <v>367</v>
      </c>
      <c r="O103" s="499" t="s">
        <v>597</v>
      </c>
      <c r="P103" s="500" t="s">
        <v>116</v>
      </c>
      <c r="Q103" s="503">
        <v>44770</v>
      </c>
      <c r="R103" s="503">
        <v>45134</v>
      </c>
      <c r="S103" s="506" t="s">
        <v>117</v>
      </c>
      <c r="T103" s="535">
        <v>13200000</v>
      </c>
      <c r="U103" s="508">
        <f>+T103*0.11</f>
        <v>1452000</v>
      </c>
      <c r="V103" s="525"/>
      <c r="W103" s="526">
        <f t="shared" si="16"/>
        <v>14652000</v>
      </c>
      <c r="X103" s="527">
        <v>13200000</v>
      </c>
      <c r="Y103" s="528">
        <f>+MARET!AC103</f>
        <v>0</v>
      </c>
      <c r="Z103" s="528">
        <f>+[1]MARET!AB103</f>
        <v>0</v>
      </c>
      <c r="AA103" s="495"/>
      <c r="AB103" s="495">
        <f t="shared" si="19"/>
        <v>0</v>
      </c>
      <c r="AC103" s="495">
        <f t="shared" si="14"/>
        <v>0</v>
      </c>
      <c r="AD103" s="529"/>
    </row>
    <row r="104" spans="1:39" s="530" customFormat="1" x14ac:dyDescent="0.25">
      <c r="A104" s="522">
        <f t="shared" si="13"/>
        <v>84</v>
      </c>
      <c r="B104" s="494" t="s">
        <v>274</v>
      </c>
      <c r="C104" s="495" t="s">
        <v>275</v>
      </c>
      <c r="D104" s="495" t="s">
        <v>278</v>
      </c>
      <c r="E104" s="533" t="s">
        <v>593</v>
      </c>
      <c r="F104" s="497">
        <v>24</v>
      </c>
      <c r="G104" s="498"/>
      <c r="H104" s="499" t="s">
        <v>594</v>
      </c>
      <c r="I104" s="500" t="s">
        <v>595</v>
      </c>
      <c r="J104" s="534" t="s">
        <v>413</v>
      </c>
      <c r="K104" s="502" t="s">
        <v>675</v>
      </c>
      <c r="L104" s="503">
        <v>44770</v>
      </c>
      <c r="M104" s="504" t="s">
        <v>175</v>
      </c>
      <c r="N104" s="505" t="s">
        <v>368</v>
      </c>
      <c r="O104" s="499" t="s">
        <v>599</v>
      </c>
      <c r="P104" s="500" t="s">
        <v>116</v>
      </c>
      <c r="Q104" s="503">
        <v>44770</v>
      </c>
      <c r="R104" s="503">
        <v>45134</v>
      </c>
      <c r="S104" s="506" t="s">
        <v>117</v>
      </c>
      <c r="T104" s="535">
        <v>4180000</v>
      </c>
      <c r="U104" s="508">
        <f>+T104*0.11</f>
        <v>459800</v>
      </c>
      <c r="V104" s="525"/>
      <c r="W104" s="526">
        <f t="shared" si="16"/>
        <v>4639800</v>
      </c>
      <c r="X104" s="527">
        <v>3800000</v>
      </c>
      <c r="Y104" s="528">
        <f>+MARET!AC104</f>
        <v>0</v>
      </c>
      <c r="Z104" s="528">
        <f>+[1]MARET!AB104</f>
        <v>0</v>
      </c>
      <c r="AA104" s="495"/>
      <c r="AB104" s="495">
        <f t="shared" si="19"/>
        <v>0</v>
      </c>
      <c r="AC104" s="495">
        <f t="shared" si="14"/>
        <v>0</v>
      </c>
      <c r="AD104" s="529" t="s">
        <v>670</v>
      </c>
    </row>
    <row r="105" spans="1:39" s="530" customFormat="1" x14ac:dyDescent="0.25">
      <c r="A105" s="522">
        <f t="shared" si="13"/>
        <v>85</v>
      </c>
      <c r="B105" s="494" t="s">
        <v>274</v>
      </c>
      <c r="C105" s="495" t="s">
        <v>275</v>
      </c>
      <c r="D105" s="495" t="s">
        <v>278</v>
      </c>
      <c r="E105" s="533" t="s">
        <v>593</v>
      </c>
      <c r="F105" s="497">
        <v>24</v>
      </c>
      <c r="G105" s="498"/>
      <c r="H105" s="499" t="s">
        <v>594</v>
      </c>
      <c r="I105" s="500" t="s">
        <v>595</v>
      </c>
      <c r="J105" s="534" t="s">
        <v>414</v>
      </c>
      <c r="K105" s="502" t="s">
        <v>674</v>
      </c>
      <c r="L105" s="536" t="s">
        <v>662</v>
      </c>
      <c r="M105" s="504" t="s">
        <v>175</v>
      </c>
      <c r="N105" s="505" t="s">
        <v>369</v>
      </c>
      <c r="O105" s="499" t="s">
        <v>601</v>
      </c>
      <c r="P105" s="500" t="s">
        <v>116</v>
      </c>
      <c r="Q105" s="503">
        <v>44770</v>
      </c>
      <c r="R105" s="503">
        <v>45134</v>
      </c>
      <c r="S105" s="506" t="s">
        <v>117</v>
      </c>
      <c r="T105" s="524">
        <v>13200000</v>
      </c>
      <c r="U105" s="508">
        <f>+T105*0.11</f>
        <v>1452000</v>
      </c>
      <c r="V105" s="525"/>
      <c r="W105" s="526">
        <f t="shared" si="16"/>
        <v>14652000</v>
      </c>
      <c r="X105" s="527">
        <v>13200000</v>
      </c>
      <c r="Y105" s="528">
        <f>+MARET!AC105</f>
        <v>0</v>
      </c>
      <c r="Z105" s="528">
        <f>+[1]MARET!AB105</f>
        <v>0</v>
      </c>
      <c r="AA105" s="495"/>
      <c r="AB105" s="495">
        <f t="shared" si="19"/>
        <v>0</v>
      </c>
      <c r="AC105" s="495">
        <f t="shared" si="14"/>
        <v>0</v>
      </c>
      <c r="AD105" s="529"/>
    </row>
    <row r="106" spans="1:39" s="530" customFormat="1" x14ac:dyDescent="0.25">
      <c r="A106" s="522">
        <f t="shared" si="13"/>
        <v>86</v>
      </c>
      <c r="B106" s="494" t="s">
        <v>274</v>
      </c>
      <c r="C106" s="495" t="s">
        <v>275</v>
      </c>
      <c r="D106" s="495" t="s">
        <v>278</v>
      </c>
      <c r="E106" s="533" t="s">
        <v>593</v>
      </c>
      <c r="F106" s="497">
        <v>24</v>
      </c>
      <c r="G106" s="498"/>
      <c r="H106" s="499" t="s">
        <v>594</v>
      </c>
      <c r="I106" s="500" t="s">
        <v>595</v>
      </c>
      <c r="J106" s="534" t="s">
        <v>415</v>
      </c>
      <c r="K106" s="502" t="s">
        <v>671</v>
      </c>
      <c r="L106" s="503">
        <v>44788</v>
      </c>
      <c r="M106" s="504" t="s">
        <v>175</v>
      </c>
      <c r="N106" s="505" t="s">
        <v>370</v>
      </c>
      <c r="O106" s="499" t="s">
        <v>596</v>
      </c>
      <c r="P106" s="500" t="s">
        <v>116</v>
      </c>
      <c r="Q106" s="503">
        <v>44770</v>
      </c>
      <c r="R106" s="503">
        <v>45134</v>
      </c>
      <c r="S106" s="506" t="s">
        <v>117</v>
      </c>
      <c r="T106" s="524">
        <v>13200000</v>
      </c>
      <c r="U106" s="508">
        <f>+T106*0.11</f>
        <v>1452000</v>
      </c>
      <c r="V106" s="525"/>
      <c r="W106" s="526">
        <f t="shared" si="16"/>
        <v>14652000</v>
      </c>
      <c r="X106" s="527">
        <v>13200000</v>
      </c>
      <c r="Y106" s="528">
        <f>+MARET!AC106</f>
        <v>0</v>
      </c>
      <c r="Z106" s="528">
        <f>+[1]MARET!AB106</f>
        <v>0</v>
      </c>
      <c r="AA106" s="495"/>
      <c r="AB106" s="495">
        <f t="shared" si="19"/>
        <v>0</v>
      </c>
      <c r="AC106" s="495">
        <f t="shared" si="14"/>
        <v>0</v>
      </c>
      <c r="AD106" s="529"/>
    </row>
    <row r="107" spans="1:39" s="530" customFormat="1" x14ac:dyDescent="0.25">
      <c r="A107" s="522">
        <f t="shared" si="13"/>
        <v>87</v>
      </c>
      <c r="B107" s="494" t="s">
        <v>274</v>
      </c>
      <c r="C107" s="495" t="s">
        <v>275</v>
      </c>
      <c r="D107" s="495" t="s">
        <v>278</v>
      </c>
      <c r="E107" s="533" t="s">
        <v>593</v>
      </c>
      <c r="F107" s="497">
        <v>9</v>
      </c>
      <c r="G107" s="498"/>
      <c r="H107" s="499" t="s">
        <v>594</v>
      </c>
      <c r="I107" s="500" t="s">
        <v>595</v>
      </c>
      <c r="J107" s="534" t="s">
        <v>416</v>
      </c>
      <c r="K107" s="502" t="s">
        <v>667</v>
      </c>
      <c r="L107" s="503">
        <v>44788</v>
      </c>
      <c r="M107" s="504" t="s">
        <v>175</v>
      </c>
      <c r="N107" s="505" t="s">
        <v>370</v>
      </c>
      <c r="O107" s="499" t="s">
        <v>596</v>
      </c>
      <c r="P107" s="500" t="s">
        <v>116</v>
      </c>
      <c r="Q107" s="503">
        <v>44788</v>
      </c>
      <c r="R107" s="503">
        <v>45152</v>
      </c>
      <c r="S107" s="506" t="s">
        <v>117</v>
      </c>
      <c r="T107" s="524">
        <v>1980000</v>
      </c>
      <c r="U107" s="508">
        <f>T107*11%</f>
        <v>217800</v>
      </c>
      <c r="V107" s="525"/>
      <c r="W107" s="526">
        <f t="shared" si="16"/>
        <v>2197800</v>
      </c>
      <c r="X107" s="527">
        <v>2906000</v>
      </c>
      <c r="Y107" s="528">
        <f>+MARET!AC107</f>
        <v>0</v>
      </c>
      <c r="Z107" s="528">
        <f>+[1]MARET!AB107</f>
        <v>0</v>
      </c>
      <c r="AA107" s="495"/>
      <c r="AB107" s="495">
        <f t="shared" si="19"/>
        <v>0</v>
      </c>
      <c r="AC107" s="495">
        <f t="shared" si="14"/>
        <v>0</v>
      </c>
      <c r="AD107" s="529" t="s">
        <v>668</v>
      </c>
    </row>
    <row r="108" spans="1:39" s="530" customFormat="1" x14ac:dyDescent="0.25">
      <c r="A108" s="522">
        <f t="shared" si="13"/>
        <v>88</v>
      </c>
      <c r="B108" s="494" t="s">
        <v>274</v>
      </c>
      <c r="C108" s="495" t="s">
        <v>275</v>
      </c>
      <c r="D108" s="495" t="s">
        <v>278</v>
      </c>
      <c r="E108" s="533" t="s">
        <v>593</v>
      </c>
      <c r="F108" s="497">
        <v>24</v>
      </c>
      <c r="G108" s="498"/>
      <c r="H108" s="499" t="s">
        <v>594</v>
      </c>
      <c r="I108" s="500" t="s">
        <v>595</v>
      </c>
      <c r="J108" s="534" t="s">
        <v>417</v>
      </c>
      <c r="K108" s="502" t="s">
        <v>673</v>
      </c>
      <c r="L108" s="503" t="s">
        <v>511</v>
      </c>
      <c r="M108" s="504" t="s">
        <v>175</v>
      </c>
      <c r="N108" s="505" t="s">
        <v>371</v>
      </c>
      <c r="O108" s="499" t="s">
        <v>598</v>
      </c>
      <c r="P108" s="500" t="s">
        <v>116</v>
      </c>
      <c r="Q108" s="503">
        <v>44770</v>
      </c>
      <c r="R108" s="503">
        <v>45134</v>
      </c>
      <c r="S108" s="506" t="s">
        <v>117</v>
      </c>
      <c r="T108" s="524">
        <v>13200000</v>
      </c>
      <c r="U108" s="508">
        <f>+T108*0.11</f>
        <v>1452000</v>
      </c>
      <c r="V108" s="525"/>
      <c r="W108" s="526">
        <f t="shared" si="16"/>
        <v>14652000</v>
      </c>
      <c r="X108" s="527">
        <v>13200000</v>
      </c>
      <c r="Y108" s="528">
        <f>+MARET!AC108</f>
        <v>0</v>
      </c>
      <c r="Z108" s="528">
        <f>+[1]MARET!AB108</f>
        <v>0</v>
      </c>
      <c r="AA108" s="495"/>
      <c r="AB108" s="495">
        <f t="shared" si="19"/>
        <v>0</v>
      </c>
      <c r="AC108" s="495">
        <f t="shared" si="14"/>
        <v>0</v>
      </c>
      <c r="AD108" s="529"/>
    </row>
    <row r="109" spans="1:39" s="530" customFormat="1" x14ac:dyDescent="0.25">
      <c r="A109" s="522">
        <f t="shared" si="13"/>
        <v>89</v>
      </c>
      <c r="B109" s="494" t="s">
        <v>274</v>
      </c>
      <c r="C109" s="495" t="s">
        <v>275</v>
      </c>
      <c r="D109" s="495" t="s">
        <v>278</v>
      </c>
      <c r="E109" s="533" t="s">
        <v>593</v>
      </c>
      <c r="F109" s="497">
        <v>24</v>
      </c>
      <c r="G109" s="498"/>
      <c r="H109" s="499" t="s">
        <v>594</v>
      </c>
      <c r="I109" s="500" t="s">
        <v>595</v>
      </c>
      <c r="J109" s="534" t="s">
        <v>417</v>
      </c>
      <c r="K109" s="502" t="s">
        <v>678</v>
      </c>
      <c r="L109" s="503">
        <v>44770</v>
      </c>
      <c r="M109" s="504" t="s">
        <v>175</v>
      </c>
      <c r="N109" s="505" t="s">
        <v>372</v>
      </c>
      <c r="O109" s="499" t="s">
        <v>600</v>
      </c>
      <c r="P109" s="500" t="s">
        <v>116</v>
      </c>
      <c r="Q109" s="503">
        <v>44770</v>
      </c>
      <c r="R109" s="503">
        <v>45134</v>
      </c>
      <c r="S109" s="506" t="s">
        <v>117</v>
      </c>
      <c r="T109" s="524">
        <v>12000000</v>
      </c>
      <c r="U109" s="508">
        <f t="shared" ref="U109:U130" si="21">T109*10%</f>
        <v>1200000</v>
      </c>
      <c r="V109" s="525"/>
      <c r="W109" s="526">
        <f t="shared" si="16"/>
        <v>13200000</v>
      </c>
      <c r="X109" s="527">
        <v>13200000</v>
      </c>
      <c r="Y109" s="528">
        <f>+MARET!AC109</f>
        <v>0</v>
      </c>
      <c r="Z109" s="528">
        <f>+[1]MARET!AB109</f>
        <v>0</v>
      </c>
      <c r="AA109" s="495"/>
      <c r="AB109" s="495">
        <f t="shared" si="19"/>
        <v>0</v>
      </c>
      <c r="AC109" s="495">
        <f t="shared" si="14"/>
        <v>0</v>
      </c>
      <c r="AD109" s="529"/>
      <c r="AM109" s="532"/>
    </row>
    <row r="110" spans="1:39" s="530" customFormat="1" ht="15.75" thickBot="1" x14ac:dyDescent="0.3">
      <c r="A110" s="537">
        <f t="shared" si="13"/>
        <v>90</v>
      </c>
      <c r="B110" s="509" t="s">
        <v>274</v>
      </c>
      <c r="C110" s="510" t="s">
        <v>275</v>
      </c>
      <c r="D110" s="510" t="s">
        <v>278</v>
      </c>
      <c r="E110" s="538" t="s">
        <v>295</v>
      </c>
      <c r="F110" s="539"/>
      <c r="G110" s="540"/>
      <c r="H110" s="513"/>
      <c r="I110" s="516"/>
      <c r="J110" s="515" t="s">
        <v>416</v>
      </c>
      <c r="K110" s="541" t="s">
        <v>503</v>
      </c>
      <c r="L110" s="542" t="s">
        <v>512</v>
      </c>
      <c r="M110" s="515" t="s">
        <v>175</v>
      </c>
      <c r="N110" s="515" t="s">
        <v>373</v>
      </c>
      <c r="O110" s="513"/>
      <c r="P110" s="516"/>
      <c r="Q110" s="542" t="s">
        <v>512</v>
      </c>
      <c r="R110" s="542" t="s">
        <v>517</v>
      </c>
      <c r="S110" s="517"/>
      <c r="T110" s="515">
        <v>20000000</v>
      </c>
      <c r="U110" s="543">
        <f t="shared" si="21"/>
        <v>2000000</v>
      </c>
      <c r="V110" s="544"/>
      <c r="W110" s="545">
        <f t="shared" si="16"/>
        <v>22000000</v>
      </c>
      <c r="X110" s="546">
        <v>35000000</v>
      </c>
      <c r="Y110" s="528">
        <f>+MARET!AC110</f>
        <v>0</v>
      </c>
      <c r="Z110" s="528">
        <f>+[1]MARET!AB110</f>
        <v>0</v>
      </c>
      <c r="AA110" s="510"/>
      <c r="AB110" s="495">
        <f t="shared" si="19"/>
        <v>0</v>
      </c>
      <c r="AC110" s="510">
        <f t="shared" si="14"/>
        <v>0</v>
      </c>
      <c r="AD110" s="548"/>
      <c r="AM110" s="532"/>
    </row>
    <row r="111" spans="1:39" ht="15.75" thickBot="1" x14ac:dyDescent="0.3">
      <c r="A111" s="307"/>
      <c r="B111" s="308"/>
      <c r="C111" s="309"/>
      <c r="D111" s="309"/>
      <c r="E111" s="384"/>
      <c r="F111" s="385"/>
      <c r="G111" s="312"/>
      <c r="H111" s="313"/>
      <c r="I111" s="314"/>
      <c r="J111" s="318"/>
      <c r="K111" s="341"/>
      <c r="L111" s="342"/>
      <c r="M111" s="318"/>
      <c r="N111" s="318"/>
      <c r="O111" s="313"/>
      <c r="P111" s="314"/>
      <c r="Q111" s="342"/>
      <c r="R111" s="342"/>
      <c r="S111" s="343"/>
      <c r="T111" s="318">
        <f>SUM(T102:T110)</f>
        <v>93930000</v>
      </c>
      <c r="U111" s="318">
        <f t="shared" ref="U111:AC111" si="22">SUM(U102:U110)</f>
        <v>10012300</v>
      </c>
      <c r="V111" s="318">
        <f t="shared" si="22"/>
        <v>0</v>
      </c>
      <c r="W111" s="318">
        <f t="shared" si="22"/>
        <v>103942300</v>
      </c>
      <c r="X111" s="318">
        <f t="shared" si="22"/>
        <v>110676000</v>
      </c>
      <c r="Y111" s="318">
        <f t="shared" si="22"/>
        <v>0</v>
      </c>
      <c r="Z111" s="318">
        <f t="shared" si="22"/>
        <v>0</v>
      </c>
      <c r="AA111" s="318">
        <f t="shared" si="22"/>
        <v>0</v>
      </c>
      <c r="AB111" s="318">
        <f>SUM(AB102:AB110)</f>
        <v>0</v>
      </c>
      <c r="AC111" s="318">
        <f t="shared" si="22"/>
        <v>0</v>
      </c>
      <c r="AD111" s="320"/>
      <c r="AM111" s="181"/>
    </row>
    <row r="112" spans="1:39" s="530" customFormat="1" x14ac:dyDescent="0.25">
      <c r="A112" s="549">
        <f>+A110+1</f>
        <v>91</v>
      </c>
      <c r="B112" s="550" t="s">
        <v>274</v>
      </c>
      <c r="C112" s="551" t="s">
        <v>275</v>
      </c>
      <c r="D112" s="551" t="s">
        <v>278</v>
      </c>
      <c r="E112" s="552" t="s">
        <v>561</v>
      </c>
      <c r="F112" s="553">
        <v>24</v>
      </c>
      <c r="G112" s="554"/>
      <c r="H112" s="555" t="s">
        <v>562</v>
      </c>
      <c r="I112" s="556" t="s">
        <v>563</v>
      </c>
      <c r="J112" s="557" t="s">
        <v>418</v>
      </c>
      <c r="K112" s="558" t="s">
        <v>665</v>
      </c>
      <c r="L112" s="559">
        <v>44788</v>
      </c>
      <c r="M112" s="560" t="s">
        <v>175</v>
      </c>
      <c r="N112" s="561" t="s">
        <v>374</v>
      </c>
      <c r="O112" s="555" t="s">
        <v>565</v>
      </c>
      <c r="P112" s="556" t="s">
        <v>116</v>
      </c>
      <c r="Q112" s="559">
        <v>44770</v>
      </c>
      <c r="R112" s="559">
        <v>45134</v>
      </c>
      <c r="S112" s="562" t="s">
        <v>117</v>
      </c>
      <c r="T112" s="563">
        <v>3700000</v>
      </c>
      <c r="U112" s="564">
        <f>0.11*T112</f>
        <v>407000</v>
      </c>
      <c r="V112" s="565"/>
      <c r="W112" s="566">
        <f t="shared" si="16"/>
        <v>4107000</v>
      </c>
      <c r="X112" s="563">
        <v>3700000</v>
      </c>
      <c r="Y112" s="528">
        <f>+MARET!AC112</f>
        <v>0</v>
      </c>
      <c r="Z112" s="528">
        <f>+[3]MARET!AB112</f>
        <v>0</v>
      </c>
      <c r="AA112" s="551"/>
      <c r="AB112" s="495">
        <f t="shared" ref="AB112:AB115" si="23">+Z112+AA112</f>
        <v>0</v>
      </c>
      <c r="AC112" s="551">
        <f t="shared" ref="AC112" si="24">+AB112+Y112</f>
        <v>0</v>
      </c>
      <c r="AD112" s="568" t="s">
        <v>668</v>
      </c>
      <c r="AM112" s="532"/>
    </row>
    <row r="113" spans="1:39" s="530" customFormat="1" x14ac:dyDescent="0.25">
      <c r="A113" s="522">
        <f t="shared" si="13"/>
        <v>92</v>
      </c>
      <c r="B113" s="494" t="s">
        <v>274</v>
      </c>
      <c r="C113" s="495" t="s">
        <v>275</v>
      </c>
      <c r="D113" s="495" t="s">
        <v>278</v>
      </c>
      <c r="E113" s="533" t="s">
        <v>296</v>
      </c>
      <c r="F113" s="497">
        <v>18</v>
      </c>
      <c r="G113" s="498">
        <v>27</v>
      </c>
      <c r="H113" s="499" t="s">
        <v>562</v>
      </c>
      <c r="I113" s="500" t="s">
        <v>563</v>
      </c>
      <c r="J113" s="534" t="s">
        <v>419</v>
      </c>
      <c r="K113" s="569" t="s">
        <v>608</v>
      </c>
      <c r="L113" s="570">
        <v>44713</v>
      </c>
      <c r="M113" s="504" t="s">
        <v>175</v>
      </c>
      <c r="N113" s="505" t="s">
        <v>375</v>
      </c>
      <c r="O113" s="499" t="s">
        <v>609</v>
      </c>
      <c r="P113" s="500" t="s">
        <v>116</v>
      </c>
      <c r="Q113" s="570">
        <v>44653</v>
      </c>
      <c r="R113" s="570">
        <v>45017</v>
      </c>
      <c r="S113" s="506" t="s">
        <v>117</v>
      </c>
      <c r="T113" s="524">
        <v>9500000</v>
      </c>
      <c r="U113" s="508">
        <v>1045000</v>
      </c>
      <c r="V113" s="525"/>
      <c r="W113" s="526">
        <f t="shared" si="16"/>
        <v>10545000</v>
      </c>
      <c r="X113" s="524">
        <v>9500000</v>
      </c>
      <c r="Y113" s="528">
        <f>+MARET!AC113</f>
        <v>0</v>
      </c>
      <c r="Z113" s="528">
        <f>+[1]MARET!AB113</f>
        <v>0</v>
      </c>
      <c r="AA113" s="495"/>
      <c r="AB113" s="495">
        <f t="shared" si="23"/>
        <v>0</v>
      </c>
      <c r="AC113" s="495">
        <f t="shared" si="14"/>
        <v>0</v>
      </c>
      <c r="AD113" s="571"/>
      <c r="AM113" s="532"/>
    </row>
    <row r="114" spans="1:39" x14ac:dyDescent="0.25">
      <c r="A114" s="199">
        <f t="shared" si="13"/>
        <v>93</v>
      </c>
      <c r="B114" s="200" t="s">
        <v>274</v>
      </c>
      <c r="C114" s="182" t="s">
        <v>275</v>
      </c>
      <c r="D114" s="182" t="s">
        <v>278</v>
      </c>
      <c r="E114" s="185" t="s">
        <v>561</v>
      </c>
      <c r="F114" s="201">
        <v>22.2</v>
      </c>
      <c r="G114" s="209"/>
      <c r="H114" s="188" t="s">
        <v>562</v>
      </c>
      <c r="I114" s="189" t="s">
        <v>563</v>
      </c>
      <c r="J114" s="227" t="s">
        <v>420</v>
      </c>
      <c r="K114" s="204" t="s">
        <v>504</v>
      </c>
      <c r="L114" s="205">
        <v>44599</v>
      </c>
      <c r="M114" s="203" t="s">
        <v>175</v>
      </c>
      <c r="N114" s="187" t="s">
        <v>376</v>
      </c>
      <c r="O114" s="188" t="s">
        <v>564</v>
      </c>
      <c r="P114" s="189" t="s">
        <v>116</v>
      </c>
      <c r="Q114" s="205">
        <v>44532</v>
      </c>
      <c r="R114" s="205">
        <v>44896</v>
      </c>
      <c r="S114" s="218" t="s">
        <v>117</v>
      </c>
      <c r="T114" s="228">
        <v>6600000</v>
      </c>
      <c r="U114" s="212">
        <f t="shared" si="21"/>
        <v>660000</v>
      </c>
      <c r="V114" s="213"/>
      <c r="W114" s="214">
        <f t="shared" si="16"/>
        <v>7260000</v>
      </c>
      <c r="X114" s="491">
        <v>6600000</v>
      </c>
      <c r="Y114" s="179">
        <f>+MARET!AC114</f>
        <v>0</v>
      </c>
      <c r="Z114" s="179">
        <f>+[1]MARET!AB114</f>
        <v>0</v>
      </c>
      <c r="AA114" s="182"/>
      <c r="AB114" s="182">
        <f t="shared" si="23"/>
        <v>0</v>
      </c>
      <c r="AC114" s="182">
        <f t="shared" si="14"/>
        <v>0</v>
      </c>
      <c r="AD114" s="190" t="s">
        <v>670</v>
      </c>
      <c r="AM114" s="181"/>
    </row>
    <row r="115" spans="1:39" ht="15.75" thickBot="1" x14ac:dyDescent="0.3">
      <c r="A115" s="235">
        <f t="shared" si="13"/>
        <v>94</v>
      </c>
      <c r="B115" s="236" t="s">
        <v>274</v>
      </c>
      <c r="C115" s="237" t="s">
        <v>275</v>
      </c>
      <c r="D115" s="237" t="s">
        <v>278</v>
      </c>
      <c r="E115" s="238" t="s">
        <v>561</v>
      </c>
      <c r="F115" s="239">
        <v>22.2</v>
      </c>
      <c r="G115" s="240"/>
      <c r="H115" s="241" t="s">
        <v>562</v>
      </c>
      <c r="I115" s="242" t="s">
        <v>563</v>
      </c>
      <c r="J115" s="386" t="s">
        <v>420</v>
      </c>
      <c r="K115" s="338" t="s">
        <v>505</v>
      </c>
      <c r="L115" s="245">
        <v>44599</v>
      </c>
      <c r="M115" s="243" t="s">
        <v>175</v>
      </c>
      <c r="N115" s="386" t="s">
        <v>377</v>
      </c>
      <c r="O115" s="241" t="s">
        <v>565</v>
      </c>
      <c r="P115" s="242" t="s">
        <v>116</v>
      </c>
      <c r="Q115" s="245">
        <v>44532</v>
      </c>
      <c r="R115" s="245">
        <v>44896</v>
      </c>
      <c r="S115" s="246" t="s">
        <v>117</v>
      </c>
      <c r="T115" s="387">
        <v>6600000</v>
      </c>
      <c r="U115" s="289">
        <f t="shared" si="21"/>
        <v>660000</v>
      </c>
      <c r="V115" s="248"/>
      <c r="W115" s="249">
        <f t="shared" si="16"/>
        <v>7260000</v>
      </c>
      <c r="X115" s="491">
        <v>6600000</v>
      </c>
      <c r="Y115" s="179">
        <f>+MARET!AC115</f>
        <v>0</v>
      </c>
      <c r="Z115" s="179">
        <f>+[1]MARET!AB115</f>
        <v>0</v>
      </c>
      <c r="AA115" s="237"/>
      <c r="AB115" s="182">
        <f t="shared" si="23"/>
        <v>0</v>
      </c>
      <c r="AC115" s="237">
        <f t="shared" si="14"/>
        <v>0</v>
      </c>
      <c r="AD115" s="287" t="s">
        <v>669</v>
      </c>
      <c r="AM115" s="181"/>
    </row>
    <row r="116" spans="1:39" ht="15.75" thickBot="1" x14ac:dyDescent="0.3">
      <c r="A116" s="307"/>
      <c r="B116" s="308"/>
      <c r="C116" s="309"/>
      <c r="D116" s="309"/>
      <c r="E116" s="310"/>
      <c r="F116" s="385"/>
      <c r="G116" s="312"/>
      <c r="H116" s="313"/>
      <c r="I116" s="314"/>
      <c r="J116" s="388"/>
      <c r="K116" s="341"/>
      <c r="L116" s="342"/>
      <c r="M116" s="318"/>
      <c r="N116" s="388"/>
      <c r="O116" s="313"/>
      <c r="P116" s="314"/>
      <c r="Q116" s="342"/>
      <c r="R116" s="342"/>
      <c r="S116" s="343"/>
      <c r="T116" s="389">
        <f>SUM(T112:T115)</f>
        <v>26400000</v>
      </c>
      <c r="U116" s="389">
        <f t="shared" ref="U116:AC116" si="25">SUM(U112:U115)</f>
        <v>2772000</v>
      </c>
      <c r="V116" s="389">
        <f t="shared" si="25"/>
        <v>0</v>
      </c>
      <c r="W116" s="389">
        <f t="shared" si="25"/>
        <v>29172000</v>
      </c>
      <c r="X116" s="389">
        <f t="shared" si="25"/>
        <v>26400000</v>
      </c>
      <c r="Y116" s="389">
        <f t="shared" si="25"/>
        <v>0</v>
      </c>
      <c r="Z116" s="389">
        <f t="shared" si="25"/>
        <v>0</v>
      </c>
      <c r="AA116" s="389">
        <f t="shared" si="25"/>
        <v>0</v>
      </c>
      <c r="AB116" s="389">
        <f t="shared" si="25"/>
        <v>0</v>
      </c>
      <c r="AC116" s="389">
        <f t="shared" si="25"/>
        <v>0</v>
      </c>
      <c r="AD116" s="320"/>
      <c r="AM116" s="181"/>
    </row>
    <row r="117" spans="1:39" ht="15.75" thickBot="1" x14ac:dyDescent="0.3">
      <c r="A117" s="360">
        <f>+A115+1</f>
        <v>95</v>
      </c>
      <c r="B117" s="361" t="s">
        <v>274</v>
      </c>
      <c r="C117" s="362" t="s">
        <v>275</v>
      </c>
      <c r="D117" s="362" t="s">
        <v>278</v>
      </c>
      <c r="E117" s="363" t="s">
        <v>293</v>
      </c>
      <c r="F117" s="364">
        <v>800</v>
      </c>
      <c r="G117" s="365"/>
      <c r="H117" s="366" t="s">
        <v>525</v>
      </c>
      <c r="I117" s="367"/>
      <c r="J117" s="368" t="s">
        <v>522</v>
      </c>
      <c r="K117" s="369" t="s">
        <v>502</v>
      </c>
      <c r="L117" s="370">
        <v>44595</v>
      </c>
      <c r="M117" s="368" t="s">
        <v>521</v>
      </c>
      <c r="N117" s="368" t="s">
        <v>526</v>
      </c>
      <c r="O117" s="366" t="s">
        <v>527</v>
      </c>
      <c r="P117" s="367" t="s">
        <v>528</v>
      </c>
      <c r="Q117" s="370">
        <v>44562</v>
      </c>
      <c r="R117" s="370" t="s">
        <v>516</v>
      </c>
      <c r="S117" s="371" t="s">
        <v>117</v>
      </c>
      <c r="T117" s="368">
        <v>176713777</v>
      </c>
      <c r="U117" s="372">
        <f>T117*10%</f>
        <v>17671377.699999999</v>
      </c>
      <c r="V117" s="373"/>
      <c r="W117" s="374">
        <f>T117+U117+V117</f>
        <v>194385154.69999999</v>
      </c>
      <c r="X117" s="368">
        <v>176713777</v>
      </c>
      <c r="Y117" s="179">
        <f>+MARET!AC117</f>
        <v>0</v>
      </c>
      <c r="Z117" s="179">
        <f>+[1]MARET!AB117</f>
        <v>0</v>
      </c>
      <c r="AA117" s="362"/>
      <c r="AB117" s="182">
        <f>+Z117+AA117</f>
        <v>0</v>
      </c>
      <c r="AC117" s="362">
        <f>+AB117+Y117</f>
        <v>0</v>
      </c>
      <c r="AD117" s="376"/>
      <c r="AM117" s="181"/>
    </row>
    <row r="118" spans="1:39" ht="15.75" thickBot="1" x14ac:dyDescent="0.3">
      <c r="A118" s="344"/>
      <c r="B118" s="345"/>
      <c r="C118" s="346"/>
      <c r="D118" s="346"/>
      <c r="E118" s="347"/>
      <c r="F118" s="390"/>
      <c r="G118" s="349"/>
      <c r="H118" s="350"/>
      <c r="I118" s="351"/>
      <c r="J118" s="391"/>
      <c r="K118" s="353"/>
      <c r="L118" s="354"/>
      <c r="M118" s="352"/>
      <c r="N118" s="391"/>
      <c r="O118" s="350"/>
      <c r="P118" s="351"/>
      <c r="Q118" s="354"/>
      <c r="R118" s="354"/>
      <c r="S118" s="355"/>
      <c r="T118" s="392">
        <f>+T117+T116+T111</f>
        <v>297043777</v>
      </c>
      <c r="U118" s="392">
        <f t="shared" ref="U118:AC118" si="26">+U117+U116+U111</f>
        <v>30455677.699999999</v>
      </c>
      <c r="V118" s="392">
        <f t="shared" si="26"/>
        <v>0</v>
      </c>
      <c r="W118" s="392">
        <f t="shared" si="26"/>
        <v>327499454.69999999</v>
      </c>
      <c r="X118" s="392">
        <f t="shared" si="26"/>
        <v>313789777</v>
      </c>
      <c r="Y118" s="392">
        <f t="shared" si="26"/>
        <v>0</v>
      </c>
      <c r="Z118" s="356">
        <f>+Z117+Z116+Z111</f>
        <v>0</v>
      </c>
      <c r="AA118" s="356">
        <f t="shared" ref="AA118:AB118" si="27">+AA117+AA116+AA111</f>
        <v>0</v>
      </c>
      <c r="AB118" s="356">
        <f t="shared" si="27"/>
        <v>0</v>
      </c>
      <c r="AC118" s="392">
        <f t="shared" si="26"/>
        <v>0</v>
      </c>
      <c r="AD118" s="392">
        <f t="shared" ref="AD118" si="28">+AD117+AD116</f>
        <v>0</v>
      </c>
      <c r="AM118" s="181"/>
    </row>
    <row r="119" spans="1:39" x14ac:dyDescent="0.25">
      <c r="A119" s="291"/>
      <c r="B119" s="292"/>
      <c r="C119" s="293"/>
      <c r="D119" s="293"/>
      <c r="E119" s="294"/>
      <c r="F119" s="295"/>
      <c r="G119" s="296"/>
      <c r="H119" s="297"/>
      <c r="I119" s="298"/>
      <c r="J119" s="232"/>
      <c r="K119" s="229"/>
      <c r="L119" s="231"/>
      <c r="M119" s="230"/>
      <c r="N119" s="232"/>
      <c r="O119" s="297"/>
      <c r="P119" s="298"/>
      <c r="Q119" s="231"/>
      <c r="R119" s="231"/>
      <c r="S119" s="324"/>
      <c r="T119" s="233"/>
      <c r="U119" s="233"/>
      <c r="V119" s="233"/>
      <c r="W119" s="233"/>
      <c r="X119" s="233"/>
      <c r="Y119" s="306"/>
      <c r="Z119" s="306"/>
      <c r="AA119" s="306"/>
      <c r="AB119" s="306"/>
      <c r="AC119" s="233"/>
      <c r="AD119" s="233"/>
      <c r="AM119" s="181"/>
    </row>
    <row r="120" spans="1:39" ht="15.75" thickBot="1" x14ac:dyDescent="0.3">
      <c r="A120" s="235"/>
      <c r="B120" s="236"/>
      <c r="C120" s="393" t="s">
        <v>687</v>
      </c>
      <c r="D120" s="237"/>
      <c r="E120" s="238"/>
      <c r="F120" s="239"/>
      <c r="G120" s="240"/>
      <c r="H120" s="241"/>
      <c r="I120" s="242"/>
      <c r="J120" s="386"/>
      <c r="K120" s="338"/>
      <c r="L120" s="245"/>
      <c r="M120" s="243"/>
      <c r="N120" s="386"/>
      <c r="O120" s="241"/>
      <c r="P120" s="242"/>
      <c r="Q120" s="245"/>
      <c r="R120" s="245"/>
      <c r="S120" s="246"/>
      <c r="T120" s="387"/>
      <c r="U120" s="289"/>
      <c r="V120" s="248"/>
      <c r="W120" s="249"/>
      <c r="X120" s="250"/>
      <c r="Y120" s="290"/>
      <c r="Z120" s="179">
        <f>+'[4]JANUARI (3)'!AB120</f>
        <v>0</v>
      </c>
      <c r="AA120" s="237"/>
      <c r="AB120" s="237"/>
      <c r="AC120" s="237"/>
      <c r="AD120" s="287"/>
      <c r="AM120" s="181"/>
    </row>
    <row r="121" spans="1:39" ht="15.75" thickBot="1" x14ac:dyDescent="0.3">
      <c r="A121" s="396">
        <f>+A117+1</f>
        <v>96</v>
      </c>
      <c r="B121" s="397" t="s">
        <v>274</v>
      </c>
      <c r="C121" s="398" t="s">
        <v>663</v>
      </c>
      <c r="D121" s="398" t="s">
        <v>605</v>
      </c>
      <c r="E121" s="399" t="s">
        <v>648</v>
      </c>
      <c r="F121" s="400">
        <v>24</v>
      </c>
      <c r="G121" s="401"/>
      <c r="H121" s="402" t="s">
        <v>606</v>
      </c>
      <c r="I121" s="403">
        <v>5423798</v>
      </c>
      <c r="J121" s="404" t="s">
        <v>421</v>
      </c>
      <c r="K121" s="405" t="s">
        <v>661</v>
      </c>
      <c r="L121" s="406" t="s">
        <v>662</v>
      </c>
      <c r="M121" s="404" t="s">
        <v>175</v>
      </c>
      <c r="N121" s="404" t="s">
        <v>378</v>
      </c>
      <c r="O121" s="402" t="s">
        <v>607</v>
      </c>
      <c r="P121" s="403" t="s">
        <v>116</v>
      </c>
      <c r="Q121" s="406" t="s">
        <v>662</v>
      </c>
      <c r="R121" s="406" t="s">
        <v>664</v>
      </c>
      <c r="S121" s="407" t="s">
        <v>117</v>
      </c>
      <c r="T121" s="404">
        <v>3850000</v>
      </c>
      <c r="U121" s="408">
        <f t="shared" si="21"/>
        <v>385000</v>
      </c>
      <c r="V121" s="409"/>
      <c r="W121" s="410">
        <f t="shared" si="16"/>
        <v>4235000</v>
      </c>
      <c r="X121" s="411">
        <v>3500000</v>
      </c>
      <c r="Y121" s="411"/>
      <c r="Z121" s="412"/>
      <c r="AA121" s="398"/>
      <c r="AB121" s="398">
        <f>+Z121+AA121</f>
        <v>0</v>
      </c>
      <c r="AC121" s="398">
        <f t="shared" si="14"/>
        <v>0</v>
      </c>
      <c r="AD121" s="413"/>
      <c r="AF121" s="194"/>
      <c r="AM121" s="181"/>
    </row>
    <row r="122" spans="1:39" x14ac:dyDescent="0.25">
      <c r="A122" s="291"/>
      <c r="B122" s="292"/>
      <c r="C122" s="293"/>
      <c r="D122" s="293"/>
      <c r="E122" s="394"/>
      <c r="F122" s="295"/>
      <c r="G122" s="296"/>
      <c r="H122" s="297"/>
      <c r="I122" s="298"/>
      <c r="J122" s="230"/>
      <c r="K122" s="299"/>
      <c r="L122" s="395"/>
      <c r="M122" s="230"/>
      <c r="N122" s="230"/>
      <c r="O122" s="297"/>
      <c r="P122" s="298"/>
      <c r="Q122" s="395"/>
      <c r="R122" s="395"/>
      <c r="S122" s="324"/>
      <c r="T122" s="230"/>
      <c r="U122" s="302"/>
      <c r="V122" s="303"/>
      <c r="W122" s="304"/>
      <c r="X122" s="305"/>
      <c r="Y122" s="306"/>
      <c r="Z122" s="306"/>
      <c r="AA122" s="293"/>
      <c r="AB122" s="293"/>
      <c r="AC122" s="293"/>
      <c r="AD122" s="300"/>
      <c r="AF122" s="194"/>
      <c r="AM122" s="181"/>
    </row>
    <row r="123" spans="1:39" x14ac:dyDescent="0.25">
      <c r="A123" s="199"/>
      <c r="B123" s="200"/>
      <c r="C123" s="220" t="s">
        <v>646</v>
      </c>
      <c r="D123" s="182"/>
      <c r="E123" s="186"/>
      <c r="F123" s="201"/>
      <c r="G123" s="209"/>
      <c r="H123" s="188"/>
      <c r="I123" s="189"/>
      <c r="J123" s="203"/>
      <c r="K123" s="187"/>
      <c r="L123" s="234"/>
      <c r="M123" s="203"/>
      <c r="N123" s="203"/>
      <c r="O123" s="188"/>
      <c r="P123" s="189"/>
      <c r="Q123" s="234"/>
      <c r="R123" s="234"/>
      <c r="S123" s="218"/>
      <c r="T123" s="203"/>
      <c r="U123" s="212"/>
      <c r="V123" s="213"/>
      <c r="W123" s="214"/>
      <c r="X123" s="208"/>
      <c r="Y123" s="179"/>
      <c r="Z123" s="179">
        <f>+[2]september!$AB$11</f>
        <v>0</v>
      </c>
      <c r="AA123" s="182"/>
      <c r="AB123" s="182"/>
      <c r="AC123" s="182"/>
      <c r="AD123" s="190"/>
      <c r="AM123" s="181"/>
    </row>
    <row r="124" spans="1:39" x14ac:dyDescent="0.25">
      <c r="A124" s="199">
        <f>+A121+1</f>
        <v>97</v>
      </c>
      <c r="B124" s="200" t="s">
        <v>274</v>
      </c>
      <c r="C124" s="182" t="s">
        <v>277</v>
      </c>
      <c r="D124" s="182" t="s">
        <v>279</v>
      </c>
      <c r="E124" s="185" t="s">
        <v>676</v>
      </c>
      <c r="F124" s="201">
        <v>54</v>
      </c>
      <c r="G124" s="209"/>
      <c r="H124" s="188" t="s">
        <v>679</v>
      </c>
      <c r="I124" s="189" t="s">
        <v>677</v>
      </c>
      <c r="J124" s="185" t="s">
        <v>680</v>
      </c>
      <c r="K124" s="187" t="s">
        <v>681</v>
      </c>
      <c r="L124" s="579" t="s">
        <v>682</v>
      </c>
      <c r="M124" s="203" t="s">
        <v>175</v>
      </c>
      <c r="N124" s="185" t="s">
        <v>683</v>
      </c>
      <c r="O124" s="188" t="s">
        <v>684</v>
      </c>
      <c r="P124" s="189" t="s">
        <v>116</v>
      </c>
      <c r="Q124" s="579" t="s">
        <v>682</v>
      </c>
      <c r="R124" s="579" t="s">
        <v>685</v>
      </c>
      <c r="S124" s="218" t="s">
        <v>248</v>
      </c>
      <c r="T124" s="203">
        <v>10900000</v>
      </c>
      <c r="U124" s="212">
        <f>+T124*0.11</f>
        <v>1199000</v>
      </c>
      <c r="V124" s="213"/>
      <c r="W124" s="214">
        <f t="shared" si="16"/>
        <v>12099000</v>
      </c>
      <c r="X124" s="208">
        <v>10800000</v>
      </c>
      <c r="Y124" s="179">
        <f>+MARET!AC124</f>
        <v>0</v>
      </c>
      <c r="Z124" s="179">
        <f>+[1]MARET!AB124</f>
        <v>0</v>
      </c>
      <c r="AA124" s="182"/>
      <c r="AB124" s="182">
        <f t="shared" ref="AB124:AB125" si="29">+Z124+AA124</f>
        <v>0</v>
      </c>
      <c r="AC124" s="182">
        <f t="shared" si="14"/>
        <v>0</v>
      </c>
      <c r="AD124" s="190"/>
      <c r="AM124" s="181"/>
    </row>
    <row r="125" spans="1:39" ht="15.75" thickBot="1" x14ac:dyDescent="0.3">
      <c r="A125" s="235">
        <f t="shared" si="13"/>
        <v>98</v>
      </c>
      <c r="B125" s="236" t="s">
        <v>274</v>
      </c>
      <c r="C125" s="237" t="s">
        <v>277</v>
      </c>
      <c r="D125" s="237" t="s">
        <v>279</v>
      </c>
      <c r="E125" s="238" t="s">
        <v>298</v>
      </c>
      <c r="F125" s="239"/>
      <c r="G125" s="240"/>
      <c r="H125" s="241"/>
      <c r="I125" s="242"/>
      <c r="J125" s="243" t="s">
        <v>422</v>
      </c>
      <c r="K125" s="244" t="s">
        <v>506</v>
      </c>
      <c r="L125" s="245" t="s">
        <v>513</v>
      </c>
      <c r="M125" s="243" t="s">
        <v>175</v>
      </c>
      <c r="N125" s="243" t="s">
        <v>379</v>
      </c>
      <c r="O125" s="241" t="s">
        <v>649</v>
      </c>
      <c r="P125" s="242"/>
      <c r="Q125" s="245">
        <v>44125</v>
      </c>
      <c r="R125" s="245">
        <v>44854</v>
      </c>
      <c r="S125" s="246"/>
      <c r="T125" s="243">
        <v>55000000</v>
      </c>
      <c r="U125" s="289">
        <f t="shared" si="21"/>
        <v>5500000</v>
      </c>
      <c r="V125" s="248"/>
      <c r="W125" s="249">
        <f t="shared" si="16"/>
        <v>60500000</v>
      </c>
      <c r="X125" s="250"/>
      <c r="Y125" s="179">
        <f>+MARET!AC125</f>
        <v>0</v>
      </c>
      <c r="Z125" s="179">
        <f>+[1]MARET!AB125</f>
        <v>0</v>
      </c>
      <c r="AA125" s="237"/>
      <c r="AB125" s="182">
        <f t="shared" si="29"/>
        <v>0</v>
      </c>
      <c r="AC125" s="237">
        <f t="shared" si="14"/>
        <v>0</v>
      </c>
      <c r="AD125" s="287"/>
      <c r="AM125" s="181"/>
    </row>
    <row r="126" spans="1:39" ht="15.75" thickBot="1" x14ac:dyDescent="0.3">
      <c r="A126" s="396"/>
      <c r="B126" s="397"/>
      <c r="C126" s="398"/>
      <c r="D126" s="398"/>
      <c r="E126" s="414"/>
      <c r="F126" s="400"/>
      <c r="G126" s="401"/>
      <c r="H126" s="402"/>
      <c r="I126" s="403"/>
      <c r="J126" s="404"/>
      <c r="K126" s="405"/>
      <c r="L126" s="415"/>
      <c r="M126" s="404"/>
      <c r="N126" s="404"/>
      <c r="O126" s="402"/>
      <c r="P126" s="403"/>
      <c r="Q126" s="415"/>
      <c r="R126" s="415"/>
      <c r="S126" s="407"/>
      <c r="T126" s="352">
        <f>SUM(T124:T125)</f>
        <v>65900000</v>
      </c>
      <c r="U126" s="352">
        <f t="shared" ref="U126:AD126" si="30">SUM(U124:U125)</f>
        <v>6699000</v>
      </c>
      <c r="V126" s="352">
        <f t="shared" si="30"/>
        <v>0</v>
      </c>
      <c r="W126" s="352">
        <f t="shared" si="30"/>
        <v>72599000</v>
      </c>
      <c r="X126" s="352">
        <f t="shared" si="30"/>
        <v>10800000</v>
      </c>
      <c r="Y126" s="352">
        <f t="shared" si="30"/>
        <v>0</v>
      </c>
      <c r="Z126" s="352">
        <f t="shared" si="30"/>
        <v>0</v>
      </c>
      <c r="AA126" s="352">
        <f t="shared" si="30"/>
        <v>0</v>
      </c>
      <c r="AB126" s="352">
        <f t="shared" si="30"/>
        <v>0</v>
      </c>
      <c r="AC126" s="352">
        <f t="shared" si="30"/>
        <v>0</v>
      </c>
      <c r="AD126" s="352">
        <f t="shared" si="30"/>
        <v>0</v>
      </c>
      <c r="AM126" s="181"/>
    </row>
    <row r="127" spans="1:39" x14ac:dyDescent="0.25">
      <c r="A127" s="360"/>
      <c r="B127" s="361"/>
      <c r="C127" s="362"/>
      <c r="D127" s="362"/>
      <c r="E127" s="363"/>
      <c r="F127" s="364"/>
      <c r="G127" s="365"/>
      <c r="H127" s="366"/>
      <c r="I127" s="367"/>
      <c r="J127" s="368"/>
      <c r="K127" s="416"/>
      <c r="L127" s="370"/>
      <c r="M127" s="368"/>
      <c r="N127" s="368"/>
      <c r="O127" s="366"/>
      <c r="P127" s="367"/>
      <c r="Q127" s="370"/>
      <c r="R127" s="370"/>
      <c r="S127" s="371"/>
      <c r="T127" s="417"/>
      <c r="U127" s="417"/>
      <c r="V127" s="417"/>
      <c r="W127" s="417"/>
      <c r="X127" s="417"/>
      <c r="Y127" s="417"/>
      <c r="Z127" s="417"/>
      <c r="AA127" s="417"/>
      <c r="AB127" s="417"/>
      <c r="AC127" s="417"/>
      <c r="AD127" s="417"/>
      <c r="AM127" s="181"/>
    </row>
    <row r="128" spans="1:39" x14ac:dyDescent="0.25">
      <c r="A128" s="199"/>
      <c r="B128" s="200"/>
      <c r="C128" s="220" t="s">
        <v>647</v>
      </c>
      <c r="D128" s="182"/>
      <c r="E128" s="185"/>
      <c r="F128" s="201"/>
      <c r="G128" s="209"/>
      <c r="H128" s="188"/>
      <c r="I128" s="189"/>
      <c r="J128" s="203"/>
      <c r="K128" s="187"/>
      <c r="L128" s="205"/>
      <c r="M128" s="203"/>
      <c r="N128" s="203"/>
      <c r="O128" s="188"/>
      <c r="P128" s="189"/>
      <c r="Q128" s="205"/>
      <c r="R128" s="205"/>
      <c r="S128" s="218"/>
      <c r="T128" s="203"/>
      <c r="U128" s="212"/>
      <c r="V128" s="213"/>
      <c r="W128" s="214"/>
      <c r="X128" s="208"/>
      <c r="Y128" s="179"/>
      <c r="Z128" s="179">
        <f>+[5]november!AB125</f>
        <v>0</v>
      </c>
      <c r="AA128" s="182"/>
      <c r="AB128" s="182"/>
      <c r="AC128" s="182"/>
      <c r="AD128" s="190"/>
      <c r="AM128" s="181"/>
    </row>
    <row r="129" spans="1:39" s="530" customFormat="1" x14ac:dyDescent="0.25">
      <c r="A129" s="522">
        <f>+A125+1</f>
        <v>99</v>
      </c>
      <c r="B129" s="494" t="s">
        <v>274</v>
      </c>
      <c r="C129" s="495" t="s">
        <v>273</v>
      </c>
      <c r="D129" s="495" t="s">
        <v>273</v>
      </c>
      <c r="E129" s="496" t="s">
        <v>297</v>
      </c>
      <c r="F129" s="497">
        <v>75</v>
      </c>
      <c r="G129" s="498"/>
      <c r="H129" s="499" t="s">
        <v>603</v>
      </c>
      <c r="I129" s="500"/>
      <c r="J129" s="504" t="s">
        <v>602</v>
      </c>
      <c r="K129" s="505" t="s">
        <v>697</v>
      </c>
      <c r="L129" s="503">
        <v>44560</v>
      </c>
      <c r="M129" s="504" t="s">
        <v>175</v>
      </c>
      <c r="N129" s="504" t="s">
        <v>380</v>
      </c>
      <c r="O129" s="499" t="s">
        <v>604</v>
      </c>
      <c r="P129" s="500" t="s">
        <v>116</v>
      </c>
      <c r="Q129" s="523">
        <v>44881</v>
      </c>
      <c r="R129" s="523">
        <v>45245</v>
      </c>
      <c r="S129" s="506" t="s">
        <v>117</v>
      </c>
      <c r="T129" s="524">
        <v>21450000</v>
      </c>
      <c r="U129" s="508">
        <f>T129*11%</f>
        <v>2359500</v>
      </c>
      <c r="V129" s="525"/>
      <c r="W129" s="526">
        <f t="shared" si="16"/>
        <v>23809500</v>
      </c>
      <c r="X129" s="527">
        <v>24000000</v>
      </c>
      <c r="Y129" s="528">
        <f>+MARET!AC129</f>
        <v>0</v>
      </c>
      <c r="Z129" s="590">
        <f>+[1]MARET!AB129</f>
        <v>0</v>
      </c>
      <c r="AA129" s="495"/>
      <c r="AB129" s="495">
        <f t="shared" ref="AB129:AB134" si="31">+Z129+AA129</f>
        <v>0</v>
      </c>
      <c r="AC129" s="495">
        <f t="shared" si="14"/>
        <v>0</v>
      </c>
      <c r="AD129" s="529"/>
      <c r="AG129" s="531"/>
      <c r="AM129" s="532"/>
    </row>
    <row r="130" spans="1:39" x14ac:dyDescent="0.25">
      <c r="A130" s="199">
        <f t="shared" si="13"/>
        <v>100</v>
      </c>
      <c r="B130" s="200" t="s">
        <v>274</v>
      </c>
      <c r="C130" s="182" t="s">
        <v>273</v>
      </c>
      <c r="D130" s="182" t="s">
        <v>273</v>
      </c>
      <c r="E130" s="185" t="s">
        <v>575</v>
      </c>
      <c r="F130" s="201">
        <v>332.8</v>
      </c>
      <c r="G130" s="209">
        <v>64.5</v>
      </c>
      <c r="H130" s="188" t="s">
        <v>576</v>
      </c>
      <c r="I130" s="189" t="s">
        <v>577</v>
      </c>
      <c r="J130" s="203" t="s">
        <v>423</v>
      </c>
      <c r="K130" s="187" t="s">
        <v>507</v>
      </c>
      <c r="L130" s="205">
        <v>44501</v>
      </c>
      <c r="M130" s="203" t="s">
        <v>175</v>
      </c>
      <c r="N130" s="203" t="s">
        <v>579</v>
      </c>
      <c r="O130" s="188" t="s">
        <v>580</v>
      </c>
      <c r="P130" s="189" t="s">
        <v>116</v>
      </c>
      <c r="Q130" s="205">
        <v>44501</v>
      </c>
      <c r="R130" s="205" t="s">
        <v>518</v>
      </c>
      <c r="S130" s="218" t="s">
        <v>117</v>
      </c>
      <c r="T130" s="203">
        <f>18333333+18333333</f>
        <v>36666666</v>
      </c>
      <c r="U130" s="212">
        <f t="shared" si="21"/>
        <v>3666666.6</v>
      </c>
      <c r="V130" s="213"/>
      <c r="W130" s="214">
        <f t="shared" si="16"/>
        <v>40333332.600000001</v>
      </c>
      <c r="X130" s="584">
        <v>36666666</v>
      </c>
      <c r="Y130" s="179">
        <f>+MARET!AC130</f>
        <v>16500000</v>
      </c>
      <c r="Z130" s="179">
        <v>0</v>
      </c>
      <c r="AA130" s="182">
        <v>16500000</v>
      </c>
      <c r="AB130" s="182">
        <f t="shared" si="31"/>
        <v>16500000</v>
      </c>
      <c r="AC130" s="180">
        <f t="shared" si="14"/>
        <v>33000000</v>
      </c>
      <c r="AD130" s="190"/>
      <c r="AM130" s="181"/>
    </row>
    <row r="131" spans="1:39" x14ac:dyDescent="0.25">
      <c r="A131" s="199">
        <f t="shared" si="13"/>
        <v>101</v>
      </c>
      <c r="B131" s="200" t="s">
        <v>274</v>
      </c>
      <c r="C131" s="182" t="s">
        <v>273</v>
      </c>
      <c r="D131" s="182" t="s">
        <v>273</v>
      </c>
      <c r="E131" s="185" t="s">
        <v>651</v>
      </c>
      <c r="F131" s="201"/>
      <c r="G131" s="209" t="s">
        <v>652</v>
      </c>
      <c r="H131" s="188" t="s">
        <v>603</v>
      </c>
      <c r="I131" s="189" t="s">
        <v>653</v>
      </c>
      <c r="J131" s="203" t="s">
        <v>654</v>
      </c>
      <c r="K131" s="580" t="s">
        <v>655</v>
      </c>
      <c r="L131" s="205">
        <v>44841</v>
      </c>
      <c r="M131" s="203" t="s">
        <v>175</v>
      </c>
      <c r="N131" s="203" t="s">
        <v>656</v>
      </c>
      <c r="O131" s="211" t="s">
        <v>657</v>
      </c>
      <c r="P131" s="178" t="s">
        <v>116</v>
      </c>
      <c r="Q131" s="205">
        <v>44841</v>
      </c>
      <c r="R131" s="205">
        <v>45205</v>
      </c>
      <c r="S131" s="278" t="s">
        <v>248</v>
      </c>
      <c r="T131" s="203">
        <v>23423423</v>
      </c>
      <c r="U131" s="212">
        <f>+T131*0.11</f>
        <v>2576576.5299999998</v>
      </c>
      <c r="V131" s="213"/>
      <c r="W131" s="214">
        <f t="shared" si="16"/>
        <v>25999999.530000001</v>
      </c>
      <c r="X131" s="585">
        <v>24000000</v>
      </c>
      <c r="Y131" s="179">
        <f>+MARET!AC131</f>
        <v>0</v>
      </c>
      <c r="Z131" s="179">
        <f>+[1]MARET!AB131</f>
        <v>0</v>
      </c>
      <c r="AA131" s="180"/>
      <c r="AB131" s="182">
        <f t="shared" si="31"/>
        <v>0</v>
      </c>
      <c r="AC131" s="180">
        <f t="shared" si="14"/>
        <v>0</v>
      </c>
      <c r="AD131" s="190"/>
      <c r="AM131" s="181"/>
    </row>
    <row r="132" spans="1:39" x14ac:dyDescent="0.25">
      <c r="A132" s="199">
        <f t="shared" si="13"/>
        <v>102</v>
      </c>
      <c r="B132" s="200" t="s">
        <v>274</v>
      </c>
      <c r="C132" s="182" t="s">
        <v>273</v>
      </c>
      <c r="D132" s="182" t="s">
        <v>273</v>
      </c>
      <c r="E132" s="185" t="s">
        <v>658</v>
      </c>
      <c r="F132" s="201">
        <v>90</v>
      </c>
      <c r="G132" s="210" t="s">
        <v>652</v>
      </c>
      <c r="H132" s="188" t="s">
        <v>659</v>
      </c>
      <c r="I132" s="189" t="s">
        <v>653</v>
      </c>
      <c r="J132" s="203" t="s">
        <v>654</v>
      </c>
      <c r="K132" s="580" t="s">
        <v>660</v>
      </c>
      <c r="L132" s="205">
        <v>44841</v>
      </c>
      <c r="M132" s="203" t="s">
        <v>175</v>
      </c>
      <c r="N132" s="203" t="s">
        <v>656</v>
      </c>
      <c r="O132" s="211" t="s">
        <v>657</v>
      </c>
      <c r="P132" s="178" t="s">
        <v>116</v>
      </c>
      <c r="Q132" s="205">
        <v>44841</v>
      </c>
      <c r="R132" s="205">
        <v>45205</v>
      </c>
      <c r="S132" s="278" t="s">
        <v>248</v>
      </c>
      <c r="T132" s="203">
        <v>23423423</v>
      </c>
      <c r="U132" s="212">
        <f>+T132*0.11</f>
        <v>2576576.5299999998</v>
      </c>
      <c r="V132" s="213"/>
      <c r="W132" s="214">
        <f t="shared" si="16"/>
        <v>25999999.530000001</v>
      </c>
      <c r="X132" s="585"/>
      <c r="Y132" s="179">
        <f>+MARET!AC132</f>
        <v>0</v>
      </c>
      <c r="Z132" s="179">
        <f>+[1]MARET!AB132</f>
        <v>0</v>
      </c>
      <c r="AA132" s="180"/>
      <c r="AB132" s="182">
        <f t="shared" si="31"/>
        <v>0</v>
      </c>
      <c r="AC132" s="180">
        <f t="shared" si="14"/>
        <v>0</v>
      </c>
      <c r="AD132" s="213"/>
      <c r="AM132" s="181"/>
    </row>
    <row r="133" spans="1:39" x14ac:dyDescent="0.25">
      <c r="A133" s="235">
        <f>+A132+1</f>
        <v>103</v>
      </c>
      <c r="B133" s="236" t="s">
        <v>274</v>
      </c>
      <c r="C133" s="237" t="s">
        <v>273</v>
      </c>
      <c r="D133" s="237" t="s">
        <v>273</v>
      </c>
      <c r="E133" s="238" t="s">
        <v>570</v>
      </c>
      <c r="F133" s="239">
        <v>16</v>
      </c>
      <c r="G133" s="240"/>
      <c r="H133" s="241" t="s">
        <v>578</v>
      </c>
      <c r="I133" s="242" t="s">
        <v>574</v>
      </c>
      <c r="J133" s="243" t="s">
        <v>571</v>
      </c>
      <c r="K133" s="244" t="s">
        <v>642</v>
      </c>
      <c r="L133" s="245">
        <v>44763</v>
      </c>
      <c r="M133" s="243" t="s">
        <v>175</v>
      </c>
      <c r="N133" s="243" t="s">
        <v>568</v>
      </c>
      <c r="O133" s="241" t="s">
        <v>569</v>
      </c>
      <c r="P133" s="242" t="s">
        <v>116</v>
      </c>
      <c r="Q133" s="245">
        <v>44763</v>
      </c>
      <c r="R133" s="245">
        <v>45128</v>
      </c>
      <c r="S133" s="246" t="s">
        <v>117</v>
      </c>
      <c r="T133" s="243">
        <v>30000000</v>
      </c>
      <c r="U133" s="247">
        <f t="shared" ref="U133" si="32">T133*11%</f>
        <v>3300000</v>
      </c>
      <c r="V133" s="248"/>
      <c r="W133" s="249">
        <f t="shared" si="16"/>
        <v>33300000</v>
      </c>
      <c r="X133" s="586">
        <v>30000000</v>
      </c>
      <c r="Y133" s="179">
        <f>+MARET!AC133</f>
        <v>0</v>
      </c>
      <c r="Z133" s="179">
        <f>+[1]MARET!AB133</f>
        <v>0</v>
      </c>
      <c r="AA133" s="237"/>
      <c r="AB133" s="182">
        <f t="shared" si="31"/>
        <v>0</v>
      </c>
      <c r="AC133" s="237">
        <f t="shared" si="14"/>
        <v>0</v>
      </c>
      <c r="AD133" s="251"/>
    </row>
    <row r="134" spans="1:39" ht="15.75" thickBot="1" x14ac:dyDescent="0.3">
      <c r="A134" s="421">
        <f>+A133+1</f>
        <v>104</v>
      </c>
      <c r="B134" s="236" t="s">
        <v>274</v>
      </c>
      <c r="C134" s="422" t="s">
        <v>273</v>
      </c>
      <c r="D134" s="422" t="s">
        <v>273</v>
      </c>
      <c r="E134" s="238" t="s">
        <v>566</v>
      </c>
      <c r="F134" s="239">
        <v>1390</v>
      </c>
      <c r="G134" s="581">
        <v>45</v>
      </c>
      <c r="H134" s="582" t="s">
        <v>572</v>
      </c>
      <c r="I134" s="583" t="s">
        <v>573</v>
      </c>
      <c r="J134" s="243" t="s">
        <v>424</v>
      </c>
      <c r="K134" s="244" t="s">
        <v>508</v>
      </c>
      <c r="L134" s="245">
        <v>44635</v>
      </c>
      <c r="M134" s="243" t="s">
        <v>175</v>
      </c>
      <c r="N134" s="243" t="s">
        <v>381</v>
      </c>
      <c r="O134" s="582" t="s">
        <v>567</v>
      </c>
      <c r="P134" s="583" t="s">
        <v>116</v>
      </c>
      <c r="Q134" s="245">
        <v>44627</v>
      </c>
      <c r="R134" s="245">
        <v>45357</v>
      </c>
      <c r="S134" s="423" t="s">
        <v>117</v>
      </c>
      <c r="T134" s="243">
        <v>50000000</v>
      </c>
      <c r="U134" s="289">
        <f>T134*10%</f>
        <v>5000000</v>
      </c>
      <c r="V134" s="248"/>
      <c r="W134" s="249">
        <f>T134+U134+V134</f>
        <v>55000000</v>
      </c>
      <c r="X134" s="587">
        <v>50000000</v>
      </c>
      <c r="Y134" s="179">
        <f>+MARET!AC134</f>
        <v>0</v>
      </c>
      <c r="Z134" s="179">
        <f>+[1]MARET!AB134</f>
        <v>0</v>
      </c>
      <c r="AA134" s="422"/>
      <c r="AB134" s="182">
        <f t="shared" si="31"/>
        <v>0</v>
      </c>
      <c r="AC134" s="422">
        <f>+AB134+Y134</f>
        <v>0</v>
      </c>
      <c r="AD134" s="248"/>
    </row>
    <row r="135" spans="1:39" ht="15.75" thickBot="1" x14ac:dyDescent="0.3">
      <c r="A135" s="396"/>
      <c r="B135" s="425"/>
      <c r="C135" s="425"/>
      <c r="D135" s="425"/>
      <c r="E135" s="425"/>
      <c r="F135" s="425"/>
      <c r="G135" s="425"/>
      <c r="H135" s="425"/>
      <c r="I135" s="425"/>
      <c r="J135" s="425"/>
      <c r="K135" s="425"/>
      <c r="L135" s="425"/>
      <c r="M135" s="425"/>
      <c r="N135" s="425"/>
      <c r="O135" s="425"/>
      <c r="P135" s="425"/>
      <c r="Q135" s="425"/>
      <c r="R135" s="425"/>
      <c r="S135" s="425"/>
      <c r="T135" s="426">
        <f>SUM(T129:T134)</f>
        <v>184963512</v>
      </c>
      <c r="U135" s="426">
        <f t="shared" ref="U135:AD135" si="33">SUM(U129:U134)</f>
        <v>19479319.659999996</v>
      </c>
      <c r="V135" s="426">
        <f t="shared" si="33"/>
        <v>0</v>
      </c>
      <c r="W135" s="426">
        <f t="shared" si="33"/>
        <v>204442831.66</v>
      </c>
      <c r="X135" s="426">
        <f>SUM(X129:X134)</f>
        <v>164666666</v>
      </c>
      <c r="Y135" s="426">
        <f t="shared" si="33"/>
        <v>16500000</v>
      </c>
      <c r="Z135" s="426">
        <f t="shared" si="33"/>
        <v>0</v>
      </c>
      <c r="AA135" s="426">
        <f t="shared" si="33"/>
        <v>16500000</v>
      </c>
      <c r="AB135" s="426">
        <f t="shared" si="33"/>
        <v>16500000</v>
      </c>
      <c r="AC135" s="426">
        <f t="shared" si="33"/>
        <v>33000000</v>
      </c>
      <c r="AD135" s="426">
        <f t="shared" si="33"/>
        <v>0</v>
      </c>
    </row>
    <row r="136" spans="1:39" ht="15.75" thickBot="1" x14ac:dyDescent="0.3">
      <c r="A136" s="418"/>
      <c r="B136" s="419"/>
      <c r="C136" s="419"/>
      <c r="D136" s="419"/>
      <c r="E136" s="419"/>
      <c r="F136" s="419"/>
      <c r="G136" s="419"/>
      <c r="H136" s="419"/>
      <c r="I136" s="419"/>
      <c r="J136" s="419"/>
      <c r="K136" s="419"/>
      <c r="L136" s="419"/>
      <c r="M136" s="419"/>
      <c r="N136" s="419"/>
      <c r="O136" s="419"/>
      <c r="P136" s="419"/>
      <c r="Q136" s="419"/>
      <c r="R136" s="419"/>
      <c r="S136" s="419"/>
      <c r="T136" s="420"/>
      <c r="U136" s="420"/>
      <c r="V136" s="420"/>
      <c r="W136" s="420"/>
      <c r="X136" s="420"/>
      <c r="Y136" s="420"/>
      <c r="Z136" s="420"/>
      <c r="AA136" s="420"/>
      <c r="AB136" s="420"/>
      <c r="AC136" s="420"/>
      <c r="AD136" s="420"/>
    </row>
    <row r="137" spans="1:39" ht="15.75" thickBot="1" x14ac:dyDescent="0.3">
      <c r="A137" s="427"/>
      <c r="B137" s="428" t="s">
        <v>688</v>
      </c>
      <c r="C137" s="427"/>
      <c r="D137" s="427"/>
      <c r="E137" s="427"/>
      <c r="F137" s="429"/>
      <c r="G137" s="427"/>
      <c r="H137" s="427"/>
      <c r="I137" s="427"/>
      <c r="J137" s="427"/>
      <c r="K137" s="430"/>
      <c r="L137" s="427"/>
      <c r="M137" s="427"/>
      <c r="N137" s="427"/>
      <c r="O137" s="431"/>
      <c r="P137" s="432"/>
      <c r="Q137" s="431"/>
      <c r="R137" s="431"/>
      <c r="S137" s="431"/>
      <c r="T137" s="433">
        <f>+T135+T126+T121+T118+T99+T57</f>
        <v>777102694</v>
      </c>
      <c r="U137" s="433">
        <f t="shared" ref="U137:AD137" si="34">+U135+U126+U121+U118+U99+U57</f>
        <v>80207591.909999996</v>
      </c>
      <c r="V137" s="433">
        <f t="shared" si="34"/>
        <v>0</v>
      </c>
      <c r="W137" s="433">
        <f t="shared" si="34"/>
        <v>857310285.90999985</v>
      </c>
      <c r="X137" s="433">
        <f t="shared" si="34"/>
        <v>722779848</v>
      </c>
      <c r="Y137" s="433">
        <f t="shared" si="34"/>
        <v>21990620</v>
      </c>
      <c r="Z137" s="433">
        <f t="shared" si="34"/>
        <v>0</v>
      </c>
      <c r="AA137" s="433">
        <f t="shared" si="34"/>
        <v>16500000</v>
      </c>
      <c r="AB137" s="433">
        <f t="shared" si="34"/>
        <v>16500000</v>
      </c>
      <c r="AC137" s="433">
        <f t="shared" si="34"/>
        <v>38490620</v>
      </c>
      <c r="AD137" s="433">
        <f t="shared" si="34"/>
        <v>0</v>
      </c>
    </row>
    <row r="138" spans="1:39" x14ac:dyDescent="0.25">
      <c r="K138" s="252"/>
      <c r="Y138" s="194"/>
      <c r="AC138" s="194"/>
      <c r="AF138" s="253"/>
    </row>
    <row r="139" spans="1:39" x14ac:dyDescent="0.25">
      <c r="A139" s="254"/>
      <c r="B139" s="254"/>
      <c r="C139" s="254"/>
      <c r="D139" s="254"/>
      <c r="E139" s="254"/>
      <c r="F139" s="254"/>
      <c r="G139" s="255"/>
      <c r="H139" s="254"/>
      <c r="I139" s="254"/>
      <c r="J139" s="256"/>
      <c r="K139" s="257"/>
      <c r="L139" s="254"/>
      <c r="M139" s="254"/>
      <c r="N139" s="254"/>
      <c r="O139" s="254"/>
      <c r="P139" s="254"/>
      <c r="Q139" s="258"/>
      <c r="R139" s="258"/>
      <c r="S139" s="258"/>
      <c r="T139" s="277"/>
      <c r="U139" s="258"/>
      <c r="V139" s="258"/>
      <c r="W139" s="254"/>
      <c r="X139" s="259"/>
      <c r="Y139" s="215" t="s">
        <v>702</v>
      </c>
      <c r="Z139" s="260"/>
      <c r="AA139" s="254"/>
      <c r="AB139" s="192"/>
      <c r="AC139" s="281"/>
      <c r="AD139" s="256"/>
      <c r="AE139" s="192"/>
      <c r="AF139" s="253"/>
    </row>
    <row r="140" spans="1:39" x14ac:dyDescent="0.25">
      <c r="A140" s="261" t="s">
        <v>256</v>
      </c>
      <c r="B140" s="262"/>
      <c r="C140" s="254"/>
      <c r="D140" s="254"/>
      <c r="G140" s="255"/>
      <c r="H140" s="263"/>
      <c r="J140" s="264"/>
      <c r="K140" s="261"/>
      <c r="L140" s="263"/>
      <c r="M140" s="263"/>
      <c r="O140" s="254"/>
      <c r="P140" s="254"/>
      <c r="Q140" s="263"/>
      <c r="R140" s="258"/>
      <c r="S140" s="258"/>
      <c r="T140" s="258"/>
      <c r="U140" s="258"/>
      <c r="V140" s="258"/>
      <c r="W140" s="254"/>
      <c r="X140" s="254"/>
      <c r="Y140" s="215" t="s">
        <v>650</v>
      </c>
      <c r="Z140" s="260"/>
      <c r="AA140" s="259"/>
      <c r="AB140" s="259"/>
      <c r="AC140" s="265"/>
      <c r="AD140" s="266"/>
      <c r="AE140" s="267"/>
      <c r="AF140" s="253"/>
    </row>
    <row r="141" spans="1:39" x14ac:dyDescent="0.25">
      <c r="A141" s="262" t="s">
        <v>285</v>
      </c>
      <c r="B141" s="262"/>
      <c r="C141" s="254"/>
      <c r="D141" s="254"/>
      <c r="G141" s="255"/>
      <c r="H141" s="262"/>
      <c r="J141" s="262"/>
      <c r="K141" s="268"/>
      <c r="L141" s="262"/>
      <c r="M141" s="262"/>
      <c r="O141" s="254"/>
      <c r="P141" s="254"/>
      <c r="Q141" s="262"/>
      <c r="R141" s="258"/>
      <c r="S141" s="258"/>
      <c r="T141" s="258"/>
      <c r="U141" s="258"/>
      <c r="V141" s="258"/>
      <c r="W141" s="254"/>
      <c r="X141" s="254"/>
      <c r="Y141" s="215"/>
      <c r="Z141" s="260"/>
      <c r="AA141" s="254"/>
      <c r="AB141" s="259"/>
      <c r="AC141" s="266"/>
      <c r="AD141" s="269"/>
      <c r="AE141" s="267"/>
    </row>
    <row r="142" spans="1:39" x14ac:dyDescent="0.25">
      <c r="A142" s="270"/>
      <c r="B142" s="270"/>
      <c r="C142" s="269"/>
      <c r="D142" s="269"/>
      <c r="G142" s="271"/>
      <c r="H142" s="270"/>
      <c r="J142" s="270"/>
      <c r="K142" s="272"/>
      <c r="L142" s="270"/>
      <c r="M142" s="270"/>
      <c r="O142" s="269"/>
      <c r="P142" s="269"/>
      <c r="Q142" s="269"/>
      <c r="R142" s="269"/>
      <c r="S142" s="269"/>
      <c r="T142" s="269"/>
      <c r="U142" s="269"/>
      <c r="V142" s="269"/>
      <c r="W142" s="269"/>
      <c r="X142" s="269"/>
      <c r="Y142" s="215"/>
      <c r="Z142" s="273"/>
      <c r="AA142" s="269"/>
      <c r="AB142" s="280"/>
      <c r="AC142" s="265"/>
      <c r="AD142" s="269"/>
      <c r="AE142" s="267"/>
    </row>
    <row r="143" spans="1:39" x14ac:dyDescent="0.25">
      <c r="A143" s="270"/>
      <c r="B143" s="270"/>
      <c r="C143" s="269"/>
      <c r="D143" s="269"/>
      <c r="G143" s="271"/>
      <c r="H143" s="270"/>
      <c r="J143" s="270"/>
      <c r="K143" s="272"/>
      <c r="L143" s="270"/>
      <c r="M143" s="270"/>
      <c r="O143" s="269"/>
      <c r="P143" s="269"/>
      <c r="Q143" s="269"/>
      <c r="R143" s="269"/>
      <c r="S143" s="269"/>
      <c r="T143" s="269"/>
      <c r="U143" s="269"/>
      <c r="V143" s="269"/>
      <c r="W143" s="269"/>
      <c r="X143" s="269"/>
      <c r="Y143" s="215"/>
      <c r="Z143" s="273"/>
      <c r="AA143" s="269"/>
      <c r="AB143" s="280"/>
      <c r="AC143" s="280"/>
      <c r="AD143" s="269"/>
      <c r="AE143" s="267"/>
    </row>
    <row r="144" spans="1:39" x14ac:dyDescent="0.25">
      <c r="A144" s="274"/>
      <c r="B144" s="262"/>
      <c r="C144" s="269"/>
      <c r="D144" s="269"/>
      <c r="G144" s="271"/>
      <c r="H144" s="274"/>
      <c r="J144" s="274"/>
      <c r="K144" s="275"/>
      <c r="L144" s="274"/>
      <c r="M144" s="274"/>
      <c r="O144" s="269"/>
      <c r="P144" s="269"/>
      <c r="Q144" s="269"/>
      <c r="R144" s="269"/>
      <c r="S144" s="269"/>
      <c r="T144" s="269"/>
      <c r="U144" s="269"/>
      <c r="V144" s="269"/>
      <c r="W144" s="269"/>
      <c r="X144" s="269"/>
      <c r="Y144" s="276" t="s">
        <v>283</v>
      </c>
      <c r="Z144" s="273"/>
      <c r="AA144" s="269"/>
      <c r="AB144" s="269"/>
      <c r="AC144" s="254"/>
      <c r="AD144" s="254"/>
      <c r="AE144" s="192"/>
    </row>
    <row r="145" spans="1:31" x14ac:dyDescent="0.25">
      <c r="A145" s="262"/>
      <c r="B145" s="270"/>
      <c r="C145" s="269"/>
      <c r="D145" s="269"/>
      <c r="G145" s="271"/>
      <c r="H145" s="262"/>
      <c r="J145" s="262"/>
      <c r="K145" s="268"/>
      <c r="L145" s="262"/>
      <c r="M145" s="262"/>
      <c r="O145" s="269"/>
      <c r="P145" s="269"/>
      <c r="Q145" s="269"/>
      <c r="R145" s="269"/>
      <c r="S145" s="269"/>
      <c r="T145" s="269"/>
      <c r="U145" s="269"/>
      <c r="V145" s="269"/>
      <c r="W145" s="269"/>
      <c r="X145" s="269"/>
      <c r="Y145" s="215" t="s">
        <v>284</v>
      </c>
      <c r="Z145" s="273"/>
      <c r="AA145" s="269"/>
      <c r="AB145" s="269"/>
      <c r="AE145" s="181"/>
    </row>
    <row r="146" spans="1:31" x14ac:dyDescent="0.25">
      <c r="A146" s="254" t="s">
        <v>286</v>
      </c>
      <c r="B146" s="254"/>
      <c r="C146" s="254"/>
      <c r="D146" s="254"/>
      <c r="G146" s="255"/>
      <c r="H146" s="254"/>
      <c r="J146" s="254"/>
      <c r="K146" s="257"/>
      <c r="L146" s="254"/>
      <c r="M146" s="254"/>
      <c r="O146" s="254"/>
      <c r="P146" s="254"/>
      <c r="Q146" s="254"/>
      <c r="R146" s="254"/>
      <c r="S146" s="254"/>
      <c r="T146" s="254"/>
      <c r="U146" s="254"/>
      <c r="V146" s="254"/>
      <c r="W146" s="254"/>
      <c r="X146" s="254"/>
      <c r="Y146" s="254"/>
      <c r="Z146" s="254"/>
      <c r="AA146" s="254"/>
      <c r="AB146" s="254"/>
      <c r="AE146" s="181"/>
    </row>
    <row r="147" spans="1:31" x14ac:dyDescent="0.25">
      <c r="K147" s="252"/>
    </row>
    <row r="148" spans="1:31" x14ac:dyDescent="0.25">
      <c r="K148" s="252"/>
      <c r="Z148" s="253"/>
    </row>
    <row r="149" spans="1:31" x14ac:dyDescent="0.25">
      <c r="K149" s="252"/>
    </row>
    <row r="150" spans="1:31" x14ac:dyDescent="0.25">
      <c r="K150" s="252"/>
    </row>
    <row r="151" spans="1:31" x14ac:dyDescent="0.25">
      <c r="K151" s="252"/>
    </row>
    <row r="152" spans="1:31" x14ac:dyDescent="0.25">
      <c r="K152" s="252"/>
    </row>
    <row r="153" spans="1:31" x14ac:dyDescent="0.25">
      <c r="K153" s="252"/>
    </row>
    <row r="154" spans="1:31" x14ac:dyDescent="0.25">
      <c r="K154" s="252"/>
    </row>
    <row r="155" spans="1:31" x14ac:dyDescent="0.25">
      <c r="K155" s="252"/>
    </row>
    <row r="156" spans="1:31" x14ac:dyDescent="0.25">
      <c r="K156" s="252"/>
    </row>
    <row r="157" spans="1:31" x14ac:dyDescent="0.25">
      <c r="K157" s="252"/>
    </row>
  </sheetData>
  <mergeCells count="14">
    <mergeCell ref="A6:A7"/>
    <mergeCell ref="B6:B7"/>
    <mergeCell ref="C6:C7"/>
    <mergeCell ref="D6:D7"/>
    <mergeCell ref="E6:I6"/>
    <mergeCell ref="AD6:AD7"/>
    <mergeCell ref="F8:G8"/>
    <mergeCell ref="K6:M6"/>
    <mergeCell ref="N6:P6"/>
    <mergeCell ref="Q6:S6"/>
    <mergeCell ref="T6:W6"/>
    <mergeCell ref="X6:X7"/>
    <mergeCell ref="Y6:AC6"/>
    <mergeCell ref="J6:J7"/>
  </mergeCells>
  <pageMargins left="0.7" right="0.7" top="0.75" bottom="0.75" header="0.3" footer="0.3"/>
  <pageSetup paperSize="9"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DFCB4-1182-48D7-8FCD-93E6C0C58057}">
  <dimension ref="A1:AM157"/>
  <sheetViews>
    <sheetView topLeftCell="Q1" zoomScaleNormal="100" workbookViewId="0">
      <selection activeCell="AC148" sqref="AC148"/>
    </sheetView>
  </sheetViews>
  <sheetFormatPr defaultRowHeight="15" x14ac:dyDescent="0.25"/>
  <cols>
    <col min="1" max="1" width="5" style="176" customWidth="1"/>
    <col min="2" max="2" width="16.85546875" style="176" bestFit="1" customWidth="1"/>
    <col min="3" max="3" width="15.85546875" style="176" customWidth="1"/>
    <col min="4" max="4" width="14.85546875" style="176" customWidth="1"/>
    <col min="5" max="5" width="40.140625" style="176" customWidth="1"/>
    <col min="6" max="6" width="11.42578125" style="176" customWidth="1"/>
    <col min="7" max="7" width="11.5703125" style="176" customWidth="1"/>
    <col min="8" max="8" width="77.7109375" style="176" customWidth="1"/>
    <col min="9" max="9" width="14.140625" style="176" customWidth="1"/>
    <col min="10" max="10" width="17.85546875" style="176" bestFit="1" customWidth="1"/>
    <col min="11" max="11" width="32.7109375" style="176" customWidth="1"/>
    <col min="12" max="12" width="10.7109375" style="176" bestFit="1" customWidth="1"/>
    <col min="13" max="13" width="12.5703125" style="176" customWidth="1"/>
    <col min="14" max="14" width="30.140625" style="176" bestFit="1" customWidth="1"/>
    <col min="15" max="15" width="72.85546875" style="176" customWidth="1"/>
    <col min="16" max="16" width="12" style="176" customWidth="1"/>
    <col min="17" max="18" width="11.85546875" style="176" bestFit="1" customWidth="1"/>
    <col min="19" max="19" width="12.28515625" style="176" customWidth="1"/>
    <col min="20" max="20" width="14" style="176" bestFit="1" customWidth="1"/>
    <col min="21" max="21" width="12.7109375" style="176" bestFit="1" customWidth="1"/>
    <col min="22" max="22" width="6.5703125" style="176" customWidth="1"/>
    <col min="23" max="23" width="14" style="176" customWidth="1"/>
    <col min="24" max="24" width="13.5703125" style="176" customWidth="1"/>
    <col min="25" max="25" width="13.85546875" style="176" customWidth="1"/>
    <col min="26" max="26" width="13.5703125" style="176" customWidth="1"/>
    <col min="27" max="27" width="12.85546875" style="176" customWidth="1"/>
    <col min="28" max="28" width="12.5703125" style="176" bestFit="1" customWidth="1"/>
    <col min="29" max="29" width="13.5703125" style="176" bestFit="1" customWidth="1"/>
    <col min="30" max="30" width="18" style="176" bestFit="1" customWidth="1"/>
    <col min="31" max="31" width="9.140625" style="176"/>
    <col min="32" max="32" width="11.5703125" style="176" bestFit="1" customWidth="1"/>
    <col min="33" max="33" width="10.5703125" style="176" bestFit="1" customWidth="1"/>
    <col min="34" max="34" width="11.5703125" style="176" bestFit="1" customWidth="1"/>
    <col min="35" max="38" width="9.140625" style="176"/>
    <col min="39" max="39" width="11.5703125" style="176" bestFit="1" customWidth="1"/>
    <col min="40" max="16384" width="9.140625" style="176"/>
  </cols>
  <sheetData>
    <row r="1" spans="1:34" x14ac:dyDescent="0.25">
      <c r="A1" s="192" t="s">
        <v>695</v>
      </c>
      <c r="B1" s="181"/>
      <c r="C1" s="181"/>
      <c r="D1" s="181"/>
    </row>
    <row r="2" spans="1:34" x14ac:dyDescent="0.25">
      <c r="A2" s="192" t="s">
        <v>141</v>
      </c>
      <c r="B2" s="181"/>
      <c r="C2" s="181"/>
      <c r="D2" s="181"/>
      <c r="G2" s="193"/>
      <c r="AC2" s="194"/>
    </row>
    <row r="3" spans="1:34" x14ac:dyDescent="0.25">
      <c r="A3" s="192" t="s">
        <v>282</v>
      </c>
      <c r="B3" s="181"/>
      <c r="C3" s="181"/>
      <c r="D3" s="181"/>
      <c r="G3" s="193"/>
      <c r="AA3" s="194"/>
    </row>
    <row r="4" spans="1:34" x14ac:dyDescent="0.25">
      <c r="A4" s="192" t="s">
        <v>701</v>
      </c>
      <c r="B4" s="181"/>
      <c r="C4" s="181"/>
      <c r="D4" s="181"/>
      <c r="G4" s="193"/>
      <c r="AA4" s="194"/>
    </row>
    <row r="5" spans="1:34" ht="15.75" thickBot="1" x14ac:dyDescent="0.3"/>
    <row r="6" spans="1:34" s="195" customFormat="1" ht="23.1" customHeight="1" x14ac:dyDescent="0.25">
      <c r="A6" s="645" t="s">
        <v>26</v>
      </c>
      <c r="B6" s="642" t="s">
        <v>52</v>
      </c>
      <c r="C6" s="642" t="s">
        <v>271</v>
      </c>
      <c r="D6" s="642" t="s">
        <v>272</v>
      </c>
      <c r="E6" s="638" t="s">
        <v>41</v>
      </c>
      <c r="F6" s="639"/>
      <c r="G6" s="639"/>
      <c r="H6" s="639"/>
      <c r="I6" s="640"/>
      <c r="J6" s="641" t="s">
        <v>27</v>
      </c>
      <c r="K6" s="635" t="s">
        <v>28</v>
      </c>
      <c r="L6" s="636"/>
      <c r="M6" s="637"/>
      <c r="N6" s="638" t="s">
        <v>36</v>
      </c>
      <c r="O6" s="639"/>
      <c r="P6" s="640"/>
      <c r="Q6" s="635" t="s">
        <v>29</v>
      </c>
      <c r="R6" s="636"/>
      <c r="S6" s="637"/>
      <c r="T6" s="641" t="s">
        <v>72</v>
      </c>
      <c r="U6" s="641"/>
      <c r="V6" s="641"/>
      <c r="W6" s="641"/>
      <c r="X6" s="642" t="s">
        <v>95</v>
      </c>
      <c r="Y6" s="638" t="s">
        <v>76</v>
      </c>
      <c r="Z6" s="639"/>
      <c r="AA6" s="639"/>
      <c r="AB6" s="639"/>
      <c r="AC6" s="640"/>
      <c r="AD6" s="631" t="s">
        <v>31</v>
      </c>
    </row>
    <row r="7" spans="1:34" s="195" customFormat="1" ht="45" x14ac:dyDescent="0.25">
      <c r="A7" s="646"/>
      <c r="B7" s="643"/>
      <c r="C7" s="643"/>
      <c r="D7" s="643"/>
      <c r="E7" s="196" t="s">
        <v>83</v>
      </c>
      <c r="F7" s="196" t="s">
        <v>84</v>
      </c>
      <c r="G7" s="588" t="s">
        <v>144</v>
      </c>
      <c r="H7" s="588" t="s">
        <v>51</v>
      </c>
      <c r="I7" s="588" t="s">
        <v>53</v>
      </c>
      <c r="J7" s="644"/>
      <c r="K7" s="197" t="s">
        <v>32</v>
      </c>
      <c r="L7" s="197" t="s">
        <v>33</v>
      </c>
      <c r="M7" s="589" t="s">
        <v>56</v>
      </c>
      <c r="N7" s="589" t="s">
        <v>37</v>
      </c>
      <c r="O7" s="589" t="s">
        <v>51</v>
      </c>
      <c r="P7" s="589" t="s">
        <v>38</v>
      </c>
      <c r="Q7" s="197" t="s">
        <v>34</v>
      </c>
      <c r="R7" s="197" t="s">
        <v>35</v>
      </c>
      <c r="S7" s="196" t="s">
        <v>105</v>
      </c>
      <c r="T7" s="196" t="s">
        <v>106</v>
      </c>
      <c r="U7" s="196" t="s">
        <v>107</v>
      </c>
      <c r="V7" s="196" t="s">
        <v>108</v>
      </c>
      <c r="W7" s="196" t="s">
        <v>43</v>
      </c>
      <c r="X7" s="643"/>
      <c r="Y7" s="196" t="s">
        <v>30</v>
      </c>
      <c r="Z7" s="196" t="s">
        <v>77</v>
      </c>
      <c r="AA7" s="196" t="s">
        <v>78</v>
      </c>
      <c r="AB7" s="196" t="s">
        <v>79</v>
      </c>
      <c r="AC7" s="196" t="s">
        <v>80</v>
      </c>
      <c r="AD7" s="632"/>
    </row>
    <row r="8" spans="1:34" x14ac:dyDescent="0.25">
      <c r="A8" s="198">
        <v>1</v>
      </c>
      <c r="B8" s="198">
        <v>2</v>
      </c>
      <c r="C8" s="198"/>
      <c r="D8" s="198"/>
      <c r="E8" s="198">
        <v>3</v>
      </c>
      <c r="F8" s="633">
        <v>4</v>
      </c>
      <c r="G8" s="634"/>
      <c r="H8" s="198">
        <v>5</v>
      </c>
      <c r="I8" s="198">
        <v>6</v>
      </c>
      <c r="J8" s="198">
        <v>7</v>
      </c>
      <c r="K8" s="198">
        <v>8</v>
      </c>
      <c r="L8" s="198">
        <v>9</v>
      </c>
      <c r="M8" s="198">
        <v>10</v>
      </c>
      <c r="N8" s="198">
        <v>11</v>
      </c>
      <c r="O8" s="198">
        <v>12</v>
      </c>
      <c r="P8" s="198">
        <v>13</v>
      </c>
      <c r="Q8" s="198">
        <v>14</v>
      </c>
      <c r="R8" s="198">
        <v>15</v>
      </c>
      <c r="S8" s="198">
        <v>16</v>
      </c>
      <c r="T8" s="198">
        <v>17</v>
      </c>
      <c r="U8" s="198">
        <v>18</v>
      </c>
      <c r="V8" s="198">
        <v>19</v>
      </c>
      <c r="W8" s="198">
        <v>20</v>
      </c>
      <c r="X8" s="198">
        <v>21</v>
      </c>
      <c r="Y8" s="198">
        <v>22</v>
      </c>
      <c r="Z8" s="198">
        <v>23</v>
      </c>
      <c r="AA8" s="198">
        <v>24</v>
      </c>
      <c r="AB8" s="198" t="s">
        <v>96</v>
      </c>
      <c r="AC8" s="198" t="s">
        <v>97</v>
      </c>
      <c r="AD8" s="198">
        <v>27</v>
      </c>
      <c r="AH8" s="181"/>
    </row>
    <row r="9" spans="1:34" x14ac:dyDescent="0.25">
      <c r="A9" s="183"/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H9" s="181"/>
    </row>
    <row r="10" spans="1:34" x14ac:dyDescent="0.25">
      <c r="A10" s="177"/>
      <c r="B10" s="184" t="s">
        <v>643</v>
      </c>
      <c r="C10" s="177"/>
      <c r="D10" s="177"/>
      <c r="E10" s="177"/>
      <c r="F10" s="177"/>
      <c r="G10" s="177"/>
      <c r="H10" s="177"/>
      <c r="I10" s="177"/>
      <c r="J10" s="177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H10" s="181"/>
    </row>
    <row r="11" spans="1:34" x14ac:dyDescent="0.25">
      <c r="A11" s="199">
        <v>1</v>
      </c>
      <c r="B11" s="200" t="s">
        <v>274</v>
      </c>
      <c r="C11" s="182" t="s">
        <v>276</v>
      </c>
      <c r="D11" s="182" t="s">
        <v>276</v>
      </c>
      <c r="E11" s="185" t="s">
        <v>529</v>
      </c>
      <c r="F11" s="201">
        <v>12</v>
      </c>
      <c r="G11" s="202"/>
      <c r="H11" s="188" t="s">
        <v>533</v>
      </c>
      <c r="I11" s="189" t="s">
        <v>532</v>
      </c>
      <c r="J11" s="203" t="s">
        <v>382</v>
      </c>
      <c r="K11" s="204" t="s">
        <v>425</v>
      </c>
      <c r="L11" s="205">
        <v>44411</v>
      </c>
      <c r="M11" s="203" t="s">
        <v>175</v>
      </c>
      <c r="N11" s="187" t="s">
        <v>299</v>
      </c>
      <c r="O11" s="190" t="s">
        <v>591</v>
      </c>
      <c r="P11" s="189" t="s">
        <v>116</v>
      </c>
      <c r="Q11" s="205">
        <v>44411</v>
      </c>
      <c r="R11" s="205">
        <v>44775</v>
      </c>
      <c r="S11" s="190" t="s">
        <v>117</v>
      </c>
      <c r="T11" s="191">
        <v>1800000</v>
      </c>
      <c r="U11" s="206">
        <f>T11*10%</f>
        <v>180000</v>
      </c>
      <c r="V11" s="190"/>
      <c r="W11" s="207">
        <f>T11+U11+V11</f>
        <v>1980000</v>
      </c>
      <c r="X11" s="482">
        <v>1800000</v>
      </c>
      <c r="Y11" s="179">
        <f>+FERUARI!AC11</f>
        <v>0</v>
      </c>
      <c r="Z11" s="179">
        <f>+[1]MARET!AB11</f>
        <v>0</v>
      </c>
      <c r="AA11" s="179"/>
      <c r="AB11" s="182">
        <f>+Z11+AA11</f>
        <v>0</v>
      </c>
      <c r="AC11" s="182">
        <f>+AB11+Y11</f>
        <v>0</v>
      </c>
      <c r="AD11" s="177"/>
      <c r="AH11" s="181"/>
    </row>
    <row r="12" spans="1:34" x14ac:dyDescent="0.25">
      <c r="A12" s="199">
        <f>+A11+1</f>
        <v>2</v>
      </c>
      <c r="B12" s="200" t="s">
        <v>274</v>
      </c>
      <c r="C12" s="182" t="s">
        <v>276</v>
      </c>
      <c r="D12" s="182" t="s">
        <v>276</v>
      </c>
      <c r="E12" s="185" t="s">
        <v>529</v>
      </c>
      <c r="F12" s="201">
        <v>12</v>
      </c>
      <c r="G12" s="202"/>
      <c r="H12" s="188" t="s">
        <v>533</v>
      </c>
      <c r="I12" s="189" t="s">
        <v>532</v>
      </c>
      <c r="J12" s="203" t="s">
        <v>382</v>
      </c>
      <c r="K12" s="204" t="s">
        <v>426</v>
      </c>
      <c r="L12" s="205">
        <v>44411</v>
      </c>
      <c r="M12" s="203" t="s">
        <v>175</v>
      </c>
      <c r="N12" s="187" t="s">
        <v>300</v>
      </c>
      <c r="O12" s="188" t="s">
        <v>582</v>
      </c>
      <c r="P12" s="189" t="s">
        <v>116</v>
      </c>
      <c r="Q12" s="205">
        <v>44411</v>
      </c>
      <c r="R12" s="205">
        <v>44775</v>
      </c>
      <c r="S12" s="190" t="s">
        <v>117</v>
      </c>
      <c r="T12" s="191">
        <v>1800000</v>
      </c>
      <c r="U12" s="206">
        <f>T12*10%</f>
        <v>180000</v>
      </c>
      <c r="V12" s="190"/>
      <c r="W12" s="207">
        <f>T12+U12+V12</f>
        <v>1980000</v>
      </c>
      <c r="X12" s="483">
        <v>1800000</v>
      </c>
      <c r="Y12" s="179">
        <f>+FERUARI!AC12</f>
        <v>0</v>
      </c>
      <c r="Z12" s="179">
        <f>+[1]MARET!AB12</f>
        <v>0</v>
      </c>
      <c r="AA12" s="182"/>
      <c r="AB12" s="182">
        <f t="shared" ref="AB12:AB33" si="0">+Z12+AA12</f>
        <v>0</v>
      </c>
      <c r="AC12" s="182">
        <f t="shared" ref="AC12:AC78" si="1">+AB12+Y12</f>
        <v>0</v>
      </c>
      <c r="AD12" s="190"/>
      <c r="AH12" s="181"/>
    </row>
    <row r="13" spans="1:34" x14ac:dyDescent="0.25">
      <c r="A13" s="199">
        <f t="shared" ref="A13:A76" si="2">+A12+1</f>
        <v>3</v>
      </c>
      <c r="B13" s="200" t="s">
        <v>274</v>
      </c>
      <c r="C13" s="182" t="s">
        <v>276</v>
      </c>
      <c r="D13" s="182" t="s">
        <v>276</v>
      </c>
      <c r="E13" s="185" t="s">
        <v>529</v>
      </c>
      <c r="F13" s="201">
        <v>12</v>
      </c>
      <c r="G13" s="209"/>
      <c r="H13" s="188" t="s">
        <v>533</v>
      </c>
      <c r="I13" s="189" t="s">
        <v>532</v>
      </c>
      <c r="J13" s="203" t="s">
        <v>382</v>
      </c>
      <c r="K13" s="204" t="s">
        <v>427</v>
      </c>
      <c r="L13" s="205">
        <v>44411</v>
      </c>
      <c r="M13" s="203" t="s">
        <v>175</v>
      </c>
      <c r="N13" s="187" t="s">
        <v>301</v>
      </c>
      <c r="O13" s="188" t="s">
        <v>550</v>
      </c>
      <c r="P13" s="189" t="s">
        <v>116</v>
      </c>
      <c r="Q13" s="205">
        <v>44411</v>
      </c>
      <c r="R13" s="205">
        <v>44775</v>
      </c>
      <c r="S13" s="190" t="s">
        <v>117</v>
      </c>
      <c r="T13" s="191">
        <v>1800000</v>
      </c>
      <c r="U13" s="206">
        <f>T13*10%</f>
        <v>180000</v>
      </c>
      <c r="V13" s="190"/>
      <c r="W13" s="207">
        <f>T13+U13+V13</f>
        <v>1980000</v>
      </c>
      <c r="X13" s="483">
        <v>1800000</v>
      </c>
      <c r="Y13" s="179">
        <f>+FERUARI!AC13</f>
        <v>0</v>
      </c>
      <c r="Z13" s="179">
        <f>+[1]MARET!AB13</f>
        <v>0</v>
      </c>
      <c r="AA13" s="182"/>
      <c r="AB13" s="182">
        <f t="shared" si="0"/>
        <v>0</v>
      </c>
      <c r="AC13" s="182">
        <f t="shared" si="1"/>
        <v>0</v>
      </c>
      <c r="AD13" s="190"/>
      <c r="AH13" s="181"/>
    </row>
    <row r="14" spans="1:34" x14ac:dyDescent="0.25">
      <c r="A14" s="199">
        <f t="shared" si="2"/>
        <v>4</v>
      </c>
      <c r="B14" s="200" t="s">
        <v>274</v>
      </c>
      <c r="C14" s="182" t="s">
        <v>276</v>
      </c>
      <c r="D14" s="182" t="s">
        <v>276</v>
      </c>
      <c r="E14" s="185" t="s">
        <v>529</v>
      </c>
      <c r="F14" s="201">
        <v>60</v>
      </c>
      <c r="G14" s="209"/>
      <c r="H14" s="188" t="s">
        <v>533</v>
      </c>
      <c r="I14" s="189" t="s">
        <v>532</v>
      </c>
      <c r="J14" s="203" t="s">
        <v>382</v>
      </c>
      <c r="K14" s="204" t="s">
        <v>428</v>
      </c>
      <c r="L14" s="205">
        <v>44411</v>
      </c>
      <c r="M14" s="203" t="s">
        <v>175</v>
      </c>
      <c r="N14" s="187" t="s">
        <v>302</v>
      </c>
      <c r="O14" s="188" t="s">
        <v>550</v>
      </c>
      <c r="P14" s="189" t="s">
        <v>116</v>
      </c>
      <c r="Q14" s="205">
        <v>44411</v>
      </c>
      <c r="R14" s="205">
        <v>44775</v>
      </c>
      <c r="S14" s="190" t="s">
        <v>117</v>
      </c>
      <c r="T14" s="191">
        <v>10800000</v>
      </c>
      <c r="U14" s="206">
        <f t="shared" ref="U14:U83" si="3">T14*10%</f>
        <v>1080000</v>
      </c>
      <c r="V14" s="190"/>
      <c r="W14" s="207">
        <f t="shared" ref="W14:W83" si="4">T14+U14+V14</f>
        <v>11880000</v>
      </c>
      <c r="X14" s="483">
        <v>10800000</v>
      </c>
      <c r="Y14" s="179">
        <f>+FERUARI!AC14</f>
        <v>0</v>
      </c>
      <c r="Z14" s="179">
        <f>+[1]MARET!AB14</f>
        <v>0</v>
      </c>
      <c r="AA14" s="182"/>
      <c r="AB14" s="182">
        <f t="shared" si="0"/>
        <v>0</v>
      </c>
      <c r="AC14" s="182">
        <f t="shared" si="1"/>
        <v>0</v>
      </c>
      <c r="AD14" s="190"/>
      <c r="AH14" s="181"/>
    </row>
    <row r="15" spans="1:34" x14ac:dyDescent="0.25">
      <c r="A15" s="199">
        <f t="shared" si="2"/>
        <v>5</v>
      </c>
      <c r="B15" s="200" t="s">
        <v>274</v>
      </c>
      <c r="C15" s="182" t="s">
        <v>276</v>
      </c>
      <c r="D15" s="182" t="s">
        <v>276</v>
      </c>
      <c r="E15" s="185" t="s">
        <v>529</v>
      </c>
      <c r="F15" s="201">
        <v>24</v>
      </c>
      <c r="G15" s="209"/>
      <c r="H15" s="188" t="s">
        <v>533</v>
      </c>
      <c r="I15" s="189" t="s">
        <v>532</v>
      </c>
      <c r="J15" s="203" t="s">
        <v>382</v>
      </c>
      <c r="K15" s="204" t="s">
        <v>429</v>
      </c>
      <c r="L15" s="205">
        <v>44411</v>
      </c>
      <c r="M15" s="203" t="s">
        <v>175</v>
      </c>
      <c r="N15" s="187" t="s">
        <v>303</v>
      </c>
      <c r="O15" s="188" t="s">
        <v>586</v>
      </c>
      <c r="P15" s="189" t="s">
        <v>116</v>
      </c>
      <c r="Q15" s="205">
        <v>44411</v>
      </c>
      <c r="R15" s="205">
        <v>44775</v>
      </c>
      <c r="S15" s="190" t="s">
        <v>117</v>
      </c>
      <c r="T15" s="191">
        <v>3600000</v>
      </c>
      <c r="U15" s="206">
        <f t="shared" si="3"/>
        <v>360000</v>
      </c>
      <c r="V15" s="190"/>
      <c r="W15" s="207">
        <f t="shared" si="4"/>
        <v>3960000</v>
      </c>
      <c r="X15" s="483">
        <v>3600000</v>
      </c>
      <c r="Y15" s="179">
        <f>+FERUARI!AC15</f>
        <v>0</v>
      </c>
      <c r="Z15" s="179">
        <f>+[1]MARET!AB15</f>
        <v>0</v>
      </c>
      <c r="AA15" s="182"/>
      <c r="AB15" s="182">
        <f t="shared" si="0"/>
        <v>0</v>
      </c>
      <c r="AC15" s="182">
        <f t="shared" si="1"/>
        <v>0</v>
      </c>
      <c r="AD15" s="190"/>
      <c r="AH15" s="181"/>
    </row>
    <row r="16" spans="1:34" x14ac:dyDescent="0.25">
      <c r="A16" s="199">
        <f t="shared" si="2"/>
        <v>6</v>
      </c>
      <c r="B16" s="200" t="s">
        <v>274</v>
      </c>
      <c r="C16" s="182" t="s">
        <v>276</v>
      </c>
      <c r="D16" s="182" t="s">
        <v>276</v>
      </c>
      <c r="E16" s="185" t="s">
        <v>529</v>
      </c>
      <c r="F16" s="201">
        <v>12</v>
      </c>
      <c r="G16" s="209"/>
      <c r="H16" s="188" t="s">
        <v>533</v>
      </c>
      <c r="I16" s="189" t="s">
        <v>532</v>
      </c>
      <c r="J16" s="203" t="s">
        <v>382</v>
      </c>
      <c r="K16" s="204" t="s">
        <v>430</v>
      </c>
      <c r="L16" s="205">
        <v>44411</v>
      </c>
      <c r="M16" s="203" t="s">
        <v>175</v>
      </c>
      <c r="N16" s="187" t="s">
        <v>304</v>
      </c>
      <c r="O16" s="188" t="s">
        <v>587</v>
      </c>
      <c r="P16" s="189" t="s">
        <v>116</v>
      </c>
      <c r="Q16" s="205">
        <v>44411</v>
      </c>
      <c r="R16" s="205">
        <v>44775</v>
      </c>
      <c r="S16" s="190" t="s">
        <v>117</v>
      </c>
      <c r="T16" s="191">
        <v>7200000</v>
      </c>
      <c r="U16" s="206">
        <f t="shared" si="3"/>
        <v>720000</v>
      </c>
      <c r="V16" s="190"/>
      <c r="W16" s="207">
        <f t="shared" si="4"/>
        <v>7920000</v>
      </c>
      <c r="X16" s="483">
        <v>7200000</v>
      </c>
      <c r="Y16" s="179">
        <f>+FERUARI!AC16</f>
        <v>0</v>
      </c>
      <c r="Z16" s="179">
        <f>+[1]MARET!AB16</f>
        <v>0</v>
      </c>
      <c r="AA16" s="182"/>
      <c r="AB16" s="182">
        <f t="shared" si="0"/>
        <v>0</v>
      </c>
      <c r="AC16" s="182">
        <f t="shared" si="1"/>
        <v>0</v>
      </c>
      <c r="AD16" s="190"/>
      <c r="AH16" s="181"/>
    </row>
    <row r="17" spans="1:34" x14ac:dyDescent="0.25">
      <c r="A17" s="199">
        <f t="shared" si="2"/>
        <v>7</v>
      </c>
      <c r="B17" s="200" t="s">
        <v>274</v>
      </c>
      <c r="C17" s="182" t="s">
        <v>276</v>
      </c>
      <c r="D17" s="182" t="s">
        <v>276</v>
      </c>
      <c r="E17" s="185" t="s">
        <v>529</v>
      </c>
      <c r="F17" s="201">
        <v>12</v>
      </c>
      <c r="G17" s="209"/>
      <c r="H17" s="188" t="s">
        <v>533</v>
      </c>
      <c r="I17" s="189" t="s">
        <v>532</v>
      </c>
      <c r="J17" s="203" t="s">
        <v>383</v>
      </c>
      <c r="K17" s="204" t="s">
        <v>431</v>
      </c>
      <c r="L17" s="205">
        <v>44411</v>
      </c>
      <c r="M17" s="203" t="s">
        <v>175</v>
      </c>
      <c r="N17" s="187" t="s">
        <v>641</v>
      </c>
      <c r="O17" s="188" t="s">
        <v>589</v>
      </c>
      <c r="P17" s="189" t="s">
        <v>116</v>
      </c>
      <c r="Q17" s="205">
        <v>44411</v>
      </c>
      <c r="R17" s="205">
        <v>44775</v>
      </c>
      <c r="S17" s="190" t="s">
        <v>117</v>
      </c>
      <c r="T17" s="191">
        <v>1800000</v>
      </c>
      <c r="U17" s="206">
        <f t="shared" si="3"/>
        <v>180000</v>
      </c>
      <c r="V17" s="190"/>
      <c r="W17" s="207">
        <f t="shared" si="4"/>
        <v>1980000</v>
      </c>
      <c r="X17" s="483">
        <v>1800000</v>
      </c>
      <c r="Y17" s="179">
        <f>+FERUARI!AC17</f>
        <v>0</v>
      </c>
      <c r="Z17" s="179">
        <f>+[1]MARET!AB17</f>
        <v>0</v>
      </c>
      <c r="AA17" s="182"/>
      <c r="AB17" s="182">
        <f t="shared" si="0"/>
        <v>0</v>
      </c>
      <c r="AC17" s="182">
        <f t="shared" si="1"/>
        <v>0</v>
      </c>
      <c r="AD17" s="190"/>
      <c r="AG17" s="194"/>
      <c r="AH17" s="181"/>
    </row>
    <row r="18" spans="1:34" x14ac:dyDescent="0.25">
      <c r="A18" s="199">
        <f t="shared" si="2"/>
        <v>8</v>
      </c>
      <c r="B18" s="200" t="s">
        <v>274</v>
      </c>
      <c r="C18" s="182" t="s">
        <v>276</v>
      </c>
      <c r="D18" s="182" t="s">
        <v>276</v>
      </c>
      <c r="E18" s="185" t="s">
        <v>529</v>
      </c>
      <c r="F18" s="201">
        <v>12</v>
      </c>
      <c r="G18" s="209"/>
      <c r="H18" s="188" t="s">
        <v>533</v>
      </c>
      <c r="I18" s="189" t="s">
        <v>532</v>
      </c>
      <c r="J18" s="203" t="s">
        <v>382</v>
      </c>
      <c r="K18" s="204" t="s">
        <v>432</v>
      </c>
      <c r="L18" s="205">
        <v>44411</v>
      </c>
      <c r="M18" s="203" t="s">
        <v>175</v>
      </c>
      <c r="N18" s="187" t="s">
        <v>305</v>
      </c>
      <c r="O18" s="188" t="s">
        <v>584</v>
      </c>
      <c r="P18" s="189" t="s">
        <v>116</v>
      </c>
      <c r="Q18" s="205">
        <v>44411</v>
      </c>
      <c r="R18" s="205">
        <v>44775</v>
      </c>
      <c r="S18" s="190" t="s">
        <v>117</v>
      </c>
      <c r="T18" s="191">
        <v>1800000</v>
      </c>
      <c r="U18" s="206">
        <f t="shared" si="3"/>
        <v>180000</v>
      </c>
      <c r="V18" s="190"/>
      <c r="W18" s="207">
        <f t="shared" si="4"/>
        <v>1980000</v>
      </c>
      <c r="X18" s="483">
        <v>1800000</v>
      </c>
      <c r="Y18" s="179">
        <f>+FERUARI!AC18</f>
        <v>0</v>
      </c>
      <c r="Z18" s="179">
        <f>+[1]MARET!AB18</f>
        <v>0</v>
      </c>
      <c r="AA18" s="182"/>
      <c r="AB18" s="182">
        <f t="shared" si="0"/>
        <v>0</v>
      </c>
      <c r="AC18" s="182">
        <f t="shared" si="1"/>
        <v>0</v>
      </c>
      <c r="AD18" s="190"/>
      <c r="AH18" s="181"/>
    </row>
    <row r="19" spans="1:34" x14ac:dyDescent="0.25">
      <c r="A19" s="199">
        <f t="shared" si="2"/>
        <v>9</v>
      </c>
      <c r="B19" s="200" t="s">
        <v>274</v>
      </c>
      <c r="C19" s="182" t="s">
        <v>276</v>
      </c>
      <c r="D19" s="182" t="s">
        <v>276</v>
      </c>
      <c r="E19" s="185" t="s">
        <v>529</v>
      </c>
      <c r="F19" s="201">
        <v>12</v>
      </c>
      <c r="G19" s="209"/>
      <c r="H19" s="188" t="s">
        <v>533</v>
      </c>
      <c r="I19" s="189" t="s">
        <v>532</v>
      </c>
      <c r="J19" s="203" t="s">
        <v>382</v>
      </c>
      <c r="K19" s="204" t="s">
        <v>433</v>
      </c>
      <c r="L19" s="205">
        <v>44411</v>
      </c>
      <c r="M19" s="203" t="s">
        <v>175</v>
      </c>
      <c r="N19" s="187" t="s">
        <v>306</v>
      </c>
      <c r="O19" s="188" t="s">
        <v>585</v>
      </c>
      <c r="P19" s="189" t="s">
        <v>116</v>
      </c>
      <c r="Q19" s="205">
        <v>44411</v>
      </c>
      <c r="R19" s="205">
        <v>44775</v>
      </c>
      <c r="S19" s="190" t="s">
        <v>117</v>
      </c>
      <c r="T19" s="191">
        <v>1800000</v>
      </c>
      <c r="U19" s="206">
        <f t="shared" si="3"/>
        <v>180000</v>
      </c>
      <c r="V19" s="190"/>
      <c r="W19" s="207">
        <f t="shared" si="4"/>
        <v>1980000</v>
      </c>
      <c r="X19" s="483">
        <v>3600000</v>
      </c>
      <c r="Y19" s="179">
        <f>+FERUARI!AC19</f>
        <v>0</v>
      </c>
      <c r="Z19" s="179">
        <f>+[1]MARET!AB19</f>
        <v>0</v>
      </c>
      <c r="AA19" s="182"/>
      <c r="AB19" s="182">
        <f t="shared" si="0"/>
        <v>0</v>
      </c>
      <c r="AC19" s="182">
        <f t="shared" si="1"/>
        <v>0</v>
      </c>
      <c r="AD19" s="190"/>
      <c r="AH19" s="181"/>
    </row>
    <row r="20" spans="1:34" x14ac:dyDescent="0.25">
      <c r="A20" s="199">
        <f t="shared" si="2"/>
        <v>10</v>
      </c>
      <c r="B20" s="200" t="s">
        <v>274</v>
      </c>
      <c r="C20" s="182" t="s">
        <v>276</v>
      </c>
      <c r="D20" s="182" t="s">
        <v>276</v>
      </c>
      <c r="E20" s="185" t="s">
        <v>529</v>
      </c>
      <c r="F20" s="201">
        <v>12</v>
      </c>
      <c r="G20" s="209"/>
      <c r="H20" s="188" t="s">
        <v>533</v>
      </c>
      <c r="I20" s="189" t="s">
        <v>532</v>
      </c>
      <c r="J20" s="203" t="s">
        <v>382</v>
      </c>
      <c r="K20" s="204" t="s">
        <v>434</v>
      </c>
      <c r="L20" s="205">
        <v>44411</v>
      </c>
      <c r="M20" s="203" t="s">
        <v>175</v>
      </c>
      <c r="N20" s="187" t="s">
        <v>307</v>
      </c>
      <c r="O20" s="188" t="s">
        <v>551</v>
      </c>
      <c r="P20" s="189" t="s">
        <v>116</v>
      </c>
      <c r="Q20" s="205">
        <v>44411</v>
      </c>
      <c r="R20" s="205">
        <v>44775</v>
      </c>
      <c r="S20" s="190" t="s">
        <v>117</v>
      </c>
      <c r="T20" s="191">
        <v>1800000</v>
      </c>
      <c r="U20" s="206">
        <f t="shared" si="3"/>
        <v>180000</v>
      </c>
      <c r="V20" s="190"/>
      <c r="W20" s="207">
        <f t="shared" si="4"/>
        <v>1980000</v>
      </c>
      <c r="X20" s="483">
        <v>1800000</v>
      </c>
      <c r="Y20" s="179">
        <f>+FERUARI!AC20</f>
        <v>0</v>
      </c>
      <c r="Z20" s="179">
        <f>+[1]MARET!AB20</f>
        <v>0</v>
      </c>
      <c r="AA20" s="182"/>
      <c r="AB20" s="182">
        <f t="shared" si="0"/>
        <v>0</v>
      </c>
      <c r="AC20" s="182">
        <f t="shared" si="1"/>
        <v>0</v>
      </c>
      <c r="AD20" s="190"/>
      <c r="AH20" s="181"/>
    </row>
    <row r="21" spans="1:34" x14ac:dyDescent="0.25">
      <c r="A21" s="199">
        <f t="shared" si="2"/>
        <v>11</v>
      </c>
      <c r="B21" s="200" t="s">
        <v>274</v>
      </c>
      <c r="C21" s="182" t="s">
        <v>276</v>
      </c>
      <c r="D21" s="182" t="s">
        <v>276</v>
      </c>
      <c r="E21" s="185" t="s">
        <v>529</v>
      </c>
      <c r="F21" s="201">
        <v>12</v>
      </c>
      <c r="G21" s="209"/>
      <c r="H21" s="188" t="s">
        <v>533</v>
      </c>
      <c r="I21" s="189" t="s">
        <v>532</v>
      </c>
      <c r="J21" s="203" t="s">
        <v>382</v>
      </c>
      <c r="K21" s="204" t="s">
        <v>435</v>
      </c>
      <c r="L21" s="205">
        <v>44411</v>
      </c>
      <c r="M21" s="203" t="s">
        <v>175</v>
      </c>
      <c r="N21" s="187" t="s">
        <v>308</v>
      </c>
      <c r="O21" s="188" t="s">
        <v>582</v>
      </c>
      <c r="P21" s="189" t="s">
        <v>116</v>
      </c>
      <c r="Q21" s="205">
        <v>44411</v>
      </c>
      <c r="R21" s="205">
        <v>44775</v>
      </c>
      <c r="S21" s="190" t="s">
        <v>117</v>
      </c>
      <c r="T21" s="191">
        <v>1800000</v>
      </c>
      <c r="U21" s="206">
        <f t="shared" si="3"/>
        <v>180000</v>
      </c>
      <c r="V21" s="190"/>
      <c r="W21" s="207">
        <f t="shared" si="4"/>
        <v>1980000</v>
      </c>
      <c r="X21" s="483">
        <v>1800000</v>
      </c>
      <c r="Y21" s="179">
        <f>+FERUARI!AC21</f>
        <v>0</v>
      </c>
      <c r="Z21" s="179">
        <f>+[1]MARET!AB21</f>
        <v>0</v>
      </c>
      <c r="AA21" s="182"/>
      <c r="AB21" s="182">
        <f t="shared" si="0"/>
        <v>0</v>
      </c>
      <c r="AC21" s="182">
        <f t="shared" si="1"/>
        <v>0</v>
      </c>
      <c r="AD21" s="190"/>
      <c r="AH21" s="181"/>
    </row>
    <row r="22" spans="1:34" x14ac:dyDescent="0.25">
      <c r="A22" s="199">
        <f t="shared" si="2"/>
        <v>12</v>
      </c>
      <c r="B22" s="200" t="s">
        <v>274</v>
      </c>
      <c r="C22" s="182" t="s">
        <v>276</v>
      </c>
      <c r="D22" s="182" t="s">
        <v>276</v>
      </c>
      <c r="E22" s="185" t="s">
        <v>529</v>
      </c>
      <c r="F22" s="201">
        <v>12</v>
      </c>
      <c r="G22" s="209"/>
      <c r="H22" s="188" t="s">
        <v>533</v>
      </c>
      <c r="I22" s="189" t="s">
        <v>532</v>
      </c>
      <c r="J22" s="203" t="s">
        <v>382</v>
      </c>
      <c r="K22" s="204" t="s">
        <v>436</v>
      </c>
      <c r="L22" s="205">
        <v>44411</v>
      </c>
      <c r="M22" s="203" t="s">
        <v>175</v>
      </c>
      <c r="N22" s="187" t="s">
        <v>309</v>
      </c>
      <c r="O22" s="188" t="s">
        <v>586</v>
      </c>
      <c r="P22" s="189" t="s">
        <v>116</v>
      </c>
      <c r="Q22" s="205">
        <v>44411</v>
      </c>
      <c r="R22" s="205">
        <v>44775</v>
      </c>
      <c r="S22" s="190" t="s">
        <v>117</v>
      </c>
      <c r="T22" s="191">
        <v>1800000</v>
      </c>
      <c r="U22" s="206">
        <f t="shared" si="3"/>
        <v>180000</v>
      </c>
      <c r="V22" s="190"/>
      <c r="W22" s="207">
        <f t="shared" si="4"/>
        <v>1980000</v>
      </c>
      <c r="X22" s="483">
        <v>1800000</v>
      </c>
      <c r="Y22" s="179">
        <f>+FERUARI!AC22</f>
        <v>0</v>
      </c>
      <c r="Z22" s="179">
        <f>+[1]MARET!AB22</f>
        <v>0</v>
      </c>
      <c r="AA22" s="182"/>
      <c r="AB22" s="182">
        <f t="shared" si="0"/>
        <v>0</v>
      </c>
      <c r="AC22" s="182">
        <f t="shared" si="1"/>
        <v>0</v>
      </c>
      <c r="AD22" s="190"/>
      <c r="AH22" s="181"/>
    </row>
    <row r="23" spans="1:34" x14ac:dyDescent="0.25">
      <c r="A23" s="199">
        <f t="shared" si="2"/>
        <v>13</v>
      </c>
      <c r="B23" s="200" t="s">
        <v>274</v>
      </c>
      <c r="C23" s="182" t="s">
        <v>276</v>
      </c>
      <c r="D23" s="182" t="s">
        <v>276</v>
      </c>
      <c r="E23" s="185" t="s">
        <v>529</v>
      </c>
      <c r="F23" s="201">
        <v>48</v>
      </c>
      <c r="G23" s="209"/>
      <c r="H23" s="188" t="s">
        <v>533</v>
      </c>
      <c r="I23" s="189" t="s">
        <v>532</v>
      </c>
      <c r="J23" s="203" t="s">
        <v>382</v>
      </c>
      <c r="K23" s="204" t="s">
        <v>437</v>
      </c>
      <c r="L23" s="205">
        <v>44411</v>
      </c>
      <c r="M23" s="203" t="s">
        <v>175</v>
      </c>
      <c r="N23" s="187" t="s">
        <v>310</v>
      </c>
      <c r="O23" s="188" t="s">
        <v>558</v>
      </c>
      <c r="P23" s="189" t="s">
        <v>116</v>
      </c>
      <c r="Q23" s="205">
        <v>44411</v>
      </c>
      <c r="R23" s="205">
        <v>44775</v>
      </c>
      <c r="S23" s="190" t="s">
        <v>117</v>
      </c>
      <c r="T23" s="191">
        <v>7200000</v>
      </c>
      <c r="U23" s="206">
        <f t="shared" si="3"/>
        <v>720000</v>
      </c>
      <c r="V23" s="190"/>
      <c r="W23" s="207">
        <f t="shared" si="4"/>
        <v>7920000</v>
      </c>
      <c r="X23" s="483">
        <v>1800000</v>
      </c>
      <c r="Y23" s="179">
        <f>+FERUARI!AC23</f>
        <v>0</v>
      </c>
      <c r="Z23" s="179">
        <f>+[1]MARET!AB23</f>
        <v>0</v>
      </c>
      <c r="AA23" s="182"/>
      <c r="AB23" s="182">
        <f t="shared" si="0"/>
        <v>0</v>
      </c>
      <c r="AC23" s="182">
        <f t="shared" si="1"/>
        <v>0</v>
      </c>
      <c r="AD23" s="190"/>
      <c r="AH23" s="181"/>
    </row>
    <row r="24" spans="1:34" s="215" customFormat="1" x14ac:dyDescent="0.25">
      <c r="A24" s="199">
        <f t="shared" si="2"/>
        <v>14</v>
      </c>
      <c r="B24" s="200" t="s">
        <v>274</v>
      </c>
      <c r="C24" s="182" t="s">
        <v>276</v>
      </c>
      <c r="D24" s="182" t="s">
        <v>276</v>
      </c>
      <c r="E24" s="185" t="s">
        <v>287</v>
      </c>
      <c r="F24" s="201">
        <v>12</v>
      </c>
      <c r="G24" s="210"/>
      <c r="H24" s="211"/>
      <c r="I24" s="178"/>
      <c r="J24" s="203" t="s">
        <v>382</v>
      </c>
      <c r="K24" s="204" t="s">
        <v>438</v>
      </c>
      <c r="L24" s="205">
        <v>44411</v>
      </c>
      <c r="M24" s="203" t="s">
        <v>175</v>
      </c>
      <c r="N24" s="187" t="s">
        <v>311</v>
      </c>
      <c r="O24" s="211"/>
      <c r="P24" s="178"/>
      <c r="Q24" s="205">
        <v>44411</v>
      </c>
      <c r="R24" s="205">
        <v>44775</v>
      </c>
      <c r="S24" s="190"/>
      <c r="T24" s="191">
        <v>1800000</v>
      </c>
      <c r="U24" s="212">
        <f t="shared" si="3"/>
        <v>180000</v>
      </c>
      <c r="V24" s="213"/>
      <c r="W24" s="214">
        <f t="shared" si="4"/>
        <v>1980000</v>
      </c>
      <c r="X24" s="483">
        <v>1800000</v>
      </c>
      <c r="Y24" s="179">
        <f>+FERUARI!AC24</f>
        <v>0</v>
      </c>
      <c r="Z24" s="179">
        <f>+[1]MARET!AB24</f>
        <v>0</v>
      </c>
      <c r="AA24" s="180"/>
      <c r="AB24" s="182">
        <f t="shared" si="0"/>
        <v>0</v>
      </c>
      <c r="AC24" s="182">
        <f t="shared" si="1"/>
        <v>0</v>
      </c>
      <c r="AD24" s="213"/>
      <c r="AH24" s="216"/>
    </row>
    <row r="25" spans="1:34" x14ac:dyDescent="0.25">
      <c r="A25" s="199">
        <f t="shared" si="2"/>
        <v>15</v>
      </c>
      <c r="B25" s="200" t="s">
        <v>274</v>
      </c>
      <c r="C25" s="182" t="s">
        <v>276</v>
      </c>
      <c r="D25" s="182" t="s">
        <v>276</v>
      </c>
      <c r="E25" s="185" t="s">
        <v>529</v>
      </c>
      <c r="F25" s="201">
        <v>12</v>
      </c>
      <c r="G25" s="209"/>
      <c r="H25" s="188" t="s">
        <v>533</v>
      </c>
      <c r="I25" s="189" t="s">
        <v>532</v>
      </c>
      <c r="J25" s="203" t="s">
        <v>382</v>
      </c>
      <c r="K25" s="204" t="s">
        <v>439</v>
      </c>
      <c r="L25" s="205">
        <v>44411</v>
      </c>
      <c r="M25" s="203" t="s">
        <v>175</v>
      </c>
      <c r="N25" s="187" t="s">
        <v>312</v>
      </c>
      <c r="O25" s="188" t="s">
        <v>586</v>
      </c>
      <c r="P25" s="189" t="s">
        <v>116</v>
      </c>
      <c r="Q25" s="205">
        <v>44411</v>
      </c>
      <c r="R25" s="205">
        <v>44775</v>
      </c>
      <c r="S25" s="190" t="s">
        <v>117</v>
      </c>
      <c r="T25" s="191">
        <v>1800000</v>
      </c>
      <c r="U25" s="206">
        <f t="shared" si="3"/>
        <v>180000</v>
      </c>
      <c r="V25" s="190"/>
      <c r="W25" s="207">
        <f t="shared" si="4"/>
        <v>1980000</v>
      </c>
      <c r="X25" s="483">
        <v>7200000</v>
      </c>
      <c r="Y25" s="179">
        <f>+FERUARI!AC25</f>
        <v>0</v>
      </c>
      <c r="Z25" s="179">
        <f>+[1]MARET!AB25</f>
        <v>0</v>
      </c>
      <c r="AA25" s="182"/>
      <c r="AB25" s="182">
        <f t="shared" si="0"/>
        <v>0</v>
      </c>
      <c r="AC25" s="182">
        <f t="shared" si="1"/>
        <v>0</v>
      </c>
      <c r="AD25" s="190"/>
      <c r="AH25" s="181"/>
    </row>
    <row r="26" spans="1:34" x14ac:dyDescent="0.25">
      <c r="A26" s="199">
        <f t="shared" si="2"/>
        <v>16</v>
      </c>
      <c r="B26" s="200" t="s">
        <v>274</v>
      </c>
      <c r="C26" s="182" t="s">
        <v>276</v>
      </c>
      <c r="D26" s="182" t="s">
        <v>276</v>
      </c>
      <c r="E26" s="185" t="s">
        <v>529</v>
      </c>
      <c r="F26" s="201">
        <v>24</v>
      </c>
      <c r="G26" s="209"/>
      <c r="H26" s="188" t="s">
        <v>533</v>
      </c>
      <c r="I26" s="189" t="s">
        <v>532</v>
      </c>
      <c r="J26" s="203" t="s">
        <v>382</v>
      </c>
      <c r="K26" s="204" t="s">
        <v>440</v>
      </c>
      <c r="L26" s="205">
        <v>44411</v>
      </c>
      <c r="M26" s="203" t="s">
        <v>175</v>
      </c>
      <c r="N26" s="187" t="s">
        <v>313</v>
      </c>
      <c r="O26" s="188" t="s">
        <v>590</v>
      </c>
      <c r="P26" s="189" t="s">
        <v>116</v>
      </c>
      <c r="Q26" s="205">
        <v>44411</v>
      </c>
      <c r="R26" s="205">
        <v>44775</v>
      </c>
      <c r="S26" s="190" t="s">
        <v>117</v>
      </c>
      <c r="T26" s="191">
        <v>3600000</v>
      </c>
      <c r="U26" s="206">
        <f t="shared" si="3"/>
        <v>360000</v>
      </c>
      <c r="V26" s="190"/>
      <c r="W26" s="207">
        <f t="shared" si="4"/>
        <v>3960000</v>
      </c>
      <c r="X26" s="483">
        <v>3600000</v>
      </c>
      <c r="Y26" s="179">
        <f>+FERUARI!AC26</f>
        <v>0</v>
      </c>
      <c r="Z26" s="179">
        <f>+[1]MARET!AB26</f>
        <v>0</v>
      </c>
      <c r="AA26" s="182"/>
      <c r="AB26" s="182">
        <f t="shared" si="0"/>
        <v>0</v>
      </c>
      <c r="AC26" s="182">
        <f t="shared" si="1"/>
        <v>0</v>
      </c>
      <c r="AD26" s="190"/>
    </row>
    <row r="27" spans="1:34" s="215" customFormat="1" x14ac:dyDescent="0.25">
      <c r="A27" s="199">
        <f t="shared" si="2"/>
        <v>17</v>
      </c>
      <c r="B27" s="200" t="s">
        <v>274</v>
      </c>
      <c r="C27" s="182" t="s">
        <v>276</v>
      </c>
      <c r="D27" s="182" t="s">
        <v>276</v>
      </c>
      <c r="E27" s="185" t="s">
        <v>529</v>
      </c>
      <c r="F27" s="201">
        <v>12</v>
      </c>
      <c r="G27" s="210"/>
      <c r="H27" s="188" t="s">
        <v>533</v>
      </c>
      <c r="I27" s="189" t="s">
        <v>532</v>
      </c>
      <c r="J27" s="203" t="s">
        <v>382</v>
      </c>
      <c r="K27" s="204" t="s">
        <v>441</v>
      </c>
      <c r="L27" s="205">
        <v>44411</v>
      </c>
      <c r="M27" s="203" t="s">
        <v>175</v>
      </c>
      <c r="N27" s="187" t="s">
        <v>314</v>
      </c>
      <c r="O27" s="211" t="s">
        <v>588</v>
      </c>
      <c r="P27" s="178" t="s">
        <v>116</v>
      </c>
      <c r="Q27" s="205">
        <v>44411</v>
      </c>
      <c r="R27" s="205">
        <v>44775</v>
      </c>
      <c r="S27" s="190" t="s">
        <v>117</v>
      </c>
      <c r="T27" s="191">
        <v>1800000</v>
      </c>
      <c r="U27" s="212">
        <f t="shared" si="3"/>
        <v>180000</v>
      </c>
      <c r="V27" s="213"/>
      <c r="W27" s="214">
        <f t="shared" si="4"/>
        <v>1980000</v>
      </c>
      <c r="X27" s="483">
        <v>1800000</v>
      </c>
      <c r="Y27" s="179">
        <f>+FERUARI!AC27</f>
        <v>0</v>
      </c>
      <c r="Z27" s="179">
        <f>+[1]MARET!AB27</f>
        <v>0</v>
      </c>
      <c r="AA27" s="180"/>
      <c r="AB27" s="182">
        <f t="shared" si="0"/>
        <v>0</v>
      </c>
      <c r="AC27" s="182">
        <f t="shared" si="1"/>
        <v>0</v>
      </c>
      <c r="AD27" s="213"/>
    </row>
    <row r="28" spans="1:34" x14ac:dyDescent="0.25">
      <c r="A28" s="199">
        <f t="shared" si="2"/>
        <v>18</v>
      </c>
      <c r="B28" s="200" t="s">
        <v>274</v>
      </c>
      <c r="C28" s="182" t="s">
        <v>276</v>
      </c>
      <c r="D28" s="182" t="s">
        <v>276</v>
      </c>
      <c r="E28" s="185" t="s">
        <v>529</v>
      </c>
      <c r="F28" s="201">
        <v>12</v>
      </c>
      <c r="G28" s="209"/>
      <c r="H28" s="188" t="s">
        <v>533</v>
      </c>
      <c r="I28" s="189" t="s">
        <v>532</v>
      </c>
      <c r="J28" s="203" t="s">
        <v>382</v>
      </c>
      <c r="K28" s="204" t="s">
        <v>442</v>
      </c>
      <c r="L28" s="205">
        <v>44411</v>
      </c>
      <c r="M28" s="203" t="s">
        <v>175</v>
      </c>
      <c r="N28" s="187" t="s">
        <v>315</v>
      </c>
      <c r="O28" s="188" t="s">
        <v>586</v>
      </c>
      <c r="P28" s="189" t="s">
        <v>116</v>
      </c>
      <c r="Q28" s="205">
        <v>44411</v>
      </c>
      <c r="R28" s="205">
        <v>44775</v>
      </c>
      <c r="S28" s="190" t="s">
        <v>117</v>
      </c>
      <c r="T28" s="191">
        <v>1800000</v>
      </c>
      <c r="U28" s="212">
        <f t="shared" si="3"/>
        <v>180000</v>
      </c>
      <c r="V28" s="213"/>
      <c r="W28" s="214">
        <f t="shared" si="4"/>
        <v>1980000</v>
      </c>
      <c r="X28" s="483">
        <v>1800000</v>
      </c>
      <c r="Y28" s="179">
        <f>+FERUARI!AC28</f>
        <v>0</v>
      </c>
      <c r="Z28" s="179">
        <f>+[1]MARET!AB28</f>
        <v>0</v>
      </c>
      <c r="AA28" s="182"/>
      <c r="AB28" s="182">
        <f t="shared" si="0"/>
        <v>0</v>
      </c>
      <c r="AC28" s="182">
        <f t="shared" si="1"/>
        <v>0</v>
      </c>
      <c r="AD28" s="190"/>
    </row>
    <row r="29" spans="1:34" x14ac:dyDescent="0.25">
      <c r="A29" s="199">
        <f t="shared" si="2"/>
        <v>19</v>
      </c>
      <c r="B29" s="200" t="s">
        <v>274</v>
      </c>
      <c r="C29" s="182" t="s">
        <v>276</v>
      </c>
      <c r="D29" s="182" t="s">
        <v>276</v>
      </c>
      <c r="E29" s="185" t="s">
        <v>529</v>
      </c>
      <c r="F29" s="201">
        <v>24</v>
      </c>
      <c r="G29" s="209"/>
      <c r="H29" s="188" t="s">
        <v>533</v>
      </c>
      <c r="I29" s="189" t="s">
        <v>532</v>
      </c>
      <c r="J29" s="203" t="s">
        <v>382</v>
      </c>
      <c r="K29" s="204" t="s">
        <v>443</v>
      </c>
      <c r="L29" s="205">
        <v>44411</v>
      </c>
      <c r="M29" s="203" t="s">
        <v>175</v>
      </c>
      <c r="N29" s="187" t="s">
        <v>316</v>
      </c>
      <c r="O29" s="188" t="s">
        <v>581</v>
      </c>
      <c r="P29" s="189" t="s">
        <v>116</v>
      </c>
      <c r="Q29" s="205">
        <v>44411</v>
      </c>
      <c r="R29" s="205">
        <v>44775</v>
      </c>
      <c r="S29" s="190" t="s">
        <v>117</v>
      </c>
      <c r="T29" s="191">
        <v>3600000</v>
      </c>
      <c r="U29" s="212">
        <f t="shared" si="3"/>
        <v>360000</v>
      </c>
      <c r="V29" s="213"/>
      <c r="W29" s="214">
        <f t="shared" si="4"/>
        <v>3960000</v>
      </c>
      <c r="X29" s="483">
        <v>3600000</v>
      </c>
      <c r="Y29" s="179">
        <f>+FERUARI!AC29</f>
        <v>0</v>
      </c>
      <c r="Z29" s="179">
        <f>+[1]MARET!AB29</f>
        <v>0</v>
      </c>
      <c r="AA29" s="182"/>
      <c r="AB29" s="182">
        <f t="shared" si="0"/>
        <v>0</v>
      </c>
      <c r="AC29" s="182">
        <f t="shared" si="1"/>
        <v>0</v>
      </c>
      <c r="AD29" s="190"/>
    </row>
    <row r="30" spans="1:34" x14ac:dyDescent="0.25">
      <c r="A30" s="199">
        <f t="shared" si="2"/>
        <v>20</v>
      </c>
      <c r="B30" s="200" t="s">
        <v>274</v>
      </c>
      <c r="C30" s="182" t="s">
        <v>276</v>
      </c>
      <c r="D30" s="182" t="s">
        <v>276</v>
      </c>
      <c r="E30" s="185" t="s">
        <v>529</v>
      </c>
      <c r="F30" s="201">
        <v>12</v>
      </c>
      <c r="G30" s="209"/>
      <c r="H30" s="188" t="s">
        <v>533</v>
      </c>
      <c r="I30" s="189" t="s">
        <v>532</v>
      </c>
      <c r="J30" s="203" t="s">
        <v>382</v>
      </c>
      <c r="K30" s="204" t="s">
        <v>444</v>
      </c>
      <c r="L30" s="205">
        <v>44411</v>
      </c>
      <c r="M30" s="203" t="s">
        <v>175</v>
      </c>
      <c r="N30" s="187" t="s">
        <v>317</v>
      </c>
      <c r="O30" s="188" t="s">
        <v>583</v>
      </c>
      <c r="P30" s="189" t="s">
        <v>116</v>
      </c>
      <c r="Q30" s="205">
        <v>44411</v>
      </c>
      <c r="R30" s="205">
        <v>44775</v>
      </c>
      <c r="S30" s="190" t="s">
        <v>117</v>
      </c>
      <c r="T30" s="191">
        <v>1800000</v>
      </c>
      <c r="U30" s="212">
        <f t="shared" si="3"/>
        <v>180000</v>
      </c>
      <c r="V30" s="213"/>
      <c r="W30" s="214">
        <f t="shared" si="4"/>
        <v>1980000</v>
      </c>
      <c r="X30" s="483">
        <v>1800000</v>
      </c>
      <c r="Y30" s="179">
        <f>+FERUARI!AC30</f>
        <v>0</v>
      </c>
      <c r="Z30" s="179">
        <f>+[1]MARET!AB30</f>
        <v>0</v>
      </c>
      <c r="AA30" s="182"/>
      <c r="AB30" s="182">
        <f t="shared" si="0"/>
        <v>0</v>
      </c>
      <c r="AC30" s="182">
        <f t="shared" si="1"/>
        <v>0</v>
      </c>
      <c r="AD30" s="190"/>
    </row>
    <row r="31" spans="1:34" x14ac:dyDescent="0.25">
      <c r="A31" s="199">
        <f t="shared" si="2"/>
        <v>21</v>
      </c>
      <c r="B31" s="200" t="s">
        <v>274</v>
      </c>
      <c r="C31" s="182" t="s">
        <v>276</v>
      </c>
      <c r="D31" s="182" t="s">
        <v>276</v>
      </c>
      <c r="E31" s="185" t="s">
        <v>529</v>
      </c>
      <c r="F31" s="201">
        <v>24</v>
      </c>
      <c r="G31" s="209"/>
      <c r="H31" s="188" t="s">
        <v>533</v>
      </c>
      <c r="I31" s="189" t="s">
        <v>532</v>
      </c>
      <c r="J31" s="203" t="s">
        <v>382</v>
      </c>
      <c r="K31" s="204" t="s">
        <v>445</v>
      </c>
      <c r="L31" s="205">
        <v>44411</v>
      </c>
      <c r="M31" s="203" t="s">
        <v>175</v>
      </c>
      <c r="N31" s="187" t="s">
        <v>318</v>
      </c>
      <c r="O31" s="188" t="s">
        <v>592</v>
      </c>
      <c r="P31" s="189" t="s">
        <v>116</v>
      </c>
      <c r="Q31" s="205">
        <v>44411</v>
      </c>
      <c r="R31" s="205">
        <v>44775</v>
      </c>
      <c r="S31" s="190" t="s">
        <v>117</v>
      </c>
      <c r="T31" s="191">
        <v>1800000</v>
      </c>
      <c r="U31" s="212">
        <f t="shared" si="3"/>
        <v>180000</v>
      </c>
      <c r="V31" s="213"/>
      <c r="W31" s="214">
        <f t="shared" si="4"/>
        <v>1980000</v>
      </c>
      <c r="X31" s="483">
        <v>1800000</v>
      </c>
      <c r="Y31" s="179">
        <f>+FERUARI!AC31</f>
        <v>0</v>
      </c>
      <c r="Z31" s="179">
        <f>+[1]MARET!AB31</f>
        <v>0</v>
      </c>
      <c r="AA31" s="182"/>
      <c r="AB31" s="182">
        <f t="shared" si="0"/>
        <v>0</v>
      </c>
      <c r="AC31" s="182">
        <f t="shared" si="1"/>
        <v>0</v>
      </c>
      <c r="AD31" s="190"/>
    </row>
    <row r="32" spans="1:34" x14ac:dyDescent="0.25">
      <c r="A32" s="199">
        <f t="shared" si="2"/>
        <v>22</v>
      </c>
      <c r="B32" s="200" t="s">
        <v>274</v>
      </c>
      <c r="C32" s="182" t="s">
        <v>276</v>
      </c>
      <c r="D32" s="182" t="s">
        <v>276</v>
      </c>
      <c r="E32" s="185" t="s">
        <v>529</v>
      </c>
      <c r="F32" s="201">
        <v>12</v>
      </c>
      <c r="G32" s="209"/>
      <c r="H32" s="188" t="s">
        <v>533</v>
      </c>
      <c r="I32" s="189" t="s">
        <v>532</v>
      </c>
      <c r="J32" s="203" t="s">
        <v>382</v>
      </c>
      <c r="K32" s="204" t="s">
        <v>446</v>
      </c>
      <c r="L32" s="205">
        <v>44411</v>
      </c>
      <c r="M32" s="203" t="s">
        <v>175</v>
      </c>
      <c r="N32" s="187" t="s">
        <v>319</v>
      </c>
      <c r="O32" s="188" t="s">
        <v>550</v>
      </c>
      <c r="P32" s="189" t="s">
        <v>116</v>
      </c>
      <c r="Q32" s="205">
        <v>44411</v>
      </c>
      <c r="R32" s="205">
        <v>44775</v>
      </c>
      <c r="S32" s="190" t="s">
        <v>117</v>
      </c>
      <c r="T32" s="191">
        <v>1800000</v>
      </c>
      <c r="U32" s="212">
        <f t="shared" si="3"/>
        <v>180000</v>
      </c>
      <c r="V32" s="213"/>
      <c r="W32" s="214">
        <f t="shared" si="4"/>
        <v>1980000</v>
      </c>
      <c r="X32" s="483">
        <v>3600000</v>
      </c>
      <c r="Y32" s="179">
        <f>+FERUARI!AC32</f>
        <v>0</v>
      </c>
      <c r="Z32" s="179">
        <f>+[1]MARET!AB32</f>
        <v>0</v>
      </c>
      <c r="AA32" s="182"/>
      <c r="AB32" s="182">
        <f t="shared" si="0"/>
        <v>0</v>
      </c>
      <c r="AC32" s="182">
        <f t="shared" si="1"/>
        <v>0</v>
      </c>
      <c r="AD32" s="190"/>
    </row>
    <row r="33" spans="1:33" ht="15.75" thickBot="1" x14ac:dyDescent="0.3">
      <c r="A33" s="235">
        <f t="shared" si="2"/>
        <v>23</v>
      </c>
      <c r="B33" s="236" t="s">
        <v>274</v>
      </c>
      <c r="C33" s="237" t="s">
        <v>276</v>
      </c>
      <c r="D33" s="237" t="s">
        <v>276</v>
      </c>
      <c r="E33" s="238" t="s">
        <v>287</v>
      </c>
      <c r="F33" s="239">
        <v>12</v>
      </c>
      <c r="G33" s="240"/>
      <c r="H33" s="241"/>
      <c r="I33" s="242"/>
      <c r="J33" s="284" t="s">
        <v>382</v>
      </c>
      <c r="K33" s="285" t="s">
        <v>447</v>
      </c>
      <c r="L33" s="286"/>
      <c r="M33" s="243" t="s">
        <v>175</v>
      </c>
      <c r="N33" s="244" t="s">
        <v>320</v>
      </c>
      <c r="O33" s="241"/>
      <c r="P33" s="242"/>
      <c r="Q33" s="286"/>
      <c r="R33" s="286"/>
      <c r="S33" s="287"/>
      <c r="T33" s="288">
        <v>1800000</v>
      </c>
      <c r="U33" s="289">
        <f t="shared" si="3"/>
        <v>180000</v>
      </c>
      <c r="V33" s="248"/>
      <c r="W33" s="249">
        <f t="shared" si="4"/>
        <v>1980000</v>
      </c>
      <c r="X33" s="483">
        <v>1800000</v>
      </c>
      <c r="Y33" s="179">
        <f>+FERUARI!AC33</f>
        <v>0</v>
      </c>
      <c r="Z33" s="179">
        <f>+[1]MARET!AB33</f>
        <v>0</v>
      </c>
      <c r="AA33" s="237"/>
      <c r="AB33" s="182">
        <f t="shared" si="0"/>
        <v>0</v>
      </c>
      <c r="AC33" s="237">
        <f t="shared" si="1"/>
        <v>0</v>
      </c>
      <c r="AD33" s="287"/>
    </row>
    <row r="34" spans="1:33" ht="15.75" thickBot="1" x14ac:dyDescent="0.3">
      <c r="A34" s="307"/>
      <c r="B34" s="308"/>
      <c r="C34" s="309"/>
      <c r="D34" s="309"/>
      <c r="E34" s="310"/>
      <c r="F34" s="311">
        <f>SUM(F11:F33)</f>
        <v>408</v>
      </c>
      <c r="G34" s="312"/>
      <c r="H34" s="313"/>
      <c r="I34" s="314"/>
      <c r="J34" s="315"/>
      <c r="K34" s="316"/>
      <c r="L34" s="317"/>
      <c r="M34" s="318"/>
      <c r="N34" s="319"/>
      <c r="O34" s="313"/>
      <c r="P34" s="314"/>
      <c r="Q34" s="317"/>
      <c r="R34" s="317"/>
      <c r="S34" s="320"/>
      <c r="T34" s="321">
        <f>SUM(T11:T33)</f>
        <v>66600000</v>
      </c>
      <c r="U34" s="321">
        <f t="shared" ref="U34:AB34" si="5">SUM(U11:U33)</f>
        <v>6660000</v>
      </c>
      <c r="V34" s="321">
        <f t="shared" si="5"/>
        <v>0</v>
      </c>
      <c r="W34" s="321">
        <f t="shared" si="5"/>
        <v>73260000</v>
      </c>
      <c r="X34" s="485">
        <f t="shared" si="5"/>
        <v>70200000</v>
      </c>
      <c r="Y34" s="321">
        <f t="shared" si="5"/>
        <v>0</v>
      </c>
      <c r="Z34" s="321">
        <f t="shared" si="5"/>
        <v>0</v>
      </c>
      <c r="AA34" s="321">
        <f t="shared" si="5"/>
        <v>0</v>
      </c>
      <c r="AB34" s="321">
        <f t="shared" si="5"/>
        <v>0</v>
      </c>
      <c r="AC34" s="321">
        <f>SUM(AC11:AC33)</f>
        <v>0</v>
      </c>
      <c r="AD34" s="320"/>
      <c r="AF34" s="194">
        <f>+AC34-AC33</f>
        <v>0</v>
      </c>
    </row>
    <row r="35" spans="1:33" x14ac:dyDescent="0.25">
      <c r="A35" s="291">
        <f>+A33+1</f>
        <v>24</v>
      </c>
      <c r="B35" s="292" t="s">
        <v>274</v>
      </c>
      <c r="C35" s="293" t="s">
        <v>276</v>
      </c>
      <c r="D35" s="293" t="s">
        <v>276</v>
      </c>
      <c r="E35" s="294" t="s">
        <v>529</v>
      </c>
      <c r="F35" s="295">
        <v>6</v>
      </c>
      <c r="G35" s="296"/>
      <c r="H35" s="297" t="s">
        <v>533</v>
      </c>
      <c r="I35" s="298" t="s">
        <v>532</v>
      </c>
      <c r="J35" s="230" t="s">
        <v>542</v>
      </c>
      <c r="K35" s="229" t="s">
        <v>448</v>
      </c>
      <c r="L35" s="231">
        <v>44417</v>
      </c>
      <c r="M35" s="230" t="s">
        <v>175</v>
      </c>
      <c r="N35" s="299" t="s">
        <v>540</v>
      </c>
      <c r="O35" s="297" t="s">
        <v>541</v>
      </c>
      <c r="P35" s="298" t="s">
        <v>116</v>
      </c>
      <c r="Q35" s="231">
        <v>44417</v>
      </c>
      <c r="R35" s="231">
        <v>44781</v>
      </c>
      <c r="S35" s="300" t="s">
        <v>117</v>
      </c>
      <c r="T35" s="301">
        <v>1800000</v>
      </c>
      <c r="U35" s="302">
        <f t="shared" si="3"/>
        <v>180000</v>
      </c>
      <c r="V35" s="303"/>
      <c r="W35" s="304">
        <f t="shared" si="4"/>
        <v>1980000</v>
      </c>
      <c r="X35" s="486">
        <v>3600000</v>
      </c>
      <c r="Y35" s="179">
        <f>+FERUARI!AC35</f>
        <v>0</v>
      </c>
      <c r="Z35" s="179">
        <f>+[1]MARET!AB35</f>
        <v>0</v>
      </c>
      <c r="AA35" s="293"/>
      <c r="AB35" s="182">
        <f t="shared" ref="AB35:AB46" si="6">+Z35+AA35</f>
        <v>0</v>
      </c>
      <c r="AC35" s="293">
        <f t="shared" si="1"/>
        <v>0</v>
      </c>
      <c r="AD35" s="300"/>
    </row>
    <row r="36" spans="1:33" x14ac:dyDescent="0.25">
      <c r="A36" s="199">
        <f t="shared" si="2"/>
        <v>25</v>
      </c>
      <c r="B36" s="200" t="s">
        <v>274</v>
      </c>
      <c r="C36" s="182" t="s">
        <v>276</v>
      </c>
      <c r="D36" s="182" t="s">
        <v>276</v>
      </c>
      <c r="E36" s="185" t="s">
        <v>529</v>
      </c>
      <c r="F36" s="201">
        <v>12</v>
      </c>
      <c r="G36" s="209"/>
      <c r="H36" s="188" t="s">
        <v>533</v>
      </c>
      <c r="I36" s="189" t="s">
        <v>532</v>
      </c>
      <c r="J36" s="203" t="s">
        <v>548</v>
      </c>
      <c r="K36" s="204" t="s">
        <v>449</v>
      </c>
      <c r="L36" s="205">
        <v>44417</v>
      </c>
      <c r="M36" s="203" t="s">
        <v>175</v>
      </c>
      <c r="N36" s="187" t="s">
        <v>321</v>
      </c>
      <c r="O36" s="188" t="s">
        <v>549</v>
      </c>
      <c r="P36" s="189" t="s">
        <v>116</v>
      </c>
      <c r="Q36" s="205">
        <v>44417</v>
      </c>
      <c r="R36" s="205">
        <v>44781</v>
      </c>
      <c r="S36" s="190" t="s">
        <v>117</v>
      </c>
      <c r="T36" s="217">
        <v>5400000</v>
      </c>
      <c r="U36" s="212">
        <f t="shared" si="3"/>
        <v>540000</v>
      </c>
      <c r="V36" s="213"/>
      <c r="W36" s="214">
        <f t="shared" si="4"/>
        <v>5940000</v>
      </c>
      <c r="X36" s="486">
        <v>7200000</v>
      </c>
      <c r="Y36" s="179">
        <f>+FERUARI!AC36</f>
        <v>0</v>
      </c>
      <c r="Z36" s="179">
        <f>+[1]MARET!AB36</f>
        <v>0</v>
      </c>
      <c r="AA36" s="182"/>
      <c r="AB36" s="182">
        <f t="shared" si="6"/>
        <v>0</v>
      </c>
      <c r="AC36" s="182">
        <f t="shared" si="1"/>
        <v>0</v>
      </c>
      <c r="AD36" s="190"/>
    </row>
    <row r="37" spans="1:33" x14ac:dyDescent="0.25">
      <c r="A37" s="199">
        <f t="shared" si="2"/>
        <v>26</v>
      </c>
      <c r="B37" s="200" t="s">
        <v>274</v>
      </c>
      <c r="C37" s="182" t="s">
        <v>276</v>
      </c>
      <c r="D37" s="182" t="s">
        <v>276</v>
      </c>
      <c r="E37" s="185" t="s">
        <v>529</v>
      </c>
      <c r="F37" s="201">
        <v>6</v>
      </c>
      <c r="G37" s="209"/>
      <c r="H37" s="188" t="s">
        <v>533</v>
      </c>
      <c r="I37" s="189" t="s">
        <v>532</v>
      </c>
      <c r="J37" s="203" t="s">
        <v>288</v>
      </c>
      <c r="K37" s="204" t="s">
        <v>450</v>
      </c>
      <c r="L37" s="205">
        <v>44417</v>
      </c>
      <c r="M37" s="203" t="s">
        <v>175</v>
      </c>
      <c r="N37" s="187" t="s">
        <v>322</v>
      </c>
      <c r="O37" s="188" t="s">
        <v>543</v>
      </c>
      <c r="P37" s="189" t="s">
        <v>116</v>
      </c>
      <c r="Q37" s="205">
        <v>44417</v>
      </c>
      <c r="R37" s="205">
        <v>44781</v>
      </c>
      <c r="S37" s="218" t="s">
        <v>117</v>
      </c>
      <c r="T37" s="217">
        <v>1800000</v>
      </c>
      <c r="U37" s="212">
        <f t="shared" si="3"/>
        <v>180000</v>
      </c>
      <c r="V37" s="213"/>
      <c r="W37" s="214">
        <f t="shared" si="4"/>
        <v>1980000</v>
      </c>
      <c r="X37" s="486">
        <v>1800000</v>
      </c>
      <c r="Y37" s="179">
        <f>+FERUARI!AC37</f>
        <v>0</v>
      </c>
      <c r="Z37" s="179">
        <f>+[1]MARET!AB37</f>
        <v>0</v>
      </c>
      <c r="AA37" s="182"/>
      <c r="AB37" s="182">
        <f t="shared" si="6"/>
        <v>0</v>
      </c>
      <c r="AC37" s="182">
        <f t="shared" si="1"/>
        <v>0</v>
      </c>
      <c r="AD37" s="190"/>
    </row>
    <row r="38" spans="1:33" s="175" customFormat="1" x14ac:dyDescent="0.25">
      <c r="A38" s="199">
        <f t="shared" si="2"/>
        <v>27</v>
      </c>
      <c r="B38" s="200" t="s">
        <v>274</v>
      </c>
      <c r="C38" s="182" t="s">
        <v>276</v>
      </c>
      <c r="D38" s="182" t="s">
        <v>276</v>
      </c>
      <c r="E38" s="185" t="s">
        <v>529</v>
      </c>
      <c r="F38" s="201">
        <v>6</v>
      </c>
      <c r="G38" s="173"/>
      <c r="H38" s="188" t="s">
        <v>533</v>
      </c>
      <c r="I38" s="189" t="s">
        <v>532</v>
      </c>
      <c r="J38" s="203" t="s">
        <v>542</v>
      </c>
      <c r="K38" s="204" t="s">
        <v>451</v>
      </c>
      <c r="L38" s="205">
        <v>44417</v>
      </c>
      <c r="M38" s="203" t="s">
        <v>175</v>
      </c>
      <c r="N38" s="187" t="s">
        <v>323</v>
      </c>
      <c r="O38" s="188" t="s">
        <v>531</v>
      </c>
      <c r="P38" s="178" t="s">
        <v>116</v>
      </c>
      <c r="Q38" s="205">
        <v>44417</v>
      </c>
      <c r="R38" s="205">
        <v>44781</v>
      </c>
      <c r="S38" s="218" t="s">
        <v>117</v>
      </c>
      <c r="T38" s="217">
        <v>1800000</v>
      </c>
      <c r="U38" s="212">
        <f t="shared" si="3"/>
        <v>180000</v>
      </c>
      <c r="V38" s="213"/>
      <c r="W38" s="214">
        <f t="shared" si="4"/>
        <v>1980000</v>
      </c>
      <c r="X38" s="484">
        <v>1800000</v>
      </c>
      <c r="Y38" s="179">
        <f>+FERUARI!AC38</f>
        <v>0</v>
      </c>
      <c r="Z38" s="179">
        <f>+[1]MARET!AB38</f>
        <v>0</v>
      </c>
      <c r="AA38" s="180"/>
      <c r="AB38" s="182">
        <f t="shared" si="6"/>
        <v>0</v>
      </c>
      <c r="AC38" s="182">
        <f t="shared" si="1"/>
        <v>0</v>
      </c>
      <c r="AD38" s="174"/>
    </row>
    <row r="39" spans="1:33" x14ac:dyDescent="0.25">
      <c r="A39" s="199">
        <f t="shared" si="2"/>
        <v>28</v>
      </c>
      <c r="B39" s="200" t="s">
        <v>274</v>
      </c>
      <c r="C39" s="182" t="s">
        <v>276</v>
      </c>
      <c r="D39" s="182" t="s">
        <v>276</v>
      </c>
      <c r="E39" s="185" t="s">
        <v>529</v>
      </c>
      <c r="F39" s="201">
        <v>6</v>
      </c>
      <c r="G39" s="209"/>
      <c r="H39" s="188" t="s">
        <v>533</v>
      </c>
      <c r="I39" s="189" t="s">
        <v>532</v>
      </c>
      <c r="J39" s="203" t="s">
        <v>384</v>
      </c>
      <c r="K39" s="204" t="s">
        <v>452</v>
      </c>
      <c r="L39" s="205">
        <v>44417</v>
      </c>
      <c r="M39" s="203" t="s">
        <v>175</v>
      </c>
      <c r="N39" s="187" t="s">
        <v>324</v>
      </c>
      <c r="O39" s="188" t="s">
        <v>537</v>
      </c>
      <c r="P39" s="189" t="s">
        <v>116</v>
      </c>
      <c r="Q39" s="205">
        <v>44417</v>
      </c>
      <c r="R39" s="205">
        <v>44781</v>
      </c>
      <c r="S39" s="218" t="s">
        <v>117</v>
      </c>
      <c r="T39" s="217">
        <v>1800000</v>
      </c>
      <c r="U39" s="212">
        <f t="shared" si="3"/>
        <v>180000</v>
      </c>
      <c r="V39" s="213"/>
      <c r="W39" s="214">
        <f t="shared" si="4"/>
        <v>1980000</v>
      </c>
      <c r="X39" s="58">
        <v>1800000</v>
      </c>
      <c r="Y39" s="179">
        <f>+FERUARI!AC39</f>
        <v>0</v>
      </c>
      <c r="Z39" s="179">
        <f>+[1]MARET!AB39</f>
        <v>0</v>
      </c>
      <c r="AA39" s="182"/>
      <c r="AB39" s="182">
        <f t="shared" si="6"/>
        <v>0</v>
      </c>
      <c r="AC39" s="182">
        <f t="shared" si="1"/>
        <v>0</v>
      </c>
      <c r="AD39" s="190"/>
    </row>
    <row r="40" spans="1:33" x14ac:dyDescent="0.25">
      <c r="A40" s="199">
        <f t="shared" si="2"/>
        <v>29</v>
      </c>
      <c r="B40" s="200" t="s">
        <v>274</v>
      </c>
      <c r="C40" s="182" t="s">
        <v>276</v>
      </c>
      <c r="D40" s="182" t="s">
        <v>276</v>
      </c>
      <c r="E40" s="185" t="s">
        <v>529</v>
      </c>
      <c r="F40" s="201">
        <v>6</v>
      </c>
      <c r="G40" s="209"/>
      <c r="H40" s="188" t="s">
        <v>533</v>
      </c>
      <c r="I40" s="189" t="s">
        <v>532</v>
      </c>
      <c r="J40" s="203" t="s">
        <v>384</v>
      </c>
      <c r="K40" s="204" t="s">
        <v>453</v>
      </c>
      <c r="L40" s="205">
        <v>44417</v>
      </c>
      <c r="M40" s="203" t="s">
        <v>175</v>
      </c>
      <c r="N40" s="187" t="s">
        <v>546</v>
      </c>
      <c r="O40" s="188" t="s">
        <v>547</v>
      </c>
      <c r="P40" s="189" t="s">
        <v>116</v>
      </c>
      <c r="Q40" s="205">
        <v>44417</v>
      </c>
      <c r="R40" s="205">
        <v>44781</v>
      </c>
      <c r="S40" s="218" t="s">
        <v>117</v>
      </c>
      <c r="T40" s="217">
        <v>1800000</v>
      </c>
      <c r="U40" s="212">
        <f t="shared" si="3"/>
        <v>180000</v>
      </c>
      <c r="V40" s="213"/>
      <c r="W40" s="214">
        <f t="shared" si="4"/>
        <v>1980000</v>
      </c>
      <c r="X40" s="58">
        <v>1800000</v>
      </c>
      <c r="Y40" s="179">
        <f>+FERUARI!AC40</f>
        <v>0</v>
      </c>
      <c r="Z40" s="179">
        <f>+[1]MARET!AB40</f>
        <v>0</v>
      </c>
      <c r="AA40" s="182"/>
      <c r="AB40" s="182">
        <f t="shared" si="6"/>
        <v>0</v>
      </c>
      <c r="AC40" s="182">
        <f t="shared" si="1"/>
        <v>0</v>
      </c>
      <c r="AD40" s="190"/>
    </row>
    <row r="41" spans="1:33" x14ac:dyDescent="0.25">
      <c r="A41" s="199">
        <f t="shared" si="2"/>
        <v>30</v>
      </c>
      <c r="B41" s="200" t="s">
        <v>274</v>
      </c>
      <c r="C41" s="182" t="s">
        <v>276</v>
      </c>
      <c r="D41" s="182" t="s">
        <v>276</v>
      </c>
      <c r="E41" s="185" t="s">
        <v>529</v>
      </c>
      <c r="F41" s="201">
        <v>6</v>
      </c>
      <c r="G41" s="209"/>
      <c r="H41" s="188" t="s">
        <v>533</v>
      </c>
      <c r="I41" s="189" t="s">
        <v>532</v>
      </c>
      <c r="J41" s="203" t="s">
        <v>385</v>
      </c>
      <c r="K41" s="204" t="s">
        <v>454</v>
      </c>
      <c r="L41" s="205">
        <v>44417</v>
      </c>
      <c r="M41" s="203" t="s">
        <v>175</v>
      </c>
      <c r="N41" s="187" t="s">
        <v>325</v>
      </c>
      <c r="O41" s="188" t="s">
        <v>535</v>
      </c>
      <c r="P41" s="189" t="s">
        <v>116</v>
      </c>
      <c r="Q41" s="205">
        <v>44417</v>
      </c>
      <c r="R41" s="205">
        <v>44781</v>
      </c>
      <c r="S41" s="218" t="s">
        <v>117</v>
      </c>
      <c r="T41" s="217">
        <v>1800000</v>
      </c>
      <c r="U41" s="212">
        <f t="shared" si="3"/>
        <v>180000</v>
      </c>
      <c r="V41" s="213"/>
      <c r="W41" s="214">
        <f t="shared" si="4"/>
        <v>1980000</v>
      </c>
      <c r="X41" s="58">
        <v>1800000</v>
      </c>
      <c r="Y41" s="179">
        <f>+FERUARI!AC41</f>
        <v>0</v>
      </c>
      <c r="Z41" s="179">
        <f>+[1]MARET!AB41</f>
        <v>0</v>
      </c>
      <c r="AA41" s="182"/>
      <c r="AB41" s="182">
        <f t="shared" si="6"/>
        <v>0</v>
      </c>
      <c r="AC41" s="182">
        <f t="shared" si="1"/>
        <v>0</v>
      </c>
      <c r="AD41" s="190"/>
      <c r="AG41" s="194"/>
    </row>
    <row r="42" spans="1:33" x14ac:dyDescent="0.25">
      <c r="A42" s="199">
        <f t="shared" si="2"/>
        <v>31</v>
      </c>
      <c r="B42" s="200" t="s">
        <v>274</v>
      </c>
      <c r="C42" s="182" t="s">
        <v>276</v>
      </c>
      <c r="D42" s="182" t="s">
        <v>276</v>
      </c>
      <c r="E42" s="185" t="s">
        <v>529</v>
      </c>
      <c r="F42" s="201">
        <v>6</v>
      </c>
      <c r="G42" s="209"/>
      <c r="H42" s="188" t="s">
        <v>533</v>
      </c>
      <c r="I42" s="189" t="s">
        <v>532</v>
      </c>
      <c r="J42" s="203" t="s">
        <v>534</v>
      </c>
      <c r="K42" s="204" t="s">
        <v>455</v>
      </c>
      <c r="L42" s="205">
        <v>44417</v>
      </c>
      <c r="M42" s="203" t="s">
        <v>175</v>
      </c>
      <c r="N42" s="187" t="s">
        <v>530</v>
      </c>
      <c r="O42" s="188" t="s">
        <v>531</v>
      </c>
      <c r="P42" s="189" t="s">
        <v>116</v>
      </c>
      <c r="Q42" s="205">
        <v>44417</v>
      </c>
      <c r="R42" s="205">
        <v>44781</v>
      </c>
      <c r="S42" s="218" t="s">
        <v>117</v>
      </c>
      <c r="T42" s="217">
        <v>1800000</v>
      </c>
      <c r="U42" s="212">
        <f t="shared" si="3"/>
        <v>180000</v>
      </c>
      <c r="V42" s="213"/>
      <c r="W42" s="214">
        <f t="shared" si="4"/>
        <v>1980000</v>
      </c>
      <c r="X42" s="483">
        <v>3600000</v>
      </c>
      <c r="Y42" s="179">
        <f>+FERUARI!AC42</f>
        <v>0</v>
      </c>
      <c r="Z42" s="179">
        <f>+[1]MARET!AB42</f>
        <v>0</v>
      </c>
      <c r="AA42" s="182"/>
      <c r="AB42" s="182">
        <f t="shared" si="6"/>
        <v>0</v>
      </c>
      <c r="AC42" s="182">
        <f t="shared" si="1"/>
        <v>0</v>
      </c>
      <c r="AD42" s="190"/>
    </row>
    <row r="43" spans="1:33" x14ac:dyDescent="0.25">
      <c r="A43" s="199">
        <f t="shared" si="2"/>
        <v>32</v>
      </c>
      <c r="B43" s="200" t="s">
        <v>274</v>
      </c>
      <c r="C43" s="182" t="s">
        <v>276</v>
      </c>
      <c r="D43" s="182" t="s">
        <v>276</v>
      </c>
      <c r="E43" s="185" t="s">
        <v>529</v>
      </c>
      <c r="F43" s="201">
        <v>6</v>
      </c>
      <c r="G43" s="209"/>
      <c r="H43" s="188" t="s">
        <v>533</v>
      </c>
      <c r="I43" s="189" t="s">
        <v>532</v>
      </c>
      <c r="J43" s="203" t="s">
        <v>386</v>
      </c>
      <c r="K43" s="204" t="s">
        <v>456</v>
      </c>
      <c r="L43" s="205">
        <v>44417</v>
      </c>
      <c r="M43" s="203" t="s">
        <v>175</v>
      </c>
      <c r="N43" s="187" t="s">
        <v>326</v>
      </c>
      <c r="O43" s="188" t="s">
        <v>545</v>
      </c>
      <c r="P43" s="189" t="s">
        <v>116</v>
      </c>
      <c r="Q43" s="205">
        <v>44417</v>
      </c>
      <c r="R43" s="205">
        <v>44781</v>
      </c>
      <c r="S43" s="218" t="s">
        <v>117</v>
      </c>
      <c r="T43" s="217">
        <v>1800000</v>
      </c>
      <c r="U43" s="212">
        <f t="shared" si="3"/>
        <v>180000</v>
      </c>
      <c r="V43" s="213"/>
      <c r="W43" s="214">
        <f t="shared" si="4"/>
        <v>1980000</v>
      </c>
      <c r="X43" s="58">
        <v>1800000</v>
      </c>
      <c r="Y43" s="179">
        <f>+FERUARI!AC43</f>
        <v>0</v>
      </c>
      <c r="Z43" s="179">
        <f>+[1]MARET!AB43</f>
        <v>0</v>
      </c>
      <c r="AA43" s="182"/>
      <c r="AB43" s="182">
        <f t="shared" si="6"/>
        <v>0</v>
      </c>
      <c r="AC43" s="182">
        <f t="shared" si="1"/>
        <v>0</v>
      </c>
      <c r="AD43" s="190"/>
    </row>
    <row r="44" spans="1:33" x14ac:dyDescent="0.25">
      <c r="A44" s="199">
        <f t="shared" si="2"/>
        <v>33</v>
      </c>
      <c r="B44" s="200" t="s">
        <v>274</v>
      </c>
      <c r="C44" s="182" t="s">
        <v>276</v>
      </c>
      <c r="D44" s="182" t="s">
        <v>276</v>
      </c>
      <c r="E44" s="185" t="s">
        <v>529</v>
      </c>
      <c r="F44" s="201">
        <v>24</v>
      </c>
      <c r="G44" s="209"/>
      <c r="H44" s="188" t="s">
        <v>533</v>
      </c>
      <c r="I44" s="189" t="s">
        <v>532</v>
      </c>
      <c r="J44" s="203" t="s">
        <v>387</v>
      </c>
      <c r="K44" s="204" t="s">
        <v>544</v>
      </c>
      <c r="L44" s="205">
        <v>44417</v>
      </c>
      <c r="M44" s="203" t="s">
        <v>175</v>
      </c>
      <c r="N44" s="187" t="s">
        <v>327</v>
      </c>
      <c r="O44" s="188" t="s">
        <v>535</v>
      </c>
      <c r="P44" s="189" t="s">
        <v>116</v>
      </c>
      <c r="Q44" s="205">
        <v>44417</v>
      </c>
      <c r="R44" s="205">
        <v>44781</v>
      </c>
      <c r="S44" s="218" t="s">
        <v>117</v>
      </c>
      <c r="T44" s="217">
        <v>7200000</v>
      </c>
      <c r="U44" s="212">
        <f t="shared" si="3"/>
        <v>720000</v>
      </c>
      <c r="V44" s="213"/>
      <c r="W44" s="214">
        <f t="shared" si="4"/>
        <v>7920000</v>
      </c>
      <c r="X44" s="58">
        <v>3600000</v>
      </c>
      <c r="Y44" s="179">
        <f>+FERUARI!AC44</f>
        <v>0</v>
      </c>
      <c r="Z44" s="179">
        <f>+[1]MARET!AB44</f>
        <v>0</v>
      </c>
      <c r="AA44" s="182"/>
      <c r="AB44" s="182">
        <f t="shared" si="6"/>
        <v>0</v>
      </c>
      <c r="AC44" s="182">
        <f t="shared" si="1"/>
        <v>0</v>
      </c>
      <c r="AD44" s="190"/>
    </row>
    <row r="45" spans="1:33" x14ac:dyDescent="0.25">
      <c r="A45" s="199">
        <f t="shared" si="2"/>
        <v>34</v>
      </c>
      <c r="B45" s="200" t="s">
        <v>274</v>
      </c>
      <c r="C45" s="182" t="s">
        <v>276</v>
      </c>
      <c r="D45" s="182" t="s">
        <v>276</v>
      </c>
      <c r="E45" s="185" t="s">
        <v>529</v>
      </c>
      <c r="F45" s="201">
        <v>6</v>
      </c>
      <c r="G45" s="209"/>
      <c r="H45" s="188" t="s">
        <v>533</v>
      </c>
      <c r="I45" s="189" t="s">
        <v>532</v>
      </c>
      <c r="J45" s="203" t="s">
        <v>539</v>
      </c>
      <c r="K45" s="204" t="s">
        <v>457</v>
      </c>
      <c r="L45" s="205">
        <v>44417</v>
      </c>
      <c r="M45" s="203" t="s">
        <v>175</v>
      </c>
      <c r="N45" s="187" t="s">
        <v>538</v>
      </c>
      <c r="O45" s="188" t="s">
        <v>536</v>
      </c>
      <c r="P45" s="189" t="s">
        <v>116</v>
      </c>
      <c r="Q45" s="205">
        <v>44447</v>
      </c>
      <c r="R45" s="205">
        <v>44781</v>
      </c>
      <c r="S45" s="218" t="s">
        <v>117</v>
      </c>
      <c r="T45" s="217">
        <v>1800000</v>
      </c>
      <c r="U45" s="212">
        <f t="shared" si="3"/>
        <v>180000</v>
      </c>
      <c r="V45" s="213"/>
      <c r="W45" s="214">
        <f t="shared" si="4"/>
        <v>1980000</v>
      </c>
      <c r="X45" s="58">
        <v>1800000</v>
      </c>
      <c r="Y45" s="179">
        <f>+FERUARI!AC45</f>
        <v>0</v>
      </c>
      <c r="Z45" s="179">
        <f>+[1]MARET!AB45</f>
        <v>0</v>
      </c>
      <c r="AA45" s="182"/>
      <c r="AB45" s="182">
        <f t="shared" si="6"/>
        <v>0</v>
      </c>
      <c r="AC45" s="182">
        <f t="shared" si="1"/>
        <v>0</v>
      </c>
      <c r="AD45" s="190"/>
    </row>
    <row r="46" spans="1:33" ht="15.75" thickBot="1" x14ac:dyDescent="0.3">
      <c r="A46" s="235">
        <f t="shared" si="2"/>
        <v>35</v>
      </c>
      <c r="B46" s="236" t="s">
        <v>274</v>
      </c>
      <c r="C46" s="237" t="s">
        <v>276</v>
      </c>
      <c r="D46" s="237" t="s">
        <v>276</v>
      </c>
      <c r="E46" s="238" t="s">
        <v>289</v>
      </c>
      <c r="F46" s="239"/>
      <c r="G46" s="243"/>
      <c r="H46" s="241"/>
      <c r="I46" s="242"/>
      <c r="J46" s="243" t="s">
        <v>388</v>
      </c>
      <c r="K46" s="322" t="s">
        <v>458</v>
      </c>
      <c r="L46" s="245">
        <v>44447</v>
      </c>
      <c r="M46" s="243" t="s">
        <v>175</v>
      </c>
      <c r="N46" s="243" t="s">
        <v>328</v>
      </c>
      <c r="O46" s="241"/>
      <c r="P46" s="242"/>
      <c r="Q46" s="245">
        <v>44447</v>
      </c>
      <c r="R46" s="245">
        <v>44781</v>
      </c>
      <c r="S46" s="246"/>
      <c r="T46" s="323">
        <v>3360000</v>
      </c>
      <c r="U46" s="289">
        <f t="shared" si="3"/>
        <v>336000</v>
      </c>
      <c r="V46" s="248"/>
      <c r="W46" s="249">
        <f t="shared" si="4"/>
        <v>3696000</v>
      </c>
      <c r="X46" s="58">
        <v>2700000</v>
      </c>
      <c r="Y46" s="179">
        <f>+FERUARI!AC46</f>
        <v>0</v>
      </c>
      <c r="Z46" s="179">
        <f>+[1]MARET!AB46</f>
        <v>0</v>
      </c>
      <c r="AA46" s="237"/>
      <c r="AB46" s="182">
        <f t="shared" si="6"/>
        <v>0</v>
      </c>
      <c r="AC46" s="237">
        <f t="shared" si="1"/>
        <v>0</v>
      </c>
      <c r="AD46" s="287"/>
    </row>
    <row r="47" spans="1:33" ht="15.75" thickBot="1" x14ac:dyDescent="0.3">
      <c r="A47" s="325"/>
      <c r="B47" s="326"/>
      <c r="C47" s="327"/>
      <c r="D47" s="327"/>
      <c r="E47" s="328"/>
      <c r="F47" s="329">
        <f>SUM(F35:F46)</f>
        <v>90</v>
      </c>
      <c r="G47" s="330"/>
      <c r="H47" s="331"/>
      <c r="I47" s="332"/>
      <c r="J47" s="330"/>
      <c r="K47" s="333"/>
      <c r="L47" s="334"/>
      <c r="M47" s="330"/>
      <c r="N47" s="330"/>
      <c r="O47" s="331"/>
      <c r="P47" s="332"/>
      <c r="Q47" s="334"/>
      <c r="R47" s="334"/>
      <c r="S47" s="335"/>
      <c r="T47" s="336">
        <f>SUM(T35:T46)</f>
        <v>32160000</v>
      </c>
      <c r="U47" s="336">
        <f t="shared" ref="U47:AB47" si="7">SUM(U35:U46)</f>
        <v>3216000</v>
      </c>
      <c r="V47" s="336">
        <f t="shared" si="7"/>
        <v>0</v>
      </c>
      <c r="W47" s="336">
        <f t="shared" si="7"/>
        <v>35376000</v>
      </c>
      <c r="X47" s="336">
        <f t="shared" si="7"/>
        <v>33300000</v>
      </c>
      <c r="Y47" s="336">
        <f t="shared" si="7"/>
        <v>0</v>
      </c>
      <c r="Z47" s="336">
        <f t="shared" si="7"/>
        <v>0</v>
      </c>
      <c r="AA47" s="336">
        <f t="shared" si="7"/>
        <v>0</v>
      </c>
      <c r="AB47" s="336">
        <f t="shared" si="7"/>
        <v>0</v>
      </c>
      <c r="AC47" s="336">
        <f>SUM(AC35:AC46)</f>
        <v>0</v>
      </c>
      <c r="AD47" s="337"/>
      <c r="AF47" s="194">
        <f>+AC47-AC46</f>
        <v>0</v>
      </c>
    </row>
    <row r="48" spans="1:33" x14ac:dyDescent="0.25">
      <c r="A48" s="291">
        <f>+A46+1</f>
        <v>36</v>
      </c>
      <c r="B48" s="292" t="s">
        <v>274</v>
      </c>
      <c r="C48" s="293" t="s">
        <v>276</v>
      </c>
      <c r="D48" s="293" t="s">
        <v>290</v>
      </c>
      <c r="E48" s="294" t="s">
        <v>552</v>
      </c>
      <c r="F48" s="295">
        <v>24</v>
      </c>
      <c r="G48" s="296"/>
      <c r="H48" s="297" t="s">
        <v>555</v>
      </c>
      <c r="I48" s="298" t="s">
        <v>553</v>
      </c>
      <c r="J48" s="230" t="s">
        <v>389</v>
      </c>
      <c r="K48" s="229" t="s">
        <v>459</v>
      </c>
      <c r="L48" s="231">
        <v>44417</v>
      </c>
      <c r="M48" s="230" t="s">
        <v>175</v>
      </c>
      <c r="N48" s="299" t="s">
        <v>329</v>
      </c>
      <c r="O48" s="297" t="s">
        <v>554</v>
      </c>
      <c r="P48" s="298" t="s">
        <v>116</v>
      </c>
      <c r="Q48" s="231">
        <v>44417</v>
      </c>
      <c r="R48" s="231">
        <v>44781</v>
      </c>
      <c r="S48" s="324" t="s">
        <v>117</v>
      </c>
      <c r="T48" s="301">
        <v>3360000</v>
      </c>
      <c r="U48" s="302">
        <f t="shared" si="3"/>
        <v>336000</v>
      </c>
      <c r="V48" s="303"/>
      <c r="W48" s="304">
        <f t="shared" si="4"/>
        <v>3696000</v>
      </c>
      <c r="X48" s="58">
        <v>3360000</v>
      </c>
      <c r="Y48" s="179">
        <f>+FERUARI!AC48</f>
        <v>0</v>
      </c>
      <c r="Z48" s="179">
        <f>+[1]MARET!AB48</f>
        <v>0</v>
      </c>
      <c r="AA48" s="293"/>
      <c r="AB48" s="182">
        <f t="shared" ref="AB48:AB55" si="8">+Z48+AA48</f>
        <v>0</v>
      </c>
      <c r="AC48" s="293">
        <f t="shared" si="1"/>
        <v>0</v>
      </c>
      <c r="AD48" s="300"/>
    </row>
    <row r="49" spans="1:32" x14ac:dyDescent="0.25">
      <c r="A49" s="199">
        <f t="shared" si="2"/>
        <v>37</v>
      </c>
      <c r="B49" s="200" t="s">
        <v>274</v>
      </c>
      <c r="C49" s="182" t="s">
        <v>276</v>
      </c>
      <c r="D49" s="182" t="s">
        <v>290</v>
      </c>
      <c r="E49" s="185" t="s">
        <v>552</v>
      </c>
      <c r="F49" s="201">
        <v>24</v>
      </c>
      <c r="G49" s="209"/>
      <c r="H49" s="188" t="s">
        <v>555</v>
      </c>
      <c r="I49" s="189" t="s">
        <v>553</v>
      </c>
      <c r="J49" s="203" t="s">
        <v>390</v>
      </c>
      <c r="K49" s="204" t="s">
        <v>460</v>
      </c>
      <c r="L49" s="205">
        <v>44417</v>
      </c>
      <c r="M49" s="203" t="s">
        <v>175</v>
      </c>
      <c r="N49" s="187" t="s">
        <v>330</v>
      </c>
      <c r="O49" s="188" t="s">
        <v>557</v>
      </c>
      <c r="P49" s="189" t="s">
        <v>116</v>
      </c>
      <c r="Q49" s="205">
        <v>44417</v>
      </c>
      <c r="R49" s="205">
        <v>44781</v>
      </c>
      <c r="S49" s="218" t="s">
        <v>117</v>
      </c>
      <c r="T49" s="217">
        <v>3696000</v>
      </c>
      <c r="U49" s="212">
        <f t="shared" si="3"/>
        <v>369600</v>
      </c>
      <c r="V49" s="213"/>
      <c r="W49" s="214">
        <f t="shared" si="4"/>
        <v>4065600</v>
      </c>
      <c r="X49" s="58">
        <v>1680000</v>
      </c>
      <c r="Y49" s="179">
        <f>+FERUARI!AC49</f>
        <v>0</v>
      </c>
      <c r="Z49" s="179">
        <f>+[1]MARET!AB49</f>
        <v>0</v>
      </c>
      <c r="AA49" s="182"/>
      <c r="AB49" s="182">
        <f t="shared" si="8"/>
        <v>0</v>
      </c>
      <c r="AC49" s="182">
        <f t="shared" si="1"/>
        <v>0</v>
      </c>
      <c r="AD49" s="190"/>
    </row>
    <row r="50" spans="1:32" x14ac:dyDescent="0.25">
      <c r="A50" s="199">
        <f t="shared" si="2"/>
        <v>38</v>
      </c>
      <c r="B50" s="200" t="s">
        <v>274</v>
      </c>
      <c r="C50" s="182" t="s">
        <v>276</v>
      </c>
      <c r="D50" s="182" t="s">
        <v>290</v>
      </c>
      <c r="E50" s="185" t="s">
        <v>552</v>
      </c>
      <c r="F50" s="201">
        <v>12</v>
      </c>
      <c r="G50" s="209"/>
      <c r="H50" s="188" t="s">
        <v>555</v>
      </c>
      <c r="I50" s="189" t="s">
        <v>553</v>
      </c>
      <c r="J50" s="203" t="s">
        <v>390</v>
      </c>
      <c r="K50" s="204" t="s">
        <v>461</v>
      </c>
      <c r="L50" s="205">
        <v>44417</v>
      </c>
      <c r="M50" s="203" t="s">
        <v>175</v>
      </c>
      <c r="N50" s="187" t="s">
        <v>331</v>
      </c>
      <c r="O50" s="188" t="s">
        <v>559</v>
      </c>
      <c r="P50" s="189" t="s">
        <v>116</v>
      </c>
      <c r="Q50" s="205">
        <v>44417</v>
      </c>
      <c r="R50" s="205">
        <v>44781</v>
      </c>
      <c r="S50" s="218" t="s">
        <v>117</v>
      </c>
      <c r="T50" s="217">
        <v>1680000</v>
      </c>
      <c r="U50" s="212">
        <f t="shared" si="3"/>
        <v>168000</v>
      </c>
      <c r="V50" s="213"/>
      <c r="W50" s="214">
        <f t="shared" si="4"/>
        <v>1848000</v>
      </c>
      <c r="X50" s="58">
        <v>1680000</v>
      </c>
      <c r="Y50" s="179">
        <f>+FERUARI!AC50</f>
        <v>0</v>
      </c>
      <c r="Z50" s="179">
        <f>+[1]MARET!AB50</f>
        <v>0</v>
      </c>
      <c r="AA50" s="182"/>
      <c r="AB50" s="182">
        <f t="shared" si="8"/>
        <v>0</v>
      </c>
      <c r="AC50" s="182">
        <f t="shared" si="1"/>
        <v>0</v>
      </c>
      <c r="AD50" s="190"/>
    </row>
    <row r="51" spans="1:32" x14ac:dyDescent="0.25">
      <c r="A51" s="199">
        <f t="shared" si="2"/>
        <v>39</v>
      </c>
      <c r="B51" s="200" t="s">
        <v>274</v>
      </c>
      <c r="C51" s="182" t="s">
        <v>276</v>
      </c>
      <c r="D51" s="182" t="s">
        <v>290</v>
      </c>
      <c r="E51" s="185" t="s">
        <v>552</v>
      </c>
      <c r="F51" s="201">
        <v>12</v>
      </c>
      <c r="G51" s="209"/>
      <c r="H51" s="188" t="s">
        <v>555</v>
      </c>
      <c r="I51" s="189" t="s">
        <v>553</v>
      </c>
      <c r="J51" s="203" t="s">
        <v>390</v>
      </c>
      <c r="K51" s="204" t="s">
        <v>462</v>
      </c>
      <c r="L51" s="205">
        <v>44417</v>
      </c>
      <c r="M51" s="203" t="s">
        <v>175</v>
      </c>
      <c r="N51" s="187" t="s">
        <v>332</v>
      </c>
      <c r="O51" s="188" t="s">
        <v>556</v>
      </c>
      <c r="P51" s="189" t="s">
        <v>116</v>
      </c>
      <c r="Q51" s="205">
        <v>44417</v>
      </c>
      <c r="R51" s="205">
        <v>44781</v>
      </c>
      <c r="S51" s="218" t="s">
        <v>117</v>
      </c>
      <c r="T51" s="217">
        <v>3696000</v>
      </c>
      <c r="U51" s="212">
        <f t="shared" si="3"/>
        <v>369600</v>
      </c>
      <c r="V51" s="213"/>
      <c r="W51" s="214">
        <f t="shared" si="4"/>
        <v>4065600</v>
      </c>
      <c r="X51" s="58">
        <v>1680000</v>
      </c>
      <c r="Y51" s="179">
        <f>+FERUARI!AC51</f>
        <v>0</v>
      </c>
      <c r="Z51" s="179">
        <f>+[1]MARET!AB51</f>
        <v>0</v>
      </c>
      <c r="AA51" s="182"/>
      <c r="AB51" s="182">
        <f t="shared" si="8"/>
        <v>0</v>
      </c>
      <c r="AC51" s="182">
        <f t="shared" si="1"/>
        <v>0</v>
      </c>
      <c r="AD51" s="190"/>
    </row>
    <row r="52" spans="1:32" x14ac:dyDescent="0.25">
      <c r="A52" s="199">
        <f>+A51+1</f>
        <v>40</v>
      </c>
      <c r="B52" s="200" t="s">
        <v>274</v>
      </c>
      <c r="C52" s="182" t="s">
        <v>276</v>
      </c>
      <c r="D52" s="182" t="s">
        <v>290</v>
      </c>
      <c r="E52" s="185" t="s">
        <v>552</v>
      </c>
      <c r="F52" s="201">
        <v>24</v>
      </c>
      <c r="G52" s="209"/>
      <c r="H52" s="188" t="s">
        <v>555</v>
      </c>
      <c r="I52" s="189" t="s">
        <v>553</v>
      </c>
      <c r="J52" s="203" t="s">
        <v>390</v>
      </c>
      <c r="K52" s="204" t="s">
        <v>463</v>
      </c>
      <c r="L52" s="205">
        <v>44417</v>
      </c>
      <c r="M52" s="203" t="s">
        <v>175</v>
      </c>
      <c r="N52" s="187" t="s">
        <v>333</v>
      </c>
      <c r="O52" s="188" t="s">
        <v>558</v>
      </c>
      <c r="P52" s="189" t="s">
        <v>116</v>
      </c>
      <c r="Q52" s="205">
        <v>44417</v>
      </c>
      <c r="R52" s="205">
        <v>44781</v>
      </c>
      <c r="S52" s="218" t="s">
        <v>117</v>
      </c>
      <c r="T52" s="217">
        <v>3360000</v>
      </c>
      <c r="U52" s="212">
        <f t="shared" si="3"/>
        <v>336000</v>
      </c>
      <c r="V52" s="213"/>
      <c r="W52" s="214">
        <f t="shared" si="4"/>
        <v>3696000</v>
      </c>
      <c r="X52" s="58">
        <v>1680000</v>
      </c>
      <c r="Y52" s="179">
        <f>+FERUARI!AC52</f>
        <v>0</v>
      </c>
      <c r="Z52" s="179">
        <f>+[1]MARET!AB52</f>
        <v>0</v>
      </c>
      <c r="AA52" s="182"/>
      <c r="AB52" s="182">
        <f t="shared" si="8"/>
        <v>0</v>
      </c>
      <c r="AC52" s="182">
        <f t="shared" si="1"/>
        <v>0</v>
      </c>
      <c r="AD52" s="190"/>
    </row>
    <row r="53" spans="1:32" x14ac:dyDescent="0.25">
      <c r="A53" s="235">
        <f>+A52+1</f>
        <v>41</v>
      </c>
      <c r="B53" s="200" t="s">
        <v>274</v>
      </c>
      <c r="C53" s="182" t="s">
        <v>276</v>
      </c>
      <c r="D53" s="182" t="s">
        <v>290</v>
      </c>
      <c r="E53" s="185" t="s">
        <v>288</v>
      </c>
      <c r="F53" s="201"/>
      <c r="G53" s="209"/>
      <c r="H53" s="188"/>
      <c r="I53" s="189"/>
      <c r="J53" s="572" t="s">
        <v>288</v>
      </c>
      <c r="K53" s="204" t="s">
        <v>692</v>
      </c>
      <c r="L53" s="205">
        <v>43626</v>
      </c>
      <c r="M53" s="203" t="s">
        <v>175</v>
      </c>
      <c r="N53" s="187" t="s">
        <v>693</v>
      </c>
      <c r="O53" s="188"/>
      <c r="P53" s="189"/>
      <c r="Q53" s="205">
        <v>43626</v>
      </c>
      <c r="R53" s="205">
        <v>43992</v>
      </c>
      <c r="S53" s="218"/>
      <c r="T53" s="217">
        <v>1680000</v>
      </c>
      <c r="U53" s="212">
        <f t="shared" si="3"/>
        <v>168000</v>
      </c>
      <c r="V53" s="213"/>
      <c r="W53" s="214">
        <f t="shared" si="4"/>
        <v>1848000</v>
      </c>
      <c r="X53" s="208">
        <f t="shared" ref="X53" si="9">+T53</f>
        <v>1680000</v>
      </c>
      <c r="Y53" s="179">
        <f>+FERUARI!AC53</f>
        <v>0</v>
      </c>
      <c r="Z53" s="179">
        <f>+[1]MARET!AB53</f>
        <v>0</v>
      </c>
      <c r="AA53" s="362"/>
      <c r="AB53" s="182">
        <f t="shared" si="8"/>
        <v>0</v>
      </c>
      <c r="AC53" s="362"/>
      <c r="AD53" s="376" t="s">
        <v>694</v>
      </c>
    </row>
    <row r="54" spans="1:32" x14ac:dyDescent="0.25">
      <c r="A54" s="235">
        <f>+A53+1</f>
        <v>42</v>
      </c>
      <c r="B54" s="236" t="s">
        <v>274</v>
      </c>
      <c r="C54" s="237" t="s">
        <v>276</v>
      </c>
      <c r="D54" s="237" t="s">
        <v>290</v>
      </c>
      <c r="E54" s="185" t="s">
        <v>689</v>
      </c>
      <c r="F54" s="364">
        <v>12</v>
      </c>
      <c r="G54" s="365"/>
      <c r="H54" s="241" t="s">
        <v>555</v>
      </c>
      <c r="I54" s="367"/>
      <c r="J54" s="203" t="s">
        <v>390</v>
      </c>
      <c r="K54" s="203" t="s">
        <v>690</v>
      </c>
      <c r="L54" s="203" t="s">
        <v>690</v>
      </c>
      <c r="M54" s="243" t="s">
        <v>175</v>
      </c>
      <c r="N54" s="203" t="s">
        <v>334</v>
      </c>
      <c r="O54" s="241" t="s">
        <v>560</v>
      </c>
      <c r="P54" s="242" t="s">
        <v>116</v>
      </c>
      <c r="Q54" s="205">
        <v>44110</v>
      </c>
      <c r="R54" s="205">
        <v>44475</v>
      </c>
      <c r="S54" s="246" t="s">
        <v>117</v>
      </c>
      <c r="T54" s="217">
        <v>1680000</v>
      </c>
      <c r="U54" s="573">
        <f t="shared" si="3"/>
        <v>168000</v>
      </c>
      <c r="V54" s="573"/>
      <c r="W54" s="249">
        <f>T54+U54+V54</f>
        <v>1848000</v>
      </c>
      <c r="X54" s="484">
        <v>1680000</v>
      </c>
      <c r="Y54" s="179">
        <f>+FERUARI!AC54</f>
        <v>0</v>
      </c>
      <c r="Z54" s="179">
        <f>+[1]MARET!AB54</f>
        <v>0</v>
      </c>
      <c r="AA54" s="362"/>
      <c r="AB54" s="182">
        <f t="shared" si="8"/>
        <v>0</v>
      </c>
      <c r="AC54" s="362"/>
      <c r="AD54" s="376" t="s">
        <v>694</v>
      </c>
    </row>
    <row r="55" spans="1:32" ht="15.75" thickBot="1" x14ac:dyDescent="0.3">
      <c r="A55" s="235">
        <f>+A54+1</f>
        <v>43</v>
      </c>
      <c r="B55" s="236" t="s">
        <v>274</v>
      </c>
      <c r="C55" s="237" t="s">
        <v>276</v>
      </c>
      <c r="D55" s="237" t="s">
        <v>290</v>
      </c>
      <c r="E55" s="238" t="s">
        <v>552</v>
      </c>
      <c r="F55" s="239">
        <v>12</v>
      </c>
      <c r="G55" s="240"/>
      <c r="H55" s="241" t="s">
        <v>555</v>
      </c>
      <c r="I55" s="242" t="s">
        <v>553</v>
      </c>
      <c r="J55" s="243" t="s">
        <v>391</v>
      </c>
      <c r="K55" s="338" t="s">
        <v>464</v>
      </c>
      <c r="L55" s="245">
        <v>44417</v>
      </c>
      <c r="M55" s="243" t="s">
        <v>175</v>
      </c>
      <c r="N55" s="243" t="s">
        <v>334</v>
      </c>
      <c r="O55" s="241" t="s">
        <v>560</v>
      </c>
      <c r="P55" s="242" t="s">
        <v>116</v>
      </c>
      <c r="Q55" s="245">
        <v>44417</v>
      </c>
      <c r="R55" s="245">
        <v>44781</v>
      </c>
      <c r="S55" s="246" t="s">
        <v>117</v>
      </c>
      <c r="T55" s="323">
        <v>7727000</v>
      </c>
      <c r="U55" s="289">
        <f t="shared" si="3"/>
        <v>772700</v>
      </c>
      <c r="V55" s="248"/>
      <c r="W55" s="249">
        <f t="shared" si="4"/>
        <v>8499700</v>
      </c>
      <c r="X55" s="58">
        <v>8500000</v>
      </c>
      <c r="Y55" s="179">
        <f>+FERUARI!AC55</f>
        <v>0</v>
      </c>
      <c r="Z55" s="179">
        <f>+[1]MARET!AB55</f>
        <v>0</v>
      </c>
      <c r="AA55" s="237"/>
      <c r="AB55" s="182">
        <f t="shared" si="8"/>
        <v>0</v>
      </c>
      <c r="AC55" s="237">
        <f t="shared" si="1"/>
        <v>0</v>
      </c>
      <c r="AD55" s="287"/>
    </row>
    <row r="56" spans="1:32" ht="15.75" thickBot="1" x14ac:dyDescent="0.3">
      <c r="A56" s="307"/>
      <c r="B56" s="308"/>
      <c r="C56" s="309"/>
      <c r="D56" s="309"/>
      <c r="E56" s="310"/>
      <c r="F56" s="336">
        <f>SUM(F48:F55)</f>
        <v>120</v>
      </c>
      <c r="G56" s="312"/>
      <c r="H56" s="313"/>
      <c r="I56" s="314"/>
      <c r="J56" s="318"/>
      <c r="K56" s="341"/>
      <c r="L56" s="342"/>
      <c r="M56" s="318"/>
      <c r="N56" s="318"/>
      <c r="O56" s="313"/>
      <c r="P56" s="314"/>
      <c r="Q56" s="342"/>
      <c r="R56" s="342"/>
      <c r="S56" s="343"/>
      <c r="T56" s="336">
        <f>SUM(T48:T55)</f>
        <v>26879000</v>
      </c>
      <c r="U56" s="336">
        <f t="shared" ref="U56:AD56" si="10">SUM(U48:U55)</f>
        <v>2687900</v>
      </c>
      <c r="V56" s="336">
        <f t="shared" si="10"/>
        <v>0</v>
      </c>
      <c r="W56" s="336">
        <f t="shared" si="10"/>
        <v>29566900</v>
      </c>
      <c r="X56" s="336">
        <f t="shared" si="10"/>
        <v>21940000</v>
      </c>
      <c r="Y56" s="336">
        <f t="shared" si="10"/>
        <v>0</v>
      </c>
      <c r="Z56" s="336">
        <f t="shared" si="10"/>
        <v>0</v>
      </c>
      <c r="AA56" s="336">
        <f t="shared" si="10"/>
        <v>0</v>
      </c>
      <c r="AB56" s="336">
        <f t="shared" si="10"/>
        <v>0</v>
      </c>
      <c r="AC56" s="336">
        <f t="shared" si="10"/>
        <v>0</v>
      </c>
      <c r="AD56" s="336">
        <f t="shared" si="10"/>
        <v>0</v>
      </c>
      <c r="AE56" s="219"/>
      <c r="AF56" s="219"/>
    </row>
    <row r="57" spans="1:32" ht="15.75" thickBot="1" x14ac:dyDescent="0.3">
      <c r="A57" s="344"/>
      <c r="B57" s="345"/>
      <c r="C57" s="346"/>
      <c r="D57" s="346"/>
      <c r="E57" s="347"/>
      <c r="F57" s="348">
        <f>+F56+F47+F34</f>
        <v>618</v>
      </c>
      <c r="G57" s="349"/>
      <c r="H57" s="350"/>
      <c r="I57" s="351"/>
      <c r="J57" s="352"/>
      <c r="K57" s="353"/>
      <c r="L57" s="354"/>
      <c r="M57" s="352"/>
      <c r="N57" s="352"/>
      <c r="O57" s="350"/>
      <c r="P57" s="351"/>
      <c r="Q57" s="354"/>
      <c r="R57" s="354"/>
      <c r="S57" s="355"/>
      <c r="T57" s="348">
        <f t="shared" ref="T57:AD57" si="11">+T56+T47+T34</f>
        <v>125639000</v>
      </c>
      <c r="U57" s="348">
        <f t="shared" si="11"/>
        <v>12563900</v>
      </c>
      <c r="V57" s="348">
        <f t="shared" si="11"/>
        <v>0</v>
      </c>
      <c r="W57" s="348">
        <f t="shared" si="11"/>
        <v>138202900</v>
      </c>
      <c r="X57" s="348">
        <f t="shared" si="11"/>
        <v>125440000</v>
      </c>
      <c r="Y57" s="348">
        <f t="shared" si="11"/>
        <v>0</v>
      </c>
      <c r="Z57" s="348">
        <f t="shared" si="11"/>
        <v>0</v>
      </c>
      <c r="AA57" s="348">
        <f t="shared" si="11"/>
        <v>0</v>
      </c>
      <c r="AB57" s="348">
        <f t="shared" si="11"/>
        <v>0</v>
      </c>
      <c r="AC57" s="348">
        <f t="shared" si="11"/>
        <v>0</v>
      </c>
      <c r="AD57" s="348">
        <f t="shared" si="11"/>
        <v>0</v>
      </c>
    </row>
    <row r="58" spans="1:32" x14ac:dyDescent="0.25">
      <c r="A58" s="291"/>
      <c r="B58" s="292"/>
      <c r="C58" s="339"/>
      <c r="D58" s="293"/>
      <c r="E58" s="294"/>
      <c r="F58" s="301"/>
      <c r="G58" s="296"/>
      <c r="H58" s="297"/>
      <c r="I58" s="298"/>
      <c r="J58" s="230"/>
      <c r="K58" s="229"/>
      <c r="L58" s="231"/>
      <c r="M58" s="230"/>
      <c r="N58" s="230"/>
      <c r="O58" s="297"/>
      <c r="P58" s="298"/>
      <c r="Q58" s="231"/>
      <c r="R58" s="231"/>
      <c r="S58" s="324"/>
      <c r="T58" s="340"/>
      <c r="U58" s="340"/>
      <c r="V58" s="340"/>
      <c r="W58" s="340"/>
      <c r="X58" s="340"/>
      <c r="Y58" s="306"/>
      <c r="Z58" s="340"/>
      <c r="AA58" s="340"/>
      <c r="AB58" s="340"/>
      <c r="AC58" s="340"/>
      <c r="AD58" s="301"/>
    </row>
    <row r="59" spans="1:32" x14ac:dyDescent="0.25">
      <c r="A59" s="199"/>
      <c r="B59" s="200"/>
      <c r="C59" s="220" t="s">
        <v>644</v>
      </c>
      <c r="D59" s="182"/>
      <c r="E59" s="185"/>
      <c r="F59" s="201"/>
      <c r="G59" s="209"/>
      <c r="H59" s="188"/>
      <c r="I59" s="189"/>
      <c r="J59" s="203"/>
      <c r="K59" s="204"/>
      <c r="L59" s="205"/>
      <c r="M59" s="203"/>
      <c r="N59" s="203"/>
      <c r="O59" s="188"/>
      <c r="P59" s="189"/>
      <c r="Q59" s="205"/>
      <c r="R59" s="205"/>
      <c r="S59" s="218"/>
      <c r="T59" s="217"/>
      <c r="U59" s="212"/>
      <c r="V59" s="213"/>
      <c r="W59" s="214"/>
      <c r="X59" s="208"/>
      <c r="Y59" s="179"/>
      <c r="Z59" s="179"/>
      <c r="AA59" s="182"/>
      <c r="AB59" s="182"/>
      <c r="AC59" s="182"/>
      <c r="AD59" s="190"/>
    </row>
    <row r="60" spans="1:32" x14ac:dyDescent="0.25">
      <c r="A60" s="199">
        <f>+A55+1</f>
        <v>44</v>
      </c>
      <c r="B60" s="200" t="s">
        <v>274</v>
      </c>
      <c r="C60" s="182" t="s">
        <v>292</v>
      </c>
      <c r="D60" s="182" t="s">
        <v>281</v>
      </c>
      <c r="E60" s="185" t="s">
        <v>291</v>
      </c>
      <c r="F60" s="221">
        <v>75.7</v>
      </c>
      <c r="G60" s="209"/>
      <c r="H60" s="188" t="s">
        <v>613</v>
      </c>
      <c r="I60" s="189"/>
      <c r="J60" s="203" t="s">
        <v>392</v>
      </c>
      <c r="K60" s="222" t="s">
        <v>465</v>
      </c>
      <c r="L60" s="223" t="s">
        <v>509</v>
      </c>
      <c r="M60" s="203" t="s">
        <v>175</v>
      </c>
      <c r="N60" s="224" t="s">
        <v>335</v>
      </c>
      <c r="O60" s="188" t="s">
        <v>632</v>
      </c>
      <c r="P60" s="189" t="s">
        <v>116</v>
      </c>
      <c r="Q60" s="223" t="s">
        <v>509</v>
      </c>
      <c r="R60" s="223" t="s">
        <v>514</v>
      </c>
      <c r="S60" s="218" t="s">
        <v>117</v>
      </c>
      <c r="T60" s="225">
        <v>3100000</v>
      </c>
      <c r="U60" s="212">
        <f t="shared" si="3"/>
        <v>310000</v>
      </c>
      <c r="V60" s="213"/>
      <c r="W60" s="214">
        <f t="shared" si="4"/>
        <v>3410000</v>
      </c>
      <c r="X60" s="488">
        <v>4410000</v>
      </c>
      <c r="Y60" s="179">
        <f>+FERUARI!AC60</f>
        <v>0</v>
      </c>
      <c r="Z60" s="179">
        <f>+[1]MARET!AB60</f>
        <v>0</v>
      </c>
      <c r="AA60" s="182"/>
      <c r="AB60" s="182">
        <f t="shared" ref="AB60:AB96" si="12">+Z60+AA60</f>
        <v>0</v>
      </c>
      <c r="AC60" s="182">
        <f t="shared" si="1"/>
        <v>0</v>
      </c>
      <c r="AD60" s="190"/>
    </row>
    <row r="61" spans="1:32" x14ac:dyDescent="0.25">
      <c r="A61" s="199">
        <f t="shared" si="2"/>
        <v>45</v>
      </c>
      <c r="B61" s="200" t="s">
        <v>274</v>
      </c>
      <c r="C61" s="182" t="s">
        <v>292</v>
      </c>
      <c r="D61" s="182" t="s">
        <v>281</v>
      </c>
      <c r="E61" s="185" t="s">
        <v>291</v>
      </c>
      <c r="F61" s="221">
        <v>30</v>
      </c>
      <c r="G61" s="209"/>
      <c r="H61" s="188" t="s">
        <v>613</v>
      </c>
      <c r="I61" s="189"/>
      <c r="J61" s="203" t="s">
        <v>392</v>
      </c>
      <c r="K61" s="222" t="s">
        <v>466</v>
      </c>
      <c r="L61" s="223" t="s">
        <v>509</v>
      </c>
      <c r="M61" s="203" t="s">
        <v>175</v>
      </c>
      <c r="N61" s="224" t="s">
        <v>336</v>
      </c>
      <c r="O61" s="188" t="s">
        <v>638</v>
      </c>
      <c r="P61" s="189" t="s">
        <v>116</v>
      </c>
      <c r="Q61" s="223" t="s">
        <v>509</v>
      </c>
      <c r="R61" s="223" t="s">
        <v>514</v>
      </c>
      <c r="S61" s="218" t="s">
        <v>117</v>
      </c>
      <c r="T61" s="217">
        <v>1230000</v>
      </c>
      <c r="U61" s="212">
        <f t="shared" si="3"/>
        <v>123000</v>
      </c>
      <c r="V61" s="213"/>
      <c r="W61" s="214">
        <f t="shared" si="4"/>
        <v>1353000</v>
      </c>
      <c r="X61" s="489">
        <v>1350000</v>
      </c>
      <c r="Y61" s="179">
        <f>+FERUARI!AC61</f>
        <v>0</v>
      </c>
      <c r="Z61" s="179">
        <f>+[1]MARET!AB61</f>
        <v>0</v>
      </c>
      <c r="AA61" s="182"/>
      <c r="AB61" s="182">
        <f t="shared" si="12"/>
        <v>0</v>
      </c>
      <c r="AC61" s="182">
        <f t="shared" si="1"/>
        <v>0</v>
      </c>
      <c r="AD61" s="190"/>
    </row>
    <row r="62" spans="1:32" x14ac:dyDescent="0.25">
      <c r="A62" s="199">
        <f t="shared" si="2"/>
        <v>46</v>
      </c>
      <c r="B62" s="200" t="s">
        <v>274</v>
      </c>
      <c r="C62" s="182" t="s">
        <v>292</v>
      </c>
      <c r="D62" s="182" t="s">
        <v>281</v>
      </c>
      <c r="E62" s="185" t="s">
        <v>291</v>
      </c>
      <c r="F62" s="221">
        <v>8</v>
      </c>
      <c r="G62" s="209"/>
      <c r="H62" s="188" t="s">
        <v>613</v>
      </c>
      <c r="I62" s="189"/>
      <c r="J62" s="203" t="s">
        <v>393</v>
      </c>
      <c r="K62" s="222" t="s">
        <v>467</v>
      </c>
      <c r="L62" s="223" t="s">
        <v>509</v>
      </c>
      <c r="M62" s="203" t="s">
        <v>175</v>
      </c>
      <c r="N62" s="224" t="s">
        <v>337</v>
      </c>
      <c r="O62" s="188" t="s">
        <v>619</v>
      </c>
      <c r="P62" s="189" t="s">
        <v>116</v>
      </c>
      <c r="Q62" s="223" t="s">
        <v>509</v>
      </c>
      <c r="R62" s="223" t="s">
        <v>514</v>
      </c>
      <c r="S62" s="218" t="s">
        <v>117</v>
      </c>
      <c r="T62" s="217">
        <v>328000</v>
      </c>
      <c r="U62" s="212">
        <f t="shared" si="3"/>
        <v>32800</v>
      </c>
      <c r="V62" s="213"/>
      <c r="W62" s="214">
        <f t="shared" si="4"/>
        <v>360800</v>
      </c>
      <c r="X62" s="489">
        <v>360000</v>
      </c>
      <c r="Y62" s="179">
        <f>+FERUARI!AC62</f>
        <v>0</v>
      </c>
      <c r="Z62" s="179">
        <f>+[1]MARET!AB62</f>
        <v>0</v>
      </c>
      <c r="AA62" s="182"/>
      <c r="AB62" s="182">
        <f t="shared" si="12"/>
        <v>0</v>
      </c>
      <c r="AC62" s="182">
        <f t="shared" si="1"/>
        <v>0</v>
      </c>
      <c r="AD62" s="190"/>
    </row>
    <row r="63" spans="1:32" x14ac:dyDescent="0.25">
      <c r="A63" s="199">
        <f t="shared" si="2"/>
        <v>47</v>
      </c>
      <c r="B63" s="200" t="s">
        <v>274</v>
      </c>
      <c r="C63" s="182" t="s">
        <v>292</v>
      </c>
      <c r="D63" s="182" t="s">
        <v>281</v>
      </c>
      <c r="E63" s="185" t="s">
        <v>291</v>
      </c>
      <c r="F63" s="221">
        <v>55</v>
      </c>
      <c r="G63" s="209"/>
      <c r="H63" s="188" t="s">
        <v>613</v>
      </c>
      <c r="I63" s="189"/>
      <c r="J63" s="203" t="s">
        <v>394</v>
      </c>
      <c r="K63" s="222" t="s">
        <v>468</v>
      </c>
      <c r="L63" s="223" t="s">
        <v>509</v>
      </c>
      <c r="M63" s="203" t="s">
        <v>175</v>
      </c>
      <c r="N63" s="224" t="s">
        <v>338</v>
      </c>
      <c r="O63" s="188" t="s">
        <v>625</v>
      </c>
      <c r="P63" s="189" t="s">
        <v>116</v>
      </c>
      <c r="Q63" s="223" t="s">
        <v>509</v>
      </c>
      <c r="R63" s="223" t="s">
        <v>514</v>
      </c>
      <c r="S63" s="218" t="s">
        <v>117</v>
      </c>
      <c r="T63" s="217">
        <v>2255000</v>
      </c>
      <c r="U63" s="212">
        <f t="shared" si="3"/>
        <v>225500</v>
      </c>
      <c r="V63" s="213"/>
      <c r="W63" s="214">
        <f t="shared" si="4"/>
        <v>2480500</v>
      </c>
      <c r="X63" s="489">
        <v>2475000</v>
      </c>
      <c r="Y63" s="179">
        <f>+FERUARI!AC63</f>
        <v>0</v>
      </c>
      <c r="Z63" s="179">
        <f>+[1]MARET!AB63</f>
        <v>0</v>
      </c>
      <c r="AA63" s="182"/>
      <c r="AB63" s="182">
        <f t="shared" si="12"/>
        <v>0</v>
      </c>
      <c r="AC63" s="182">
        <f t="shared" si="1"/>
        <v>0</v>
      </c>
      <c r="AD63" s="190"/>
    </row>
    <row r="64" spans="1:32" x14ac:dyDescent="0.25">
      <c r="A64" s="199">
        <f t="shared" si="2"/>
        <v>48</v>
      </c>
      <c r="B64" s="200" t="s">
        <v>274</v>
      </c>
      <c r="C64" s="182" t="s">
        <v>292</v>
      </c>
      <c r="D64" s="182" t="s">
        <v>281</v>
      </c>
      <c r="E64" s="185" t="s">
        <v>291</v>
      </c>
      <c r="F64" s="221">
        <v>16</v>
      </c>
      <c r="G64" s="209"/>
      <c r="H64" s="188" t="s">
        <v>613</v>
      </c>
      <c r="I64" s="189"/>
      <c r="J64" s="203" t="s">
        <v>395</v>
      </c>
      <c r="K64" s="222" t="s">
        <v>469</v>
      </c>
      <c r="L64" s="223" t="s">
        <v>509</v>
      </c>
      <c r="M64" s="203" t="s">
        <v>175</v>
      </c>
      <c r="N64" s="224" t="s">
        <v>339</v>
      </c>
      <c r="O64" s="188" t="s">
        <v>626</v>
      </c>
      <c r="P64" s="189" t="s">
        <v>116</v>
      </c>
      <c r="Q64" s="223" t="s">
        <v>509</v>
      </c>
      <c r="R64" s="223" t="s">
        <v>514</v>
      </c>
      <c r="S64" s="218" t="s">
        <v>117</v>
      </c>
      <c r="T64" s="217">
        <v>656000</v>
      </c>
      <c r="U64" s="212">
        <f t="shared" si="3"/>
        <v>65600</v>
      </c>
      <c r="V64" s="213"/>
      <c r="W64" s="214">
        <f t="shared" si="4"/>
        <v>721600</v>
      </c>
      <c r="X64" s="489">
        <v>720000</v>
      </c>
      <c r="Y64" s="179">
        <f>+FERUARI!AC64</f>
        <v>0</v>
      </c>
      <c r="Z64" s="179">
        <f>+[1]MARET!AB64</f>
        <v>0</v>
      </c>
      <c r="AA64" s="182"/>
      <c r="AB64" s="182">
        <f t="shared" si="12"/>
        <v>0</v>
      </c>
      <c r="AC64" s="182">
        <f t="shared" si="1"/>
        <v>0</v>
      </c>
      <c r="AD64" s="190"/>
    </row>
    <row r="65" spans="1:30" x14ac:dyDescent="0.25">
      <c r="A65" s="199">
        <f t="shared" si="2"/>
        <v>49</v>
      </c>
      <c r="B65" s="200" t="s">
        <v>274</v>
      </c>
      <c r="C65" s="182" t="s">
        <v>292</v>
      </c>
      <c r="D65" s="182" t="s">
        <v>281</v>
      </c>
      <c r="E65" s="185" t="s">
        <v>291</v>
      </c>
      <c r="F65" s="221">
        <v>12</v>
      </c>
      <c r="G65" s="209"/>
      <c r="H65" s="188" t="s">
        <v>613</v>
      </c>
      <c r="I65" s="189"/>
      <c r="J65" s="203" t="s">
        <v>394</v>
      </c>
      <c r="K65" s="222" t="s">
        <v>470</v>
      </c>
      <c r="L65" s="223" t="s">
        <v>509</v>
      </c>
      <c r="M65" s="203" t="s">
        <v>175</v>
      </c>
      <c r="N65" s="224" t="s">
        <v>340</v>
      </c>
      <c r="O65" s="188" t="s">
        <v>627</v>
      </c>
      <c r="P65" s="189" t="s">
        <v>116</v>
      </c>
      <c r="Q65" s="223" t="s">
        <v>509</v>
      </c>
      <c r="R65" s="223" t="s">
        <v>514</v>
      </c>
      <c r="S65" s="218" t="s">
        <v>117</v>
      </c>
      <c r="T65" s="217">
        <v>492000</v>
      </c>
      <c r="U65" s="212">
        <f t="shared" si="3"/>
        <v>49200</v>
      </c>
      <c r="V65" s="213"/>
      <c r="W65" s="214">
        <f t="shared" si="4"/>
        <v>541200</v>
      </c>
      <c r="X65" s="489">
        <v>360000</v>
      </c>
      <c r="Y65" s="179">
        <f>+FERUARI!AC65</f>
        <v>0</v>
      </c>
      <c r="Z65" s="179">
        <f>+[1]MARET!AB65</f>
        <v>0</v>
      </c>
      <c r="AA65" s="182"/>
      <c r="AB65" s="182">
        <f t="shared" si="12"/>
        <v>0</v>
      </c>
      <c r="AC65" s="182">
        <f t="shared" si="1"/>
        <v>0</v>
      </c>
      <c r="AD65" s="190"/>
    </row>
    <row r="66" spans="1:30" x14ac:dyDescent="0.25">
      <c r="A66" s="199">
        <f t="shared" si="2"/>
        <v>50</v>
      </c>
      <c r="B66" s="200" t="s">
        <v>274</v>
      </c>
      <c r="C66" s="182" t="s">
        <v>292</v>
      </c>
      <c r="D66" s="182" t="s">
        <v>281</v>
      </c>
      <c r="E66" s="185" t="s">
        <v>291</v>
      </c>
      <c r="F66" s="221">
        <v>44</v>
      </c>
      <c r="G66" s="209"/>
      <c r="H66" s="188" t="s">
        <v>613</v>
      </c>
      <c r="I66" s="189"/>
      <c r="J66" s="203" t="s">
        <v>396</v>
      </c>
      <c r="K66" s="222" t="s">
        <v>471</v>
      </c>
      <c r="L66" s="223" t="s">
        <v>509</v>
      </c>
      <c r="M66" s="203" t="s">
        <v>175</v>
      </c>
      <c r="N66" s="224" t="s">
        <v>341</v>
      </c>
      <c r="O66" s="188" t="s">
        <v>630</v>
      </c>
      <c r="P66" s="189" t="s">
        <v>116</v>
      </c>
      <c r="Q66" s="223" t="s">
        <v>509</v>
      </c>
      <c r="R66" s="223" t="s">
        <v>514</v>
      </c>
      <c r="S66" s="218" t="s">
        <v>117</v>
      </c>
      <c r="T66" s="217">
        <v>1804000</v>
      </c>
      <c r="U66" s="212">
        <f t="shared" si="3"/>
        <v>180400</v>
      </c>
      <c r="V66" s="213"/>
      <c r="W66" s="214">
        <f t="shared" si="4"/>
        <v>1984400</v>
      </c>
      <c r="X66" s="489">
        <v>1980000</v>
      </c>
      <c r="Y66" s="179">
        <f>+FERUARI!AC66</f>
        <v>0</v>
      </c>
      <c r="Z66" s="179">
        <f>+[1]MARET!AB66</f>
        <v>0</v>
      </c>
      <c r="AA66" s="182">
        <v>790000</v>
      </c>
      <c r="AB66" s="182">
        <f t="shared" si="12"/>
        <v>790000</v>
      </c>
      <c r="AC66" s="182">
        <f t="shared" si="1"/>
        <v>790000</v>
      </c>
      <c r="AD66" s="190"/>
    </row>
    <row r="67" spans="1:30" x14ac:dyDescent="0.25">
      <c r="A67" s="199">
        <f t="shared" si="2"/>
        <v>51</v>
      </c>
      <c r="B67" s="200" t="s">
        <v>274</v>
      </c>
      <c r="C67" s="182" t="s">
        <v>292</v>
      </c>
      <c r="D67" s="182" t="s">
        <v>281</v>
      </c>
      <c r="E67" s="185" t="s">
        <v>291</v>
      </c>
      <c r="F67" s="221">
        <v>7</v>
      </c>
      <c r="G67" s="209"/>
      <c r="H67" s="188" t="s">
        <v>613</v>
      </c>
      <c r="I67" s="189"/>
      <c r="J67" s="203" t="s">
        <v>397</v>
      </c>
      <c r="K67" s="222" t="s">
        <v>472</v>
      </c>
      <c r="L67" s="223" t="s">
        <v>509</v>
      </c>
      <c r="M67" s="203" t="s">
        <v>175</v>
      </c>
      <c r="N67" s="224" t="s">
        <v>342</v>
      </c>
      <c r="O67" s="188" t="s">
        <v>631</v>
      </c>
      <c r="P67" s="189" t="s">
        <v>116</v>
      </c>
      <c r="Q67" s="223" t="s">
        <v>509</v>
      </c>
      <c r="R67" s="223" t="s">
        <v>514</v>
      </c>
      <c r="S67" s="218" t="s">
        <v>117</v>
      </c>
      <c r="T67" s="217">
        <v>287000</v>
      </c>
      <c r="U67" s="212">
        <f t="shared" si="3"/>
        <v>28700</v>
      </c>
      <c r="V67" s="213"/>
      <c r="W67" s="214">
        <f t="shared" si="4"/>
        <v>315700</v>
      </c>
      <c r="X67" s="489">
        <v>315000</v>
      </c>
      <c r="Y67" s="179">
        <f>+FERUARI!AC67</f>
        <v>287000</v>
      </c>
      <c r="Z67" s="179">
        <f>+[1]MARET!AB67</f>
        <v>0</v>
      </c>
      <c r="AA67" s="182">
        <v>0</v>
      </c>
      <c r="AB67" s="182">
        <f t="shared" si="12"/>
        <v>0</v>
      </c>
      <c r="AC67" s="182">
        <f t="shared" si="1"/>
        <v>287000</v>
      </c>
      <c r="AD67" s="112" t="s">
        <v>670</v>
      </c>
    </row>
    <row r="68" spans="1:30" x14ac:dyDescent="0.25">
      <c r="A68" s="199">
        <f t="shared" si="2"/>
        <v>52</v>
      </c>
      <c r="B68" s="200" t="s">
        <v>274</v>
      </c>
      <c r="C68" s="182" t="s">
        <v>292</v>
      </c>
      <c r="D68" s="182" t="s">
        <v>281</v>
      </c>
      <c r="E68" s="185" t="s">
        <v>291</v>
      </c>
      <c r="F68" s="221">
        <v>16</v>
      </c>
      <c r="G68" s="209"/>
      <c r="H68" s="188" t="s">
        <v>613</v>
      </c>
      <c r="I68" s="189"/>
      <c r="J68" s="203" t="s">
        <v>398</v>
      </c>
      <c r="K68" s="222" t="s">
        <v>473</v>
      </c>
      <c r="L68" s="223" t="s">
        <v>509</v>
      </c>
      <c r="M68" s="203" t="s">
        <v>175</v>
      </c>
      <c r="N68" s="224" t="s">
        <v>343</v>
      </c>
      <c r="O68" s="188" t="s">
        <v>628</v>
      </c>
      <c r="P68" s="189" t="s">
        <v>116</v>
      </c>
      <c r="Q68" s="223" t="s">
        <v>509</v>
      </c>
      <c r="R68" s="223" t="s">
        <v>514</v>
      </c>
      <c r="S68" s="218" t="s">
        <v>117</v>
      </c>
      <c r="T68" s="217">
        <v>656000</v>
      </c>
      <c r="U68" s="212">
        <f t="shared" si="3"/>
        <v>65600</v>
      </c>
      <c r="V68" s="213"/>
      <c r="W68" s="214">
        <f t="shared" si="4"/>
        <v>721600</v>
      </c>
      <c r="X68" s="489">
        <v>720000</v>
      </c>
      <c r="Y68" s="179">
        <f>+FERUARI!AC68</f>
        <v>656000</v>
      </c>
      <c r="Z68" s="179">
        <f>+[1]MARET!AB68</f>
        <v>0</v>
      </c>
      <c r="AA68" s="182">
        <v>0</v>
      </c>
      <c r="AB68" s="182">
        <f t="shared" si="12"/>
        <v>0</v>
      </c>
      <c r="AC68" s="182">
        <f t="shared" si="1"/>
        <v>656000</v>
      </c>
      <c r="AD68" s="112" t="s">
        <v>670</v>
      </c>
    </row>
    <row r="69" spans="1:30" x14ac:dyDescent="0.25">
      <c r="A69" s="199">
        <f t="shared" si="2"/>
        <v>53</v>
      </c>
      <c r="B69" s="200" t="s">
        <v>274</v>
      </c>
      <c r="C69" s="182" t="s">
        <v>292</v>
      </c>
      <c r="D69" s="182" t="s">
        <v>281</v>
      </c>
      <c r="E69" s="185" t="s">
        <v>291</v>
      </c>
      <c r="F69" s="221">
        <v>4</v>
      </c>
      <c r="G69" s="209"/>
      <c r="H69" s="188"/>
      <c r="I69" s="189"/>
      <c r="J69" s="203" t="s">
        <v>399</v>
      </c>
      <c r="K69" s="222" t="s">
        <v>474</v>
      </c>
      <c r="L69" s="223" t="s">
        <v>509</v>
      </c>
      <c r="M69" s="203" t="s">
        <v>175</v>
      </c>
      <c r="N69" s="224" t="s">
        <v>344</v>
      </c>
      <c r="O69" s="188"/>
      <c r="P69" s="189"/>
      <c r="Q69" s="223" t="s">
        <v>509</v>
      </c>
      <c r="R69" s="223" t="s">
        <v>514</v>
      </c>
      <c r="S69" s="218"/>
      <c r="T69" s="217">
        <v>164000</v>
      </c>
      <c r="U69" s="212">
        <f t="shared" si="3"/>
        <v>16400</v>
      </c>
      <c r="V69" s="213"/>
      <c r="W69" s="214">
        <f t="shared" si="4"/>
        <v>180400</v>
      </c>
      <c r="X69" s="489">
        <v>180000</v>
      </c>
      <c r="Y69" s="179">
        <f>+FERUARI!AC69</f>
        <v>0</v>
      </c>
      <c r="Z69" s="179">
        <f>+[1]MARET!AB69</f>
        <v>0</v>
      </c>
      <c r="AA69" s="182"/>
      <c r="AB69" s="182">
        <f t="shared" si="12"/>
        <v>0</v>
      </c>
      <c r="AC69" s="182">
        <f t="shared" si="1"/>
        <v>0</v>
      </c>
      <c r="AD69" s="190"/>
    </row>
    <row r="70" spans="1:30" x14ac:dyDescent="0.25">
      <c r="A70" s="199">
        <f t="shared" si="2"/>
        <v>54</v>
      </c>
      <c r="B70" s="200" t="s">
        <v>274</v>
      </c>
      <c r="C70" s="182" t="s">
        <v>292</v>
      </c>
      <c r="D70" s="182" t="s">
        <v>281</v>
      </c>
      <c r="E70" s="185" t="s">
        <v>291</v>
      </c>
      <c r="F70" s="221">
        <v>42</v>
      </c>
      <c r="G70" s="209"/>
      <c r="H70" s="188" t="s">
        <v>613</v>
      </c>
      <c r="I70" s="189"/>
      <c r="J70" s="203" t="s">
        <v>400</v>
      </c>
      <c r="K70" s="222" t="s">
        <v>475</v>
      </c>
      <c r="L70" s="223" t="s">
        <v>509</v>
      </c>
      <c r="M70" s="203" t="s">
        <v>175</v>
      </c>
      <c r="N70" s="224" t="s">
        <v>629</v>
      </c>
      <c r="O70" s="188" t="s">
        <v>625</v>
      </c>
      <c r="P70" s="189" t="s">
        <v>116</v>
      </c>
      <c r="Q70" s="223" t="s">
        <v>509</v>
      </c>
      <c r="R70" s="223" t="s">
        <v>514</v>
      </c>
      <c r="S70" s="218" t="s">
        <v>117</v>
      </c>
      <c r="T70" s="217">
        <v>1772000</v>
      </c>
      <c r="U70" s="212">
        <f t="shared" si="3"/>
        <v>177200</v>
      </c>
      <c r="V70" s="213"/>
      <c r="W70" s="214">
        <f t="shared" si="4"/>
        <v>1949200</v>
      </c>
      <c r="X70" s="489">
        <v>1890000</v>
      </c>
      <c r="Y70" s="179">
        <f>+FERUARI!AC70</f>
        <v>0</v>
      </c>
      <c r="Z70" s="179">
        <f>+[1]MARET!AB70</f>
        <v>0</v>
      </c>
      <c r="AA70" s="182"/>
      <c r="AB70" s="182">
        <f t="shared" si="12"/>
        <v>0</v>
      </c>
      <c r="AC70" s="182">
        <f t="shared" si="1"/>
        <v>0</v>
      </c>
      <c r="AD70" s="190"/>
    </row>
    <row r="71" spans="1:30" x14ac:dyDescent="0.25">
      <c r="A71" s="199">
        <f t="shared" si="2"/>
        <v>55</v>
      </c>
      <c r="B71" s="200" t="s">
        <v>274</v>
      </c>
      <c r="C71" s="182" t="s">
        <v>292</v>
      </c>
      <c r="D71" s="182" t="s">
        <v>281</v>
      </c>
      <c r="E71" s="185" t="s">
        <v>291</v>
      </c>
      <c r="F71" s="221">
        <v>8</v>
      </c>
      <c r="G71" s="209"/>
      <c r="H71" s="188" t="s">
        <v>613</v>
      </c>
      <c r="I71" s="189"/>
      <c r="J71" s="203" t="s">
        <v>401</v>
      </c>
      <c r="K71" s="222" t="s">
        <v>476</v>
      </c>
      <c r="L71" s="223" t="s">
        <v>509</v>
      </c>
      <c r="M71" s="203" t="s">
        <v>175</v>
      </c>
      <c r="N71" s="224" t="s">
        <v>345</v>
      </c>
      <c r="O71" s="188" t="s">
        <v>626</v>
      </c>
      <c r="P71" s="189" t="s">
        <v>116</v>
      </c>
      <c r="Q71" s="223" t="s">
        <v>509</v>
      </c>
      <c r="R71" s="223" t="s">
        <v>514</v>
      </c>
      <c r="S71" s="218" t="s">
        <v>117</v>
      </c>
      <c r="T71" s="217">
        <v>328000</v>
      </c>
      <c r="U71" s="212">
        <f t="shared" si="3"/>
        <v>32800</v>
      </c>
      <c r="V71" s="213"/>
      <c r="W71" s="214">
        <f t="shared" si="4"/>
        <v>360800</v>
      </c>
      <c r="X71" s="489">
        <v>360000</v>
      </c>
      <c r="Y71" s="179">
        <f>+FERUARI!AC71</f>
        <v>0</v>
      </c>
      <c r="Z71" s="179">
        <f>+[1]MARET!AB71</f>
        <v>0</v>
      </c>
      <c r="AA71" s="182"/>
      <c r="AB71" s="182">
        <f t="shared" si="12"/>
        <v>0</v>
      </c>
      <c r="AC71" s="182">
        <f t="shared" si="1"/>
        <v>0</v>
      </c>
      <c r="AD71" s="190"/>
    </row>
    <row r="72" spans="1:30" x14ac:dyDescent="0.25">
      <c r="A72" s="199">
        <f t="shared" si="2"/>
        <v>56</v>
      </c>
      <c r="B72" s="200" t="s">
        <v>274</v>
      </c>
      <c r="C72" s="182" t="s">
        <v>292</v>
      </c>
      <c r="D72" s="182" t="s">
        <v>281</v>
      </c>
      <c r="E72" s="185" t="s">
        <v>291</v>
      </c>
      <c r="F72" s="221">
        <v>30</v>
      </c>
      <c r="G72" s="209"/>
      <c r="H72" s="188" t="s">
        <v>613</v>
      </c>
      <c r="I72" s="189"/>
      <c r="J72" s="203" t="s">
        <v>402</v>
      </c>
      <c r="K72" s="222" t="s">
        <v>477</v>
      </c>
      <c r="L72" s="223" t="s">
        <v>509</v>
      </c>
      <c r="M72" s="203" t="s">
        <v>175</v>
      </c>
      <c r="N72" s="224" t="s">
        <v>346</v>
      </c>
      <c r="O72" s="188" t="s">
        <v>621</v>
      </c>
      <c r="P72" s="189" t="s">
        <v>116</v>
      </c>
      <c r="Q72" s="223" t="s">
        <v>509</v>
      </c>
      <c r="R72" s="223" t="s">
        <v>514</v>
      </c>
      <c r="S72" s="218" t="s">
        <v>117</v>
      </c>
      <c r="T72" s="217">
        <v>3280000</v>
      </c>
      <c r="U72" s="212">
        <f t="shared" si="3"/>
        <v>328000</v>
      </c>
      <c r="V72" s="213"/>
      <c r="W72" s="214">
        <f t="shared" si="4"/>
        <v>3608000</v>
      </c>
      <c r="X72" s="489">
        <f>3280000+320000</f>
        <v>3600000</v>
      </c>
      <c r="Y72" s="179">
        <f>+FERUARI!AC72</f>
        <v>0</v>
      </c>
      <c r="Z72" s="179">
        <f>+[1]MARET!AB72</f>
        <v>0</v>
      </c>
      <c r="AA72" s="182"/>
      <c r="AB72" s="182">
        <f t="shared" si="12"/>
        <v>0</v>
      </c>
      <c r="AC72" s="182">
        <f t="shared" si="1"/>
        <v>0</v>
      </c>
      <c r="AD72" s="190"/>
    </row>
    <row r="73" spans="1:30" x14ac:dyDescent="0.25">
      <c r="A73" s="199">
        <f t="shared" si="2"/>
        <v>57</v>
      </c>
      <c r="B73" s="200" t="s">
        <v>274</v>
      </c>
      <c r="C73" s="182" t="s">
        <v>292</v>
      </c>
      <c r="D73" s="182" t="s">
        <v>281</v>
      </c>
      <c r="E73" s="185" t="s">
        <v>291</v>
      </c>
      <c r="F73" s="221">
        <v>16</v>
      </c>
      <c r="G73" s="209"/>
      <c r="H73" s="188" t="s">
        <v>613</v>
      </c>
      <c r="I73" s="189"/>
      <c r="J73" s="203" t="s">
        <v>403</v>
      </c>
      <c r="K73" s="222" t="s">
        <v>478</v>
      </c>
      <c r="L73" s="223" t="s">
        <v>509</v>
      </c>
      <c r="M73" s="203" t="s">
        <v>175</v>
      </c>
      <c r="N73" s="224" t="s">
        <v>347</v>
      </c>
      <c r="O73" s="188" t="s">
        <v>624</v>
      </c>
      <c r="P73" s="189" t="s">
        <v>116</v>
      </c>
      <c r="Q73" s="223" t="s">
        <v>509</v>
      </c>
      <c r="R73" s="223" t="s">
        <v>514</v>
      </c>
      <c r="S73" s="218" t="s">
        <v>117</v>
      </c>
      <c r="T73" s="217">
        <v>656000</v>
      </c>
      <c r="U73" s="212">
        <f t="shared" si="3"/>
        <v>65600</v>
      </c>
      <c r="V73" s="213"/>
      <c r="W73" s="214">
        <f t="shared" si="4"/>
        <v>721600</v>
      </c>
      <c r="X73" s="489">
        <v>720000</v>
      </c>
      <c r="Y73" s="179">
        <f>+FERUARI!AC73</f>
        <v>0</v>
      </c>
      <c r="Z73" s="179">
        <f>+[1]MARET!AB73</f>
        <v>0</v>
      </c>
      <c r="AA73" s="182"/>
      <c r="AB73" s="182">
        <f t="shared" si="12"/>
        <v>0</v>
      </c>
      <c r="AC73" s="182">
        <f t="shared" si="1"/>
        <v>0</v>
      </c>
      <c r="AD73" s="190"/>
    </row>
    <row r="74" spans="1:30" x14ac:dyDescent="0.25">
      <c r="A74" s="199">
        <f t="shared" si="2"/>
        <v>58</v>
      </c>
      <c r="B74" s="200" t="s">
        <v>274</v>
      </c>
      <c r="C74" s="182" t="s">
        <v>292</v>
      </c>
      <c r="D74" s="182" t="s">
        <v>281</v>
      </c>
      <c r="E74" s="185" t="s">
        <v>291</v>
      </c>
      <c r="F74" s="221">
        <v>20</v>
      </c>
      <c r="G74" s="209"/>
      <c r="H74" s="188" t="s">
        <v>613</v>
      </c>
      <c r="I74" s="189"/>
      <c r="J74" s="203" t="s">
        <v>402</v>
      </c>
      <c r="K74" s="222" t="s">
        <v>479</v>
      </c>
      <c r="L74" s="223" t="s">
        <v>509</v>
      </c>
      <c r="M74" s="203" t="s">
        <v>175</v>
      </c>
      <c r="N74" s="224" t="s">
        <v>348</v>
      </c>
      <c r="O74" s="188" t="s">
        <v>620</v>
      </c>
      <c r="P74" s="189" t="s">
        <v>116</v>
      </c>
      <c r="Q74" s="223" t="s">
        <v>509</v>
      </c>
      <c r="R74" s="223" t="s">
        <v>514</v>
      </c>
      <c r="S74" s="218" t="s">
        <v>117</v>
      </c>
      <c r="T74" s="217">
        <v>820000</v>
      </c>
      <c r="U74" s="212">
        <f t="shared" si="3"/>
        <v>82000</v>
      </c>
      <c r="V74" s="213"/>
      <c r="W74" s="214">
        <f t="shared" si="4"/>
        <v>902000</v>
      </c>
      <c r="X74" s="489">
        <v>720000</v>
      </c>
      <c r="Y74" s="179">
        <f>+FERUARI!AC74</f>
        <v>0</v>
      </c>
      <c r="Z74" s="179">
        <f>+[1]MARET!AB74</f>
        <v>0</v>
      </c>
      <c r="AA74" s="182"/>
      <c r="AB74" s="182">
        <f t="shared" si="12"/>
        <v>0</v>
      </c>
      <c r="AC74" s="182">
        <f t="shared" si="1"/>
        <v>0</v>
      </c>
      <c r="AD74" s="190"/>
    </row>
    <row r="75" spans="1:30" x14ac:dyDescent="0.25">
      <c r="A75" s="199">
        <f t="shared" si="2"/>
        <v>59</v>
      </c>
      <c r="B75" s="200" t="s">
        <v>274</v>
      </c>
      <c r="C75" s="182" t="s">
        <v>292</v>
      </c>
      <c r="D75" s="182" t="s">
        <v>281</v>
      </c>
      <c r="E75" s="185" t="s">
        <v>291</v>
      </c>
      <c r="F75" s="221">
        <v>18</v>
      </c>
      <c r="G75" s="209"/>
      <c r="H75" s="188" t="s">
        <v>613</v>
      </c>
      <c r="I75" s="189"/>
      <c r="J75" s="203" t="s">
        <v>404</v>
      </c>
      <c r="K75" s="222" t="s">
        <v>480</v>
      </c>
      <c r="L75" s="223" t="s">
        <v>509</v>
      </c>
      <c r="M75" s="203" t="s">
        <v>175</v>
      </c>
      <c r="N75" s="224" t="s">
        <v>349</v>
      </c>
      <c r="O75" s="188" t="s">
        <v>635</v>
      </c>
      <c r="P75" s="189" t="s">
        <v>116</v>
      </c>
      <c r="Q75" s="223" t="s">
        <v>509</v>
      </c>
      <c r="R75" s="223" t="s">
        <v>514</v>
      </c>
      <c r="S75" s="218" t="s">
        <v>117</v>
      </c>
      <c r="T75" s="217">
        <v>738000</v>
      </c>
      <c r="U75" s="212">
        <f t="shared" si="3"/>
        <v>73800</v>
      </c>
      <c r="V75" s="213"/>
      <c r="W75" s="214">
        <f t="shared" si="4"/>
        <v>811800</v>
      </c>
      <c r="X75" s="489">
        <v>900000</v>
      </c>
      <c r="Y75" s="179">
        <f>+FERUARI!AC75</f>
        <v>0</v>
      </c>
      <c r="Z75" s="179">
        <f>+[1]MARET!AB75</f>
        <v>0</v>
      </c>
      <c r="AA75" s="182"/>
      <c r="AB75" s="182">
        <f t="shared" si="12"/>
        <v>0</v>
      </c>
      <c r="AC75" s="182">
        <f t="shared" si="1"/>
        <v>0</v>
      </c>
      <c r="AD75" s="190"/>
    </row>
    <row r="76" spans="1:30" x14ac:dyDescent="0.25">
      <c r="A76" s="199">
        <f t="shared" si="2"/>
        <v>60</v>
      </c>
      <c r="B76" s="200" t="s">
        <v>274</v>
      </c>
      <c r="C76" s="182" t="s">
        <v>292</v>
      </c>
      <c r="D76" s="182" t="s">
        <v>281</v>
      </c>
      <c r="E76" s="185" t="s">
        <v>291</v>
      </c>
      <c r="F76" s="221">
        <v>8</v>
      </c>
      <c r="G76" s="209"/>
      <c r="H76" s="188" t="s">
        <v>613</v>
      </c>
      <c r="I76" s="189"/>
      <c r="J76" s="203" t="s">
        <v>405</v>
      </c>
      <c r="K76" s="222" t="s">
        <v>481</v>
      </c>
      <c r="L76" s="223" t="s">
        <v>509</v>
      </c>
      <c r="M76" s="203" t="s">
        <v>175</v>
      </c>
      <c r="N76" s="224" t="s">
        <v>340</v>
      </c>
      <c r="O76" s="188" t="s">
        <v>616</v>
      </c>
      <c r="P76" s="189" t="s">
        <v>116</v>
      </c>
      <c r="Q76" s="223" t="s">
        <v>509</v>
      </c>
      <c r="R76" s="223" t="s">
        <v>514</v>
      </c>
      <c r="S76" s="218" t="s">
        <v>117</v>
      </c>
      <c r="T76" s="217">
        <v>328000</v>
      </c>
      <c r="U76" s="212">
        <f t="shared" si="3"/>
        <v>32800</v>
      </c>
      <c r="V76" s="213"/>
      <c r="W76" s="214">
        <f t="shared" si="4"/>
        <v>360800</v>
      </c>
      <c r="X76" s="489">
        <v>540000</v>
      </c>
      <c r="Y76" s="179">
        <f>+FERUARI!AC76</f>
        <v>0</v>
      </c>
      <c r="Z76" s="179">
        <f>+[1]MARET!AB76</f>
        <v>0</v>
      </c>
      <c r="AA76" s="182"/>
      <c r="AB76" s="182">
        <f t="shared" si="12"/>
        <v>0</v>
      </c>
      <c r="AC76" s="182">
        <f t="shared" si="1"/>
        <v>0</v>
      </c>
      <c r="AD76" s="190"/>
    </row>
    <row r="77" spans="1:30" x14ac:dyDescent="0.25">
      <c r="A77" s="199">
        <f t="shared" ref="A77:A132" si="13">+A76+1</f>
        <v>61</v>
      </c>
      <c r="B77" s="200" t="s">
        <v>274</v>
      </c>
      <c r="C77" s="182" t="s">
        <v>292</v>
      </c>
      <c r="D77" s="182" t="s">
        <v>281</v>
      </c>
      <c r="E77" s="185" t="s">
        <v>291</v>
      </c>
      <c r="F77" s="221">
        <v>6</v>
      </c>
      <c r="G77" s="209"/>
      <c r="H77" s="188" t="s">
        <v>613</v>
      </c>
      <c r="I77" s="189"/>
      <c r="J77" s="203" t="s">
        <v>406</v>
      </c>
      <c r="K77" s="222" t="s">
        <v>482</v>
      </c>
      <c r="L77" s="223" t="s">
        <v>509</v>
      </c>
      <c r="M77" s="203" t="s">
        <v>175</v>
      </c>
      <c r="N77" s="224" t="s">
        <v>350</v>
      </c>
      <c r="O77" s="188" t="s">
        <v>616</v>
      </c>
      <c r="P77" s="189" t="s">
        <v>116</v>
      </c>
      <c r="Q77" s="223" t="s">
        <v>509</v>
      </c>
      <c r="R77" s="223" t="s">
        <v>514</v>
      </c>
      <c r="S77" s="218" t="s">
        <v>117</v>
      </c>
      <c r="T77" s="217">
        <v>246000</v>
      </c>
      <c r="U77" s="212">
        <f t="shared" si="3"/>
        <v>24600</v>
      </c>
      <c r="V77" s="213"/>
      <c r="W77" s="214">
        <f t="shared" si="4"/>
        <v>270600</v>
      </c>
      <c r="X77" s="489">
        <v>270000</v>
      </c>
      <c r="Y77" s="179">
        <f>+FERUARI!AC77</f>
        <v>0</v>
      </c>
      <c r="Z77" s="179">
        <f>+[1]MARET!AB77</f>
        <v>0</v>
      </c>
      <c r="AA77" s="182"/>
      <c r="AB77" s="182">
        <f t="shared" si="12"/>
        <v>0</v>
      </c>
      <c r="AC77" s="182">
        <f t="shared" si="1"/>
        <v>0</v>
      </c>
      <c r="AD77" s="190"/>
    </row>
    <row r="78" spans="1:30" x14ac:dyDescent="0.25">
      <c r="A78" s="199">
        <f t="shared" si="13"/>
        <v>62</v>
      </c>
      <c r="B78" s="200" t="s">
        <v>274</v>
      </c>
      <c r="C78" s="182" t="s">
        <v>292</v>
      </c>
      <c r="D78" s="182" t="s">
        <v>281</v>
      </c>
      <c r="E78" s="185" t="s">
        <v>291</v>
      </c>
      <c r="F78" s="221">
        <v>60</v>
      </c>
      <c r="G78" s="209"/>
      <c r="H78" s="188" t="s">
        <v>613</v>
      </c>
      <c r="I78" s="189"/>
      <c r="J78" s="203" t="s">
        <v>407</v>
      </c>
      <c r="K78" s="222" t="s">
        <v>483</v>
      </c>
      <c r="L78" s="223" t="s">
        <v>509</v>
      </c>
      <c r="M78" s="203" t="s">
        <v>175</v>
      </c>
      <c r="N78" s="224" t="s">
        <v>351</v>
      </c>
      <c r="O78" s="188" t="s">
        <v>616</v>
      </c>
      <c r="P78" s="189" t="s">
        <v>116</v>
      </c>
      <c r="Q78" s="223" t="s">
        <v>509</v>
      </c>
      <c r="R78" s="223" t="s">
        <v>514</v>
      </c>
      <c r="S78" s="218" t="s">
        <v>117</v>
      </c>
      <c r="T78" s="217">
        <v>2460000</v>
      </c>
      <c r="U78" s="212">
        <f t="shared" si="3"/>
        <v>246000</v>
      </c>
      <c r="V78" s="213"/>
      <c r="W78" s="214">
        <f t="shared" si="4"/>
        <v>2706000</v>
      </c>
      <c r="X78" s="489">
        <v>2700000</v>
      </c>
      <c r="Y78" s="179">
        <f>+FERUARI!AC78</f>
        <v>0</v>
      </c>
      <c r="Z78" s="179">
        <f>+[1]MARET!AB78</f>
        <v>0</v>
      </c>
      <c r="AA78" s="182"/>
      <c r="AB78" s="182">
        <f t="shared" si="12"/>
        <v>0</v>
      </c>
      <c r="AC78" s="182">
        <f t="shared" si="1"/>
        <v>0</v>
      </c>
      <c r="AD78" s="190"/>
    </row>
    <row r="79" spans="1:30" x14ac:dyDescent="0.25">
      <c r="A79" s="199">
        <f t="shared" si="13"/>
        <v>63</v>
      </c>
      <c r="B79" s="200" t="s">
        <v>274</v>
      </c>
      <c r="C79" s="182" t="s">
        <v>292</v>
      </c>
      <c r="D79" s="182" t="s">
        <v>281</v>
      </c>
      <c r="E79" s="185" t="s">
        <v>291</v>
      </c>
      <c r="F79" s="221">
        <v>30</v>
      </c>
      <c r="G79" s="209"/>
      <c r="H79" s="188" t="s">
        <v>613</v>
      </c>
      <c r="I79" s="189"/>
      <c r="J79" s="203" t="s">
        <v>408</v>
      </c>
      <c r="K79" s="222" t="s">
        <v>484</v>
      </c>
      <c r="L79" s="223" t="s">
        <v>509</v>
      </c>
      <c r="M79" s="203" t="s">
        <v>175</v>
      </c>
      <c r="N79" s="224" t="s">
        <v>639</v>
      </c>
      <c r="O79" s="188" t="s">
        <v>640</v>
      </c>
      <c r="P79" s="189" t="s">
        <v>116</v>
      </c>
      <c r="Q79" s="223" t="s">
        <v>509</v>
      </c>
      <c r="R79" s="223" t="s">
        <v>514</v>
      </c>
      <c r="S79" s="218" t="s">
        <v>117</v>
      </c>
      <c r="T79" s="217">
        <v>1230000</v>
      </c>
      <c r="U79" s="212">
        <f t="shared" si="3"/>
        <v>123000</v>
      </c>
      <c r="V79" s="213"/>
      <c r="W79" s="214">
        <f t="shared" si="4"/>
        <v>1353000</v>
      </c>
      <c r="X79" s="489">
        <v>1350000</v>
      </c>
      <c r="Y79" s="179">
        <f>+FERUARI!AC79</f>
        <v>0</v>
      </c>
      <c r="Z79" s="179">
        <f>+[1]MARET!AB79</f>
        <v>1107000</v>
      </c>
      <c r="AA79" s="182"/>
      <c r="AB79" s="182">
        <f t="shared" si="12"/>
        <v>1107000</v>
      </c>
      <c r="AC79" s="182">
        <f t="shared" ref="AC79:AC133" si="14">+AB79+Y79</f>
        <v>1107000</v>
      </c>
      <c r="AD79" s="190"/>
    </row>
    <row r="80" spans="1:30" x14ac:dyDescent="0.25">
      <c r="A80" s="199">
        <f t="shared" si="13"/>
        <v>64</v>
      </c>
      <c r="B80" s="200" t="s">
        <v>274</v>
      </c>
      <c r="C80" s="182" t="s">
        <v>292</v>
      </c>
      <c r="D80" s="182" t="s">
        <v>281</v>
      </c>
      <c r="E80" s="185" t="s">
        <v>291</v>
      </c>
      <c r="F80" s="221">
        <v>12</v>
      </c>
      <c r="G80" s="209"/>
      <c r="H80" s="188" t="s">
        <v>613</v>
      </c>
      <c r="I80" s="189"/>
      <c r="J80" s="203" t="s">
        <v>404</v>
      </c>
      <c r="K80" s="222" t="s">
        <v>485</v>
      </c>
      <c r="L80" s="223" t="s">
        <v>509</v>
      </c>
      <c r="M80" s="203" t="s">
        <v>175</v>
      </c>
      <c r="N80" s="224" t="s">
        <v>352</v>
      </c>
      <c r="O80" s="188" t="s">
        <v>614</v>
      </c>
      <c r="P80" s="189" t="s">
        <v>116</v>
      </c>
      <c r="Q80" s="223" t="s">
        <v>509</v>
      </c>
      <c r="R80" s="223" t="s">
        <v>514</v>
      </c>
      <c r="S80" s="218" t="s">
        <v>117</v>
      </c>
      <c r="T80" s="217">
        <v>492000</v>
      </c>
      <c r="U80" s="212">
        <f t="shared" si="3"/>
        <v>49200</v>
      </c>
      <c r="V80" s="213"/>
      <c r="W80" s="214">
        <f t="shared" si="4"/>
        <v>541200</v>
      </c>
      <c r="X80" s="489">
        <v>540000</v>
      </c>
      <c r="Y80" s="179">
        <f>+FERUARI!AC80</f>
        <v>0</v>
      </c>
      <c r="Z80" s="179">
        <f>+[1]MARET!AB80</f>
        <v>0</v>
      </c>
      <c r="AA80" s="182"/>
      <c r="AB80" s="182">
        <f t="shared" si="12"/>
        <v>0</v>
      </c>
      <c r="AC80" s="182">
        <f t="shared" si="14"/>
        <v>0</v>
      </c>
      <c r="AD80" s="190"/>
    </row>
    <row r="81" spans="1:30" x14ac:dyDescent="0.25">
      <c r="A81" s="199">
        <f t="shared" si="13"/>
        <v>65</v>
      </c>
      <c r="B81" s="200" t="s">
        <v>274</v>
      </c>
      <c r="C81" s="182" t="s">
        <v>292</v>
      </c>
      <c r="D81" s="182" t="s">
        <v>281</v>
      </c>
      <c r="E81" s="185" t="s">
        <v>291</v>
      </c>
      <c r="F81" s="221">
        <v>11</v>
      </c>
      <c r="G81" s="209"/>
      <c r="H81" s="188" t="s">
        <v>613</v>
      </c>
      <c r="I81" s="189"/>
      <c r="J81" s="203" t="s">
        <v>409</v>
      </c>
      <c r="K81" s="222" t="s">
        <v>486</v>
      </c>
      <c r="L81" s="223" t="s">
        <v>509</v>
      </c>
      <c r="M81" s="203" t="s">
        <v>175</v>
      </c>
      <c r="N81" s="224" t="s">
        <v>353</v>
      </c>
      <c r="O81" s="188" t="s">
        <v>614</v>
      </c>
      <c r="P81" s="189" t="s">
        <v>116</v>
      </c>
      <c r="Q81" s="223" t="s">
        <v>509</v>
      </c>
      <c r="R81" s="223" t="s">
        <v>514</v>
      </c>
      <c r="S81" s="218" t="s">
        <v>117</v>
      </c>
      <c r="T81" s="217">
        <v>451000</v>
      </c>
      <c r="U81" s="212">
        <f t="shared" si="3"/>
        <v>45100</v>
      </c>
      <c r="V81" s="213"/>
      <c r="W81" s="214">
        <f t="shared" si="4"/>
        <v>496100</v>
      </c>
      <c r="X81" s="489">
        <v>495000</v>
      </c>
      <c r="Y81" s="179">
        <f>+FERUARI!AC81</f>
        <v>0</v>
      </c>
      <c r="Z81" s="179">
        <f>+[1]MARET!AB81</f>
        <v>0</v>
      </c>
      <c r="AA81" s="182"/>
      <c r="AB81" s="182">
        <f t="shared" si="12"/>
        <v>0</v>
      </c>
      <c r="AC81" s="182">
        <f t="shared" si="14"/>
        <v>0</v>
      </c>
      <c r="AD81" s="190"/>
    </row>
    <row r="82" spans="1:30" x14ac:dyDescent="0.25">
      <c r="A82" s="199">
        <f t="shared" si="13"/>
        <v>66</v>
      </c>
      <c r="B82" s="200" t="s">
        <v>274</v>
      </c>
      <c r="C82" s="182" t="s">
        <v>292</v>
      </c>
      <c r="D82" s="182" t="s">
        <v>281</v>
      </c>
      <c r="E82" s="185" t="s">
        <v>291</v>
      </c>
      <c r="F82" s="221">
        <v>10</v>
      </c>
      <c r="G82" s="209"/>
      <c r="H82" s="188" t="s">
        <v>613</v>
      </c>
      <c r="I82" s="189"/>
      <c r="J82" s="203" t="s">
        <v>410</v>
      </c>
      <c r="K82" s="222" t="s">
        <v>487</v>
      </c>
      <c r="L82" s="223" t="s">
        <v>509</v>
      </c>
      <c r="M82" s="203" t="s">
        <v>175</v>
      </c>
      <c r="N82" s="224" t="s">
        <v>354</v>
      </c>
      <c r="O82" s="188" t="s">
        <v>626</v>
      </c>
      <c r="P82" s="189" t="s">
        <v>116</v>
      </c>
      <c r="Q82" s="223" t="s">
        <v>509</v>
      </c>
      <c r="R82" s="223" t="s">
        <v>514</v>
      </c>
      <c r="S82" s="218" t="s">
        <v>117</v>
      </c>
      <c r="T82" s="217">
        <v>410000</v>
      </c>
      <c r="U82" s="212">
        <f t="shared" si="3"/>
        <v>41000</v>
      </c>
      <c r="V82" s="213"/>
      <c r="W82" s="214">
        <f t="shared" si="4"/>
        <v>451000</v>
      </c>
      <c r="X82" s="489">
        <v>360000</v>
      </c>
      <c r="Y82" s="179">
        <f>+FERUARI!AC82</f>
        <v>410000</v>
      </c>
      <c r="Z82" s="179">
        <f>+[1]MARET!AB82</f>
        <v>0</v>
      </c>
      <c r="AA82" s="182"/>
      <c r="AB82" s="182">
        <f t="shared" si="12"/>
        <v>0</v>
      </c>
      <c r="AC82" s="182">
        <f t="shared" si="14"/>
        <v>410000</v>
      </c>
      <c r="AD82" s="112" t="s">
        <v>670</v>
      </c>
    </row>
    <row r="83" spans="1:30" x14ac:dyDescent="0.25">
      <c r="A83" s="199">
        <f t="shared" si="13"/>
        <v>67</v>
      </c>
      <c r="B83" s="200" t="s">
        <v>274</v>
      </c>
      <c r="C83" s="182" t="s">
        <v>292</v>
      </c>
      <c r="D83" s="182" t="s">
        <v>281</v>
      </c>
      <c r="E83" s="185" t="s">
        <v>291</v>
      </c>
      <c r="F83" s="221">
        <v>36</v>
      </c>
      <c r="G83" s="209"/>
      <c r="H83" s="188" t="s">
        <v>613</v>
      </c>
      <c r="I83" s="189"/>
      <c r="J83" s="203" t="s">
        <v>404</v>
      </c>
      <c r="K83" s="222" t="s">
        <v>488</v>
      </c>
      <c r="L83" s="223" t="s">
        <v>509</v>
      </c>
      <c r="M83" s="203" t="s">
        <v>175</v>
      </c>
      <c r="N83" s="224" t="s">
        <v>355</v>
      </c>
      <c r="O83" s="188" t="s">
        <v>617</v>
      </c>
      <c r="P83" s="189" t="s">
        <v>116</v>
      </c>
      <c r="Q83" s="223" t="s">
        <v>509</v>
      </c>
      <c r="R83" s="223" t="s">
        <v>514</v>
      </c>
      <c r="S83" s="218" t="s">
        <v>117</v>
      </c>
      <c r="T83" s="217">
        <v>1476000</v>
      </c>
      <c r="U83" s="212">
        <f t="shared" si="3"/>
        <v>147600</v>
      </c>
      <c r="V83" s="213"/>
      <c r="W83" s="214">
        <f t="shared" si="4"/>
        <v>1623600</v>
      </c>
      <c r="X83" s="489">
        <v>1440000</v>
      </c>
      <c r="Y83" s="179">
        <f>+FERUARI!AC83</f>
        <v>0</v>
      </c>
      <c r="Z83" s="179">
        <f>+[1]MARET!AB83</f>
        <v>0</v>
      </c>
      <c r="AA83" s="182"/>
      <c r="AB83" s="182">
        <f t="shared" si="12"/>
        <v>0</v>
      </c>
      <c r="AC83" s="182">
        <f t="shared" si="14"/>
        <v>0</v>
      </c>
      <c r="AD83" s="190"/>
    </row>
    <row r="84" spans="1:30" x14ac:dyDescent="0.25">
      <c r="A84" s="199">
        <f t="shared" si="13"/>
        <v>68</v>
      </c>
      <c r="B84" s="200" t="s">
        <v>274</v>
      </c>
      <c r="C84" s="182" t="s">
        <v>292</v>
      </c>
      <c r="D84" s="182" t="s">
        <v>281</v>
      </c>
      <c r="E84" s="185" t="s">
        <v>291</v>
      </c>
      <c r="F84" s="221">
        <v>8</v>
      </c>
      <c r="G84" s="209"/>
      <c r="H84" s="188"/>
      <c r="I84" s="189"/>
      <c r="J84" s="203" t="s">
        <v>406</v>
      </c>
      <c r="K84" s="222" t="s">
        <v>489</v>
      </c>
      <c r="L84" s="223" t="s">
        <v>509</v>
      </c>
      <c r="M84" s="203" t="s">
        <v>175</v>
      </c>
      <c r="N84" s="224" t="s">
        <v>356</v>
      </c>
      <c r="O84" s="188"/>
      <c r="P84" s="189"/>
      <c r="Q84" s="223" t="s">
        <v>509</v>
      </c>
      <c r="R84" s="223" t="s">
        <v>514</v>
      </c>
      <c r="S84" s="218"/>
      <c r="T84" s="217">
        <v>328000</v>
      </c>
      <c r="U84" s="212">
        <f t="shared" ref="U84:U96" si="15">T84*10%</f>
        <v>32800</v>
      </c>
      <c r="V84" s="213"/>
      <c r="W84" s="214">
        <f t="shared" ref="W84:W133" si="16">T84+U84+V84</f>
        <v>360800</v>
      </c>
      <c r="X84" s="489">
        <v>450000</v>
      </c>
      <c r="Y84" s="179">
        <f>+FERUARI!AC84</f>
        <v>0</v>
      </c>
      <c r="Z84" s="179">
        <f>+[1]MARET!AB84</f>
        <v>0</v>
      </c>
      <c r="AA84" s="182"/>
      <c r="AB84" s="182">
        <f t="shared" si="12"/>
        <v>0</v>
      </c>
      <c r="AC84" s="182">
        <f t="shared" si="14"/>
        <v>0</v>
      </c>
      <c r="AD84" s="190"/>
    </row>
    <row r="85" spans="1:30" x14ac:dyDescent="0.25">
      <c r="A85" s="199">
        <f t="shared" si="13"/>
        <v>69</v>
      </c>
      <c r="B85" s="200" t="s">
        <v>274</v>
      </c>
      <c r="C85" s="182" t="s">
        <v>292</v>
      </c>
      <c r="D85" s="182" t="s">
        <v>281</v>
      </c>
      <c r="E85" s="185" t="s">
        <v>291</v>
      </c>
      <c r="F85" s="221">
        <v>7</v>
      </c>
      <c r="G85" s="209"/>
      <c r="H85" s="188"/>
      <c r="I85" s="189"/>
      <c r="J85" s="203" t="s">
        <v>393</v>
      </c>
      <c r="K85" s="222" t="s">
        <v>490</v>
      </c>
      <c r="L85" s="223" t="s">
        <v>509</v>
      </c>
      <c r="M85" s="203" t="s">
        <v>175</v>
      </c>
      <c r="N85" s="224" t="s">
        <v>357</v>
      </c>
      <c r="O85" s="188"/>
      <c r="P85" s="189"/>
      <c r="Q85" s="223" t="s">
        <v>509</v>
      </c>
      <c r="R85" s="223" t="s">
        <v>514</v>
      </c>
      <c r="S85" s="218"/>
      <c r="T85" s="217">
        <v>360000</v>
      </c>
      <c r="U85" s="212">
        <f t="shared" si="15"/>
        <v>36000</v>
      </c>
      <c r="V85" s="213"/>
      <c r="W85" s="214">
        <f t="shared" si="16"/>
        <v>396000</v>
      </c>
      <c r="X85" s="489">
        <v>360000</v>
      </c>
      <c r="Y85" s="179">
        <f>+FERUARI!AC85</f>
        <v>0</v>
      </c>
      <c r="Z85" s="179">
        <f>+[1]MARET!AB85</f>
        <v>0</v>
      </c>
      <c r="AA85" s="182"/>
      <c r="AB85" s="182">
        <f t="shared" si="12"/>
        <v>0</v>
      </c>
      <c r="AC85" s="182">
        <f t="shared" si="14"/>
        <v>0</v>
      </c>
      <c r="AD85" s="190"/>
    </row>
    <row r="86" spans="1:30" x14ac:dyDescent="0.25">
      <c r="A86" s="199">
        <f t="shared" si="13"/>
        <v>70</v>
      </c>
      <c r="B86" s="200" t="s">
        <v>274</v>
      </c>
      <c r="C86" s="182" t="s">
        <v>292</v>
      </c>
      <c r="D86" s="182" t="s">
        <v>281</v>
      </c>
      <c r="E86" s="185" t="s">
        <v>291</v>
      </c>
      <c r="F86" s="221">
        <v>7</v>
      </c>
      <c r="G86" s="209"/>
      <c r="H86" s="188"/>
      <c r="I86" s="189"/>
      <c r="J86" s="203" t="s">
        <v>146</v>
      </c>
      <c r="K86" s="222" t="s">
        <v>491</v>
      </c>
      <c r="L86" s="223" t="s">
        <v>510</v>
      </c>
      <c r="M86" s="203" t="s">
        <v>175</v>
      </c>
      <c r="N86" s="226" t="s">
        <v>358</v>
      </c>
      <c r="O86" s="188"/>
      <c r="P86" s="189"/>
      <c r="Q86" s="223" t="s">
        <v>510</v>
      </c>
      <c r="R86" s="223" t="s">
        <v>515</v>
      </c>
      <c r="S86" s="218"/>
      <c r="T86" s="217">
        <v>287000</v>
      </c>
      <c r="U86" s="212">
        <f t="shared" si="15"/>
        <v>28700</v>
      </c>
      <c r="V86" s="213"/>
      <c r="W86" s="214">
        <f t="shared" si="16"/>
        <v>315700</v>
      </c>
      <c r="X86" s="574">
        <v>360000</v>
      </c>
      <c r="Y86" s="179">
        <f>+FERUARI!AC86</f>
        <v>0</v>
      </c>
      <c r="Z86" s="179">
        <f>+[1]MARET!AB86</f>
        <v>0</v>
      </c>
      <c r="AA86" s="182"/>
      <c r="AB86" s="182">
        <f t="shared" si="12"/>
        <v>0</v>
      </c>
      <c r="AC86" s="182">
        <f t="shared" si="14"/>
        <v>0</v>
      </c>
      <c r="AD86" s="190"/>
    </row>
    <row r="87" spans="1:30" x14ac:dyDescent="0.25">
      <c r="A87" s="199">
        <f t="shared" si="13"/>
        <v>71</v>
      </c>
      <c r="B87" s="200" t="s">
        <v>274</v>
      </c>
      <c r="C87" s="182" t="s">
        <v>292</v>
      </c>
      <c r="D87" s="182" t="s">
        <v>281</v>
      </c>
      <c r="E87" s="185" t="s">
        <v>291</v>
      </c>
      <c r="F87" s="221">
        <v>21</v>
      </c>
      <c r="G87" s="209"/>
      <c r="H87" s="188" t="s">
        <v>613</v>
      </c>
      <c r="I87" s="189"/>
      <c r="J87" s="203" t="s">
        <v>146</v>
      </c>
      <c r="K87" s="222" t="s">
        <v>492</v>
      </c>
      <c r="L87" s="223" t="s">
        <v>510</v>
      </c>
      <c r="M87" s="203" t="s">
        <v>175</v>
      </c>
      <c r="N87" s="226" t="s">
        <v>359</v>
      </c>
      <c r="O87" s="188" t="s">
        <v>618</v>
      </c>
      <c r="P87" s="189" t="s">
        <v>116</v>
      </c>
      <c r="Q87" s="223" t="s">
        <v>510</v>
      </c>
      <c r="R87" s="223" t="s">
        <v>515</v>
      </c>
      <c r="S87" s="218" t="s">
        <v>117</v>
      </c>
      <c r="T87" s="217">
        <v>861000</v>
      </c>
      <c r="U87" s="212">
        <f t="shared" si="15"/>
        <v>86100</v>
      </c>
      <c r="V87" s="213"/>
      <c r="W87" s="214">
        <f t="shared" si="16"/>
        <v>947100</v>
      </c>
      <c r="X87" s="574">
        <v>1440000</v>
      </c>
      <c r="Y87" s="179">
        <f>+FERUARI!AC87</f>
        <v>861000</v>
      </c>
      <c r="Z87" s="179">
        <f>+[1]MARET!AB87</f>
        <v>0</v>
      </c>
      <c r="AA87" s="182"/>
      <c r="AB87" s="182">
        <f t="shared" si="12"/>
        <v>0</v>
      </c>
      <c r="AC87" s="182">
        <f t="shared" si="14"/>
        <v>861000</v>
      </c>
      <c r="AD87" s="190" t="s">
        <v>670</v>
      </c>
    </row>
    <row r="88" spans="1:30" x14ac:dyDescent="0.25">
      <c r="A88" s="199">
        <f t="shared" si="13"/>
        <v>72</v>
      </c>
      <c r="B88" s="200" t="s">
        <v>274</v>
      </c>
      <c r="C88" s="182" t="s">
        <v>292</v>
      </c>
      <c r="D88" s="182" t="s">
        <v>281</v>
      </c>
      <c r="E88" s="185" t="s">
        <v>291</v>
      </c>
      <c r="F88" s="221">
        <v>6</v>
      </c>
      <c r="G88" s="209"/>
      <c r="H88" s="188"/>
      <c r="I88" s="189"/>
      <c r="J88" s="203" t="s">
        <v>146</v>
      </c>
      <c r="K88" s="222" t="s">
        <v>493</v>
      </c>
      <c r="L88" s="223" t="s">
        <v>510</v>
      </c>
      <c r="M88" s="203" t="s">
        <v>175</v>
      </c>
      <c r="N88" s="226" t="s">
        <v>360</v>
      </c>
      <c r="O88" s="188"/>
      <c r="P88" s="189"/>
      <c r="Q88" s="223" t="s">
        <v>510</v>
      </c>
      <c r="R88" s="223" t="s">
        <v>515</v>
      </c>
      <c r="S88" s="218"/>
      <c r="T88" s="217">
        <v>246000</v>
      </c>
      <c r="U88" s="212">
        <f t="shared" si="15"/>
        <v>24600</v>
      </c>
      <c r="V88" s="213"/>
      <c r="W88" s="214">
        <f t="shared" si="16"/>
        <v>270600</v>
      </c>
      <c r="X88" s="574">
        <v>315000</v>
      </c>
      <c r="Y88" s="179">
        <f>+FERUARI!AC88</f>
        <v>0</v>
      </c>
      <c r="Z88" s="179">
        <f>+[1]MARET!AB88</f>
        <v>0</v>
      </c>
      <c r="AA88" s="182"/>
      <c r="AB88" s="182">
        <f t="shared" si="12"/>
        <v>0</v>
      </c>
      <c r="AC88" s="182">
        <f t="shared" si="14"/>
        <v>0</v>
      </c>
      <c r="AD88" s="190"/>
    </row>
    <row r="89" spans="1:30" x14ac:dyDescent="0.25">
      <c r="A89" s="199">
        <f t="shared" si="13"/>
        <v>73</v>
      </c>
      <c r="B89" s="200" t="s">
        <v>274</v>
      </c>
      <c r="C89" s="182" t="s">
        <v>292</v>
      </c>
      <c r="D89" s="182" t="s">
        <v>281</v>
      </c>
      <c r="E89" s="185" t="s">
        <v>291</v>
      </c>
      <c r="F89" s="221">
        <v>32</v>
      </c>
      <c r="G89" s="209"/>
      <c r="H89" s="188" t="s">
        <v>613</v>
      </c>
      <c r="I89" s="189"/>
      <c r="J89" s="203" t="s">
        <v>146</v>
      </c>
      <c r="K89" s="222" t="s">
        <v>494</v>
      </c>
      <c r="L89" s="223" t="s">
        <v>510</v>
      </c>
      <c r="M89" s="203" t="s">
        <v>175</v>
      </c>
      <c r="N89" s="226" t="s">
        <v>361</v>
      </c>
      <c r="O89" s="188" t="s">
        <v>633</v>
      </c>
      <c r="P89" s="189" t="s">
        <v>116</v>
      </c>
      <c r="Q89" s="223" t="s">
        <v>510</v>
      </c>
      <c r="R89" s="223" t="s">
        <v>515</v>
      </c>
      <c r="S89" s="218" t="s">
        <v>117</v>
      </c>
      <c r="T89" s="217">
        <v>1312000</v>
      </c>
      <c r="U89" s="212">
        <f t="shared" si="15"/>
        <v>131200</v>
      </c>
      <c r="V89" s="213"/>
      <c r="W89" s="214">
        <f t="shared" si="16"/>
        <v>1443200</v>
      </c>
      <c r="X89" s="574">
        <v>2250000</v>
      </c>
      <c r="Y89" s="179">
        <f>+FERUARI!AC89</f>
        <v>455000</v>
      </c>
      <c r="Z89" s="179">
        <f>+[1]MARET!AB89</f>
        <v>0</v>
      </c>
      <c r="AA89" s="182">
        <v>0</v>
      </c>
      <c r="AB89" s="182">
        <f t="shared" si="12"/>
        <v>0</v>
      </c>
      <c r="AC89" s="182">
        <f t="shared" si="14"/>
        <v>455000</v>
      </c>
      <c r="AD89" s="190"/>
    </row>
    <row r="90" spans="1:30" x14ac:dyDescent="0.25">
      <c r="A90" s="199">
        <f t="shared" si="13"/>
        <v>74</v>
      </c>
      <c r="B90" s="200" t="s">
        <v>274</v>
      </c>
      <c r="C90" s="182" t="s">
        <v>292</v>
      </c>
      <c r="D90" s="182" t="s">
        <v>281</v>
      </c>
      <c r="E90" s="185" t="s">
        <v>291</v>
      </c>
      <c r="F90" s="221">
        <v>30</v>
      </c>
      <c r="G90" s="209"/>
      <c r="H90" s="188" t="s">
        <v>613</v>
      </c>
      <c r="I90" s="189"/>
      <c r="J90" s="203" t="s">
        <v>146</v>
      </c>
      <c r="K90" s="222" t="s">
        <v>495</v>
      </c>
      <c r="L90" s="223" t="s">
        <v>510</v>
      </c>
      <c r="M90" s="203" t="s">
        <v>175</v>
      </c>
      <c r="N90" s="226" t="s">
        <v>622</v>
      </c>
      <c r="O90" s="188" t="s">
        <v>623</v>
      </c>
      <c r="P90" s="189" t="s">
        <v>116</v>
      </c>
      <c r="Q90" s="223" t="s">
        <v>510</v>
      </c>
      <c r="R90" s="223" t="s">
        <v>515</v>
      </c>
      <c r="S90" s="218" t="s">
        <v>117</v>
      </c>
      <c r="T90" s="217">
        <v>1230000</v>
      </c>
      <c r="U90" s="212">
        <f t="shared" si="15"/>
        <v>123000</v>
      </c>
      <c r="V90" s="213"/>
      <c r="W90" s="214">
        <f t="shared" si="16"/>
        <v>1353000</v>
      </c>
      <c r="X90" s="217">
        <v>1230000</v>
      </c>
      <c r="Y90" s="179">
        <f>+FERUARI!AC90</f>
        <v>0</v>
      </c>
      <c r="Z90" s="179">
        <f>+[1]MARET!AB90</f>
        <v>0</v>
      </c>
      <c r="AA90" s="182"/>
      <c r="AB90" s="182">
        <f t="shared" si="12"/>
        <v>0</v>
      </c>
      <c r="AC90" s="182">
        <f t="shared" si="14"/>
        <v>0</v>
      </c>
      <c r="AD90" s="190"/>
    </row>
    <row r="91" spans="1:30" x14ac:dyDescent="0.25">
      <c r="A91" s="199">
        <f t="shared" si="13"/>
        <v>75</v>
      </c>
      <c r="B91" s="200" t="s">
        <v>274</v>
      </c>
      <c r="C91" s="182" t="s">
        <v>292</v>
      </c>
      <c r="D91" s="182" t="s">
        <v>281</v>
      </c>
      <c r="E91" s="185" t="s">
        <v>291</v>
      </c>
      <c r="F91" s="221">
        <v>22</v>
      </c>
      <c r="G91" s="209"/>
      <c r="H91" s="188"/>
      <c r="I91" s="189"/>
      <c r="J91" s="203" t="s">
        <v>146</v>
      </c>
      <c r="K91" s="222" t="s">
        <v>496</v>
      </c>
      <c r="L91" s="223" t="s">
        <v>510</v>
      </c>
      <c r="M91" s="203" t="s">
        <v>175</v>
      </c>
      <c r="N91" s="226" t="s">
        <v>362</v>
      </c>
      <c r="O91" s="188" t="s">
        <v>637</v>
      </c>
      <c r="P91" s="189" t="s">
        <v>116</v>
      </c>
      <c r="Q91" s="223" t="s">
        <v>510</v>
      </c>
      <c r="R91" s="223" t="s">
        <v>515</v>
      </c>
      <c r="S91" s="218" t="s">
        <v>117</v>
      </c>
      <c r="T91" s="217">
        <v>902000</v>
      </c>
      <c r="U91" s="212">
        <f t="shared" si="15"/>
        <v>90200</v>
      </c>
      <c r="V91" s="213"/>
      <c r="W91" s="214">
        <f t="shared" si="16"/>
        <v>992200</v>
      </c>
      <c r="X91" s="217">
        <v>902000</v>
      </c>
      <c r="Y91" s="179">
        <f>+FERUARI!AC91</f>
        <v>0</v>
      </c>
      <c r="Z91" s="179">
        <f>+[1]MARET!AB91</f>
        <v>0</v>
      </c>
      <c r="AA91" s="182"/>
      <c r="AB91" s="182">
        <f t="shared" si="12"/>
        <v>0</v>
      </c>
      <c r="AC91" s="182">
        <f t="shared" si="14"/>
        <v>0</v>
      </c>
      <c r="AD91" s="190"/>
    </row>
    <row r="92" spans="1:30" x14ac:dyDescent="0.25">
      <c r="A92" s="199">
        <f t="shared" si="13"/>
        <v>76</v>
      </c>
      <c r="B92" s="200" t="s">
        <v>274</v>
      </c>
      <c r="C92" s="182" t="s">
        <v>292</v>
      </c>
      <c r="D92" s="182" t="s">
        <v>281</v>
      </c>
      <c r="E92" s="185" t="s">
        <v>291</v>
      </c>
      <c r="F92" s="221">
        <v>10</v>
      </c>
      <c r="G92" s="209"/>
      <c r="H92" s="188" t="s">
        <v>611</v>
      </c>
      <c r="I92" s="189"/>
      <c r="J92" s="203" t="s">
        <v>146</v>
      </c>
      <c r="K92" s="222" t="s">
        <v>497</v>
      </c>
      <c r="L92" s="223" t="s">
        <v>510</v>
      </c>
      <c r="M92" s="203" t="s">
        <v>175</v>
      </c>
      <c r="N92" s="226" t="s">
        <v>363</v>
      </c>
      <c r="O92" s="188" t="s">
        <v>615</v>
      </c>
      <c r="P92" s="189" t="s">
        <v>116</v>
      </c>
      <c r="Q92" s="223" t="s">
        <v>510</v>
      </c>
      <c r="R92" s="223" t="s">
        <v>515</v>
      </c>
      <c r="S92" s="218" t="s">
        <v>117</v>
      </c>
      <c r="T92" s="217">
        <v>410000</v>
      </c>
      <c r="U92" s="212">
        <f t="shared" si="15"/>
        <v>41000</v>
      </c>
      <c r="V92" s="213"/>
      <c r="W92" s="214">
        <f t="shared" si="16"/>
        <v>451000</v>
      </c>
      <c r="X92" s="217">
        <v>410000</v>
      </c>
      <c r="Y92" s="179">
        <f>+FERUARI!AC92</f>
        <v>0</v>
      </c>
      <c r="Z92" s="179">
        <f>+[1]MARET!AB92</f>
        <v>0</v>
      </c>
      <c r="AA92" s="182"/>
      <c r="AB92" s="182">
        <f t="shared" si="12"/>
        <v>0</v>
      </c>
      <c r="AC92" s="182">
        <f t="shared" si="14"/>
        <v>0</v>
      </c>
      <c r="AD92" s="190"/>
    </row>
    <row r="93" spans="1:30" x14ac:dyDescent="0.25">
      <c r="A93" s="199">
        <f t="shared" si="13"/>
        <v>77</v>
      </c>
      <c r="B93" s="200" t="s">
        <v>274</v>
      </c>
      <c r="C93" s="182" t="s">
        <v>292</v>
      </c>
      <c r="D93" s="182" t="s">
        <v>281</v>
      </c>
      <c r="E93" s="185" t="s">
        <v>291</v>
      </c>
      <c r="F93" s="221">
        <v>10</v>
      </c>
      <c r="G93" s="209"/>
      <c r="H93" s="188" t="s">
        <v>611</v>
      </c>
      <c r="I93" s="189"/>
      <c r="J93" s="203" t="s">
        <v>146</v>
      </c>
      <c r="K93" s="222" t="s">
        <v>498</v>
      </c>
      <c r="L93" s="223" t="s">
        <v>510</v>
      </c>
      <c r="M93" s="203" t="s">
        <v>175</v>
      </c>
      <c r="N93" s="226" t="s">
        <v>610</v>
      </c>
      <c r="O93" s="188" t="s">
        <v>612</v>
      </c>
      <c r="P93" s="189" t="s">
        <v>116</v>
      </c>
      <c r="Q93" s="223" t="s">
        <v>510</v>
      </c>
      <c r="R93" s="223" t="s">
        <v>515</v>
      </c>
      <c r="S93" s="218" t="s">
        <v>117</v>
      </c>
      <c r="T93" s="217">
        <v>410000</v>
      </c>
      <c r="U93" s="212">
        <f t="shared" si="15"/>
        <v>41000</v>
      </c>
      <c r="V93" s="213"/>
      <c r="W93" s="214">
        <f t="shared" si="16"/>
        <v>451000</v>
      </c>
      <c r="X93" s="217">
        <v>410000</v>
      </c>
      <c r="Y93" s="179">
        <f>+FERUARI!AC93</f>
        <v>410000</v>
      </c>
      <c r="Z93" s="179">
        <f>+[1]MARET!AB93</f>
        <v>0</v>
      </c>
      <c r="AA93" s="182"/>
      <c r="AB93" s="182">
        <f t="shared" si="12"/>
        <v>0</v>
      </c>
      <c r="AC93" s="182">
        <f t="shared" si="14"/>
        <v>410000</v>
      </c>
      <c r="AD93" s="190" t="s">
        <v>691</v>
      </c>
    </row>
    <row r="94" spans="1:30" x14ac:dyDescent="0.25">
      <c r="A94" s="199">
        <f t="shared" si="13"/>
        <v>78</v>
      </c>
      <c r="B94" s="200" t="s">
        <v>274</v>
      </c>
      <c r="C94" s="182" t="s">
        <v>292</v>
      </c>
      <c r="D94" s="182" t="s">
        <v>281</v>
      </c>
      <c r="E94" s="185" t="s">
        <v>291</v>
      </c>
      <c r="F94" s="221">
        <v>30</v>
      </c>
      <c r="G94" s="209"/>
      <c r="H94" s="188" t="s">
        <v>611</v>
      </c>
      <c r="I94" s="189"/>
      <c r="J94" s="203" t="s">
        <v>146</v>
      </c>
      <c r="K94" s="222" t="s">
        <v>499</v>
      </c>
      <c r="L94" s="223" t="s">
        <v>510</v>
      </c>
      <c r="M94" s="203" t="s">
        <v>175</v>
      </c>
      <c r="N94" s="226" t="s">
        <v>364</v>
      </c>
      <c r="O94" s="188" t="s">
        <v>634</v>
      </c>
      <c r="P94" s="189" t="s">
        <v>116</v>
      </c>
      <c r="Q94" s="223" t="s">
        <v>510</v>
      </c>
      <c r="R94" s="223" t="s">
        <v>515</v>
      </c>
      <c r="S94" s="218" t="s">
        <v>117</v>
      </c>
      <c r="T94" s="217">
        <v>1230000</v>
      </c>
      <c r="U94" s="212">
        <f t="shared" si="15"/>
        <v>123000</v>
      </c>
      <c r="V94" s="213"/>
      <c r="W94" s="214">
        <f t="shared" si="16"/>
        <v>1353000</v>
      </c>
      <c r="X94" s="217">
        <v>1230000</v>
      </c>
      <c r="Y94" s="179">
        <f>+FERUARI!AC94</f>
        <v>0</v>
      </c>
      <c r="Z94" s="179">
        <f>+[1]MARET!AB94</f>
        <v>514620</v>
      </c>
      <c r="AA94" s="182"/>
      <c r="AB94" s="182">
        <f t="shared" si="12"/>
        <v>514620</v>
      </c>
      <c r="AC94" s="182">
        <f t="shared" si="14"/>
        <v>514620</v>
      </c>
      <c r="AD94" s="190"/>
    </row>
    <row r="95" spans="1:30" x14ac:dyDescent="0.25">
      <c r="A95" s="199">
        <f t="shared" si="13"/>
        <v>79</v>
      </c>
      <c r="B95" s="200" t="s">
        <v>274</v>
      </c>
      <c r="C95" s="182" t="s">
        <v>292</v>
      </c>
      <c r="D95" s="182" t="s">
        <v>281</v>
      </c>
      <c r="E95" s="185" t="s">
        <v>291</v>
      </c>
      <c r="F95" s="221">
        <v>14</v>
      </c>
      <c r="G95" s="209"/>
      <c r="H95" s="188"/>
      <c r="I95" s="189"/>
      <c r="J95" s="203" t="s">
        <v>146</v>
      </c>
      <c r="K95" s="222" t="s">
        <v>500</v>
      </c>
      <c r="L95" s="223" t="s">
        <v>510</v>
      </c>
      <c r="M95" s="203" t="s">
        <v>175</v>
      </c>
      <c r="N95" s="226" t="s">
        <v>365</v>
      </c>
      <c r="O95" s="188"/>
      <c r="P95" s="189"/>
      <c r="Q95" s="223" t="s">
        <v>510</v>
      </c>
      <c r="R95" s="223" t="s">
        <v>515</v>
      </c>
      <c r="S95" s="218"/>
      <c r="T95" s="217">
        <v>574000</v>
      </c>
      <c r="U95" s="212">
        <f t="shared" si="15"/>
        <v>57400</v>
      </c>
      <c r="V95" s="213"/>
      <c r="W95" s="214">
        <f t="shared" si="16"/>
        <v>631400</v>
      </c>
      <c r="X95" s="217">
        <v>574000</v>
      </c>
      <c r="Y95" s="179">
        <f>+FERUARI!AC95</f>
        <v>0</v>
      </c>
      <c r="Z95" s="179">
        <f>+[1]MARET!AB95</f>
        <v>0</v>
      </c>
      <c r="AA95" s="182"/>
      <c r="AB95" s="182">
        <f t="shared" si="12"/>
        <v>0</v>
      </c>
      <c r="AC95" s="182">
        <f t="shared" si="14"/>
        <v>0</v>
      </c>
      <c r="AD95" s="190"/>
    </row>
    <row r="96" spans="1:30" ht="15.75" thickBot="1" x14ac:dyDescent="0.3">
      <c r="A96" s="235">
        <f t="shared" si="13"/>
        <v>80</v>
      </c>
      <c r="B96" s="236" t="s">
        <v>274</v>
      </c>
      <c r="C96" s="237" t="s">
        <v>292</v>
      </c>
      <c r="D96" s="237" t="s">
        <v>281</v>
      </c>
      <c r="E96" s="238" t="s">
        <v>291</v>
      </c>
      <c r="F96" s="575">
        <v>12</v>
      </c>
      <c r="G96" s="240"/>
      <c r="H96" s="241"/>
      <c r="I96" s="242"/>
      <c r="J96" s="243" t="s">
        <v>146</v>
      </c>
      <c r="K96" s="576" t="s">
        <v>501</v>
      </c>
      <c r="L96" s="577" t="s">
        <v>510</v>
      </c>
      <c r="M96" s="243" t="s">
        <v>175</v>
      </c>
      <c r="N96" s="578" t="s">
        <v>366</v>
      </c>
      <c r="O96" s="241" t="s">
        <v>636</v>
      </c>
      <c r="P96" s="242" t="s">
        <v>116</v>
      </c>
      <c r="Q96" s="577" t="s">
        <v>510</v>
      </c>
      <c r="R96" s="577" t="s">
        <v>515</v>
      </c>
      <c r="S96" s="246"/>
      <c r="T96" s="323">
        <v>492000</v>
      </c>
      <c r="U96" s="289">
        <f t="shared" si="15"/>
        <v>49200</v>
      </c>
      <c r="V96" s="248"/>
      <c r="W96" s="249">
        <f t="shared" si="16"/>
        <v>541200</v>
      </c>
      <c r="X96" s="217">
        <v>492000</v>
      </c>
      <c r="Y96" s="179">
        <f>+FERUARI!AC96</f>
        <v>0</v>
      </c>
      <c r="Z96" s="179">
        <f>+[1]MARET!AB96</f>
        <v>0</v>
      </c>
      <c r="AA96" s="237"/>
      <c r="AB96" s="182">
        <f t="shared" si="12"/>
        <v>0</v>
      </c>
      <c r="AC96" s="237">
        <f t="shared" si="14"/>
        <v>0</v>
      </c>
      <c r="AD96" s="287"/>
    </row>
    <row r="97" spans="1:39" ht="15.75" thickBot="1" x14ac:dyDescent="0.3">
      <c r="A97" s="307"/>
      <c r="B97" s="308"/>
      <c r="C97" s="309"/>
      <c r="D97" s="309"/>
      <c r="E97" s="310"/>
      <c r="F97" s="336">
        <f>SUM(F60:F96)</f>
        <v>783.7</v>
      </c>
      <c r="G97" s="312"/>
      <c r="H97" s="313"/>
      <c r="I97" s="314"/>
      <c r="J97" s="318"/>
      <c r="K97" s="357"/>
      <c r="L97" s="358"/>
      <c r="M97" s="318"/>
      <c r="N97" s="359"/>
      <c r="O97" s="313"/>
      <c r="P97" s="314"/>
      <c r="Q97" s="358"/>
      <c r="R97" s="358"/>
      <c r="S97" s="343"/>
      <c r="T97" s="336">
        <f>SUM(T60:T96)</f>
        <v>34301000</v>
      </c>
      <c r="U97" s="336">
        <f t="shared" ref="U97:AD97" si="17">SUM(U60:U96)</f>
        <v>3430100</v>
      </c>
      <c r="V97" s="336">
        <f t="shared" si="17"/>
        <v>0</v>
      </c>
      <c r="W97" s="336">
        <f t="shared" si="17"/>
        <v>37731100</v>
      </c>
      <c r="X97" s="336">
        <f t="shared" si="17"/>
        <v>39178000</v>
      </c>
      <c r="Y97" s="336">
        <f t="shared" si="17"/>
        <v>3079000</v>
      </c>
      <c r="Z97" s="336">
        <f t="shared" si="17"/>
        <v>1621620</v>
      </c>
      <c r="AA97" s="336">
        <f>SUM(AA60:AA96)</f>
        <v>790000</v>
      </c>
      <c r="AB97" s="336">
        <f t="shared" si="17"/>
        <v>2411620</v>
      </c>
      <c r="AC97" s="336">
        <f t="shared" si="17"/>
        <v>5490620</v>
      </c>
      <c r="AD97" s="336">
        <f t="shared" si="17"/>
        <v>0</v>
      </c>
      <c r="AF97" s="194">
        <f>+X97-AC97</f>
        <v>33687380</v>
      </c>
    </row>
    <row r="98" spans="1:39" ht="15.75" thickBot="1" x14ac:dyDescent="0.3">
      <c r="A98" s="360">
        <f>+A96+1</f>
        <v>81</v>
      </c>
      <c r="B98" s="361" t="s">
        <v>274</v>
      </c>
      <c r="C98" s="362" t="s">
        <v>292</v>
      </c>
      <c r="D98" s="362" t="s">
        <v>280</v>
      </c>
      <c r="E98" s="363" t="s">
        <v>294</v>
      </c>
      <c r="F98" s="364">
        <v>420</v>
      </c>
      <c r="G98" s="365">
        <v>0</v>
      </c>
      <c r="H98" s="366" t="s">
        <v>519</v>
      </c>
      <c r="I98" s="367"/>
      <c r="J98" s="368" t="s">
        <v>522</v>
      </c>
      <c r="K98" s="369" t="s">
        <v>520</v>
      </c>
      <c r="L98" s="370">
        <v>44595</v>
      </c>
      <c r="M98" s="368" t="s">
        <v>521</v>
      </c>
      <c r="N98" s="368" t="s">
        <v>523</v>
      </c>
      <c r="O98" s="366" t="s">
        <v>524</v>
      </c>
      <c r="P98" s="367" t="s">
        <v>528</v>
      </c>
      <c r="Q98" s="370">
        <v>44668</v>
      </c>
      <c r="R98" s="370">
        <v>45032</v>
      </c>
      <c r="S98" s="371" t="s">
        <v>117</v>
      </c>
      <c r="T98" s="368">
        <v>65405405</v>
      </c>
      <c r="U98" s="372">
        <f>T98*11%</f>
        <v>7194594.5499999998</v>
      </c>
      <c r="V98" s="373"/>
      <c r="W98" s="374">
        <f>T98+U98+V98</f>
        <v>72599999.549999997</v>
      </c>
      <c r="X98" s="484">
        <v>65405405</v>
      </c>
      <c r="Y98" s="179">
        <f>+FERUARI!AC98</f>
        <v>0</v>
      </c>
      <c r="Z98" s="179">
        <f>+[1]MARET!AB98</f>
        <v>0</v>
      </c>
      <c r="AA98" s="362"/>
      <c r="AB98" s="182">
        <f>+Z98+AA98</f>
        <v>0</v>
      </c>
      <c r="AC98" s="362">
        <f>+AB98+Y98</f>
        <v>0</v>
      </c>
      <c r="AD98" s="376"/>
    </row>
    <row r="99" spans="1:39" ht="15.75" thickBot="1" x14ac:dyDescent="0.3">
      <c r="A99" s="344"/>
      <c r="B99" s="345"/>
      <c r="C99" s="346"/>
      <c r="D99" s="346"/>
      <c r="E99" s="347"/>
      <c r="F99" s="348">
        <f>+F98+F97</f>
        <v>1203.7</v>
      </c>
      <c r="G99" s="349"/>
      <c r="H99" s="350"/>
      <c r="I99" s="351"/>
      <c r="J99" s="352"/>
      <c r="K99" s="381"/>
      <c r="L99" s="382"/>
      <c r="M99" s="352"/>
      <c r="N99" s="383"/>
      <c r="O99" s="350"/>
      <c r="P99" s="351"/>
      <c r="Q99" s="382"/>
      <c r="R99" s="382"/>
      <c r="S99" s="355"/>
      <c r="T99" s="348">
        <f>+T98+T97</f>
        <v>99706405</v>
      </c>
      <c r="U99" s="348">
        <f t="shared" ref="U99:AD99" si="18">+U98+U97</f>
        <v>10624694.550000001</v>
      </c>
      <c r="V99" s="348">
        <f t="shared" si="18"/>
        <v>0</v>
      </c>
      <c r="W99" s="348">
        <f t="shared" si="18"/>
        <v>110331099.55</v>
      </c>
      <c r="X99" s="348">
        <f t="shared" si="18"/>
        <v>104583405</v>
      </c>
      <c r="Y99" s="348">
        <f t="shared" si="18"/>
        <v>3079000</v>
      </c>
      <c r="Z99" s="348">
        <f t="shared" si="18"/>
        <v>1621620</v>
      </c>
      <c r="AA99" s="348">
        <f t="shared" si="18"/>
        <v>790000</v>
      </c>
      <c r="AB99" s="348">
        <f t="shared" si="18"/>
        <v>2411620</v>
      </c>
      <c r="AC99" s="348">
        <f t="shared" si="18"/>
        <v>5490620</v>
      </c>
      <c r="AD99" s="348">
        <f t="shared" si="18"/>
        <v>0</v>
      </c>
    </row>
    <row r="100" spans="1:39" x14ac:dyDescent="0.25">
      <c r="A100" s="291"/>
      <c r="B100" s="292"/>
      <c r="C100" s="293"/>
      <c r="D100" s="293"/>
      <c r="E100" s="294"/>
      <c r="F100" s="377"/>
      <c r="G100" s="296"/>
      <c r="H100" s="297"/>
      <c r="I100" s="298"/>
      <c r="J100" s="230"/>
      <c r="K100" s="378"/>
      <c r="L100" s="379"/>
      <c r="M100" s="230"/>
      <c r="N100" s="380"/>
      <c r="O100" s="297"/>
      <c r="P100" s="298"/>
      <c r="Q100" s="379"/>
      <c r="R100" s="379"/>
      <c r="S100" s="324"/>
      <c r="T100" s="301"/>
      <c r="U100" s="302"/>
      <c r="V100" s="303"/>
      <c r="W100" s="304"/>
      <c r="X100" s="305"/>
      <c r="Y100" s="306"/>
      <c r="Z100" s="306">
        <f>+[2]september!$AB$11</f>
        <v>0</v>
      </c>
      <c r="AA100" s="293"/>
      <c r="AB100" s="293"/>
      <c r="AC100" s="293"/>
      <c r="AD100" s="300"/>
    </row>
    <row r="101" spans="1:39" x14ac:dyDescent="0.25">
      <c r="A101" s="199"/>
      <c r="B101" s="200"/>
      <c r="C101" s="220" t="s">
        <v>645</v>
      </c>
      <c r="D101" s="182"/>
      <c r="E101" s="185"/>
      <c r="F101" s="221"/>
      <c r="G101" s="209"/>
      <c r="H101" s="188"/>
      <c r="I101" s="189"/>
      <c r="J101" s="203"/>
      <c r="K101" s="222"/>
      <c r="L101" s="223"/>
      <c r="M101" s="203"/>
      <c r="N101" s="226"/>
      <c r="O101" s="188"/>
      <c r="P101" s="189"/>
      <c r="Q101" s="223"/>
      <c r="R101" s="223"/>
      <c r="S101" s="218"/>
      <c r="T101" s="217"/>
      <c r="U101" s="212"/>
      <c r="V101" s="213"/>
      <c r="W101" s="214"/>
      <c r="X101" s="208"/>
      <c r="Y101" s="179"/>
      <c r="Z101" s="179">
        <f>+[2]september!$AB$11</f>
        <v>0</v>
      </c>
      <c r="AA101" s="182"/>
      <c r="AB101" s="182"/>
      <c r="AC101" s="182"/>
      <c r="AD101" s="190"/>
    </row>
    <row r="102" spans="1:39" s="530" customFormat="1" x14ac:dyDescent="0.25">
      <c r="A102" s="522">
        <f>+A98+1</f>
        <v>82</v>
      </c>
      <c r="B102" s="494" t="s">
        <v>274</v>
      </c>
      <c r="C102" s="495" t="s">
        <v>275</v>
      </c>
      <c r="D102" s="495" t="s">
        <v>278</v>
      </c>
      <c r="E102" s="533" t="s">
        <v>593</v>
      </c>
      <c r="F102" s="497">
        <v>16</v>
      </c>
      <c r="G102" s="498"/>
      <c r="H102" s="499" t="s">
        <v>594</v>
      </c>
      <c r="I102" s="500" t="s">
        <v>595</v>
      </c>
      <c r="J102" s="534" t="s">
        <v>411</v>
      </c>
      <c r="K102" s="502" t="s">
        <v>666</v>
      </c>
      <c r="L102" s="503">
        <v>44788</v>
      </c>
      <c r="M102" s="504" t="s">
        <v>175</v>
      </c>
      <c r="N102" s="505" t="s">
        <v>367</v>
      </c>
      <c r="O102" s="499" t="s">
        <v>597</v>
      </c>
      <c r="P102" s="500" t="s">
        <v>116</v>
      </c>
      <c r="Q102" s="503">
        <v>44788</v>
      </c>
      <c r="R102" s="503">
        <v>45152</v>
      </c>
      <c r="S102" s="506" t="s">
        <v>117</v>
      </c>
      <c r="T102" s="535">
        <v>2970000</v>
      </c>
      <c r="U102" s="508">
        <f>+T102*0.11</f>
        <v>326700</v>
      </c>
      <c r="V102" s="525"/>
      <c r="W102" s="526">
        <f t="shared" si="16"/>
        <v>3296700</v>
      </c>
      <c r="X102" s="527">
        <v>2970000</v>
      </c>
      <c r="Y102" s="528">
        <f>+FERUARI!AC102</f>
        <v>0</v>
      </c>
      <c r="Z102" s="528">
        <f>+[1]MARET!AB102</f>
        <v>0</v>
      </c>
      <c r="AA102" s="495"/>
      <c r="AB102" s="495">
        <f t="shared" ref="AB102:AB110" si="19">+Z102+AA102</f>
        <v>0</v>
      </c>
      <c r="AC102" s="495">
        <f t="shared" ref="AC102" si="20">+AB102+Y102</f>
        <v>0</v>
      </c>
      <c r="AD102" s="529" t="s">
        <v>668</v>
      </c>
    </row>
    <row r="103" spans="1:39" s="530" customFormat="1" x14ac:dyDescent="0.25">
      <c r="A103" s="522">
        <f t="shared" si="13"/>
        <v>83</v>
      </c>
      <c r="B103" s="494" t="s">
        <v>274</v>
      </c>
      <c r="C103" s="495" t="s">
        <v>275</v>
      </c>
      <c r="D103" s="495" t="s">
        <v>278</v>
      </c>
      <c r="E103" s="533" t="s">
        <v>593</v>
      </c>
      <c r="F103" s="497">
        <v>24</v>
      </c>
      <c r="G103" s="498"/>
      <c r="H103" s="499" t="s">
        <v>594</v>
      </c>
      <c r="I103" s="500" t="s">
        <v>595</v>
      </c>
      <c r="J103" s="534" t="s">
        <v>412</v>
      </c>
      <c r="K103" s="502" t="s">
        <v>672</v>
      </c>
      <c r="L103" s="503">
        <v>44770</v>
      </c>
      <c r="M103" s="504" t="s">
        <v>175</v>
      </c>
      <c r="N103" s="505" t="s">
        <v>367</v>
      </c>
      <c r="O103" s="499" t="s">
        <v>597</v>
      </c>
      <c r="P103" s="500" t="s">
        <v>116</v>
      </c>
      <c r="Q103" s="503">
        <v>44770</v>
      </c>
      <c r="R103" s="503">
        <v>45134</v>
      </c>
      <c r="S103" s="506" t="s">
        <v>117</v>
      </c>
      <c r="T103" s="535">
        <v>13200000</v>
      </c>
      <c r="U103" s="508">
        <f>+T103*0.11</f>
        <v>1452000</v>
      </c>
      <c r="V103" s="525"/>
      <c r="W103" s="526">
        <f t="shared" si="16"/>
        <v>14652000</v>
      </c>
      <c r="X103" s="527">
        <v>13200000</v>
      </c>
      <c r="Y103" s="528">
        <f>+FERUARI!AC103</f>
        <v>0</v>
      </c>
      <c r="Z103" s="528">
        <f>+[1]MARET!AB103</f>
        <v>0</v>
      </c>
      <c r="AA103" s="495"/>
      <c r="AB103" s="495">
        <f t="shared" si="19"/>
        <v>0</v>
      </c>
      <c r="AC103" s="495">
        <f t="shared" si="14"/>
        <v>0</v>
      </c>
      <c r="AD103" s="529"/>
    </row>
    <row r="104" spans="1:39" s="530" customFormat="1" x14ac:dyDescent="0.25">
      <c r="A104" s="522">
        <f t="shared" si="13"/>
        <v>84</v>
      </c>
      <c r="B104" s="494" t="s">
        <v>274</v>
      </c>
      <c r="C104" s="495" t="s">
        <v>275</v>
      </c>
      <c r="D104" s="495" t="s">
        <v>278</v>
      </c>
      <c r="E104" s="533" t="s">
        <v>593</v>
      </c>
      <c r="F104" s="497">
        <v>24</v>
      </c>
      <c r="G104" s="498"/>
      <c r="H104" s="499" t="s">
        <v>594</v>
      </c>
      <c r="I104" s="500" t="s">
        <v>595</v>
      </c>
      <c r="J104" s="534" t="s">
        <v>413</v>
      </c>
      <c r="K104" s="502" t="s">
        <v>675</v>
      </c>
      <c r="L104" s="503">
        <v>44770</v>
      </c>
      <c r="M104" s="504" t="s">
        <v>175</v>
      </c>
      <c r="N104" s="505" t="s">
        <v>368</v>
      </c>
      <c r="O104" s="499" t="s">
        <v>599</v>
      </c>
      <c r="P104" s="500" t="s">
        <v>116</v>
      </c>
      <c r="Q104" s="503">
        <v>44770</v>
      </c>
      <c r="R104" s="503">
        <v>45134</v>
      </c>
      <c r="S104" s="506" t="s">
        <v>117</v>
      </c>
      <c r="T104" s="535">
        <v>4180000</v>
      </c>
      <c r="U104" s="508">
        <f>+T104*0.11</f>
        <v>459800</v>
      </c>
      <c r="V104" s="525"/>
      <c r="W104" s="526">
        <f t="shared" si="16"/>
        <v>4639800</v>
      </c>
      <c r="X104" s="527">
        <v>3800000</v>
      </c>
      <c r="Y104" s="528">
        <f>+FERUARI!AC104</f>
        <v>0</v>
      </c>
      <c r="Z104" s="528">
        <f>+[1]MARET!AB104</f>
        <v>0</v>
      </c>
      <c r="AA104" s="495"/>
      <c r="AB104" s="495">
        <f t="shared" si="19"/>
        <v>0</v>
      </c>
      <c r="AC104" s="495">
        <f t="shared" si="14"/>
        <v>0</v>
      </c>
      <c r="AD104" s="529" t="s">
        <v>670</v>
      </c>
    </row>
    <row r="105" spans="1:39" s="530" customFormat="1" x14ac:dyDescent="0.25">
      <c r="A105" s="522">
        <f t="shared" si="13"/>
        <v>85</v>
      </c>
      <c r="B105" s="494" t="s">
        <v>274</v>
      </c>
      <c r="C105" s="495" t="s">
        <v>275</v>
      </c>
      <c r="D105" s="495" t="s">
        <v>278</v>
      </c>
      <c r="E105" s="533" t="s">
        <v>593</v>
      </c>
      <c r="F105" s="497">
        <v>24</v>
      </c>
      <c r="G105" s="498"/>
      <c r="H105" s="499" t="s">
        <v>594</v>
      </c>
      <c r="I105" s="500" t="s">
        <v>595</v>
      </c>
      <c r="J105" s="534" t="s">
        <v>414</v>
      </c>
      <c r="K105" s="502" t="s">
        <v>674</v>
      </c>
      <c r="L105" s="536" t="s">
        <v>662</v>
      </c>
      <c r="M105" s="504" t="s">
        <v>175</v>
      </c>
      <c r="N105" s="505" t="s">
        <v>369</v>
      </c>
      <c r="O105" s="499" t="s">
        <v>601</v>
      </c>
      <c r="P105" s="500" t="s">
        <v>116</v>
      </c>
      <c r="Q105" s="503">
        <v>44770</v>
      </c>
      <c r="R105" s="503">
        <v>45134</v>
      </c>
      <c r="S105" s="506" t="s">
        <v>117</v>
      </c>
      <c r="T105" s="524">
        <v>13200000</v>
      </c>
      <c r="U105" s="508">
        <f>+T105*0.11</f>
        <v>1452000</v>
      </c>
      <c r="V105" s="525"/>
      <c r="W105" s="526">
        <f t="shared" si="16"/>
        <v>14652000</v>
      </c>
      <c r="X105" s="527">
        <v>13200000</v>
      </c>
      <c r="Y105" s="528">
        <f>+FERUARI!AC105</f>
        <v>0</v>
      </c>
      <c r="Z105" s="528">
        <f>+[1]MARET!AB105</f>
        <v>0</v>
      </c>
      <c r="AA105" s="495"/>
      <c r="AB105" s="495">
        <f t="shared" si="19"/>
        <v>0</v>
      </c>
      <c r="AC105" s="495">
        <f t="shared" si="14"/>
        <v>0</v>
      </c>
      <c r="AD105" s="529"/>
    </row>
    <row r="106" spans="1:39" s="530" customFormat="1" x14ac:dyDescent="0.25">
      <c r="A106" s="522">
        <f t="shared" si="13"/>
        <v>86</v>
      </c>
      <c r="B106" s="494" t="s">
        <v>274</v>
      </c>
      <c r="C106" s="495" t="s">
        <v>275</v>
      </c>
      <c r="D106" s="495" t="s">
        <v>278</v>
      </c>
      <c r="E106" s="533" t="s">
        <v>593</v>
      </c>
      <c r="F106" s="497">
        <v>24</v>
      </c>
      <c r="G106" s="498"/>
      <c r="H106" s="499" t="s">
        <v>594</v>
      </c>
      <c r="I106" s="500" t="s">
        <v>595</v>
      </c>
      <c r="J106" s="534" t="s">
        <v>415</v>
      </c>
      <c r="K106" s="502" t="s">
        <v>671</v>
      </c>
      <c r="L106" s="503">
        <v>44788</v>
      </c>
      <c r="M106" s="504" t="s">
        <v>175</v>
      </c>
      <c r="N106" s="505" t="s">
        <v>370</v>
      </c>
      <c r="O106" s="499" t="s">
        <v>596</v>
      </c>
      <c r="P106" s="500" t="s">
        <v>116</v>
      </c>
      <c r="Q106" s="503">
        <v>44770</v>
      </c>
      <c r="R106" s="503">
        <v>45134</v>
      </c>
      <c r="S106" s="506" t="s">
        <v>117</v>
      </c>
      <c r="T106" s="524">
        <v>13200000</v>
      </c>
      <c r="U106" s="508">
        <f>+T106*0.11</f>
        <v>1452000</v>
      </c>
      <c r="V106" s="525"/>
      <c r="W106" s="526">
        <f t="shared" si="16"/>
        <v>14652000</v>
      </c>
      <c r="X106" s="527">
        <v>13200000</v>
      </c>
      <c r="Y106" s="528">
        <f>+FERUARI!AC106</f>
        <v>0</v>
      </c>
      <c r="Z106" s="528">
        <f>+[1]MARET!AB106</f>
        <v>0</v>
      </c>
      <c r="AA106" s="495"/>
      <c r="AB106" s="495">
        <f t="shared" si="19"/>
        <v>0</v>
      </c>
      <c r="AC106" s="495">
        <f t="shared" si="14"/>
        <v>0</v>
      </c>
      <c r="AD106" s="529"/>
    </row>
    <row r="107" spans="1:39" s="530" customFormat="1" x14ac:dyDescent="0.25">
      <c r="A107" s="522">
        <f t="shared" si="13"/>
        <v>87</v>
      </c>
      <c r="B107" s="494" t="s">
        <v>274</v>
      </c>
      <c r="C107" s="495" t="s">
        <v>275</v>
      </c>
      <c r="D107" s="495" t="s">
        <v>278</v>
      </c>
      <c r="E107" s="533" t="s">
        <v>593</v>
      </c>
      <c r="F107" s="497">
        <v>9</v>
      </c>
      <c r="G107" s="498"/>
      <c r="H107" s="499" t="s">
        <v>594</v>
      </c>
      <c r="I107" s="500" t="s">
        <v>595</v>
      </c>
      <c r="J107" s="534" t="s">
        <v>416</v>
      </c>
      <c r="K107" s="502" t="s">
        <v>667</v>
      </c>
      <c r="L107" s="503">
        <v>44788</v>
      </c>
      <c r="M107" s="504" t="s">
        <v>175</v>
      </c>
      <c r="N107" s="505" t="s">
        <v>370</v>
      </c>
      <c r="O107" s="499" t="s">
        <v>596</v>
      </c>
      <c r="P107" s="500" t="s">
        <v>116</v>
      </c>
      <c r="Q107" s="503">
        <v>44788</v>
      </c>
      <c r="R107" s="503">
        <v>45152</v>
      </c>
      <c r="S107" s="506" t="s">
        <v>117</v>
      </c>
      <c r="T107" s="524">
        <v>1980000</v>
      </c>
      <c r="U107" s="508">
        <f>T107*11%</f>
        <v>217800</v>
      </c>
      <c r="V107" s="525"/>
      <c r="W107" s="526">
        <f t="shared" si="16"/>
        <v>2197800</v>
      </c>
      <c r="X107" s="527">
        <v>2906000</v>
      </c>
      <c r="Y107" s="528">
        <f>+FERUARI!AC107</f>
        <v>0</v>
      </c>
      <c r="Z107" s="528">
        <f>+[1]MARET!AB107</f>
        <v>0</v>
      </c>
      <c r="AA107" s="495"/>
      <c r="AB107" s="495">
        <f t="shared" si="19"/>
        <v>0</v>
      </c>
      <c r="AC107" s="495">
        <f t="shared" si="14"/>
        <v>0</v>
      </c>
      <c r="AD107" s="529" t="s">
        <v>668</v>
      </c>
    </row>
    <row r="108" spans="1:39" s="530" customFormat="1" x14ac:dyDescent="0.25">
      <c r="A108" s="522">
        <f t="shared" si="13"/>
        <v>88</v>
      </c>
      <c r="B108" s="494" t="s">
        <v>274</v>
      </c>
      <c r="C108" s="495" t="s">
        <v>275</v>
      </c>
      <c r="D108" s="495" t="s">
        <v>278</v>
      </c>
      <c r="E108" s="533" t="s">
        <v>593</v>
      </c>
      <c r="F108" s="497">
        <v>24</v>
      </c>
      <c r="G108" s="498"/>
      <c r="H108" s="499" t="s">
        <v>594</v>
      </c>
      <c r="I108" s="500" t="s">
        <v>595</v>
      </c>
      <c r="J108" s="534" t="s">
        <v>417</v>
      </c>
      <c r="K108" s="502" t="s">
        <v>673</v>
      </c>
      <c r="L108" s="503" t="s">
        <v>511</v>
      </c>
      <c r="M108" s="504" t="s">
        <v>175</v>
      </c>
      <c r="N108" s="505" t="s">
        <v>371</v>
      </c>
      <c r="O108" s="499" t="s">
        <v>598</v>
      </c>
      <c r="P108" s="500" t="s">
        <v>116</v>
      </c>
      <c r="Q108" s="503">
        <v>44770</v>
      </c>
      <c r="R108" s="503">
        <v>45134</v>
      </c>
      <c r="S108" s="506" t="s">
        <v>117</v>
      </c>
      <c r="T108" s="524">
        <v>13200000</v>
      </c>
      <c r="U108" s="508">
        <f>+T108*0.11</f>
        <v>1452000</v>
      </c>
      <c r="V108" s="525"/>
      <c r="W108" s="526">
        <f t="shared" si="16"/>
        <v>14652000</v>
      </c>
      <c r="X108" s="527">
        <v>13200000</v>
      </c>
      <c r="Y108" s="528">
        <f>+FERUARI!AC108</f>
        <v>0</v>
      </c>
      <c r="Z108" s="528">
        <f>+[1]MARET!AB108</f>
        <v>0</v>
      </c>
      <c r="AA108" s="495"/>
      <c r="AB108" s="495">
        <f t="shared" si="19"/>
        <v>0</v>
      </c>
      <c r="AC108" s="495">
        <f t="shared" si="14"/>
        <v>0</v>
      </c>
      <c r="AD108" s="529"/>
    </row>
    <row r="109" spans="1:39" s="530" customFormat="1" x14ac:dyDescent="0.25">
      <c r="A109" s="522">
        <f t="shared" si="13"/>
        <v>89</v>
      </c>
      <c r="B109" s="494" t="s">
        <v>274</v>
      </c>
      <c r="C109" s="495" t="s">
        <v>275</v>
      </c>
      <c r="D109" s="495" t="s">
        <v>278</v>
      </c>
      <c r="E109" s="533" t="s">
        <v>593</v>
      </c>
      <c r="F109" s="497">
        <v>24</v>
      </c>
      <c r="G109" s="498"/>
      <c r="H109" s="499" t="s">
        <v>594</v>
      </c>
      <c r="I109" s="500" t="s">
        <v>595</v>
      </c>
      <c r="J109" s="534" t="s">
        <v>417</v>
      </c>
      <c r="K109" s="502" t="s">
        <v>678</v>
      </c>
      <c r="L109" s="503">
        <v>44770</v>
      </c>
      <c r="M109" s="504" t="s">
        <v>175</v>
      </c>
      <c r="N109" s="505" t="s">
        <v>372</v>
      </c>
      <c r="O109" s="499" t="s">
        <v>600</v>
      </c>
      <c r="P109" s="500" t="s">
        <v>116</v>
      </c>
      <c r="Q109" s="503">
        <v>44770</v>
      </c>
      <c r="R109" s="503">
        <v>45134</v>
      </c>
      <c r="S109" s="506" t="s">
        <v>117</v>
      </c>
      <c r="T109" s="524">
        <v>12000000</v>
      </c>
      <c r="U109" s="508">
        <f t="shared" ref="U109:U130" si="21">T109*10%</f>
        <v>1200000</v>
      </c>
      <c r="V109" s="525"/>
      <c r="W109" s="526">
        <f t="shared" si="16"/>
        <v>13200000</v>
      </c>
      <c r="X109" s="527">
        <v>13200000</v>
      </c>
      <c r="Y109" s="528">
        <f>+FERUARI!AC109</f>
        <v>0</v>
      </c>
      <c r="Z109" s="528">
        <f>+[1]MARET!AB109</f>
        <v>0</v>
      </c>
      <c r="AA109" s="495"/>
      <c r="AB109" s="495">
        <f t="shared" si="19"/>
        <v>0</v>
      </c>
      <c r="AC109" s="495">
        <f t="shared" si="14"/>
        <v>0</v>
      </c>
      <c r="AD109" s="529"/>
      <c r="AM109" s="532"/>
    </row>
    <row r="110" spans="1:39" s="530" customFormat="1" ht="15.75" thickBot="1" x14ac:dyDescent="0.3">
      <c r="A110" s="537">
        <f t="shared" si="13"/>
        <v>90</v>
      </c>
      <c r="B110" s="509" t="s">
        <v>274</v>
      </c>
      <c r="C110" s="510" t="s">
        <v>275</v>
      </c>
      <c r="D110" s="510" t="s">
        <v>278</v>
      </c>
      <c r="E110" s="538" t="s">
        <v>295</v>
      </c>
      <c r="F110" s="539"/>
      <c r="G110" s="540"/>
      <c r="H110" s="513"/>
      <c r="I110" s="516"/>
      <c r="J110" s="515" t="s">
        <v>416</v>
      </c>
      <c r="K110" s="541" t="s">
        <v>503</v>
      </c>
      <c r="L110" s="542" t="s">
        <v>512</v>
      </c>
      <c r="M110" s="515" t="s">
        <v>175</v>
      </c>
      <c r="N110" s="515" t="s">
        <v>373</v>
      </c>
      <c r="O110" s="513"/>
      <c r="P110" s="516"/>
      <c r="Q110" s="542" t="s">
        <v>512</v>
      </c>
      <c r="R110" s="542" t="s">
        <v>517</v>
      </c>
      <c r="S110" s="517"/>
      <c r="T110" s="515">
        <v>20000000</v>
      </c>
      <c r="U110" s="543">
        <f t="shared" si="21"/>
        <v>2000000</v>
      </c>
      <c r="V110" s="544"/>
      <c r="W110" s="545">
        <f t="shared" si="16"/>
        <v>22000000</v>
      </c>
      <c r="X110" s="546">
        <v>35000000</v>
      </c>
      <c r="Y110" s="528">
        <f>+FERUARI!AC110</f>
        <v>0</v>
      </c>
      <c r="Z110" s="528">
        <f>+[1]MARET!AB110</f>
        <v>0</v>
      </c>
      <c r="AA110" s="510"/>
      <c r="AB110" s="495">
        <f t="shared" si="19"/>
        <v>0</v>
      </c>
      <c r="AC110" s="510">
        <f t="shared" si="14"/>
        <v>0</v>
      </c>
      <c r="AD110" s="548"/>
      <c r="AM110" s="532"/>
    </row>
    <row r="111" spans="1:39" ht="15.75" thickBot="1" x14ac:dyDescent="0.3">
      <c r="A111" s="307"/>
      <c r="B111" s="308"/>
      <c r="C111" s="309"/>
      <c r="D111" s="309"/>
      <c r="E111" s="384"/>
      <c r="F111" s="385"/>
      <c r="G111" s="312"/>
      <c r="H111" s="313"/>
      <c r="I111" s="314"/>
      <c r="J111" s="318"/>
      <c r="K111" s="341"/>
      <c r="L111" s="342"/>
      <c r="M111" s="318"/>
      <c r="N111" s="318"/>
      <c r="O111" s="313"/>
      <c r="P111" s="314"/>
      <c r="Q111" s="342"/>
      <c r="R111" s="342"/>
      <c r="S111" s="343"/>
      <c r="T111" s="318">
        <f>SUM(T102:T110)</f>
        <v>93930000</v>
      </c>
      <c r="U111" s="318">
        <f t="shared" ref="U111:AC111" si="22">SUM(U102:U110)</f>
        <v>10012300</v>
      </c>
      <c r="V111" s="318">
        <f t="shared" si="22"/>
        <v>0</v>
      </c>
      <c r="W111" s="318">
        <f t="shared" si="22"/>
        <v>103942300</v>
      </c>
      <c r="X111" s="318">
        <f t="shared" si="22"/>
        <v>110676000</v>
      </c>
      <c r="Y111" s="318">
        <f t="shared" si="22"/>
        <v>0</v>
      </c>
      <c r="Z111" s="318">
        <f t="shared" si="22"/>
        <v>0</v>
      </c>
      <c r="AA111" s="318">
        <f t="shared" si="22"/>
        <v>0</v>
      </c>
      <c r="AB111" s="318">
        <f>SUM(AB102:AB110)</f>
        <v>0</v>
      </c>
      <c r="AC111" s="318">
        <f t="shared" si="22"/>
        <v>0</v>
      </c>
      <c r="AD111" s="320"/>
      <c r="AM111" s="181"/>
    </row>
    <row r="112" spans="1:39" s="530" customFormat="1" x14ac:dyDescent="0.25">
      <c r="A112" s="549">
        <f>+A110+1</f>
        <v>91</v>
      </c>
      <c r="B112" s="550" t="s">
        <v>274</v>
      </c>
      <c r="C112" s="551" t="s">
        <v>275</v>
      </c>
      <c r="D112" s="551" t="s">
        <v>278</v>
      </c>
      <c r="E112" s="552" t="s">
        <v>561</v>
      </c>
      <c r="F112" s="553">
        <v>24</v>
      </c>
      <c r="G112" s="554"/>
      <c r="H112" s="555" t="s">
        <v>562</v>
      </c>
      <c r="I112" s="556" t="s">
        <v>563</v>
      </c>
      <c r="J112" s="557" t="s">
        <v>418</v>
      </c>
      <c r="K112" s="558" t="s">
        <v>665</v>
      </c>
      <c r="L112" s="559">
        <v>44788</v>
      </c>
      <c r="M112" s="560" t="s">
        <v>175</v>
      </c>
      <c r="N112" s="561" t="s">
        <v>374</v>
      </c>
      <c r="O112" s="555" t="s">
        <v>565</v>
      </c>
      <c r="P112" s="556" t="s">
        <v>116</v>
      </c>
      <c r="Q112" s="559">
        <v>44770</v>
      </c>
      <c r="R112" s="559">
        <v>45134</v>
      </c>
      <c r="S112" s="562" t="s">
        <v>117</v>
      </c>
      <c r="T112" s="563">
        <v>3700000</v>
      </c>
      <c r="U112" s="564">
        <f>0.11*T112</f>
        <v>407000</v>
      </c>
      <c r="V112" s="565"/>
      <c r="W112" s="566">
        <f t="shared" si="16"/>
        <v>4107000</v>
      </c>
      <c r="X112" s="563">
        <v>3700000</v>
      </c>
      <c r="Y112" s="528">
        <f>+FERUARI!AC112</f>
        <v>0</v>
      </c>
      <c r="Z112" s="528">
        <f>+[3]MARET!AB112</f>
        <v>0</v>
      </c>
      <c r="AA112" s="551"/>
      <c r="AB112" s="495">
        <f t="shared" ref="AB112:AB115" si="23">+Z112+AA112</f>
        <v>0</v>
      </c>
      <c r="AC112" s="551">
        <f t="shared" ref="AC112" si="24">+AB112+Y112</f>
        <v>0</v>
      </c>
      <c r="AD112" s="568" t="s">
        <v>668</v>
      </c>
      <c r="AM112" s="532"/>
    </row>
    <row r="113" spans="1:39" s="530" customFormat="1" x14ac:dyDescent="0.25">
      <c r="A113" s="522">
        <f t="shared" si="13"/>
        <v>92</v>
      </c>
      <c r="B113" s="494" t="s">
        <v>274</v>
      </c>
      <c r="C113" s="495" t="s">
        <v>275</v>
      </c>
      <c r="D113" s="495" t="s">
        <v>278</v>
      </c>
      <c r="E113" s="533" t="s">
        <v>296</v>
      </c>
      <c r="F113" s="497">
        <v>18</v>
      </c>
      <c r="G113" s="498">
        <v>27</v>
      </c>
      <c r="H113" s="499" t="s">
        <v>562</v>
      </c>
      <c r="I113" s="500" t="s">
        <v>563</v>
      </c>
      <c r="J113" s="534" t="s">
        <v>419</v>
      </c>
      <c r="K113" s="569" t="s">
        <v>608</v>
      </c>
      <c r="L113" s="570">
        <v>44713</v>
      </c>
      <c r="M113" s="504" t="s">
        <v>175</v>
      </c>
      <c r="N113" s="505" t="s">
        <v>375</v>
      </c>
      <c r="O113" s="499" t="s">
        <v>609</v>
      </c>
      <c r="P113" s="500" t="s">
        <v>116</v>
      </c>
      <c r="Q113" s="570">
        <v>44653</v>
      </c>
      <c r="R113" s="570">
        <v>45017</v>
      </c>
      <c r="S113" s="506" t="s">
        <v>117</v>
      </c>
      <c r="T113" s="524">
        <v>9500000</v>
      </c>
      <c r="U113" s="508">
        <v>1045000</v>
      </c>
      <c r="V113" s="525"/>
      <c r="W113" s="526">
        <f t="shared" si="16"/>
        <v>10545000</v>
      </c>
      <c r="X113" s="524">
        <v>9500000</v>
      </c>
      <c r="Y113" s="528">
        <f>+FERUARI!AC113</f>
        <v>0</v>
      </c>
      <c r="Z113" s="528">
        <f>+[1]MARET!AB113</f>
        <v>0</v>
      </c>
      <c r="AA113" s="495"/>
      <c r="AB113" s="495">
        <f t="shared" si="23"/>
        <v>0</v>
      </c>
      <c r="AC113" s="495">
        <f t="shared" si="14"/>
        <v>0</v>
      </c>
      <c r="AD113" s="571"/>
      <c r="AM113" s="532"/>
    </row>
    <row r="114" spans="1:39" x14ac:dyDescent="0.25">
      <c r="A114" s="199">
        <f t="shared" si="13"/>
        <v>93</v>
      </c>
      <c r="B114" s="200" t="s">
        <v>274</v>
      </c>
      <c r="C114" s="182" t="s">
        <v>275</v>
      </c>
      <c r="D114" s="182" t="s">
        <v>278</v>
      </c>
      <c r="E114" s="185" t="s">
        <v>561</v>
      </c>
      <c r="F114" s="201">
        <v>22.2</v>
      </c>
      <c r="G114" s="209"/>
      <c r="H114" s="188" t="s">
        <v>562</v>
      </c>
      <c r="I114" s="189" t="s">
        <v>563</v>
      </c>
      <c r="J114" s="227" t="s">
        <v>420</v>
      </c>
      <c r="K114" s="204" t="s">
        <v>504</v>
      </c>
      <c r="L114" s="205">
        <v>44599</v>
      </c>
      <c r="M114" s="203" t="s">
        <v>175</v>
      </c>
      <c r="N114" s="187" t="s">
        <v>376</v>
      </c>
      <c r="O114" s="188" t="s">
        <v>564</v>
      </c>
      <c r="P114" s="189" t="s">
        <v>116</v>
      </c>
      <c r="Q114" s="205">
        <v>44532</v>
      </c>
      <c r="R114" s="205">
        <v>44896</v>
      </c>
      <c r="S114" s="218" t="s">
        <v>117</v>
      </c>
      <c r="T114" s="228">
        <v>6600000</v>
      </c>
      <c r="U114" s="212">
        <f t="shared" si="21"/>
        <v>660000</v>
      </c>
      <c r="V114" s="213"/>
      <c r="W114" s="214">
        <f t="shared" si="16"/>
        <v>7260000</v>
      </c>
      <c r="X114" s="491">
        <v>6600000</v>
      </c>
      <c r="Y114" s="179">
        <f>+FERUARI!AC114</f>
        <v>0</v>
      </c>
      <c r="Z114" s="179">
        <f>+[1]MARET!AB114</f>
        <v>0</v>
      </c>
      <c r="AA114" s="182"/>
      <c r="AB114" s="182">
        <f t="shared" si="23"/>
        <v>0</v>
      </c>
      <c r="AC114" s="182">
        <f t="shared" si="14"/>
        <v>0</v>
      </c>
      <c r="AD114" s="190" t="s">
        <v>670</v>
      </c>
      <c r="AM114" s="181"/>
    </row>
    <row r="115" spans="1:39" ht="15.75" thickBot="1" x14ac:dyDescent="0.3">
      <c r="A115" s="235">
        <f t="shared" si="13"/>
        <v>94</v>
      </c>
      <c r="B115" s="236" t="s">
        <v>274</v>
      </c>
      <c r="C115" s="237" t="s">
        <v>275</v>
      </c>
      <c r="D115" s="237" t="s">
        <v>278</v>
      </c>
      <c r="E115" s="238" t="s">
        <v>561</v>
      </c>
      <c r="F115" s="239">
        <v>22.2</v>
      </c>
      <c r="G115" s="240"/>
      <c r="H115" s="241" t="s">
        <v>562</v>
      </c>
      <c r="I115" s="242" t="s">
        <v>563</v>
      </c>
      <c r="J115" s="386" t="s">
        <v>420</v>
      </c>
      <c r="K115" s="338" t="s">
        <v>505</v>
      </c>
      <c r="L115" s="245">
        <v>44599</v>
      </c>
      <c r="M115" s="243" t="s">
        <v>175</v>
      </c>
      <c r="N115" s="386" t="s">
        <v>377</v>
      </c>
      <c r="O115" s="241" t="s">
        <v>565</v>
      </c>
      <c r="P115" s="242" t="s">
        <v>116</v>
      </c>
      <c r="Q115" s="245">
        <v>44532</v>
      </c>
      <c r="R115" s="245">
        <v>44896</v>
      </c>
      <c r="S115" s="246" t="s">
        <v>117</v>
      </c>
      <c r="T115" s="387">
        <v>6600000</v>
      </c>
      <c r="U115" s="289">
        <f t="shared" si="21"/>
        <v>660000</v>
      </c>
      <c r="V115" s="248"/>
      <c r="W115" s="249">
        <f t="shared" si="16"/>
        <v>7260000</v>
      </c>
      <c r="X115" s="491">
        <v>6600000</v>
      </c>
      <c r="Y115" s="179">
        <f>+FERUARI!AC115</f>
        <v>0</v>
      </c>
      <c r="Z115" s="179">
        <f>+[1]MARET!AB115</f>
        <v>0</v>
      </c>
      <c r="AA115" s="237"/>
      <c r="AB115" s="182">
        <f t="shared" si="23"/>
        <v>0</v>
      </c>
      <c r="AC115" s="237">
        <f t="shared" si="14"/>
        <v>0</v>
      </c>
      <c r="AD115" s="287" t="s">
        <v>669</v>
      </c>
      <c r="AM115" s="181"/>
    </row>
    <row r="116" spans="1:39" ht="15.75" thickBot="1" x14ac:dyDescent="0.3">
      <c r="A116" s="307"/>
      <c r="B116" s="308"/>
      <c r="C116" s="309"/>
      <c r="D116" s="309"/>
      <c r="E116" s="310"/>
      <c r="F116" s="385"/>
      <c r="G116" s="312"/>
      <c r="H116" s="313"/>
      <c r="I116" s="314"/>
      <c r="J116" s="388"/>
      <c r="K116" s="341"/>
      <c r="L116" s="342"/>
      <c r="M116" s="318"/>
      <c r="N116" s="388"/>
      <c r="O116" s="313"/>
      <c r="P116" s="314"/>
      <c r="Q116" s="342"/>
      <c r="R116" s="342"/>
      <c r="S116" s="343"/>
      <c r="T116" s="389">
        <f>SUM(T112:T115)</f>
        <v>26400000</v>
      </c>
      <c r="U116" s="389">
        <f t="shared" ref="U116:AC116" si="25">SUM(U112:U115)</f>
        <v>2772000</v>
      </c>
      <c r="V116" s="389">
        <f t="shared" si="25"/>
        <v>0</v>
      </c>
      <c r="W116" s="389">
        <f t="shared" si="25"/>
        <v>29172000</v>
      </c>
      <c r="X116" s="389">
        <f t="shared" si="25"/>
        <v>26400000</v>
      </c>
      <c r="Y116" s="389">
        <f t="shared" si="25"/>
        <v>0</v>
      </c>
      <c r="Z116" s="389">
        <f t="shared" si="25"/>
        <v>0</v>
      </c>
      <c r="AA116" s="389">
        <f t="shared" si="25"/>
        <v>0</v>
      </c>
      <c r="AB116" s="389">
        <f t="shared" si="25"/>
        <v>0</v>
      </c>
      <c r="AC116" s="389">
        <f t="shared" si="25"/>
        <v>0</v>
      </c>
      <c r="AD116" s="320"/>
      <c r="AM116" s="181"/>
    </row>
    <row r="117" spans="1:39" ht="15.75" thickBot="1" x14ac:dyDescent="0.3">
      <c r="A117" s="360">
        <f>+A115+1</f>
        <v>95</v>
      </c>
      <c r="B117" s="361" t="s">
        <v>274</v>
      </c>
      <c r="C117" s="362" t="s">
        <v>275</v>
      </c>
      <c r="D117" s="362" t="s">
        <v>278</v>
      </c>
      <c r="E117" s="363" t="s">
        <v>293</v>
      </c>
      <c r="F117" s="364">
        <v>800</v>
      </c>
      <c r="G117" s="365"/>
      <c r="H117" s="366" t="s">
        <v>525</v>
      </c>
      <c r="I117" s="367"/>
      <c r="J117" s="368" t="s">
        <v>522</v>
      </c>
      <c r="K117" s="369" t="s">
        <v>502</v>
      </c>
      <c r="L117" s="370">
        <v>44595</v>
      </c>
      <c r="M117" s="368" t="s">
        <v>521</v>
      </c>
      <c r="N117" s="368" t="s">
        <v>526</v>
      </c>
      <c r="O117" s="366" t="s">
        <v>527</v>
      </c>
      <c r="P117" s="367" t="s">
        <v>528</v>
      </c>
      <c r="Q117" s="370">
        <v>44562</v>
      </c>
      <c r="R117" s="370" t="s">
        <v>516</v>
      </c>
      <c r="S117" s="371" t="s">
        <v>117</v>
      </c>
      <c r="T117" s="368">
        <v>176713777</v>
      </c>
      <c r="U117" s="372">
        <f>T117*10%</f>
        <v>17671377.699999999</v>
      </c>
      <c r="V117" s="373"/>
      <c r="W117" s="374">
        <f>T117+U117+V117</f>
        <v>194385154.69999999</v>
      </c>
      <c r="X117" s="368">
        <v>176713777</v>
      </c>
      <c r="Y117" s="179">
        <f>+FERUARI!AC117</f>
        <v>0</v>
      </c>
      <c r="Z117" s="179">
        <f>+[1]MARET!AB117</f>
        <v>0</v>
      </c>
      <c r="AA117" s="362"/>
      <c r="AB117" s="182">
        <f>+Z117+AA117</f>
        <v>0</v>
      </c>
      <c r="AC117" s="362">
        <f>+AB117+Y117</f>
        <v>0</v>
      </c>
      <c r="AD117" s="376"/>
      <c r="AM117" s="181"/>
    </row>
    <row r="118" spans="1:39" ht="15.75" thickBot="1" x14ac:dyDescent="0.3">
      <c r="A118" s="344"/>
      <c r="B118" s="345"/>
      <c r="C118" s="346"/>
      <c r="D118" s="346"/>
      <c r="E118" s="347"/>
      <c r="F118" s="390"/>
      <c r="G118" s="349"/>
      <c r="H118" s="350"/>
      <c r="I118" s="351"/>
      <c r="J118" s="391"/>
      <c r="K118" s="353"/>
      <c r="L118" s="354"/>
      <c r="M118" s="352"/>
      <c r="N118" s="391"/>
      <c r="O118" s="350"/>
      <c r="P118" s="351"/>
      <c r="Q118" s="354"/>
      <c r="R118" s="354"/>
      <c r="S118" s="355"/>
      <c r="T118" s="392">
        <f>+T117+T116+T111</f>
        <v>297043777</v>
      </c>
      <c r="U118" s="392">
        <f t="shared" ref="U118:AC118" si="26">+U117+U116+U111</f>
        <v>30455677.699999999</v>
      </c>
      <c r="V118" s="392">
        <f t="shared" si="26"/>
        <v>0</v>
      </c>
      <c r="W118" s="392">
        <f t="shared" si="26"/>
        <v>327499454.69999999</v>
      </c>
      <c r="X118" s="392">
        <f t="shared" si="26"/>
        <v>313789777</v>
      </c>
      <c r="Y118" s="392">
        <f t="shared" si="26"/>
        <v>0</v>
      </c>
      <c r="Z118" s="356">
        <f>+Z117+Z116+Z111</f>
        <v>0</v>
      </c>
      <c r="AA118" s="356">
        <f t="shared" ref="AA118:AB118" si="27">+AA117+AA116+AA111</f>
        <v>0</v>
      </c>
      <c r="AB118" s="356">
        <f t="shared" si="27"/>
        <v>0</v>
      </c>
      <c r="AC118" s="392">
        <f t="shared" si="26"/>
        <v>0</v>
      </c>
      <c r="AD118" s="392">
        <f t="shared" ref="AD118" si="28">+AD117+AD116</f>
        <v>0</v>
      </c>
      <c r="AM118" s="181"/>
    </row>
    <row r="119" spans="1:39" x14ac:dyDescent="0.25">
      <c r="A119" s="291"/>
      <c r="B119" s="292"/>
      <c r="C119" s="293"/>
      <c r="D119" s="293"/>
      <c r="E119" s="294"/>
      <c r="F119" s="295"/>
      <c r="G119" s="296"/>
      <c r="H119" s="297"/>
      <c r="I119" s="298"/>
      <c r="J119" s="232"/>
      <c r="K119" s="229"/>
      <c r="L119" s="231"/>
      <c r="M119" s="230"/>
      <c r="N119" s="232"/>
      <c r="O119" s="297"/>
      <c r="P119" s="298"/>
      <c r="Q119" s="231"/>
      <c r="R119" s="231"/>
      <c r="S119" s="324"/>
      <c r="T119" s="233"/>
      <c r="U119" s="233"/>
      <c r="V119" s="233"/>
      <c r="W119" s="233"/>
      <c r="X119" s="233"/>
      <c r="Y119" s="306"/>
      <c r="Z119" s="306"/>
      <c r="AA119" s="306"/>
      <c r="AB119" s="306"/>
      <c r="AC119" s="233"/>
      <c r="AD119" s="233"/>
      <c r="AM119" s="181"/>
    </row>
    <row r="120" spans="1:39" ht="15.75" thickBot="1" x14ac:dyDescent="0.3">
      <c r="A120" s="235"/>
      <c r="B120" s="236"/>
      <c r="C120" s="393" t="s">
        <v>687</v>
      </c>
      <c r="D120" s="237"/>
      <c r="E120" s="238"/>
      <c r="F120" s="239"/>
      <c r="G120" s="240"/>
      <c r="H120" s="241"/>
      <c r="I120" s="242"/>
      <c r="J120" s="386"/>
      <c r="K120" s="338"/>
      <c r="L120" s="245"/>
      <c r="M120" s="243"/>
      <c r="N120" s="386"/>
      <c r="O120" s="241"/>
      <c r="P120" s="242"/>
      <c r="Q120" s="245"/>
      <c r="R120" s="245"/>
      <c r="S120" s="246"/>
      <c r="T120" s="387"/>
      <c r="U120" s="289"/>
      <c r="V120" s="248"/>
      <c r="W120" s="249"/>
      <c r="X120" s="250"/>
      <c r="Y120" s="290"/>
      <c r="Z120" s="179">
        <f>+'[4]JANUARI (3)'!AB120</f>
        <v>0</v>
      </c>
      <c r="AA120" s="237"/>
      <c r="AB120" s="237"/>
      <c r="AC120" s="237"/>
      <c r="AD120" s="287"/>
      <c r="AM120" s="181"/>
    </row>
    <row r="121" spans="1:39" ht="15.75" thickBot="1" x14ac:dyDescent="0.3">
      <c r="A121" s="396">
        <f>+A117+1</f>
        <v>96</v>
      </c>
      <c r="B121" s="397" t="s">
        <v>274</v>
      </c>
      <c r="C121" s="398" t="s">
        <v>663</v>
      </c>
      <c r="D121" s="398" t="s">
        <v>605</v>
      </c>
      <c r="E121" s="399" t="s">
        <v>648</v>
      </c>
      <c r="F121" s="400">
        <v>24</v>
      </c>
      <c r="G121" s="401"/>
      <c r="H121" s="402" t="s">
        <v>606</v>
      </c>
      <c r="I121" s="403">
        <v>5423798</v>
      </c>
      <c r="J121" s="404" t="s">
        <v>421</v>
      </c>
      <c r="K121" s="405" t="s">
        <v>661</v>
      </c>
      <c r="L121" s="406" t="s">
        <v>662</v>
      </c>
      <c r="M121" s="404" t="s">
        <v>175</v>
      </c>
      <c r="N121" s="404" t="s">
        <v>378</v>
      </c>
      <c r="O121" s="402" t="s">
        <v>607</v>
      </c>
      <c r="P121" s="403" t="s">
        <v>116</v>
      </c>
      <c r="Q121" s="406" t="s">
        <v>662</v>
      </c>
      <c r="R121" s="406" t="s">
        <v>664</v>
      </c>
      <c r="S121" s="407" t="s">
        <v>117</v>
      </c>
      <c r="T121" s="404">
        <v>3850000</v>
      </c>
      <c r="U121" s="408">
        <f t="shared" si="21"/>
        <v>385000</v>
      </c>
      <c r="V121" s="409"/>
      <c r="W121" s="410">
        <f t="shared" si="16"/>
        <v>4235000</v>
      </c>
      <c r="X121" s="411">
        <v>3500000</v>
      </c>
      <c r="Y121" s="411"/>
      <c r="Z121" s="412"/>
      <c r="AA121" s="398"/>
      <c r="AB121" s="398">
        <f>+Z121+AA121</f>
        <v>0</v>
      </c>
      <c r="AC121" s="398">
        <f t="shared" si="14"/>
        <v>0</v>
      </c>
      <c r="AD121" s="413"/>
      <c r="AF121" s="194"/>
      <c r="AM121" s="181"/>
    </row>
    <row r="122" spans="1:39" x14ac:dyDescent="0.25">
      <c r="A122" s="291"/>
      <c r="B122" s="292"/>
      <c r="C122" s="293"/>
      <c r="D122" s="293"/>
      <c r="E122" s="394"/>
      <c r="F122" s="295"/>
      <c r="G122" s="296"/>
      <c r="H122" s="297"/>
      <c r="I122" s="298"/>
      <c r="J122" s="230"/>
      <c r="K122" s="299"/>
      <c r="L122" s="395"/>
      <c r="M122" s="230"/>
      <c r="N122" s="230"/>
      <c r="O122" s="297"/>
      <c r="P122" s="298"/>
      <c r="Q122" s="395"/>
      <c r="R122" s="395"/>
      <c r="S122" s="324"/>
      <c r="T122" s="230"/>
      <c r="U122" s="302"/>
      <c r="V122" s="303"/>
      <c r="W122" s="304"/>
      <c r="X122" s="305"/>
      <c r="Y122" s="306"/>
      <c r="Z122" s="306"/>
      <c r="AA122" s="293"/>
      <c r="AB122" s="293"/>
      <c r="AC122" s="293"/>
      <c r="AD122" s="300"/>
      <c r="AF122" s="194"/>
      <c r="AM122" s="181"/>
    </row>
    <row r="123" spans="1:39" x14ac:dyDescent="0.25">
      <c r="A123" s="199"/>
      <c r="B123" s="200"/>
      <c r="C123" s="220" t="s">
        <v>646</v>
      </c>
      <c r="D123" s="182"/>
      <c r="E123" s="186"/>
      <c r="F123" s="201"/>
      <c r="G123" s="209"/>
      <c r="H123" s="188"/>
      <c r="I123" s="189"/>
      <c r="J123" s="203"/>
      <c r="K123" s="187"/>
      <c r="L123" s="234"/>
      <c r="M123" s="203"/>
      <c r="N123" s="203"/>
      <c r="O123" s="188"/>
      <c r="P123" s="189"/>
      <c r="Q123" s="234"/>
      <c r="R123" s="234"/>
      <c r="S123" s="218"/>
      <c r="T123" s="203"/>
      <c r="U123" s="212"/>
      <c r="V123" s="213"/>
      <c r="W123" s="214"/>
      <c r="X123" s="208"/>
      <c r="Y123" s="179"/>
      <c r="Z123" s="179">
        <f>+[2]september!$AB$11</f>
        <v>0</v>
      </c>
      <c r="AA123" s="182"/>
      <c r="AB123" s="182"/>
      <c r="AC123" s="182"/>
      <c r="AD123" s="190"/>
      <c r="AM123" s="181"/>
    </row>
    <row r="124" spans="1:39" x14ac:dyDescent="0.25">
      <c r="A124" s="199">
        <f>+A121+1</f>
        <v>97</v>
      </c>
      <c r="B124" s="200" t="s">
        <v>274</v>
      </c>
      <c r="C124" s="182" t="s">
        <v>277</v>
      </c>
      <c r="D124" s="182" t="s">
        <v>279</v>
      </c>
      <c r="E124" s="185" t="s">
        <v>676</v>
      </c>
      <c r="F124" s="201">
        <v>54</v>
      </c>
      <c r="G124" s="209"/>
      <c r="H124" s="188" t="s">
        <v>679</v>
      </c>
      <c r="I124" s="189" t="s">
        <v>677</v>
      </c>
      <c r="J124" s="185" t="s">
        <v>680</v>
      </c>
      <c r="K124" s="187" t="s">
        <v>681</v>
      </c>
      <c r="L124" s="579" t="s">
        <v>682</v>
      </c>
      <c r="M124" s="203" t="s">
        <v>175</v>
      </c>
      <c r="N124" s="185" t="s">
        <v>683</v>
      </c>
      <c r="O124" s="188" t="s">
        <v>684</v>
      </c>
      <c r="P124" s="189" t="s">
        <v>116</v>
      </c>
      <c r="Q124" s="579" t="s">
        <v>682</v>
      </c>
      <c r="R124" s="579" t="s">
        <v>685</v>
      </c>
      <c r="S124" s="218" t="s">
        <v>248</v>
      </c>
      <c r="T124" s="203">
        <v>10900000</v>
      </c>
      <c r="U124" s="212">
        <f>+T124*0.11</f>
        <v>1199000</v>
      </c>
      <c r="V124" s="213"/>
      <c r="W124" s="214">
        <f t="shared" si="16"/>
        <v>12099000</v>
      </c>
      <c r="X124" s="208">
        <v>10800000</v>
      </c>
      <c r="Y124" s="179">
        <f>+FERUARI!AC124</f>
        <v>0</v>
      </c>
      <c r="Z124" s="179">
        <f>+[1]MARET!AB124</f>
        <v>0</v>
      </c>
      <c r="AA124" s="182"/>
      <c r="AB124" s="182">
        <f t="shared" ref="AB124:AB125" si="29">+Z124+AA124</f>
        <v>0</v>
      </c>
      <c r="AC124" s="182">
        <f t="shared" si="14"/>
        <v>0</v>
      </c>
      <c r="AD124" s="190"/>
      <c r="AM124" s="181"/>
    </row>
    <row r="125" spans="1:39" ht="15.75" thickBot="1" x14ac:dyDescent="0.3">
      <c r="A125" s="235">
        <f t="shared" si="13"/>
        <v>98</v>
      </c>
      <c r="B125" s="236" t="s">
        <v>274</v>
      </c>
      <c r="C125" s="237" t="s">
        <v>277</v>
      </c>
      <c r="D125" s="237" t="s">
        <v>279</v>
      </c>
      <c r="E125" s="238" t="s">
        <v>298</v>
      </c>
      <c r="F125" s="239"/>
      <c r="G125" s="240"/>
      <c r="H125" s="241"/>
      <c r="I125" s="242"/>
      <c r="J125" s="243" t="s">
        <v>422</v>
      </c>
      <c r="K125" s="244" t="s">
        <v>506</v>
      </c>
      <c r="L125" s="245" t="s">
        <v>513</v>
      </c>
      <c r="M125" s="243" t="s">
        <v>175</v>
      </c>
      <c r="N125" s="243" t="s">
        <v>379</v>
      </c>
      <c r="O125" s="241" t="s">
        <v>649</v>
      </c>
      <c r="P125" s="242"/>
      <c r="Q125" s="245">
        <v>44125</v>
      </c>
      <c r="R125" s="245">
        <v>44854</v>
      </c>
      <c r="S125" s="246"/>
      <c r="T125" s="243">
        <v>55000000</v>
      </c>
      <c r="U125" s="289">
        <f t="shared" si="21"/>
        <v>5500000</v>
      </c>
      <c r="V125" s="248"/>
      <c r="W125" s="249">
        <f t="shared" si="16"/>
        <v>60500000</v>
      </c>
      <c r="X125" s="250"/>
      <c r="Y125" s="179">
        <f>+FERUARI!AC125</f>
        <v>0</v>
      </c>
      <c r="Z125" s="179">
        <f>+[1]MARET!AB125</f>
        <v>0</v>
      </c>
      <c r="AA125" s="237"/>
      <c r="AB125" s="182">
        <f t="shared" si="29"/>
        <v>0</v>
      </c>
      <c r="AC125" s="237">
        <f t="shared" si="14"/>
        <v>0</v>
      </c>
      <c r="AD125" s="287"/>
      <c r="AM125" s="181"/>
    </row>
    <row r="126" spans="1:39" ht="15.75" thickBot="1" x14ac:dyDescent="0.3">
      <c r="A126" s="396"/>
      <c r="B126" s="397"/>
      <c r="C126" s="398"/>
      <c r="D126" s="398"/>
      <c r="E126" s="414"/>
      <c r="F126" s="400"/>
      <c r="G126" s="401"/>
      <c r="H126" s="402"/>
      <c r="I126" s="403"/>
      <c r="J126" s="404"/>
      <c r="K126" s="405"/>
      <c r="L126" s="415"/>
      <c r="M126" s="404"/>
      <c r="N126" s="404"/>
      <c r="O126" s="402"/>
      <c r="P126" s="403"/>
      <c r="Q126" s="415"/>
      <c r="R126" s="415"/>
      <c r="S126" s="407"/>
      <c r="T126" s="352">
        <f>SUM(T124:T125)</f>
        <v>65900000</v>
      </c>
      <c r="U126" s="352">
        <f t="shared" ref="U126:AD126" si="30">SUM(U124:U125)</f>
        <v>6699000</v>
      </c>
      <c r="V126" s="352">
        <f t="shared" si="30"/>
        <v>0</v>
      </c>
      <c r="W126" s="352">
        <f t="shared" si="30"/>
        <v>72599000</v>
      </c>
      <c r="X126" s="352">
        <f t="shared" si="30"/>
        <v>10800000</v>
      </c>
      <c r="Y126" s="352">
        <f t="shared" si="30"/>
        <v>0</v>
      </c>
      <c r="Z126" s="352">
        <f t="shared" si="30"/>
        <v>0</v>
      </c>
      <c r="AA126" s="352">
        <f t="shared" si="30"/>
        <v>0</v>
      </c>
      <c r="AB126" s="352">
        <f t="shared" si="30"/>
        <v>0</v>
      </c>
      <c r="AC126" s="352">
        <f t="shared" si="30"/>
        <v>0</v>
      </c>
      <c r="AD126" s="352">
        <f t="shared" si="30"/>
        <v>0</v>
      </c>
      <c r="AM126" s="181"/>
    </row>
    <row r="127" spans="1:39" x14ac:dyDescent="0.25">
      <c r="A127" s="360"/>
      <c r="B127" s="361"/>
      <c r="C127" s="362"/>
      <c r="D127" s="362"/>
      <c r="E127" s="363"/>
      <c r="F127" s="364"/>
      <c r="G127" s="365"/>
      <c r="H127" s="366"/>
      <c r="I127" s="367"/>
      <c r="J127" s="368"/>
      <c r="K127" s="416"/>
      <c r="L127" s="370"/>
      <c r="M127" s="368"/>
      <c r="N127" s="368"/>
      <c r="O127" s="366"/>
      <c r="P127" s="367"/>
      <c r="Q127" s="370"/>
      <c r="R127" s="370"/>
      <c r="S127" s="371"/>
      <c r="T127" s="417"/>
      <c r="U127" s="417"/>
      <c r="V127" s="417"/>
      <c r="W127" s="417"/>
      <c r="X127" s="417"/>
      <c r="Y127" s="417"/>
      <c r="Z127" s="417"/>
      <c r="AA127" s="417"/>
      <c r="AB127" s="417"/>
      <c r="AC127" s="417"/>
      <c r="AD127" s="417"/>
      <c r="AM127" s="181"/>
    </row>
    <row r="128" spans="1:39" x14ac:dyDescent="0.25">
      <c r="A128" s="199"/>
      <c r="B128" s="200"/>
      <c r="C128" s="220" t="s">
        <v>647</v>
      </c>
      <c r="D128" s="182"/>
      <c r="E128" s="185"/>
      <c r="F128" s="201"/>
      <c r="G128" s="209"/>
      <c r="H128" s="188"/>
      <c r="I128" s="189"/>
      <c r="J128" s="203"/>
      <c r="K128" s="187"/>
      <c r="L128" s="205"/>
      <c r="M128" s="203"/>
      <c r="N128" s="203"/>
      <c r="O128" s="188"/>
      <c r="P128" s="189"/>
      <c r="Q128" s="205"/>
      <c r="R128" s="205"/>
      <c r="S128" s="218"/>
      <c r="T128" s="203"/>
      <c r="U128" s="212"/>
      <c r="V128" s="213"/>
      <c r="W128" s="214"/>
      <c r="X128" s="208"/>
      <c r="Y128" s="179"/>
      <c r="Z128" s="179">
        <f>+[5]november!AB125</f>
        <v>0</v>
      </c>
      <c r="AA128" s="182"/>
      <c r="AB128" s="182"/>
      <c r="AC128" s="182"/>
      <c r="AD128" s="190"/>
      <c r="AM128" s="181"/>
    </row>
    <row r="129" spans="1:39" s="530" customFormat="1" x14ac:dyDescent="0.25">
      <c r="A129" s="522">
        <f>+A125+1</f>
        <v>99</v>
      </c>
      <c r="B129" s="494" t="s">
        <v>274</v>
      </c>
      <c r="C129" s="495" t="s">
        <v>273</v>
      </c>
      <c r="D129" s="495" t="s">
        <v>273</v>
      </c>
      <c r="E129" s="496" t="s">
        <v>297</v>
      </c>
      <c r="F129" s="497">
        <v>75</v>
      </c>
      <c r="G129" s="498"/>
      <c r="H129" s="499" t="s">
        <v>603</v>
      </c>
      <c r="I129" s="500"/>
      <c r="J129" s="504" t="s">
        <v>602</v>
      </c>
      <c r="K129" s="505" t="s">
        <v>697</v>
      </c>
      <c r="L129" s="503">
        <v>44560</v>
      </c>
      <c r="M129" s="504" t="s">
        <v>175</v>
      </c>
      <c r="N129" s="504" t="s">
        <v>380</v>
      </c>
      <c r="O129" s="499" t="s">
        <v>604</v>
      </c>
      <c r="P129" s="500" t="s">
        <v>116</v>
      </c>
      <c r="Q129" s="523">
        <v>44881</v>
      </c>
      <c r="R129" s="523">
        <v>45245</v>
      </c>
      <c r="S129" s="506" t="s">
        <v>117</v>
      </c>
      <c r="T129" s="524">
        <v>21450000</v>
      </c>
      <c r="U129" s="508">
        <f>T129*11%</f>
        <v>2359500</v>
      </c>
      <c r="V129" s="525"/>
      <c r="W129" s="526">
        <f t="shared" si="16"/>
        <v>23809500</v>
      </c>
      <c r="X129" s="527">
        <v>24000000</v>
      </c>
      <c r="Y129" s="528">
        <f>+FERUARI!AC129</f>
        <v>0</v>
      </c>
      <c r="Z129" s="590">
        <f>+[1]MARET!AB129</f>
        <v>0</v>
      </c>
      <c r="AA129" s="495"/>
      <c r="AB129" s="495">
        <f t="shared" ref="AB129:AB134" si="31">+Z129+AA129</f>
        <v>0</v>
      </c>
      <c r="AC129" s="495">
        <f t="shared" si="14"/>
        <v>0</v>
      </c>
      <c r="AD129" s="529"/>
      <c r="AG129" s="531"/>
      <c r="AM129" s="532"/>
    </row>
    <row r="130" spans="1:39" x14ac:dyDescent="0.25">
      <c r="A130" s="199">
        <f t="shared" si="13"/>
        <v>100</v>
      </c>
      <c r="B130" s="200" t="s">
        <v>274</v>
      </c>
      <c r="C130" s="182" t="s">
        <v>273</v>
      </c>
      <c r="D130" s="182" t="s">
        <v>273</v>
      </c>
      <c r="E130" s="185" t="s">
        <v>575</v>
      </c>
      <c r="F130" s="201">
        <v>332.8</v>
      </c>
      <c r="G130" s="209">
        <v>64.5</v>
      </c>
      <c r="H130" s="188" t="s">
        <v>576</v>
      </c>
      <c r="I130" s="189" t="s">
        <v>577</v>
      </c>
      <c r="J130" s="203" t="s">
        <v>423</v>
      </c>
      <c r="K130" s="187" t="s">
        <v>507</v>
      </c>
      <c r="L130" s="205">
        <v>44501</v>
      </c>
      <c r="M130" s="203" t="s">
        <v>175</v>
      </c>
      <c r="N130" s="203" t="s">
        <v>579</v>
      </c>
      <c r="O130" s="188" t="s">
        <v>580</v>
      </c>
      <c r="P130" s="189" t="s">
        <v>116</v>
      </c>
      <c r="Q130" s="205">
        <v>44501</v>
      </c>
      <c r="R130" s="205" t="s">
        <v>518</v>
      </c>
      <c r="S130" s="218" t="s">
        <v>117</v>
      </c>
      <c r="T130" s="203">
        <f>18333333+18333333</f>
        <v>36666666</v>
      </c>
      <c r="U130" s="212">
        <f t="shared" si="21"/>
        <v>3666666.6</v>
      </c>
      <c r="V130" s="213"/>
      <c r="W130" s="214">
        <f t="shared" si="16"/>
        <v>40333332.600000001</v>
      </c>
      <c r="X130" s="584">
        <v>36666666</v>
      </c>
      <c r="Y130" s="179">
        <f>+FERUARI!AC130</f>
        <v>0</v>
      </c>
      <c r="Z130" s="179">
        <f>+[1]MARET!AB130</f>
        <v>16500000</v>
      </c>
      <c r="AA130" s="182"/>
      <c r="AB130" s="182">
        <f t="shared" si="31"/>
        <v>16500000</v>
      </c>
      <c r="AC130" s="180">
        <f t="shared" si="14"/>
        <v>16500000</v>
      </c>
      <c r="AD130" s="190"/>
      <c r="AM130" s="181"/>
    </row>
    <row r="131" spans="1:39" x14ac:dyDescent="0.25">
      <c r="A131" s="199">
        <f t="shared" si="13"/>
        <v>101</v>
      </c>
      <c r="B131" s="200" t="s">
        <v>274</v>
      </c>
      <c r="C131" s="182" t="s">
        <v>273</v>
      </c>
      <c r="D131" s="182" t="s">
        <v>273</v>
      </c>
      <c r="E131" s="185" t="s">
        <v>651</v>
      </c>
      <c r="F131" s="201"/>
      <c r="G131" s="209" t="s">
        <v>652</v>
      </c>
      <c r="H131" s="188" t="s">
        <v>603</v>
      </c>
      <c r="I131" s="189" t="s">
        <v>653</v>
      </c>
      <c r="J131" s="203" t="s">
        <v>654</v>
      </c>
      <c r="K131" s="580" t="s">
        <v>655</v>
      </c>
      <c r="L131" s="205">
        <v>44841</v>
      </c>
      <c r="M131" s="203" t="s">
        <v>175</v>
      </c>
      <c r="N131" s="203" t="s">
        <v>656</v>
      </c>
      <c r="O131" s="211" t="s">
        <v>657</v>
      </c>
      <c r="P131" s="178" t="s">
        <v>116</v>
      </c>
      <c r="Q131" s="205">
        <v>44841</v>
      </c>
      <c r="R131" s="205">
        <v>45205</v>
      </c>
      <c r="S131" s="278" t="s">
        <v>248</v>
      </c>
      <c r="T131" s="203">
        <v>23423423</v>
      </c>
      <c r="U131" s="212">
        <f>+T131*0.11</f>
        <v>2576576.5299999998</v>
      </c>
      <c r="V131" s="213"/>
      <c r="W131" s="214">
        <f t="shared" si="16"/>
        <v>25999999.530000001</v>
      </c>
      <c r="X131" s="585">
        <v>24000000</v>
      </c>
      <c r="Y131" s="179">
        <f>+FERUARI!AC131</f>
        <v>0</v>
      </c>
      <c r="Z131" s="179">
        <f>+[1]MARET!AB131</f>
        <v>0</v>
      </c>
      <c r="AA131" s="180"/>
      <c r="AB131" s="182">
        <f t="shared" si="31"/>
        <v>0</v>
      </c>
      <c r="AC131" s="180">
        <f t="shared" si="14"/>
        <v>0</v>
      </c>
      <c r="AD131" s="190"/>
      <c r="AM131" s="181"/>
    </row>
    <row r="132" spans="1:39" x14ac:dyDescent="0.25">
      <c r="A132" s="199">
        <f t="shared" si="13"/>
        <v>102</v>
      </c>
      <c r="B132" s="200" t="s">
        <v>274</v>
      </c>
      <c r="C132" s="182" t="s">
        <v>273</v>
      </c>
      <c r="D132" s="182" t="s">
        <v>273</v>
      </c>
      <c r="E132" s="185" t="s">
        <v>658</v>
      </c>
      <c r="F132" s="201">
        <v>90</v>
      </c>
      <c r="G132" s="210" t="s">
        <v>652</v>
      </c>
      <c r="H132" s="188" t="s">
        <v>659</v>
      </c>
      <c r="I132" s="189" t="s">
        <v>653</v>
      </c>
      <c r="J132" s="203" t="s">
        <v>654</v>
      </c>
      <c r="K132" s="580" t="s">
        <v>660</v>
      </c>
      <c r="L132" s="205">
        <v>44841</v>
      </c>
      <c r="M132" s="203" t="s">
        <v>175</v>
      </c>
      <c r="N132" s="203" t="s">
        <v>656</v>
      </c>
      <c r="O132" s="211" t="s">
        <v>657</v>
      </c>
      <c r="P132" s="178" t="s">
        <v>116</v>
      </c>
      <c r="Q132" s="205">
        <v>44841</v>
      </c>
      <c r="R132" s="205">
        <v>45205</v>
      </c>
      <c r="S132" s="278" t="s">
        <v>248</v>
      </c>
      <c r="T132" s="203">
        <v>23423423</v>
      </c>
      <c r="U132" s="212">
        <f>+T132*0.11</f>
        <v>2576576.5299999998</v>
      </c>
      <c r="V132" s="213"/>
      <c r="W132" s="214">
        <f t="shared" si="16"/>
        <v>25999999.530000001</v>
      </c>
      <c r="X132" s="585"/>
      <c r="Y132" s="179">
        <f>+FERUARI!AC132</f>
        <v>0</v>
      </c>
      <c r="Z132" s="179">
        <f>+[1]MARET!AB132</f>
        <v>0</v>
      </c>
      <c r="AA132" s="180"/>
      <c r="AB132" s="182">
        <f t="shared" si="31"/>
        <v>0</v>
      </c>
      <c r="AC132" s="180">
        <f t="shared" si="14"/>
        <v>0</v>
      </c>
      <c r="AD132" s="213"/>
      <c r="AM132" s="181"/>
    </row>
    <row r="133" spans="1:39" x14ac:dyDescent="0.25">
      <c r="A133" s="235">
        <f>+A132+1</f>
        <v>103</v>
      </c>
      <c r="B133" s="236" t="s">
        <v>274</v>
      </c>
      <c r="C133" s="237" t="s">
        <v>273</v>
      </c>
      <c r="D133" s="237" t="s">
        <v>273</v>
      </c>
      <c r="E133" s="238" t="s">
        <v>570</v>
      </c>
      <c r="F133" s="239">
        <v>16</v>
      </c>
      <c r="G133" s="240"/>
      <c r="H133" s="241" t="s">
        <v>578</v>
      </c>
      <c r="I133" s="242" t="s">
        <v>574</v>
      </c>
      <c r="J133" s="243" t="s">
        <v>571</v>
      </c>
      <c r="K133" s="244" t="s">
        <v>642</v>
      </c>
      <c r="L133" s="245">
        <v>44763</v>
      </c>
      <c r="M133" s="243" t="s">
        <v>175</v>
      </c>
      <c r="N133" s="243" t="s">
        <v>568</v>
      </c>
      <c r="O133" s="241" t="s">
        <v>569</v>
      </c>
      <c r="P133" s="242" t="s">
        <v>116</v>
      </c>
      <c r="Q133" s="245">
        <v>44763</v>
      </c>
      <c r="R133" s="245">
        <v>45128</v>
      </c>
      <c r="S133" s="246" t="s">
        <v>117</v>
      </c>
      <c r="T133" s="243">
        <v>30000000</v>
      </c>
      <c r="U133" s="247">
        <f t="shared" ref="U133" si="32">T133*11%</f>
        <v>3300000</v>
      </c>
      <c r="V133" s="248"/>
      <c r="W133" s="249">
        <f t="shared" si="16"/>
        <v>33300000</v>
      </c>
      <c r="X133" s="586">
        <v>30000000</v>
      </c>
      <c r="Y133" s="179">
        <f>+FERUARI!AC133</f>
        <v>0</v>
      </c>
      <c r="Z133" s="179">
        <f>+[1]MARET!AB133</f>
        <v>0</v>
      </c>
      <c r="AA133" s="237"/>
      <c r="AB133" s="182">
        <f t="shared" si="31"/>
        <v>0</v>
      </c>
      <c r="AC133" s="237">
        <f t="shared" si="14"/>
        <v>0</v>
      </c>
      <c r="AD133" s="251"/>
    </row>
    <row r="134" spans="1:39" ht="15.75" thickBot="1" x14ac:dyDescent="0.3">
      <c r="A134" s="421">
        <f>+A133+1</f>
        <v>104</v>
      </c>
      <c r="B134" s="236" t="s">
        <v>274</v>
      </c>
      <c r="C134" s="422" t="s">
        <v>273</v>
      </c>
      <c r="D134" s="422" t="s">
        <v>273</v>
      </c>
      <c r="E134" s="238" t="s">
        <v>566</v>
      </c>
      <c r="F134" s="239">
        <v>1390</v>
      </c>
      <c r="G134" s="581">
        <v>45</v>
      </c>
      <c r="H134" s="582" t="s">
        <v>572</v>
      </c>
      <c r="I134" s="583" t="s">
        <v>573</v>
      </c>
      <c r="J134" s="243" t="s">
        <v>424</v>
      </c>
      <c r="K134" s="244" t="s">
        <v>508</v>
      </c>
      <c r="L134" s="245">
        <v>44635</v>
      </c>
      <c r="M134" s="243" t="s">
        <v>175</v>
      </c>
      <c r="N134" s="243" t="s">
        <v>381</v>
      </c>
      <c r="O134" s="582" t="s">
        <v>567</v>
      </c>
      <c r="P134" s="583" t="s">
        <v>116</v>
      </c>
      <c r="Q134" s="245">
        <v>44627</v>
      </c>
      <c r="R134" s="245">
        <v>45357</v>
      </c>
      <c r="S134" s="423" t="s">
        <v>117</v>
      </c>
      <c r="T134" s="243">
        <v>50000000</v>
      </c>
      <c r="U134" s="289">
        <f>T134*10%</f>
        <v>5000000</v>
      </c>
      <c r="V134" s="248"/>
      <c r="W134" s="249">
        <f>T134+U134+V134</f>
        <v>55000000</v>
      </c>
      <c r="X134" s="587">
        <v>50000000</v>
      </c>
      <c r="Y134" s="179">
        <f>+FERUARI!AC134</f>
        <v>0</v>
      </c>
      <c r="Z134" s="179">
        <f>+[1]MARET!AB134</f>
        <v>0</v>
      </c>
      <c r="AA134" s="422"/>
      <c r="AB134" s="182">
        <f t="shared" si="31"/>
        <v>0</v>
      </c>
      <c r="AC134" s="422">
        <f>+AB134+Y134</f>
        <v>0</v>
      </c>
      <c r="AD134" s="248"/>
    </row>
    <row r="135" spans="1:39" ht="15.75" thickBot="1" x14ac:dyDescent="0.3">
      <c r="A135" s="396"/>
      <c r="B135" s="425"/>
      <c r="C135" s="425"/>
      <c r="D135" s="425"/>
      <c r="E135" s="425"/>
      <c r="F135" s="425"/>
      <c r="G135" s="425"/>
      <c r="H135" s="425"/>
      <c r="I135" s="425"/>
      <c r="J135" s="425"/>
      <c r="K135" s="425"/>
      <c r="L135" s="425"/>
      <c r="M135" s="425"/>
      <c r="N135" s="425"/>
      <c r="O135" s="425"/>
      <c r="P135" s="425"/>
      <c r="Q135" s="425"/>
      <c r="R135" s="425"/>
      <c r="S135" s="425"/>
      <c r="T135" s="426">
        <f>SUM(T129:T134)</f>
        <v>184963512</v>
      </c>
      <c r="U135" s="426">
        <f t="shared" ref="U135:AD135" si="33">SUM(U129:U134)</f>
        <v>19479319.659999996</v>
      </c>
      <c r="V135" s="426">
        <f t="shared" si="33"/>
        <v>0</v>
      </c>
      <c r="W135" s="426">
        <f t="shared" si="33"/>
        <v>204442831.66</v>
      </c>
      <c r="X135" s="426">
        <f>SUM(X129:X134)</f>
        <v>164666666</v>
      </c>
      <c r="Y135" s="426">
        <f t="shared" si="33"/>
        <v>0</v>
      </c>
      <c r="Z135" s="426">
        <f t="shared" si="33"/>
        <v>16500000</v>
      </c>
      <c r="AA135" s="426">
        <f t="shared" si="33"/>
        <v>0</v>
      </c>
      <c r="AB135" s="426">
        <f t="shared" si="33"/>
        <v>16500000</v>
      </c>
      <c r="AC135" s="426">
        <f t="shared" si="33"/>
        <v>16500000</v>
      </c>
      <c r="AD135" s="426">
        <f t="shared" si="33"/>
        <v>0</v>
      </c>
    </row>
    <row r="136" spans="1:39" ht="15.75" thickBot="1" x14ac:dyDescent="0.3">
      <c r="A136" s="418"/>
      <c r="B136" s="419"/>
      <c r="C136" s="419"/>
      <c r="D136" s="419"/>
      <c r="E136" s="419"/>
      <c r="F136" s="419"/>
      <c r="G136" s="419"/>
      <c r="H136" s="419"/>
      <c r="I136" s="419"/>
      <c r="J136" s="419"/>
      <c r="K136" s="419"/>
      <c r="L136" s="419"/>
      <c r="M136" s="419"/>
      <c r="N136" s="419"/>
      <c r="O136" s="419"/>
      <c r="P136" s="419"/>
      <c r="Q136" s="419"/>
      <c r="R136" s="419"/>
      <c r="S136" s="419"/>
      <c r="T136" s="420"/>
      <c r="U136" s="420"/>
      <c r="V136" s="420"/>
      <c r="W136" s="420"/>
      <c r="X136" s="420"/>
      <c r="Y136" s="420"/>
      <c r="Z136" s="420"/>
      <c r="AA136" s="420"/>
      <c r="AB136" s="420"/>
      <c r="AC136" s="420"/>
      <c r="AD136" s="420"/>
    </row>
    <row r="137" spans="1:39" ht="15.75" thickBot="1" x14ac:dyDescent="0.3">
      <c r="A137" s="427"/>
      <c r="B137" s="428" t="s">
        <v>688</v>
      </c>
      <c r="C137" s="427"/>
      <c r="D137" s="427"/>
      <c r="E137" s="427"/>
      <c r="F137" s="429"/>
      <c r="G137" s="427"/>
      <c r="H137" s="427"/>
      <c r="I137" s="427"/>
      <c r="J137" s="427"/>
      <c r="K137" s="430"/>
      <c r="L137" s="427"/>
      <c r="M137" s="427"/>
      <c r="N137" s="427"/>
      <c r="O137" s="431"/>
      <c r="P137" s="432"/>
      <c r="Q137" s="431"/>
      <c r="R137" s="431"/>
      <c r="S137" s="431"/>
      <c r="T137" s="433">
        <f>+T135+T126+T121+T118+T99+T57</f>
        <v>777102694</v>
      </c>
      <c r="U137" s="433">
        <f t="shared" ref="U137:AD137" si="34">+U135+U126+U121+U118+U99+U57</f>
        <v>80207591.909999996</v>
      </c>
      <c r="V137" s="433">
        <f t="shared" si="34"/>
        <v>0</v>
      </c>
      <c r="W137" s="433">
        <f t="shared" si="34"/>
        <v>857310285.90999985</v>
      </c>
      <c r="X137" s="433">
        <f t="shared" si="34"/>
        <v>722779848</v>
      </c>
      <c r="Y137" s="433">
        <f t="shared" si="34"/>
        <v>3079000</v>
      </c>
      <c r="Z137" s="433">
        <f t="shared" si="34"/>
        <v>18121620</v>
      </c>
      <c r="AA137" s="433">
        <f t="shared" si="34"/>
        <v>790000</v>
      </c>
      <c r="AB137" s="433">
        <f t="shared" si="34"/>
        <v>18911620</v>
      </c>
      <c r="AC137" s="433">
        <f t="shared" si="34"/>
        <v>21990620</v>
      </c>
      <c r="AD137" s="433">
        <f t="shared" si="34"/>
        <v>0</v>
      </c>
    </row>
    <row r="138" spans="1:39" x14ac:dyDescent="0.25">
      <c r="K138" s="252"/>
      <c r="Y138" s="194"/>
      <c r="AC138" s="194"/>
      <c r="AF138" s="253"/>
    </row>
    <row r="139" spans="1:39" x14ac:dyDescent="0.25">
      <c r="A139" s="254"/>
      <c r="B139" s="254"/>
      <c r="C139" s="254"/>
      <c r="D139" s="254"/>
      <c r="E139" s="254"/>
      <c r="F139" s="254"/>
      <c r="G139" s="255"/>
      <c r="H139" s="254"/>
      <c r="I139" s="254"/>
      <c r="J139" s="256"/>
      <c r="K139" s="257"/>
      <c r="L139" s="254"/>
      <c r="M139" s="254"/>
      <c r="N139" s="254"/>
      <c r="O139" s="254"/>
      <c r="P139" s="254"/>
      <c r="Q139" s="258"/>
      <c r="R139" s="258"/>
      <c r="S139" s="258"/>
      <c r="T139" s="277"/>
      <c r="U139" s="258"/>
      <c r="V139" s="258"/>
      <c r="W139" s="254"/>
      <c r="X139" s="259"/>
      <c r="Y139" s="215" t="s">
        <v>700</v>
      </c>
      <c r="Z139" s="260"/>
      <c r="AA139" s="254"/>
      <c r="AB139" s="192"/>
      <c r="AC139" s="281"/>
      <c r="AD139" s="256"/>
      <c r="AE139" s="192"/>
      <c r="AF139" s="253"/>
    </row>
    <row r="140" spans="1:39" x14ac:dyDescent="0.25">
      <c r="A140" s="261" t="s">
        <v>256</v>
      </c>
      <c r="B140" s="262"/>
      <c r="C140" s="254"/>
      <c r="D140" s="254"/>
      <c r="G140" s="255"/>
      <c r="H140" s="263"/>
      <c r="J140" s="264"/>
      <c r="K140" s="261"/>
      <c r="L140" s="263"/>
      <c r="M140" s="263"/>
      <c r="O140" s="254"/>
      <c r="P140" s="254"/>
      <c r="Q140" s="263"/>
      <c r="R140" s="258"/>
      <c r="S140" s="258"/>
      <c r="T140" s="258"/>
      <c r="U140" s="258"/>
      <c r="V140" s="258"/>
      <c r="W140" s="254"/>
      <c r="X140" s="254"/>
      <c r="Y140" s="215" t="s">
        <v>650</v>
      </c>
      <c r="Z140" s="260"/>
      <c r="AA140" s="259"/>
      <c r="AB140" s="259"/>
      <c r="AC140" s="265"/>
      <c r="AD140" s="266"/>
      <c r="AE140" s="267"/>
      <c r="AF140" s="253"/>
    </row>
    <row r="141" spans="1:39" x14ac:dyDescent="0.25">
      <c r="A141" s="262" t="s">
        <v>285</v>
      </c>
      <c r="B141" s="262"/>
      <c r="C141" s="254"/>
      <c r="D141" s="254"/>
      <c r="G141" s="255"/>
      <c r="H141" s="262"/>
      <c r="J141" s="262"/>
      <c r="K141" s="268"/>
      <c r="L141" s="262"/>
      <c r="M141" s="262"/>
      <c r="O141" s="254"/>
      <c r="P141" s="254"/>
      <c r="Q141" s="262"/>
      <c r="R141" s="258"/>
      <c r="S141" s="258"/>
      <c r="T141" s="258"/>
      <c r="U141" s="258"/>
      <c r="V141" s="258"/>
      <c r="W141" s="254"/>
      <c r="X141" s="254"/>
      <c r="Y141" s="215"/>
      <c r="Z141" s="260"/>
      <c r="AA141" s="254"/>
      <c r="AB141" s="259"/>
      <c r="AC141" s="266"/>
      <c r="AD141" s="269"/>
      <c r="AE141" s="267"/>
    </row>
    <row r="142" spans="1:39" x14ac:dyDescent="0.25">
      <c r="A142" s="270"/>
      <c r="B142" s="270"/>
      <c r="C142" s="269"/>
      <c r="D142" s="269"/>
      <c r="G142" s="271"/>
      <c r="H142" s="270"/>
      <c r="J142" s="270"/>
      <c r="K142" s="272"/>
      <c r="L142" s="270"/>
      <c r="M142" s="270"/>
      <c r="O142" s="269"/>
      <c r="P142" s="269"/>
      <c r="Q142" s="269"/>
      <c r="R142" s="269"/>
      <c r="S142" s="269"/>
      <c r="T142" s="269"/>
      <c r="U142" s="269"/>
      <c r="V142" s="269"/>
      <c r="W142" s="269"/>
      <c r="X142" s="269"/>
      <c r="Y142" s="215"/>
      <c r="Z142" s="273"/>
      <c r="AA142" s="269"/>
      <c r="AB142" s="280"/>
      <c r="AC142" s="265"/>
      <c r="AD142" s="269"/>
      <c r="AE142" s="267"/>
    </row>
    <row r="143" spans="1:39" x14ac:dyDescent="0.25">
      <c r="A143" s="270"/>
      <c r="B143" s="270"/>
      <c r="C143" s="269"/>
      <c r="D143" s="269"/>
      <c r="G143" s="271"/>
      <c r="H143" s="270"/>
      <c r="J143" s="270"/>
      <c r="K143" s="272"/>
      <c r="L143" s="270"/>
      <c r="M143" s="270"/>
      <c r="O143" s="269"/>
      <c r="P143" s="269"/>
      <c r="Q143" s="269"/>
      <c r="R143" s="269"/>
      <c r="S143" s="269"/>
      <c r="T143" s="269"/>
      <c r="U143" s="269"/>
      <c r="V143" s="269"/>
      <c r="W143" s="269"/>
      <c r="X143" s="269"/>
      <c r="Y143" s="215"/>
      <c r="Z143" s="273"/>
      <c r="AA143" s="269"/>
      <c r="AB143" s="280"/>
      <c r="AC143" s="280"/>
      <c r="AD143" s="269"/>
      <c r="AE143" s="267"/>
    </row>
    <row r="144" spans="1:39" x14ac:dyDescent="0.25">
      <c r="A144" s="274"/>
      <c r="B144" s="262"/>
      <c r="C144" s="269"/>
      <c r="D144" s="269"/>
      <c r="G144" s="271"/>
      <c r="H144" s="274"/>
      <c r="J144" s="274"/>
      <c r="K144" s="275"/>
      <c r="L144" s="274"/>
      <c r="M144" s="274"/>
      <c r="O144" s="269"/>
      <c r="P144" s="269"/>
      <c r="Q144" s="269"/>
      <c r="R144" s="269"/>
      <c r="S144" s="269"/>
      <c r="T144" s="269"/>
      <c r="U144" s="269"/>
      <c r="V144" s="269"/>
      <c r="W144" s="269"/>
      <c r="X144" s="269"/>
      <c r="Y144" s="276" t="s">
        <v>283</v>
      </c>
      <c r="Z144" s="273"/>
      <c r="AA144" s="269"/>
      <c r="AB144" s="269"/>
      <c r="AC144" s="254"/>
      <c r="AD144" s="254"/>
      <c r="AE144" s="192"/>
    </row>
    <row r="145" spans="1:31" x14ac:dyDescent="0.25">
      <c r="A145" s="262"/>
      <c r="B145" s="270"/>
      <c r="C145" s="269"/>
      <c r="D145" s="269"/>
      <c r="G145" s="271"/>
      <c r="H145" s="262"/>
      <c r="J145" s="262"/>
      <c r="K145" s="268"/>
      <c r="L145" s="262"/>
      <c r="M145" s="262"/>
      <c r="O145" s="269"/>
      <c r="P145" s="269"/>
      <c r="Q145" s="269"/>
      <c r="R145" s="269"/>
      <c r="S145" s="269"/>
      <c r="T145" s="269"/>
      <c r="U145" s="269"/>
      <c r="V145" s="269"/>
      <c r="W145" s="269"/>
      <c r="X145" s="269"/>
      <c r="Y145" s="215" t="s">
        <v>284</v>
      </c>
      <c r="Z145" s="273"/>
      <c r="AA145" s="269"/>
      <c r="AB145" s="269"/>
      <c r="AE145" s="181"/>
    </row>
    <row r="146" spans="1:31" x14ac:dyDescent="0.25">
      <c r="A146" s="254" t="s">
        <v>286</v>
      </c>
      <c r="B146" s="254"/>
      <c r="C146" s="254"/>
      <c r="D146" s="254"/>
      <c r="G146" s="255"/>
      <c r="H146" s="254"/>
      <c r="J146" s="254"/>
      <c r="K146" s="257"/>
      <c r="L146" s="254"/>
      <c r="M146" s="254"/>
      <c r="O146" s="254"/>
      <c r="P146" s="254"/>
      <c r="Q146" s="254"/>
      <c r="R146" s="254"/>
      <c r="S146" s="254"/>
      <c r="T146" s="254"/>
      <c r="U146" s="254"/>
      <c r="V146" s="254"/>
      <c r="W146" s="254"/>
      <c r="X146" s="254"/>
      <c r="Y146" s="254"/>
      <c r="Z146" s="254"/>
      <c r="AA146" s="254"/>
      <c r="AB146" s="254"/>
      <c r="AE146" s="181"/>
    </row>
    <row r="147" spans="1:31" x14ac:dyDescent="0.25">
      <c r="K147" s="252"/>
    </row>
    <row r="148" spans="1:31" x14ac:dyDescent="0.25">
      <c r="K148" s="252"/>
      <c r="Z148" s="253"/>
    </row>
    <row r="149" spans="1:31" x14ac:dyDescent="0.25">
      <c r="K149" s="252"/>
    </row>
    <row r="150" spans="1:31" x14ac:dyDescent="0.25">
      <c r="K150" s="252"/>
    </row>
    <row r="151" spans="1:31" x14ac:dyDescent="0.25">
      <c r="K151" s="252"/>
    </row>
    <row r="152" spans="1:31" x14ac:dyDescent="0.25">
      <c r="K152" s="252"/>
    </row>
    <row r="153" spans="1:31" x14ac:dyDescent="0.25">
      <c r="K153" s="252"/>
    </row>
    <row r="154" spans="1:31" x14ac:dyDescent="0.25">
      <c r="K154" s="252"/>
    </row>
    <row r="155" spans="1:31" x14ac:dyDescent="0.25">
      <c r="K155" s="252"/>
    </row>
    <row r="156" spans="1:31" x14ac:dyDescent="0.25">
      <c r="K156" s="252"/>
    </row>
    <row r="157" spans="1:31" x14ac:dyDescent="0.25">
      <c r="K157" s="252"/>
    </row>
  </sheetData>
  <mergeCells count="14">
    <mergeCell ref="A6:A7"/>
    <mergeCell ref="B6:B7"/>
    <mergeCell ref="C6:C7"/>
    <mergeCell ref="D6:D7"/>
    <mergeCell ref="E6:I6"/>
    <mergeCell ref="AD6:AD7"/>
    <mergeCell ref="F8:G8"/>
    <mergeCell ref="K6:M6"/>
    <mergeCell ref="N6:P6"/>
    <mergeCell ref="Q6:S6"/>
    <mergeCell ref="T6:W6"/>
    <mergeCell ref="X6:X7"/>
    <mergeCell ref="Y6:AC6"/>
    <mergeCell ref="J6:J7"/>
  </mergeCells>
  <pageMargins left="0.7" right="0.7" top="0.75" bottom="0.75" header="0.3" footer="0.3"/>
  <pageSetup paperSize="9" orientation="portrait" horizontalDpi="180" verticalDpi="18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18A62-8620-4140-9FC0-0238F07C1FFD}">
  <dimension ref="A1:AM157"/>
  <sheetViews>
    <sheetView topLeftCell="R131" zoomScaleNormal="100" workbookViewId="0">
      <selection activeCell="AE141" sqref="AE141"/>
    </sheetView>
  </sheetViews>
  <sheetFormatPr defaultRowHeight="15" x14ac:dyDescent="0.25"/>
  <cols>
    <col min="1" max="1" width="5" style="176" customWidth="1"/>
    <col min="2" max="2" width="16.85546875" style="176" bestFit="1" customWidth="1"/>
    <col min="3" max="3" width="15.85546875" style="176" customWidth="1"/>
    <col min="4" max="4" width="14.85546875" style="176" customWidth="1"/>
    <col min="5" max="5" width="40.140625" style="176" customWidth="1"/>
    <col min="6" max="6" width="11.42578125" style="176" customWidth="1"/>
    <col min="7" max="7" width="11.5703125" style="176" customWidth="1"/>
    <col min="8" max="8" width="77.7109375" style="176" customWidth="1"/>
    <col min="9" max="9" width="14.140625" style="176" customWidth="1"/>
    <col min="10" max="10" width="17.85546875" style="176" bestFit="1" customWidth="1"/>
    <col min="11" max="11" width="32.7109375" style="176" customWidth="1"/>
    <col min="12" max="12" width="10.7109375" style="176" bestFit="1" customWidth="1"/>
    <col min="13" max="13" width="12.5703125" style="176" customWidth="1"/>
    <col min="14" max="14" width="30.140625" style="176" bestFit="1" customWidth="1"/>
    <col min="15" max="15" width="72.85546875" style="176" customWidth="1"/>
    <col min="16" max="16" width="12" style="176" customWidth="1"/>
    <col min="17" max="18" width="11.85546875" style="176" bestFit="1" customWidth="1"/>
    <col min="19" max="19" width="12.28515625" style="176" customWidth="1"/>
    <col min="20" max="20" width="14" style="176" bestFit="1" customWidth="1"/>
    <col min="21" max="21" width="12.7109375" style="176" bestFit="1" customWidth="1"/>
    <col min="22" max="22" width="6.5703125" style="176" customWidth="1"/>
    <col min="23" max="23" width="14" style="176" customWidth="1"/>
    <col min="24" max="24" width="13.5703125" style="176" customWidth="1"/>
    <col min="25" max="25" width="13.85546875" style="176" customWidth="1"/>
    <col min="26" max="26" width="13.5703125" style="176" customWidth="1"/>
    <col min="27" max="27" width="12.85546875" style="176" customWidth="1"/>
    <col min="28" max="28" width="12.5703125" style="176" bestFit="1" customWidth="1"/>
    <col min="29" max="29" width="13.5703125" style="176" bestFit="1" customWidth="1"/>
    <col min="30" max="30" width="18" style="176" bestFit="1" customWidth="1"/>
    <col min="31" max="31" width="9.140625" style="176"/>
    <col min="32" max="32" width="11.5703125" style="176" bestFit="1" customWidth="1"/>
    <col min="33" max="33" width="10.5703125" style="176" bestFit="1" customWidth="1"/>
    <col min="34" max="34" width="11.5703125" style="176" bestFit="1" customWidth="1"/>
    <col min="35" max="38" width="9.140625" style="176"/>
    <col min="39" max="39" width="11.5703125" style="176" bestFit="1" customWidth="1"/>
    <col min="40" max="16384" width="9.140625" style="176"/>
  </cols>
  <sheetData>
    <row r="1" spans="1:34" x14ac:dyDescent="0.25">
      <c r="A1" s="192" t="s">
        <v>695</v>
      </c>
      <c r="B1" s="181"/>
      <c r="C1" s="181"/>
      <c r="D1" s="181"/>
    </row>
    <row r="2" spans="1:34" x14ac:dyDescent="0.25">
      <c r="A2" s="192" t="s">
        <v>141</v>
      </c>
      <c r="B2" s="181"/>
      <c r="C2" s="181"/>
      <c r="D2" s="181"/>
      <c r="G2" s="193"/>
      <c r="AC2" s="194"/>
    </row>
    <row r="3" spans="1:34" x14ac:dyDescent="0.25">
      <c r="A3" s="192" t="s">
        <v>282</v>
      </c>
      <c r="B3" s="181"/>
      <c r="C3" s="181"/>
      <c r="D3" s="181"/>
      <c r="G3" s="193"/>
      <c r="AA3" s="194"/>
    </row>
    <row r="4" spans="1:34" x14ac:dyDescent="0.25">
      <c r="A4" s="192" t="s">
        <v>699</v>
      </c>
      <c r="B4" s="181"/>
      <c r="C4" s="181"/>
      <c r="D4" s="181"/>
      <c r="G4" s="193"/>
      <c r="AA4" s="194"/>
    </row>
    <row r="5" spans="1:34" ht="15.75" thickBot="1" x14ac:dyDescent="0.3"/>
    <row r="6" spans="1:34" s="195" customFormat="1" ht="23.1" customHeight="1" x14ac:dyDescent="0.25">
      <c r="A6" s="645" t="s">
        <v>26</v>
      </c>
      <c r="B6" s="642" t="s">
        <v>52</v>
      </c>
      <c r="C6" s="642" t="s">
        <v>271</v>
      </c>
      <c r="D6" s="642" t="s">
        <v>272</v>
      </c>
      <c r="E6" s="638" t="s">
        <v>41</v>
      </c>
      <c r="F6" s="639"/>
      <c r="G6" s="639"/>
      <c r="H6" s="639"/>
      <c r="I6" s="640"/>
      <c r="J6" s="641" t="s">
        <v>27</v>
      </c>
      <c r="K6" s="635" t="s">
        <v>28</v>
      </c>
      <c r="L6" s="636"/>
      <c r="M6" s="637"/>
      <c r="N6" s="638" t="s">
        <v>36</v>
      </c>
      <c r="O6" s="639"/>
      <c r="P6" s="640"/>
      <c r="Q6" s="635" t="s">
        <v>29</v>
      </c>
      <c r="R6" s="636"/>
      <c r="S6" s="637"/>
      <c r="T6" s="641" t="s">
        <v>72</v>
      </c>
      <c r="U6" s="641"/>
      <c r="V6" s="641"/>
      <c r="W6" s="641"/>
      <c r="X6" s="642" t="s">
        <v>95</v>
      </c>
      <c r="Y6" s="638" t="s">
        <v>76</v>
      </c>
      <c r="Z6" s="639"/>
      <c r="AA6" s="639"/>
      <c r="AB6" s="639"/>
      <c r="AC6" s="640"/>
      <c r="AD6" s="631" t="s">
        <v>31</v>
      </c>
    </row>
    <row r="7" spans="1:34" s="195" customFormat="1" ht="45" x14ac:dyDescent="0.25">
      <c r="A7" s="646"/>
      <c r="B7" s="643"/>
      <c r="C7" s="643"/>
      <c r="D7" s="643"/>
      <c r="E7" s="196" t="s">
        <v>83</v>
      </c>
      <c r="F7" s="196" t="s">
        <v>84</v>
      </c>
      <c r="G7" s="520" t="s">
        <v>144</v>
      </c>
      <c r="H7" s="520" t="s">
        <v>51</v>
      </c>
      <c r="I7" s="520" t="s">
        <v>53</v>
      </c>
      <c r="J7" s="644"/>
      <c r="K7" s="197" t="s">
        <v>32</v>
      </c>
      <c r="L7" s="197" t="s">
        <v>33</v>
      </c>
      <c r="M7" s="521" t="s">
        <v>56</v>
      </c>
      <c r="N7" s="521" t="s">
        <v>37</v>
      </c>
      <c r="O7" s="521" t="s">
        <v>51</v>
      </c>
      <c r="P7" s="521" t="s">
        <v>38</v>
      </c>
      <c r="Q7" s="197" t="s">
        <v>34</v>
      </c>
      <c r="R7" s="197" t="s">
        <v>35</v>
      </c>
      <c r="S7" s="196" t="s">
        <v>105</v>
      </c>
      <c r="T7" s="196" t="s">
        <v>106</v>
      </c>
      <c r="U7" s="196" t="s">
        <v>107</v>
      </c>
      <c r="V7" s="196" t="s">
        <v>108</v>
      </c>
      <c r="W7" s="196" t="s">
        <v>43</v>
      </c>
      <c r="X7" s="643"/>
      <c r="Y7" s="196" t="s">
        <v>30</v>
      </c>
      <c r="Z7" s="196" t="s">
        <v>77</v>
      </c>
      <c r="AA7" s="196" t="s">
        <v>78</v>
      </c>
      <c r="AB7" s="196" t="s">
        <v>79</v>
      </c>
      <c r="AC7" s="196" t="s">
        <v>80</v>
      </c>
      <c r="AD7" s="632"/>
    </row>
    <row r="8" spans="1:34" x14ac:dyDescent="0.25">
      <c r="A8" s="198">
        <v>1</v>
      </c>
      <c r="B8" s="198">
        <v>2</v>
      </c>
      <c r="C8" s="198"/>
      <c r="D8" s="198"/>
      <c r="E8" s="198">
        <v>3</v>
      </c>
      <c r="F8" s="633">
        <v>4</v>
      </c>
      <c r="G8" s="634"/>
      <c r="H8" s="198">
        <v>5</v>
      </c>
      <c r="I8" s="198">
        <v>6</v>
      </c>
      <c r="J8" s="198">
        <v>7</v>
      </c>
      <c r="K8" s="198">
        <v>8</v>
      </c>
      <c r="L8" s="198">
        <v>9</v>
      </c>
      <c r="M8" s="198">
        <v>10</v>
      </c>
      <c r="N8" s="198">
        <v>11</v>
      </c>
      <c r="O8" s="198">
        <v>12</v>
      </c>
      <c r="P8" s="198">
        <v>13</v>
      </c>
      <c r="Q8" s="198">
        <v>14</v>
      </c>
      <c r="R8" s="198">
        <v>15</v>
      </c>
      <c r="S8" s="198">
        <v>16</v>
      </c>
      <c r="T8" s="198">
        <v>17</v>
      </c>
      <c r="U8" s="198">
        <v>18</v>
      </c>
      <c r="V8" s="198">
        <v>19</v>
      </c>
      <c r="W8" s="198">
        <v>20</v>
      </c>
      <c r="X8" s="198">
        <v>21</v>
      </c>
      <c r="Y8" s="198">
        <v>22</v>
      </c>
      <c r="Z8" s="198">
        <v>23</v>
      </c>
      <c r="AA8" s="198">
        <v>24</v>
      </c>
      <c r="AB8" s="198" t="s">
        <v>96</v>
      </c>
      <c r="AC8" s="198" t="s">
        <v>97</v>
      </c>
      <c r="AD8" s="198">
        <v>27</v>
      </c>
      <c r="AH8" s="181"/>
    </row>
    <row r="9" spans="1:34" x14ac:dyDescent="0.25">
      <c r="A9" s="183"/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H9" s="181"/>
    </row>
    <row r="10" spans="1:34" x14ac:dyDescent="0.25">
      <c r="A10" s="177"/>
      <c r="B10" s="184" t="s">
        <v>643</v>
      </c>
      <c r="C10" s="177"/>
      <c r="D10" s="177"/>
      <c r="E10" s="177"/>
      <c r="F10" s="177"/>
      <c r="G10" s="177"/>
      <c r="H10" s="177"/>
      <c r="I10" s="177"/>
      <c r="J10" s="177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H10" s="181"/>
    </row>
    <row r="11" spans="1:34" x14ac:dyDescent="0.25">
      <c r="A11" s="199">
        <v>1</v>
      </c>
      <c r="B11" s="200" t="s">
        <v>274</v>
      </c>
      <c r="C11" s="182" t="s">
        <v>276</v>
      </c>
      <c r="D11" s="182" t="s">
        <v>276</v>
      </c>
      <c r="E11" s="185" t="s">
        <v>529</v>
      </c>
      <c r="F11" s="201">
        <v>12</v>
      </c>
      <c r="G11" s="202"/>
      <c r="H11" s="188" t="s">
        <v>533</v>
      </c>
      <c r="I11" s="189" t="s">
        <v>532</v>
      </c>
      <c r="J11" s="203" t="s">
        <v>382</v>
      </c>
      <c r="K11" s="204" t="s">
        <v>425</v>
      </c>
      <c r="L11" s="205">
        <v>44411</v>
      </c>
      <c r="M11" s="203" t="s">
        <v>175</v>
      </c>
      <c r="N11" s="187" t="s">
        <v>299</v>
      </c>
      <c r="O11" s="190" t="s">
        <v>591</v>
      </c>
      <c r="P11" s="189" t="s">
        <v>116</v>
      </c>
      <c r="Q11" s="205">
        <v>44411</v>
      </c>
      <c r="R11" s="205">
        <v>44775</v>
      </c>
      <c r="S11" s="190" t="s">
        <v>117</v>
      </c>
      <c r="T11" s="191">
        <v>1800000</v>
      </c>
      <c r="U11" s="206">
        <f>T11*10%</f>
        <v>180000</v>
      </c>
      <c r="V11" s="190"/>
      <c r="W11" s="207">
        <f>T11+U11+V11</f>
        <v>1980000</v>
      </c>
      <c r="X11" s="482">
        <v>1800000</v>
      </c>
      <c r="Y11" s="179">
        <f>+'JANUARI (3)'!AC11</f>
        <v>0</v>
      </c>
      <c r="Z11" s="179">
        <f>+'[4]JANUARI (3)'!AB11</f>
        <v>0</v>
      </c>
      <c r="AA11" s="179"/>
      <c r="AB11" s="182">
        <f>+Z11+AA11</f>
        <v>0</v>
      </c>
      <c r="AC11" s="182">
        <f>+AB11+Y11</f>
        <v>0</v>
      </c>
      <c r="AD11" s="177"/>
      <c r="AH11" s="181"/>
    </row>
    <row r="12" spans="1:34" x14ac:dyDescent="0.25">
      <c r="A12" s="199">
        <f>+A11+1</f>
        <v>2</v>
      </c>
      <c r="B12" s="200" t="s">
        <v>274</v>
      </c>
      <c r="C12" s="182" t="s">
        <v>276</v>
      </c>
      <c r="D12" s="182" t="s">
        <v>276</v>
      </c>
      <c r="E12" s="185" t="s">
        <v>529</v>
      </c>
      <c r="F12" s="201">
        <v>12</v>
      </c>
      <c r="G12" s="202"/>
      <c r="H12" s="188" t="s">
        <v>533</v>
      </c>
      <c r="I12" s="189" t="s">
        <v>532</v>
      </c>
      <c r="J12" s="203" t="s">
        <v>382</v>
      </c>
      <c r="K12" s="204" t="s">
        <v>426</v>
      </c>
      <c r="L12" s="205">
        <v>44411</v>
      </c>
      <c r="M12" s="203" t="s">
        <v>175</v>
      </c>
      <c r="N12" s="187" t="s">
        <v>300</v>
      </c>
      <c r="O12" s="188" t="s">
        <v>582</v>
      </c>
      <c r="P12" s="189" t="s">
        <v>116</v>
      </c>
      <c r="Q12" s="205">
        <v>44411</v>
      </c>
      <c r="R12" s="205">
        <v>44775</v>
      </c>
      <c r="S12" s="190" t="s">
        <v>117</v>
      </c>
      <c r="T12" s="191">
        <v>1800000</v>
      </c>
      <c r="U12" s="206">
        <f>T12*10%</f>
        <v>180000</v>
      </c>
      <c r="V12" s="190"/>
      <c r="W12" s="207">
        <f>T12+U12+V12</f>
        <v>1980000</v>
      </c>
      <c r="X12" s="483">
        <v>1800000</v>
      </c>
      <c r="Y12" s="179">
        <f>+'JANUARI (3)'!AC12</f>
        <v>0</v>
      </c>
      <c r="Z12" s="179">
        <f>+'[4]JANUARI (3)'!AB12</f>
        <v>0</v>
      </c>
      <c r="AA12" s="182"/>
      <c r="AB12" s="182">
        <f t="shared" ref="AB12:AB33" si="0">+Z12+AA12</f>
        <v>0</v>
      </c>
      <c r="AC12" s="182">
        <f t="shared" ref="AC12:AC78" si="1">+AB12+Y12</f>
        <v>0</v>
      </c>
      <c r="AD12" s="190"/>
      <c r="AH12" s="181"/>
    </row>
    <row r="13" spans="1:34" x14ac:dyDescent="0.25">
      <c r="A13" s="199">
        <f t="shared" ref="A13:A76" si="2">+A12+1</f>
        <v>3</v>
      </c>
      <c r="B13" s="200" t="s">
        <v>274</v>
      </c>
      <c r="C13" s="182" t="s">
        <v>276</v>
      </c>
      <c r="D13" s="182" t="s">
        <v>276</v>
      </c>
      <c r="E13" s="185" t="s">
        <v>529</v>
      </c>
      <c r="F13" s="201">
        <v>12</v>
      </c>
      <c r="G13" s="209"/>
      <c r="H13" s="188" t="s">
        <v>533</v>
      </c>
      <c r="I13" s="189" t="s">
        <v>532</v>
      </c>
      <c r="J13" s="203" t="s">
        <v>382</v>
      </c>
      <c r="K13" s="204" t="s">
        <v>427</v>
      </c>
      <c r="L13" s="205">
        <v>44411</v>
      </c>
      <c r="M13" s="203" t="s">
        <v>175</v>
      </c>
      <c r="N13" s="187" t="s">
        <v>301</v>
      </c>
      <c r="O13" s="188" t="s">
        <v>550</v>
      </c>
      <c r="P13" s="189" t="s">
        <v>116</v>
      </c>
      <c r="Q13" s="205">
        <v>44411</v>
      </c>
      <c r="R13" s="205">
        <v>44775</v>
      </c>
      <c r="S13" s="190" t="s">
        <v>117</v>
      </c>
      <c r="T13" s="191">
        <v>1800000</v>
      </c>
      <c r="U13" s="206">
        <f>T13*10%</f>
        <v>180000</v>
      </c>
      <c r="V13" s="190"/>
      <c r="W13" s="207">
        <f>T13+U13+V13</f>
        <v>1980000</v>
      </c>
      <c r="X13" s="483">
        <v>1800000</v>
      </c>
      <c r="Y13" s="179">
        <f>+'JANUARI (3)'!AC13</f>
        <v>0</v>
      </c>
      <c r="Z13" s="179">
        <f>+'[4]JANUARI (3)'!AB13</f>
        <v>0</v>
      </c>
      <c r="AA13" s="182"/>
      <c r="AB13" s="182">
        <f t="shared" si="0"/>
        <v>0</v>
      </c>
      <c r="AC13" s="182">
        <f t="shared" si="1"/>
        <v>0</v>
      </c>
      <c r="AD13" s="190"/>
      <c r="AH13" s="181"/>
    </row>
    <row r="14" spans="1:34" x14ac:dyDescent="0.25">
      <c r="A14" s="199">
        <f t="shared" si="2"/>
        <v>4</v>
      </c>
      <c r="B14" s="200" t="s">
        <v>274</v>
      </c>
      <c r="C14" s="182" t="s">
        <v>276</v>
      </c>
      <c r="D14" s="182" t="s">
        <v>276</v>
      </c>
      <c r="E14" s="185" t="s">
        <v>529</v>
      </c>
      <c r="F14" s="201">
        <v>60</v>
      </c>
      <c r="G14" s="209"/>
      <c r="H14" s="188" t="s">
        <v>533</v>
      </c>
      <c r="I14" s="189" t="s">
        <v>532</v>
      </c>
      <c r="J14" s="203" t="s">
        <v>382</v>
      </c>
      <c r="K14" s="204" t="s">
        <v>428</v>
      </c>
      <c r="L14" s="205">
        <v>44411</v>
      </c>
      <c r="M14" s="203" t="s">
        <v>175</v>
      </c>
      <c r="N14" s="187" t="s">
        <v>302</v>
      </c>
      <c r="O14" s="188" t="s">
        <v>550</v>
      </c>
      <c r="P14" s="189" t="s">
        <v>116</v>
      </c>
      <c r="Q14" s="205">
        <v>44411</v>
      </c>
      <c r="R14" s="205">
        <v>44775</v>
      </c>
      <c r="S14" s="190" t="s">
        <v>117</v>
      </c>
      <c r="T14" s="191">
        <v>10800000</v>
      </c>
      <c r="U14" s="206">
        <f t="shared" ref="U14:U83" si="3">T14*10%</f>
        <v>1080000</v>
      </c>
      <c r="V14" s="190"/>
      <c r="W14" s="207">
        <f t="shared" ref="W14:W83" si="4">T14+U14+V14</f>
        <v>11880000</v>
      </c>
      <c r="X14" s="483">
        <v>10800000</v>
      </c>
      <c r="Y14" s="179">
        <f>+'JANUARI (3)'!AC14</f>
        <v>0</v>
      </c>
      <c r="Z14" s="179">
        <f>+'[4]JANUARI (3)'!AB14</f>
        <v>0</v>
      </c>
      <c r="AA14" s="182"/>
      <c r="AB14" s="182">
        <f t="shared" si="0"/>
        <v>0</v>
      </c>
      <c r="AC14" s="182">
        <f t="shared" si="1"/>
        <v>0</v>
      </c>
      <c r="AD14" s="190"/>
      <c r="AH14" s="181"/>
    </row>
    <row r="15" spans="1:34" x14ac:dyDescent="0.25">
      <c r="A15" s="199">
        <f t="shared" si="2"/>
        <v>5</v>
      </c>
      <c r="B15" s="200" t="s">
        <v>274</v>
      </c>
      <c r="C15" s="182" t="s">
        <v>276</v>
      </c>
      <c r="D15" s="182" t="s">
        <v>276</v>
      </c>
      <c r="E15" s="185" t="s">
        <v>529</v>
      </c>
      <c r="F15" s="201">
        <v>24</v>
      </c>
      <c r="G15" s="209"/>
      <c r="H15" s="188" t="s">
        <v>533</v>
      </c>
      <c r="I15" s="189" t="s">
        <v>532</v>
      </c>
      <c r="J15" s="203" t="s">
        <v>382</v>
      </c>
      <c r="K15" s="204" t="s">
        <v>429</v>
      </c>
      <c r="L15" s="205">
        <v>44411</v>
      </c>
      <c r="M15" s="203" t="s">
        <v>175</v>
      </c>
      <c r="N15" s="187" t="s">
        <v>303</v>
      </c>
      <c r="O15" s="188" t="s">
        <v>586</v>
      </c>
      <c r="P15" s="189" t="s">
        <v>116</v>
      </c>
      <c r="Q15" s="205">
        <v>44411</v>
      </c>
      <c r="R15" s="205">
        <v>44775</v>
      </c>
      <c r="S15" s="190" t="s">
        <v>117</v>
      </c>
      <c r="T15" s="191">
        <v>3600000</v>
      </c>
      <c r="U15" s="206">
        <f t="shared" si="3"/>
        <v>360000</v>
      </c>
      <c r="V15" s="190"/>
      <c r="W15" s="207">
        <f t="shared" si="4"/>
        <v>3960000</v>
      </c>
      <c r="X15" s="483">
        <v>3600000</v>
      </c>
      <c r="Y15" s="179">
        <f>+'JANUARI (3)'!AC15</f>
        <v>0</v>
      </c>
      <c r="Z15" s="179">
        <f>+'[4]JANUARI (3)'!AB15</f>
        <v>0</v>
      </c>
      <c r="AA15" s="182"/>
      <c r="AB15" s="182">
        <f t="shared" si="0"/>
        <v>0</v>
      </c>
      <c r="AC15" s="182">
        <f t="shared" si="1"/>
        <v>0</v>
      </c>
      <c r="AD15" s="190"/>
      <c r="AH15" s="181"/>
    </row>
    <row r="16" spans="1:34" x14ac:dyDescent="0.25">
      <c r="A16" s="199">
        <f t="shared" si="2"/>
        <v>6</v>
      </c>
      <c r="B16" s="200" t="s">
        <v>274</v>
      </c>
      <c r="C16" s="182" t="s">
        <v>276</v>
      </c>
      <c r="D16" s="182" t="s">
        <v>276</v>
      </c>
      <c r="E16" s="185" t="s">
        <v>529</v>
      </c>
      <c r="F16" s="201">
        <v>12</v>
      </c>
      <c r="G16" s="209"/>
      <c r="H16" s="188" t="s">
        <v>533</v>
      </c>
      <c r="I16" s="189" t="s">
        <v>532</v>
      </c>
      <c r="J16" s="203" t="s">
        <v>382</v>
      </c>
      <c r="K16" s="204" t="s">
        <v>430</v>
      </c>
      <c r="L16" s="205">
        <v>44411</v>
      </c>
      <c r="M16" s="203" t="s">
        <v>175</v>
      </c>
      <c r="N16" s="187" t="s">
        <v>304</v>
      </c>
      <c r="O16" s="188" t="s">
        <v>587</v>
      </c>
      <c r="P16" s="189" t="s">
        <v>116</v>
      </c>
      <c r="Q16" s="205">
        <v>44411</v>
      </c>
      <c r="R16" s="205">
        <v>44775</v>
      </c>
      <c r="S16" s="190" t="s">
        <v>117</v>
      </c>
      <c r="T16" s="191">
        <v>7200000</v>
      </c>
      <c r="U16" s="206">
        <f t="shared" si="3"/>
        <v>720000</v>
      </c>
      <c r="V16" s="190"/>
      <c r="W16" s="207">
        <f t="shared" si="4"/>
        <v>7920000</v>
      </c>
      <c r="X16" s="483">
        <v>7200000</v>
      </c>
      <c r="Y16" s="179">
        <f>+'JANUARI (3)'!AC16</f>
        <v>0</v>
      </c>
      <c r="Z16" s="179">
        <f>+'[4]JANUARI (3)'!AB16</f>
        <v>0</v>
      </c>
      <c r="AA16" s="182"/>
      <c r="AB16" s="182">
        <f t="shared" si="0"/>
        <v>0</v>
      </c>
      <c r="AC16" s="182">
        <f t="shared" si="1"/>
        <v>0</v>
      </c>
      <c r="AD16" s="190"/>
      <c r="AH16" s="181"/>
    </row>
    <row r="17" spans="1:34" x14ac:dyDescent="0.25">
      <c r="A17" s="199">
        <f t="shared" si="2"/>
        <v>7</v>
      </c>
      <c r="B17" s="200" t="s">
        <v>274</v>
      </c>
      <c r="C17" s="182" t="s">
        <v>276</v>
      </c>
      <c r="D17" s="182" t="s">
        <v>276</v>
      </c>
      <c r="E17" s="185" t="s">
        <v>529</v>
      </c>
      <c r="F17" s="201">
        <v>12</v>
      </c>
      <c r="G17" s="209"/>
      <c r="H17" s="188" t="s">
        <v>533</v>
      </c>
      <c r="I17" s="189" t="s">
        <v>532</v>
      </c>
      <c r="J17" s="203" t="s">
        <v>383</v>
      </c>
      <c r="K17" s="204" t="s">
        <v>431</v>
      </c>
      <c r="L17" s="205">
        <v>44411</v>
      </c>
      <c r="M17" s="203" t="s">
        <v>175</v>
      </c>
      <c r="N17" s="187" t="s">
        <v>641</v>
      </c>
      <c r="O17" s="188" t="s">
        <v>589</v>
      </c>
      <c r="P17" s="189" t="s">
        <v>116</v>
      </c>
      <c r="Q17" s="205">
        <v>44411</v>
      </c>
      <c r="R17" s="205">
        <v>44775</v>
      </c>
      <c r="S17" s="190" t="s">
        <v>117</v>
      </c>
      <c r="T17" s="191">
        <v>1800000</v>
      </c>
      <c r="U17" s="206">
        <f t="shared" si="3"/>
        <v>180000</v>
      </c>
      <c r="V17" s="190"/>
      <c r="W17" s="207">
        <f t="shared" si="4"/>
        <v>1980000</v>
      </c>
      <c r="X17" s="483">
        <v>1800000</v>
      </c>
      <c r="Y17" s="179">
        <f>+'JANUARI (3)'!AC17</f>
        <v>0</v>
      </c>
      <c r="Z17" s="179">
        <f>+'[4]JANUARI (3)'!AB17</f>
        <v>0</v>
      </c>
      <c r="AA17" s="182"/>
      <c r="AB17" s="182">
        <f t="shared" si="0"/>
        <v>0</v>
      </c>
      <c r="AC17" s="182">
        <f t="shared" si="1"/>
        <v>0</v>
      </c>
      <c r="AD17" s="190"/>
      <c r="AG17" s="194"/>
      <c r="AH17" s="181"/>
    </row>
    <row r="18" spans="1:34" x14ac:dyDescent="0.25">
      <c r="A18" s="199">
        <f t="shared" si="2"/>
        <v>8</v>
      </c>
      <c r="B18" s="200" t="s">
        <v>274</v>
      </c>
      <c r="C18" s="182" t="s">
        <v>276</v>
      </c>
      <c r="D18" s="182" t="s">
        <v>276</v>
      </c>
      <c r="E18" s="185" t="s">
        <v>529</v>
      </c>
      <c r="F18" s="201">
        <v>12</v>
      </c>
      <c r="G18" s="209"/>
      <c r="H18" s="188" t="s">
        <v>533</v>
      </c>
      <c r="I18" s="189" t="s">
        <v>532</v>
      </c>
      <c r="J18" s="203" t="s">
        <v>382</v>
      </c>
      <c r="K18" s="204" t="s">
        <v>432</v>
      </c>
      <c r="L18" s="205">
        <v>44411</v>
      </c>
      <c r="M18" s="203" t="s">
        <v>175</v>
      </c>
      <c r="N18" s="187" t="s">
        <v>305</v>
      </c>
      <c r="O18" s="188" t="s">
        <v>584</v>
      </c>
      <c r="P18" s="189" t="s">
        <v>116</v>
      </c>
      <c r="Q18" s="205">
        <v>44411</v>
      </c>
      <c r="R18" s="205">
        <v>44775</v>
      </c>
      <c r="S18" s="190" t="s">
        <v>117</v>
      </c>
      <c r="T18" s="191">
        <v>1800000</v>
      </c>
      <c r="U18" s="206">
        <f t="shared" si="3"/>
        <v>180000</v>
      </c>
      <c r="V18" s="190"/>
      <c r="W18" s="207">
        <f t="shared" si="4"/>
        <v>1980000</v>
      </c>
      <c r="X18" s="483">
        <v>1800000</v>
      </c>
      <c r="Y18" s="179">
        <f>+'JANUARI (3)'!AC18</f>
        <v>0</v>
      </c>
      <c r="Z18" s="179">
        <f>+'[4]JANUARI (3)'!AB18</f>
        <v>0</v>
      </c>
      <c r="AA18" s="182"/>
      <c r="AB18" s="182">
        <f t="shared" si="0"/>
        <v>0</v>
      </c>
      <c r="AC18" s="182">
        <f t="shared" si="1"/>
        <v>0</v>
      </c>
      <c r="AD18" s="190"/>
      <c r="AH18" s="181"/>
    </row>
    <row r="19" spans="1:34" x14ac:dyDescent="0.25">
      <c r="A19" s="199">
        <f t="shared" si="2"/>
        <v>9</v>
      </c>
      <c r="B19" s="200" t="s">
        <v>274</v>
      </c>
      <c r="C19" s="182" t="s">
        <v>276</v>
      </c>
      <c r="D19" s="182" t="s">
        <v>276</v>
      </c>
      <c r="E19" s="185" t="s">
        <v>529</v>
      </c>
      <c r="F19" s="201">
        <v>12</v>
      </c>
      <c r="G19" s="209"/>
      <c r="H19" s="188" t="s">
        <v>533</v>
      </c>
      <c r="I19" s="189" t="s">
        <v>532</v>
      </c>
      <c r="J19" s="203" t="s">
        <v>382</v>
      </c>
      <c r="K19" s="204" t="s">
        <v>433</v>
      </c>
      <c r="L19" s="205">
        <v>44411</v>
      </c>
      <c r="M19" s="203" t="s">
        <v>175</v>
      </c>
      <c r="N19" s="187" t="s">
        <v>306</v>
      </c>
      <c r="O19" s="188" t="s">
        <v>585</v>
      </c>
      <c r="P19" s="189" t="s">
        <v>116</v>
      </c>
      <c r="Q19" s="205">
        <v>44411</v>
      </c>
      <c r="R19" s="205">
        <v>44775</v>
      </c>
      <c r="S19" s="190" t="s">
        <v>117</v>
      </c>
      <c r="T19" s="191">
        <v>1800000</v>
      </c>
      <c r="U19" s="206">
        <f t="shared" si="3"/>
        <v>180000</v>
      </c>
      <c r="V19" s="190"/>
      <c r="W19" s="207">
        <f t="shared" si="4"/>
        <v>1980000</v>
      </c>
      <c r="X19" s="483">
        <v>3600000</v>
      </c>
      <c r="Y19" s="179">
        <f>+'JANUARI (3)'!AC19</f>
        <v>0</v>
      </c>
      <c r="Z19" s="179">
        <f>+'[4]JANUARI (3)'!AB19</f>
        <v>0</v>
      </c>
      <c r="AA19" s="182"/>
      <c r="AB19" s="182">
        <f t="shared" si="0"/>
        <v>0</v>
      </c>
      <c r="AC19" s="182">
        <f t="shared" si="1"/>
        <v>0</v>
      </c>
      <c r="AD19" s="190"/>
      <c r="AH19" s="181"/>
    </row>
    <row r="20" spans="1:34" x14ac:dyDescent="0.25">
      <c r="A20" s="199">
        <f t="shared" si="2"/>
        <v>10</v>
      </c>
      <c r="B20" s="200" t="s">
        <v>274</v>
      </c>
      <c r="C20" s="182" t="s">
        <v>276</v>
      </c>
      <c r="D20" s="182" t="s">
        <v>276</v>
      </c>
      <c r="E20" s="185" t="s">
        <v>529</v>
      </c>
      <c r="F20" s="201">
        <v>12</v>
      </c>
      <c r="G20" s="209"/>
      <c r="H20" s="188" t="s">
        <v>533</v>
      </c>
      <c r="I20" s="189" t="s">
        <v>532</v>
      </c>
      <c r="J20" s="203" t="s">
        <v>382</v>
      </c>
      <c r="K20" s="204" t="s">
        <v>434</v>
      </c>
      <c r="L20" s="205">
        <v>44411</v>
      </c>
      <c r="M20" s="203" t="s">
        <v>175</v>
      </c>
      <c r="N20" s="187" t="s">
        <v>307</v>
      </c>
      <c r="O20" s="188" t="s">
        <v>551</v>
      </c>
      <c r="P20" s="189" t="s">
        <v>116</v>
      </c>
      <c r="Q20" s="205">
        <v>44411</v>
      </c>
      <c r="R20" s="205">
        <v>44775</v>
      </c>
      <c r="S20" s="190" t="s">
        <v>117</v>
      </c>
      <c r="T20" s="191">
        <v>1800000</v>
      </c>
      <c r="U20" s="206">
        <f t="shared" si="3"/>
        <v>180000</v>
      </c>
      <c r="V20" s="190"/>
      <c r="W20" s="207">
        <f t="shared" si="4"/>
        <v>1980000</v>
      </c>
      <c r="X20" s="483">
        <v>1800000</v>
      </c>
      <c r="Y20" s="179">
        <f>+'JANUARI (3)'!AC20</f>
        <v>0</v>
      </c>
      <c r="Z20" s="179">
        <f>+'[4]JANUARI (3)'!AB20</f>
        <v>0</v>
      </c>
      <c r="AA20" s="182"/>
      <c r="AB20" s="182">
        <f t="shared" si="0"/>
        <v>0</v>
      </c>
      <c r="AC20" s="182">
        <f t="shared" si="1"/>
        <v>0</v>
      </c>
      <c r="AD20" s="190"/>
      <c r="AH20" s="181"/>
    </row>
    <row r="21" spans="1:34" x14ac:dyDescent="0.25">
      <c r="A21" s="199">
        <f t="shared" si="2"/>
        <v>11</v>
      </c>
      <c r="B21" s="200" t="s">
        <v>274</v>
      </c>
      <c r="C21" s="182" t="s">
        <v>276</v>
      </c>
      <c r="D21" s="182" t="s">
        <v>276</v>
      </c>
      <c r="E21" s="185" t="s">
        <v>529</v>
      </c>
      <c r="F21" s="201">
        <v>12</v>
      </c>
      <c r="G21" s="209"/>
      <c r="H21" s="188" t="s">
        <v>533</v>
      </c>
      <c r="I21" s="189" t="s">
        <v>532</v>
      </c>
      <c r="J21" s="203" t="s">
        <v>382</v>
      </c>
      <c r="K21" s="204" t="s">
        <v>435</v>
      </c>
      <c r="L21" s="205">
        <v>44411</v>
      </c>
      <c r="M21" s="203" t="s">
        <v>175</v>
      </c>
      <c r="N21" s="187" t="s">
        <v>308</v>
      </c>
      <c r="O21" s="188" t="s">
        <v>582</v>
      </c>
      <c r="P21" s="189" t="s">
        <v>116</v>
      </c>
      <c r="Q21" s="205">
        <v>44411</v>
      </c>
      <c r="R21" s="205">
        <v>44775</v>
      </c>
      <c r="S21" s="190" t="s">
        <v>117</v>
      </c>
      <c r="T21" s="191">
        <v>1800000</v>
      </c>
      <c r="U21" s="206">
        <f t="shared" si="3"/>
        <v>180000</v>
      </c>
      <c r="V21" s="190"/>
      <c r="W21" s="207">
        <f t="shared" si="4"/>
        <v>1980000</v>
      </c>
      <c r="X21" s="483">
        <v>1800000</v>
      </c>
      <c r="Y21" s="179">
        <f>+'JANUARI (3)'!AC21</f>
        <v>0</v>
      </c>
      <c r="Z21" s="179">
        <f>+'[4]JANUARI (3)'!AB21</f>
        <v>0</v>
      </c>
      <c r="AA21" s="182"/>
      <c r="AB21" s="182">
        <f t="shared" si="0"/>
        <v>0</v>
      </c>
      <c r="AC21" s="182">
        <f t="shared" si="1"/>
        <v>0</v>
      </c>
      <c r="AD21" s="190"/>
      <c r="AH21" s="181"/>
    </row>
    <row r="22" spans="1:34" x14ac:dyDescent="0.25">
      <c r="A22" s="199">
        <f t="shared" si="2"/>
        <v>12</v>
      </c>
      <c r="B22" s="200" t="s">
        <v>274</v>
      </c>
      <c r="C22" s="182" t="s">
        <v>276</v>
      </c>
      <c r="D22" s="182" t="s">
        <v>276</v>
      </c>
      <c r="E22" s="185" t="s">
        <v>529</v>
      </c>
      <c r="F22" s="201">
        <v>12</v>
      </c>
      <c r="G22" s="209"/>
      <c r="H22" s="188" t="s">
        <v>533</v>
      </c>
      <c r="I22" s="189" t="s">
        <v>532</v>
      </c>
      <c r="J22" s="203" t="s">
        <v>382</v>
      </c>
      <c r="K22" s="204" t="s">
        <v>436</v>
      </c>
      <c r="L22" s="205">
        <v>44411</v>
      </c>
      <c r="M22" s="203" t="s">
        <v>175</v>
      </c>
      <c r="N22" s="187" t="s">
        <v>309</v>
      </c>
      <c r="O22" s="188" t="s">
        <v>586</v>
      </c>
      <c r="P22" s="189" t="s">
        <v>116</v>
      </c>
      <c r="Q22" s="205">
        <v>44411</v>
      </c>
      <c r="R22" s="205">
        <v>44775</v>
      </c>
      <c r="S22" s="190" t="s">
        <v>117</v>
      </c>
      <c r="T22" s="191">
        <v>1800000</v>
      </c>
      <c r="U22" s="206">
        <f t="shared" si="3"/>
        <v>180000</v>
      </c>
      <c r="V22" s="190"/>
      <c r="W22" s="207">
        <f t="shared" si="4"/>
        <v>1980000</v>
      </c>
      <c r="X22" s="483">
        <v>1800000</v>
      </c>
      <c r="Y22" s="179">
        <f>+'JANUARI (3)'!AC22</f>
        <v>0</v>
      </c>
      <c r="Z22" s="179">
        <f>+'[4]JANUARI (3)'!AB22</f>
        <v>0</v>
      </c>
      <c r="AA22" s="182"/>
      <c r="AB22" s="182">
        <f t="shared" si="0"/>
        <v>0</v>
      </c>
      <c r="AC22" s="182">
        <f t="shared" si="1"/>
        <v>0</v>
      </c>
      <c r="AD22" s="190"/>
      <c r="AH22" s="181"/>
    </row>
    <row r="23" spans="1:34" x14ac:dyDescent="0.25">
      <c r="A23" s="199">
        <f t="shared" si="2"/>
        <v>13</v>
      </c>
      <c r="B23" s="200" t="s">
        <v>274</v>
      </c>
      <c r="C23" s="182" t="s">
        <v>276</v>
      </c>
      <c r="D23" s="182" t="s">
        <v>276</v>
      </c>
      <c r="E23" s="185" t="s">
        <v>529</v>
      </c>
      <c r="F23" s="201">
        <v>48</v>
      </c>
      <c r="G23" s="209"/>
      <c r="H23" s="188" t="s">
        <v>533</v>
      </c>
      <c r="I23" s="189" t="s">
        <v>532</v>
      </c>
      <c r="J23" s="203" t="s">
        <v>382</v>
      </c>
      <c r="K23" s="204" t="s">
        <v>437</v>
      </c>
      <c r="L23" s="205">
        <v>44411</v>
      </c>
      <c r="M23" s="203" t="s">
        <v>175</v>
      </c>
      <c r="N23" s="187" t="s">
        <v>310</v>
      </c>
      <c r="O23" s="188" t="s">
        <v>558</v>
      </c>
      <c r="P23" s="189" t="s">
        <v>116</v>
      </c>
      <c r="Q23" s="205">
        <v>44411</v>
      </c>
      <c r="R23" s="205">
        <v>44775</v>
      </c>
      <c r="S23" s="190" t="s">
        <v>117</v>
      </c>
      <c r="T23" s="191">
        <v>7200000</v>
      </c>
      <c r="U23" s="206">
        <f t="shared" si="3"/>
        <v>720000</v>
      </c>
      <c r="V23" s="190"/>
      <c r="W23" s="207">
        <f t="shared" si="4"/>
        <v>7920000</v>
      </c>
      <c r="X23" s="483">
        <v>1800000</v>
      </c>
      <c r="Y23" s="179">
        <f>+'JANUARI (3)'!AC23</f>
        <v>0</v>
      </c>
      <c r="Z23" s="179">
        <f>+'[4]JANUARI (3)'!AB23</f>
        <v>0</v>
      </c>
      <c r="AA23" s="182"/>
      <c r="AB23" s="182">
        <f t="shared" si="0"/>
        <v>0</v>
      </c>
      <c r="AC23" s="182">
        <f t="shared" si="1"/>
        <v>0</v>
      </c>
      <c r="AD23" s="190"/>
      <c r="AH23" s="181"/>
    </row>
    <row r="24" spans="1:34" s="215" customFormat="1" x14ac:dyDescent="0.25">
      <c r="A24" s="199">
        <f t="shared" si="2"/>
        <v>14</v>
      </c>
      <c r="B24" s="200" t="s">
        <v>274</v>
      </c>
      <c r="C24" s="182" t="s">
        <v>276</v>
      </c>
      <c r="D24" s="182" t="s">
        <v>276</v>
      </c>
      <c r="E24" s="185" t="s">
        <v>287</v>
      </c>
      <c r="F24" s="201">
        <v>12</v>
      </c>
      <c r="G24" s="210"/>
      <c r="H24" s="211"/>
      <c r="I24" s="178"/>
      <c r="J24" s="203" t="s">
        <v>382</v>
      </c>
      <c r="K24" s="204" t="s">
        <v>438</v>
      </c>
      <c r="L24" s="205">
        <v>44411</v>
      </c>
      <c r="M24" s="203" t="s">
        <v>175</v>
      </c>
      <c r="N24" s="187" t="s">
        <v>311</v>
      </c>
      <c r="O24" s="211"/>
      <c r="P24" s="178"/>
      <c r="Q24" s="205">
        <v>44411</v>
      </c>
      <c r="R24" s="205">
        <v>44775</v>
      </c>
      <c r="S24" s="190"/>
      <c r="T24" s="191">
        <v>1800000</v>
      </c>
      <c r="U24" s="212">
        <f t="shared" si="3"/>
        <v>180000</v>
      </c>
      <c r="V24" s="213"/>
      <c r="W24" s="214">
        <f t="shared" si="4"/>
        <v>1980000</v>
      </c>
      <c r="X24" s="483">
        <v>1800000</v>
      </c>
      <c r="Y24" s="179">
        <f>+'JANUARI (3)'!AC24</f>
        <v>0</v>
      </c>
      <c r="Z24" s="179">
        <f>+'[4]JANUARI (3)'!AB24</f>
        <v>0</v>
      </c>
      <c r="AA24" s="180"/>
      <c r="AB24" s="182">
        <f t="shared" si="0"/>
        <v>0</v>
      </c>
      <c r="AC24" s="182">
        <f t="shared" si="1"/>
        <v>0</v>
      </c>
      <c r="AD24" s="213"/>
      <c r="AH24" s="216"/>
    </row>
    <row r="25" spans="1:34" x14ac:dyDescent="0.25">
      <c r="A25" s="199">
        <f t="shared" si="2"/>
        <v>15</v>
      </c>
      <c r="B25" s="200" t="s">
        <v>274</v>
      </c>
      <c r="C25" s="182" t="s">
        <v>276</v>
      </c>
      <c r="D25" s="182" t="s">
        <v>276</v>
      </c>
      <c r="E25" s="185" t="s">
        <v>529</v>
      </c>
      <c r="F25" s="201">
        <v>12</v>
      </c>
      <c r="G25" s="209"/>
      <c r="H25" s="188" t="s">
        <v>533</v>
      </c>
      <c r="I25" s="189" t="s">
        <v>532</v>
      </c>
      <c r="J25" s="203" t="s">
        <v>382</v>
      </c>
      <c r="K25" s="204" t="s">
        <v>439</v>
      </c>
      <c r="L25" s="205">
        <v>44411</v>
      </c>
      <c r="M25" s="203" t="s">
        <v>175</v>
      </c>
      <c r="N25" s="187" t="s">
        <v>312</v>
      </c>
      <c r="O25" s="188" t="s">
        <v>586</v>
      </c>
      <c r="P25" s="189" t="s">
        <v>116</v>
      </c>
      <c r="Q25" s="205">
        <v>44411</v>
      </c>
      <c r="R25" s="205">
        <v>44775</v>
      </c>
      <c r="S25" s="190" t="s">
        <v>117</v>
      </c>
      <c r="T25" s="191">
        <v>1800000</v>
      </c>
      <c r="U25" s="206">
        <f t="shared" si="3"/>
        <v>180000</v>
      </c>
      <c r="V25" s="190"/>
      <c r="W25" s="207">
        <f t="shared" si="4"/>
        <v>1980000</v>
      </c>
      <c r="X25" s="483">
        <v>7200000</v>
      </c>
      <c r="Y25" s="179">
        <f>+'JANUARI (3)'!AC25</f>
        <v>0</v>
      </c>
      <c r="Z25" s="179">
        <f>+'[4]JANUARI (3)'!AB25</f>
        <v>0</v>
      </c>
      <c r="AA25" s="182"/>
      <c r="AB25" s="182">
        <f t="shared" si="0"/>
        <v>0</v>
      </c>
      <c r="AC25" s="182">
        <f t="shared" si="1"/>
        <v>0</v>
      </c>
      <c r="AD25" s="190"/>
      <c r="AH25" s="181"/>
    </row>
    <row r="26" spans="1:34" x14ac:dyDescent="0.25">
      <c r="A26" s="199">
        <f t="shared" si="2"/>
        <v>16</v>
      </c>
      <c r="B26" s="200" t="s">
        <v>274</v>
      </c>
      <c r="C26" s="182" t="s">
        <v>276</v>
      </c>
      <c r="D26" s="182" t="s">
        <v>276</v>
      </c>
      <c r="E26" s="185" t="s">
        <v>529</v>
      </c>
      <c r="F26" s="201">
        <v>24</v>
      </c>
      <c r="G26" s="209"/>
      <c r="H26" s="188" t="s">
        <v>533</v>
      </c>
      <c r="I26" s="189" t="s">
        <v>532</v>
      </c>
      <c r="J26" s="203" t="s">
        <v>382</v>
      </c>
      <c r="K26" s="204" t="s">
        <v>440</v>
      </c>
      <c r="L26" s="205">
        <v>44411</v>
      </c>
      <c r="M26" s="203" t="s">
        <v>175</v>
      </c>
      <c r="N26" s="187" t="s">
        <v>313</v>
      </c>
      <c r="O26" s="188" t="s">
        <v>590</v>
      </c>
      <c r="P26" s="189" t="s">
        <v>116</v>
      </c>
      <c r="Q26" s="205">
        <v>44411</v>
      </c>
      <c r="R26" s="205">
        <v>44775</v>
      </c>
      <c r="S26" s="190" t="s">
        <v>117</v>
      </c>
      <c r="T26" s="191">
        <v>3600000</v>
      </c>
      <c r="U26" s="206">
        <f t="shared" si="3"/>
        <v>360000</v>
      </c>
      <c r="V26" s="190"/>
      <c r="W26" s="207">
        <f t="shared" si="4"/>
        <v>3960000</v>
      </c>
      <c r="X26" s="483">
        <v>3600000</v>
      </c>
      <c r="Y26" s="179">
        <f>+'JANUARI (3)'!AC26</f>
        <v>0</v>
      </c>
      <c r="Z26" s="179">
        <f>+'[4]JANUARI (3)'!AB26</f>
        <v>0</v>
      </c>
      <c r="AA26" s="182"/>
      <c r="AB26" s="182">
        <f t="shared" si="0"/>
        <v>0</v>
      </c>
      <c r="AC26" s="182">
        <f t="shared" si="1"/>
        <v>0</v>
      </c>
      <c r="AD26" s="190"/>
    </row>
    <row r="27" spans="1:34" s="215" customFormat="1" x14ac:dyDescent="0.25">
      <c r="A27" s="199">
        <f t="shared" si="2"/>
        <v>17</v>
      </c>
      <c r="B27" s="200" t="s">
        <v>274</v>
      </c>
      <c r="C27" s="182" t="s">
        <v>276</v>
      </c>
      <c r="D27" s="182" t="s">
        <v>276</v>
      </c>
      <c r="E27" s="185" t="s">
        <v>529</v>
      </c>
      <c r="F27" s="201">
        <v>12</v>
      </c>
      <c r="G27" s="210"/>
      <c r="H27" s="188" t="s">
        <v>533</v>
      </c>
      <c r="I27" s="189" t="s">
        <v>532</v>
      </c>
      <c r="J27" s="203" t="s">
        <v>382</v>
      </c>
      <c r="K27" s="204" t="s">
        <v>441</v>
      </c>
      <c r="L27" s="205">
        <v>44411</v>
      </c>
      <c r="M27" s="203" t="s">
        <v>175</v>
      </c>
      <c r="N27" s="187" t="s">
        <v>314</v>
      </c>
      <c r="O27" s="211" t="s">
        <v>588</v>
      </c>
      <c r="P27" s="178" t="s">
        <v>116</v>
      </c>
      <c r="Q27" s="205">
        <v>44411</v>
      </c>
      <c r="R27" s="205">
        <v>44775</v>
      </c>
      <c r="S27" s="190" t="s">
        <v>117</v>
      </c>
      <c r="T27" s="191">
        <v>1800000</v>
      </c>
      <c r="U27" s="212">
        <f t="shared" si="3"/>
        <v>180000</v>
      </c>
      <c r="V27" s="213"/>
      <c r="W27" s="214">
        <f t="shared" si="4"/>
        <v>1980000</v>
      </c>
      <c r="X27" s="483">
        <v>1800000</v>
      </c>
      <c r="Y27" s="179">
        <f>+'JANUARI (3)'!AC27</f>
        <v>0</v>
      </c>
      <c r="Z27" s="179">
        <f>+'[4]JANUARI (3)'!AB27</f>
        <v>0</v>
      </c>
      <c r="AA27" s="180"/>
      <c r="AB27" s="182">
        <f t="shared" si="0"/>
        <v>0</v>
      </c>
      <c r="AC27" s="182">
        <f t="shared" si="1"/>
        <v>0</v>
      </c>
      <c r="AD27" s="213"/>
    </row>
    <row r="28" spans="1:34" x14ac:dyDescent="0.25">
      <c r="A28" s="199">
        <f t="shared" si="2"/>
        <v>18</v>
      </c>
      <c r="B28" s="200" t="s">
        <v>274</v>
      </c>
      <c r="C28" s="182" t="s">
        <v>276</v>
      </c>
      <c r="D28" s="182" t="s">
        <v>276</v>
      </c>
      <c r="E28" s="185" t="s">
        <v>529</v>
      </c>
      <c r="F28" s="201">
        <v>12</v>
      </c>
      <c r="G28" s="209"/>
      <c r="H28" s="188" t="s">
        <v>533</v>
      </c>
      <c r="I28" s="189" t="s">
        <v>532</v>
      </c>
      <c r="J28" s="203" t="s">
        <v>382</v>
      </c>
      <c r="K28" s="204" t="s">
        <v>442</v>
      </c>
      <c r="L28" s="205">
        <v>44411</v>
      </c>
      <c r="M28" s="203" t="s">
        <v>175</v>
      </c>
      <c r="N28" s="187" t="s">
        <v>315</v>
      </c>
      <c r="O28" s="188" t="s">
        <v>586</v>
      </c>
      <c r="P28" s="189" t="s">
        <v>116</v>
      </c>
      <c r="Q28" s="205">
        <v>44411</v>
      </c>
      <c r="R28" s="205">
        <v>44775</v>
      </c>
      <c r="S28" s="190" t="s">
        <v>117</v>
      </c>
      <c r="T28" s="191">
        <v>1800000</v>
      </c>
      <c r="U28" s="212">
        <f t="shared" si="3"/>
        <v>180000</v>
      </c>
      <c r="V28" s="213"/>
      <c r="W28" s="214">
        <f t="shared" si="4"/>
        <v>1980000</v>
      </c>
      <c r="X28" s="483">
        <v>1800000</v>
      </c>
      <c r="Y28" s="179">
        <f>+'JANUARI (3)'!AC28</f>
        <v>0</v>
      </c>
      <c r="Z28" s="179">
        <f>+'[4]JANUARI (3)'!AB28</f>
        <v>0</v>
      </c>
      <c r="AA28" s="182"/>
      <c r="AB28" s="182">
        <f t="shared" si="0"/>
        <v>0</v>
      </c>
      <c r="AC28" s="182">
        <f t="shared" si="1"/>
        <v>0</v>
      </c>
      <c r="AD28" s="190"/>
    </row>
    <row r="29" spans="1:34" x14ac:dyDescent="0.25">
      <c r="A29" s="199">
        <f t="shared" si="2"/>
        <v>19</v>
      </c>
      <c r="B29" s="200" t="s">
        <v>274</v>
      </c>
      <c r="C29" s="182" t="s">
        <v>276</v>
      </c>
      <c r="D29" s="182" t="s">
        <v>276</v>
      </c>
      <c r="E29" s="185" t="s">
        <v>529</v>
      </c>
      <c r="F29" s="201">
        <v>24</v>
      </c>
      <c r="G29" s="209"/>
      <c r="H29" s="188" t="s">
        <v>533</v>
      </c>
      <c r="I29" s="189" t="s">
        <v>532</v>
      </c>
      <c r="J29" s="203" t="s">
        <v>382</v>
      </c>
      <c r="K29" s="204" t="s">
        <v>443</v>
      </c>
      <c r="L29" s="205">
        <v>44411</v>
      </c>
      <c r="M29" s="203" t="s">
        <v>175</v>
      </c>
      <c r="N29" s="187" t="s">
        <v>316</v>
      </c>
      <c r="O29" s="188" t="s">
        <v>581</v>
      </c>
      <c r="P29" s="189" t="s">
        <v>116</v>
      </c>
      <c r="Q29" s="205">
        <v>44411</v>
      </c>
      <c r="R29" s="205">
        <v>44775</v>
      </c>
      <c r="S29" s="190" t="s">
        <v>117</v>
      </c>
      <c r="T29" s="191">
        <v>3600000</v>
      </c>
      <c r="U29" s="212">
        <f t="shared" si="3"/>
        <v>360000</v>
      </c>
      <c r="V29" s="213"/>
      <c r="W29" s="214">
        <f t="shared" si="4"/>
        <v>3960000</v>
      </c>
      <c r="X29" s="483">
        <v>3600000</v>
      </c>
      <c r="Y29" s="179">
        <f>+'JANUARI (3)'!AC29</f>
        <v>0</v>
      </c>
      <c r="Z29" s="179">
        <f>+'[4]JANUARI (3)'!AB29</f>
        <v>0</v>
      </c>
      <c r="AA29" s="182"/>
      <c r="AB29" s="182">
        <f t="shared" si="0"/>
        <v>0</v>
      </c>
      <c r="AC29" s="182">
        <f t="shared" si="1"/>
        <v>0</v>
      </c>
      <c r="AD29" s="190"/>
    </row>
    <row r="30" spans="1:34" x14ac:dyDescent="0.25">
      <c r="A30" s="199">
        <f t="shared" si="2"/>
        <v>20</v>
      </c>
      <c r="B30" s="200" t="s">
        <v>274</v>
      </c>
      <c r="C30" s="182" t="s">
        <v>276</v>
      </c>
      <c r="D30" s="182" t="s">
        <v>276</v>
      </c>
      <c r="E30" s="185" t="s">
        <v>529</v>
      </c>
      <c r="F30" s="201">
        <v>12</v>
      </c>
      <c r="G30" s="209"/>
      <c r="H30" s="188" t="s">
        <v>533</v>
      </c>
      <c r="I30" s="189" t="s">
        <v>532</v>
      </c>
      <c r="J30" s="203" t="s">
        <v>382</v>
      </c>
      <c r="K30" s="204" t="s">
        <v>444</v>
      </c>
      <c r="L30" s="205">
        <v>44411</v>
      </c>
      <c r="M30" s="203" t="s">
        <v>175</v>
      </c>
      <c r="N30" s="187" t="s">
        <v>317</v>
      </c>
      <c r="O30" s="188" t="s">
        <v>583</v>
      </c>
      <c r="P30" s="189" t="s">
        <v>116</v>
      </c>
      <c r="Q30" s="205">
        <v>44411</v>
      </c>
      <c r="R30" s="205">
        <v>44775</v>
      </c>
      <c r="S30" s="190" t="s">
        <v>117</v>
      </c>
      <c r="T30" s="191">
        <v>1800000</v>
      </c>
      <c r="U30" s="212">
        <f t="shared" si="3"/>
        <v>180000</v>
      </c>
      <c r="V30" s="213"/>
      <c r="W30" s="214">
        <f t="shared" si="4"/>
        <v>1980000</v>
      </c>
      <c r="X30" s="483">
        <v>1800000</v>
      </c>
      <c r="Y30" s="179">
        <f>+'JANUARI (3)'!AC30</f>
        <v>0</v>
      </c>
      <c r="Z30" s="179">
        <f>+'[4]JANUARI (3)'!AB30</f>
        <v>0</v>
      </c>
      <c r="AA30" s="182"/>
      <c r="AB30" s="182">
        <f t="shared" si="0"/>
        <v>0</v>
      </c>
      <c r="AC30" s="182">
        <f t="shared" si="1"/>
        <v>0</v>
      </c>
      <c r="AD30" s="190"/>
    </row>
    <row r="31" spans="1:34" x14ac:dyDescent="0.25">
      <c r="A31" s="199">
        <f t="shared" si="2"/>
        <v>21</v>
      </c>
      <c r="B31" s="200" t="s">
        <v>274</v>
      </c>
      <c r="C31" s="182" t="s">
        <v>276</v>
      </c>
      <c r="D31" s="182" t="s">
        <v>276</v>
      </c>
      <c r="E31" s="185" t="s">
        <v>529</v>
      </c>
      <c r="F31" s="201">
        <v>24</v>
      </c>
      <c r="G31" s="209"/>
      <c r="H31" s="188" t="s">
        <v>533</v>
      </c>
      <c r="I31" s="189" t="s">
        <v>532</v>
      </c>
      <c r="J31" s="203" t="s">
        <v>382</v>
      </c>
      <c r="K31" s="204" t="s">
        <v>445</v>
      </c>
      <c r="L31" s="205">
        <v>44411</v>
      </c>
      <c r="M31" s="203" t="s">
        <v>175</v>
      </c>
      <c r="N31" s="187" t="s">
        <v>318</v>
      </c>
      <c r="O31" s="188" t="s">
        <v>592</v>
      </c>
      <c r="P31" s="189" t="s">
        <v>116</v>
      </c>
      <c r="Q31" s="205">
        <v>44411</v>
      </c>
      <c r="R31" s="205">
        <v>44775</v>
      </c>
      <c r="S31" s="190" t="s">
        <v>117</v>
      </c>
      <c r="T31" s="191">
        <v>1800000</v>
      </c>
      <c r="U31" s="212">
        <f t="shared" si="3"/>
        <v>180000</v>
      </c>
      <c r="V31" s="213"/>
      <c r="W31" s="214">
        <f t="shared" si="4"/>
        <v>1980000</v>
      </c>
      <c r="X31" s="483">
        <v>1800000</v>
      </c>
      <c r="Y31" s="179">
        <f>+'JANUARI (3)'!AC31</f>
        <v>0</v>
      </c>
      <c r="Z31" s="179">
        <f>+'[4]JANUARI (3)'!AB31</f>
        <v>0</v>
      </c>
      <c r="AA31" s="182"/>
      <c r="AB31" s="182">
        <f t="shared" si="0"/>
        <v>0</v>
      </c>
      <c r="AC31" s="182">
        <f t="shared" si="1"/>
        <v>0</v>
      </c>
      <c r="AD31" s="190"/>
    </row>
    <row r="32" spans="1:34" x14ac:dyDescent="0.25">
      <c r="A32" s="199">
        <f t="shared" si="2"/>
        <v>22</v>
      </c>
      <c r="B32" s="200" t="s">
        <v>274</v>
      </c>
      <c r="C32" s="182" t="s">
        <v>276</v>
      </c>
      <c r="D32" s="182" t="s">
        <v>276</v>
      </c>
      <c r="E32" s="185" t="s">
        <v>529</v>
      </c>
      <c r="F32" s="201">
        <v>12</v>
      </c>
      <c r="G32" s="209"/>
      <c r="H32" s="188" t="s">
        <v>533</v>
      </c>
      <c r="I32" s="189" t="s">
        <v>532</v>
      </c>
      <c r="J32" s="203" t="s">
        <v>382</v>
      </c>
      <c r="K32" s="204" t="s">
        <v>446</v>
      </c>
      <c r="L32" s="205">
        <v>44411</v>
      </c>
      <c r="M32" s="203" t="s">
        <v>175</v>
      </c>
      <c r="N32" s="187" t="s">
        <v>319</v>
      </c>
      <c r="O32" s="188" t="s">
        <v>550</v>
      </c>
      <c r="P32" s="189" t="s">
        <v>116</v>
      </c>
      <c r="Q32" s="205">
        <v>44411</v>
      </c>
      <c r="R32" s="205">
        <v>44775</v>
      </c>
      <c r="S32" s="190" t="s">
        <v>117</v>
      </c>
      <c r="T32" s="191">
        <v>1800000</v>
      </c>
      <c r="U32" s="212">
        <f t="shared" si="3"/>
        <v>180000</v>
      </c>
      <c r="V32" s="213"/>
      <c r="W32" s="214">
        <f t="shared" si="4"/>
        <v>1980000</v>
      </c>
      <c r="X32" s="483">
        <v>3600000</v>
      </c>
      <c r="Y32" s="179">
        <f>+'JANUARI (3)'!AC32</f>
        <v>0</v>
      </c>
      <c r="Z32" s="179">
        <f>+'[4]JANUARI (3)'!AB32</f>
        <v>0</v>
      </c>
      <c r="AA32" s="182"/>
      <c r="AB32" s="182">
        <f t="shared" si="0"/>
        <v>0</v>
      </c>
      <c r="AC32" s="182">
        <f t="shared" si="1"/>
        <v>0</v>
      </c>
      <c r="AD32" s="190"/>
    </row>
    <row r="33" spans="1:33" ht="15.75" thickBot="1" x14ac:dyDescent="0.3">
      <c r="A33" s="235">
        <f t="shared" si="2"/>
        <v>23</v>
      </c>
      <c r="B33" s="236" t="s">
        <v>274</v>
      </c>
      <c r="C33" s="237" t="s">
        <v>276</v>
      </c>
      <c r="D33" s="237" t="s">
        <v>276</v>
      </c>
      <c r="E33" s="238" t="s">
        <v>287</v>
      </c>
      <c r="F33" s="239">
        <v>12</v>
      </c>
      <c r="G33" s="240"/>
      <c r="H33" s="241"/>
      <c r="I33" s="242"/>
      <c r="J33" s="284" t="s">
        <v>382</v>
      </c>
      <c r="K33" s="285" t="s">
        <v>447</v>
      </c>
      <c r="L33" s="286"/>
      <c r="M33" s="243" t="s">
        <v>175</v>
      </c>
      <c r="N33" s="244" t="s">
        <v>320</v>
      </c>
      <c r="O33" s="241"/>
      <c r="P33" s="242"/>
      <c r="Q33" s="286"/>
      <c r="R33" s="286"/>
      <c r="S33" s="287"/>
      <c r="T33" s="288">
        <v>1800000</v>
      </c>
      <c r="U33" s="289">
        <f t="shared" si="3"/>
        <v>180000</v>
      </c>
      <c r="V33" s="248"/>
      <c r="W33" s="249">
        <f t="shared" si="4"/>
        <v>1980000</v>
      </c>
      <c r="X33" s="483">
        <v>1800000</v>
      </c>
      <c r="Y33" s="179">
        <f>+'JANUARI (3)'!AC33</f>
        <v>0</v>
      </c>
      <c r="Z33" s="179">
        <f>+'[4]JANUARI (3)'!AB33</f>
        <v>0</v>
      </c>
      <c r="AA33" s="237"/>
      <c r="AB33" s="182">
        <f t="shared" si="0"/>
        <v>0</v>
      </c>
      <c r="AC33" s="237">
        <f t="shared" si="1"/>
        <v>0</v>
      </c>
      <c r="AD33" s="287"/>
    </row>
    <row r="34" spans="1:33" ht="15.75" thickBot="1" x14ac:dyDescent="0.3">
      <c r="A34" s="307"/>
      <c r="B34" s="308"/>
      <c r="C34" s="309"/>
      <c r="D34" s="309"/>
      <c r="E34" s="310"/>
      <c r="F34" s="311">
        <f>SUM(F11:F33)</f>
        <v>408</v>
      </c>
      <c r="G34" s="312"/>
      <c r="H34" s="313"/>
      <c r="I34" s="314"/>
      <c r="J34" s="315"/>
      <c r="K34" s="316"/>
      <c r="L34" s="317"/>
      <c r="M34" s="318"/>
      <c r="N34" s="319"/>
      <c r="O34" s="313"/>
      <c r="P34" s="314"/>
      <c r="Q34" s="317"/>
      <c r="R34" s="317"/>
      <c r="S34" s="320"/>
      <c r="T34" s="321">
        <f>SUM(T11:T33)</f>
        <v>66600000</v>
      </c>
      <c r="U34" s="321">
        <f t="shared" ref="U34:AB34" si="5">SUM(U11:U33)</f>
        <v>6660000</v>
      </c>
      <c r="V34" s="321">
        <f t="shared" si="5"/>
        <v>0</v>
      </c>
      <c r="W34" s="321">
        <f t="shared" si="5"/>
        <v>73260000</v>
      </c>
      <c r="X34" s="485">
        <f t="shared" si="5"/>
        <v>70200000</v>
      </c>
      <c r="Y34" s="321">
        <f t="shared" si="5"/>
        <v>0</v>
      </c>
      <c r="Z34" s="321">
        <f t="shared" si="5"/>
        <v>0</v>
      </c>
      <c r="AA34" s="321">
        <f t="shared" si="5"/>
        <v>0</v>
      </c>
      <c r="AB34" s="321">
        <f t="shared" si="5"/>
        <v>0</v>
      </c>
      <c r="AC34" s="321">
        <f>SUM(AC11:AC33)</f>
        <v>0</v>
      </c>
      <c r="AD34" s="320"/>
      <c r="AF34" s="194">
        <f>+AC34-AC33</f>
        <v>0</v>
      </c>
    </row>
    <row r="35" spans="1:33" x14ac:dyDescent="0.25">
      <c r="A35" s="291">
        <f>+A33+1</f>
        <v>24</v>
      </c>
      <c r="B35" s="292" t="s">
        <v>274</v>
      </c>
      <c r="C35" s="293" t="s">
        <v>276</v>
      </c>
      <c r="D35" s="293" t="s">
        <v>276</v>
      </c>
      <c r="E35" s="294" t="s">
        <v>529</v>
      </c>
      <c r="F35" s="295">
        <v>6</v>
      </c>
      <c r="G35" s="296"/>
      <c r="H35" s="297" t="s">
        <v>533</v>
      </c>
      <c r="I35" s="298" t="s">
        <v>532</v>
      </c>
      <c r="J35" s="230" t="s">
        <v>542</v>
      </c>
      <c r="K35" s="229" t="s">
        <v>448</v>
      </c>
      <c r="L35" s="231">
        <v>44417</v>
      </c>
      <c r="M35" s="230" t="s">
        <v>175</v>
      </c>
      <c r="N35" s="299" t="s">
        <v>540</v>
      </c>
      <c r="O35" s="297" t="s">
        <v>541</v>
      </c>
      <c r="P35" s="298" t="s">
        <v>116</v>
      </c>
      <c r="Q35" s="231">
        <v>44417</v>
      </c>
      <c r="R35" s="231">
        <v>44781</v>
      </c>
      <c r="S35" s="300" t="s">
        <v>117</v>
      </c>
      <c r="T35" s="301">
        <v>1800000</v>
      </c>
      <c r="U35" s="302">
        <f t="shared" si="3"/>
        <v>180000</v>
      </c>
      <c r="V35" s="303"/>
      <c r="W35" s="304">
        <f t="shared" si="4"/>
        <v>1980000</v>
      </c>
      <c r="X35" s="486">
        <v>3600000</v>
      </c>
      <c r="Y35" s="179">
        <f>+'JANUARI (3)'!AC35</f>
        <v>0</v>
      </c>
      <c r="Z35" s="179">
        <f>+'[4]JANUARI (3)'!AB35</f>
        <v>0</v>
      </c>
      <c r="AA35" s="293"/>
      <c r="AB35" s="182">
        <f t="shared" ref="AB35:AB46" si="6">+Z35+AA35</f>
        <v>0</v>
      </c>
      <c r="AC35" s="293">
        <f t="shared" si="1"/>
        <v>0</v>
      </c>
      <c r="AD35" s="300"/>
    </row>
    <row r="36" spans="1:33" x14ac:dyDescent="0.25">
      <c r="A36" s="199">
        <f t="shared" si="2"/>
        <v>25</v>
      </c>
      <c r="B36" s="200" t="s">
        <v>274</v>
      </c>
      <c r="C36" s="182" t="s">
        <v>276</v>
      </c>
      <c r="D36" s="182" t="s">
        <v>276</v>
      </c>
      <c r="E36" s="185" t="s">
        <v>529</v>
      </c>
      <c r="F36" s="201">
        <v>12</v>
      </c>
      <c r="G36" s="209"/>
      <c r="H36" s="188" t="s">
        <v>533</v>
      </c>
      <c r="I36" s="189" t="s">
        <v>532</v>
      </c>
      <c r="J36" s="203" t="s">
        <v>548</v>
      </c>
      <c r="K36" s="204" t="s">
        <v>449</v>
      </c>
      <c r="L36" s="205">
        <v>44417</v>
      </c>
      <c r="M36" s="203" t="s">
        <v>175</v>
      </c>
      <c r="N36" s="187" t="s">
        <v>321</v>
      </c>
      <c r="O36" s="188" t="s">
        <v>549</v>
      </c>
      <c r="P36" s="189" t="s">
        <v>116</v>
      </c>
      <c r="Q36" s="205">
        <v>44417</v>
      </c>
      <c r="R36" s="205">
        <v>44781</v>
      </c>
      <c r="S36" s="190" t="s">
        <v>117</v>
      </c>
      <c r="T36" s="217">
        <v>5400000</v>
      </c>
      <c r="U36" s="212">
        <f t="shared" si="3"/>
        <v>540000</v>
      </c>
      <c r="V36" s="213"/>
      <c r="W36" s="214">
        <f t="shared" si="4"/>
        <v>5940000</v>
      </c>
      <c r="X36" s="486">
        <v>7200000</v>
      </c>
      <c r="Y36" s="179">
        <f>+'JANUARI (3)'!AC36</f>
        <v>0</v>
      </c>
      <c r="Z36" s="179">
        <f>+'[4]JANUARI (3)'!AB36</f>
        <v>0</v>
      </c>
      <c r="AA36" s="182"/>
      <c r="AB36" s="182">
        <f t="shared" si="6"/>
        <v>0</v>
      </c>
      <c r="AC36" s="182">
        <f t="shared" si="1"/>
        <v>0</v>
      </c>
      <c r="AD36" s="190"/>
    </row>
    <row r="37" spans="1:33" x14ac:dyDescent="0.25">
      <c r="A37" s="199">
        <f t="shared" si="2"/>
        <v>26</v>
      </c>
      <c r="B37" s="200" t="s">
        <v>274</v>
      </c>
      <c r="C37" s="182" t="s">
        <v>276</v>
      </c>
      <c r="D37" s="182" t="s">
        <v>276</v>
      </c>
      <c r="E37" s="185" t="s">
        <v>529</v>
      </c>
      <c r="F37" s="201">
        <v>6</v>
      </c>
      <c r="G37" s="209"/>
      <c r="H37" s="188" t="s">
        <v>533</v>
      </c>
      <c r="I37" s="189" t="s">
        <v>532</v>
      </c>
      <c r="J37" s="203" t="s">
        <v>288</v>
      </c>
      <c r="K37" s="204" t="s">
        <v>450</v>
      </c>
      <c r="L37" s="205">
        <v>44417</v>
      </c>
      <c r="M37" s="203" t="s">
        <v>175</v>
      </c>
      <c r="N37" s="187" t="s">
        <v>322</v>
      </c>
      <c r="O37" s="188" t="s">
        <v>543</v>
      </c>
      <c r="P37" s="189" t="s">
        <v>116</v>
      </c>
      <c r="Q37" s="205">
        <v>44417</v>
      </c>
      <c r="R37" s="205">
        <v>44781</v>
      </c>
      <c r="S37" s="218" t="s">
        <v>117</v>
      </c>
      <c r="T37" s="217">
        <v>1800000</v>
      </c>
      <c r="U37" s="212">
        <f t="shared" si="3"/>
        <v>180000</v>
      </c>
      <c r="V37" s="213"/>
      <c r="W37" s="214">
        <f t="shared" si="4"/>
        <v>1980000</v>
      </c>
      <c r="X37" s="486">
        <v>1800000</v>
      </c>
      <c r="Y37" s="179">
        <f>+'JANUARI (3)'!AC37</f>
        <v>0</v>
      </c>
      <c r="Z37" s="179">
        <f>+'[4]JANUARI (3)'!AB37</f>
        <v>0</v>
      </c>
      <c r="AA37" s="182"/>
      <c r="AB37" s="182">
        <f t="shared" si="6"/>
        <v>0</v>
      </c>
      <c r="AC37" s="182">
        <f t="shared" si="1"/>
        <v>0</v>
      </c>
      <c r="AD37" s="190"/>
    </row>
    <row r="38" spans="1:33" s="175" customFormat="1" x14ac:dyDescent="0.25">
      <c r="A38" s="199">
        <f t="shared" si="2"/>
        <v>27</v>
      </c>
      <c r="B38" s="200" t="s">
        <v>274</v>
      </c>
      <c r="C38" s="182" t="s">
        <v>276</v>
      </c>
      <c r="D38" s="182" t="s">
        <v>276</v>
      </c>
      <c r="E38" s="185" t="s">
        <v>529</v>
      </c>
      <c r="F38" s="201">
        <v>6</v>
      </c>
      <c r="G38" s="173"/>
      <c r="H38" s="188" t="s">
        <v>533</v>
      </c>
      <c r="I38" s="189" t="s">
        <v>532</v>
      </c>
      <c r="J38" s="203" t="s">
        <v>542</v>
      </c>
      <c r="K38" s="204" t="s">
        <v>451</v>
      </c>
      <c r="L38" s="205">
        <v>44417</v>
      </c>
      <c r="M38" s="203" t="s">
        <v>175</v>
      </c>
      <c r="N38" s="187" t="s">
        <v>323</v>
      </c>
      <c r="O38" s="188" t="s">
        <v>531</v>
      </c>
      <c r="P38" s="178" t="s">
        <v>116</v>
      </c>
      <c r="Q38" s="205">
        <v>44417</v>
      </c>
      <c r="R38" s="205">
        <v>44781</v>
      </c>
      <c r="S38" s="218" t="s">
        <v>117</v>
      </c>
      <c r="T38" s="217">
        <v>1800000</v>
      </c>
      <c r="U38" s="212">
        <f t="shared" si="3"/>
        <v>180000</v>
      </c>
      <c r="V38" s="213"/>
      <c r="W38" s="214">
        <f t="shared" si="4"/>
        <v>1980000</v>
      </c>
      <c r="X38" s="484">
        <v>1800000</v>
      </c>
      <c r="Y38" s="179">
        <f>+'JANUARI (3)'!AC38</f>
        <v>0</v>
      </c>
      <c r="Z38" s="179">
        <f>+'[4]JANUARI (3)'!AB38</f>
        <v>0</v>
      </c>
      <c r="AA38" s="180"/>
      <c r="AB38" s="182">
        <f t="shared" si="6"/>
        <v>0</v>
      </c>
      <c r="AC38" s="182">
        <f t="shared" si="1"/>
        <v>0</v>
      </c>
      <c r="AD38" s="174"/>
    </row>
    <row r="39" spans="1:33" x14ac:dyDescent="0.25">
      <c r="A39" s="199">
        <f t="shared" si="2"/>
        <v>28</v>
      </c>
      <c r="B39" s="200" t="s">
        <v>274</v>
      </c>
      <c r="C39" s="182" t="s">
        <v>276</v>
      </c>
      <c r="D39" s="182" t="s">
        <v>276</v>
      </c>
      <c r="E39" s="185" t="s">
        <v>529</v>
      </c>
      <c r="F39" s="201">
        <v>6</v>
      </c>
      <c r="G39" s="209"/>
      <c r="H39" s="188" t="s">
        <v>533</v>
      </c>
      <c r="I39" s="189" t="s">
        <v>532</v>
      </c>
      <c r="J39" s="203" t="s">
        <v>384</v>
      </c>
      <c r="K39" s="204" t="s">
        <v>452</v>
      </c>
      <c r="L39" s="205">
        <v>44417</v>
      </c>
      <c r="M39" s="203" t="s">
        <v>175</v>
      </c>
      <c r="N39" s="187" t="s">
        <v>324</v>
      </c>
      <c r="O39" s="188" t="s">
        <v>537</v>
      </c>
      <c r="P39" s="189" t="s">
        <v>116</v>
      </c>
      <c r="Q39" s="205">
        <v>44417</v>
      </c>
      <c r="R39" s="205">
        <v>44781</v>
      </c>
      <c r="S39" s="218" t="s">
        <v>117</v>
      </c>
      <c r="T39" s="217">
        <v>1800000</v>
      </c>
      <c r="U39" s="212">
        <f t="shared" si="3"/>
        <v>180000</v>
      </c>
      <c r="V39" s="213"/>
      <c r="W39" s="214">
        <f t="shared" si="4"/>
        <v>1980000</v>
      </c>
      <c r="X39" s="58">
        <v>1800000</v>
      </c>
      <c r="Y39" s="179">
        <f>+'JANUARI (3)'!AC39</f>
        <v>0</v>
      </c>
      <c r="Z39" s="179">
        <f>+'[4]JANUARI (3)'!AB39</f>
        <v>0</v>
      </c>
      <c r="AA39" s="182"/>
      <c r="AB39" s="182">
        <f t="shared" si="6"/>
        <v>0</v>
      </c>
      <c r="AC39" s="182">
        <f t="shared" si="1"/>
        <v>0</v>
      </c>
      <c r="AD39" s="190"/>
    </row>
    <row r="40" spans="1:33" x14ac:dyDescent="0.25">
      <c r="A40" s="199">
        <f t="shared" si="2"/>
        <v>29</v>
      </c>
      <c r="B40" s="200" t="s">
        <v>274</v>
      </c>
      <c r="C40" s="182" t="s">
        <v>276</v>
      </c>
      <c r="D40" s="182" t="s">
        <v>276</v>
      </c>
      <c r="E40" s="185" t="s">
        <v>529</v>
      </c>
      <c r="F40" s="201">
        <v>6</v>
      </c>
      <c r="G40" s="209"/>
      <c r="H40" s="188" t="s">
        <v>533</v>
      </c>
      <c r="I40" s="189" t="s">
        <v>532</v>
      </c>
      <c r="J40" s="203" t="s">
        <v>384</v>
      </c>
      <c r="K40" s="204" t="s">
        <v>453</v>
      </c>
      <c r="L40" s="205">
        <v>44417</v>
      </c>
      <c r="M40" s="203" t="s">
        <v>175</v>
      </c>
      <c r="N40" s="187" t="s">
        <v>546</v>
      </c>
      <c r="O40" s="188" t="s">
        <v>547</v>
      </c>
      <c r="P40" s="189" t="s">
        <v>116</v>
      </c>
      <c r="Q40" s="205">
        <v>44417</v>
      </c>
      <c r="R40" s="205">
        <v>44781</v>
      </c>
      <c r="S40" s="218" t="s">
        <v>117</v>
      </c>
      <c r="T40" s="217">
        <v>1800000</v>
      </c>
      <c r="U40" s="212">
        <f t="shared" si="3"/>
        <v>180000</v>
      </c>
      <c r="V40" s="213"/>
      <c r="W40" s="214">
        <f t="shared" si="4"/>
        <v>1980000</v>
      </c>
      <c r="X40" s="58">
        <v>1800000</v>
      </c>
      <c r="Y40" s="179">
        <f>+'JANUARI (3)'!AC40</f>
        <v>0</v>
      </c>
      <c r="Z40" s="179">
        <f>+'[4]JANUARI (3)'!AB40</f>
        <v>0</v>
      </c>
      <c r="AA40" s="182"/>
      <c r="AB40" s="182">
        <f t="shared" si="6"/>
        <v>0</v>
      </c>
      <c r="AC40" s="182">
        <f t="shared" si="1"/>
        <v>0</v>
      </c>
      <c r="AD40" s="190"/>
    </row>
    <row r="41" spans="1:33" x14ac:dyDescent="0.25">
      <c r="A41" s="199">
        <f t="shared" si="2"/>
        <v>30</v>
      </c>
      <c r="B41" s="200" t="s">
        <v>274</v>
      </c>
      <c r="C41" s="182" t="s">
        <v>276</v>
      </c>
      <c r="D41" s="182" t="s">
        <v>276</v>
      </c>
      <c r="E41" s="185" t="s">
        <v>529</v>
      </c>
      <c r="F41" s="201">
        <v>6</v>
      </c>
      <c r="G41" s="209"/>
      <c r="H41" s="188" t="s">
        <v>533</v>
      </c>
      <c r="I41" s="189" t="s">
        <v>532</v>
      </c>
      <c r="J41" s="203" t="s">
        <v>385</v>
      </c>
      <c r="K41" s="204" t="s">
        <v>454</v>
      </c>
      <c r="L41" s="205">
        <v>44417</v>
      </c>
      <c r="M41" s="203" t="s">
        <v>175</v>
      </c>
      <c r="N41" s="187" t="s">
        <v>325</v>
      </c>
      <c r="O41" s="188" t="s">
        <v>535</v>
      </c>
      <c r="P41" s="189" t="s">
        <v>116</v>
      </c>
      <c r="Q41" s="205">
        <v>44417</v>
      </c>
      <c r="R41" s="205">
        <v>44781</v>
      </c>
      <c r="S41" s="218" t="s">
        <v>117</v>
      </c>
      <c r="T41" s="217">
        <v>1800000</v>
      </c>
      <c r="U41" s="212">
        <f t="shared" si="3"/>
        <v>180000</v>
      </c>
      <c r="V41" s="213"/>
      <c r="W41" s="214">
        <f t="shared" si="4"/>
        <v>1980000</v>
      </c>
      <c r="X41" s="58">
        <v>1800000</v>
      </c>
      <c r="Y41" s="179">
        <f>+'JANUARI (3)'!AC41</f>
        <v>0</v>
      </c>
      <c r="Z41" s="179">
        <f>+'[4]JANUARI (3)'!AB41</f>
        <v>0</v>
      </c>
      <c r="AA41" s="182"/>
      <c r="AB41" s="182">
        <f t="shared" si="6"/>
        <v>0</v>
      </c>
      <c r="AC41" s="182">
        <f t="shared" si="1"/>
        <v>0</v>
      </c>
      <c r="AD41" s="190"/>
      <c r="AG41" s="194"/>
    </row>
    <row r="42" spans="1:33" x14ac:dyDescent="0.25">
      <c r="A42" s="199">
        <f t="shared" si="2"/>
        <v>31</v>
      </c>
      <c r="B42" s="200" t="s">
        <v>274</v>
      </c>
      <c r="C42" s="182" t="s">
        <v>276</v>
      </c>
      <c r="D42" s="182" t="s">
        <v>276</v>
      </c>
      <c r="E42" s="185" t="s">
        <v>529</v>
      </c>
      <c r="F42" s="201">
        <v>6</v>
      </c>
      <c r="G42" s="209"/>
      <c r="H42" s="188" t="s">
        <v>533</v>
      </c>
      <c r="I42" s="189" t="s">
        <v>532</v>
      </c>
      <c r="J42" s="203" t="s">
        <v>534</v>
      </c>
      <c r="K42" s="204" t="s">
        <v>455</v>
      </c>
      <c r="L42" s="205">
        <v>44417</v>
      </c>
      <c r="M42" s="203" t="s">
        <v>175</v>
      </c>
      <c r="N42" s="187" t="s">
        <v>530</v>
      </c>
      <c r="O42" s="188" t="s">
        <v>531</v>
      </c>
      <c r="P42" s="189" t="s">
        <v>116</v>
      </c>
      <c r="Q42" s="205">
        <v>44417</v>
      </c>
      <c r="R42" s="205">
        <v>44781</v>
      </c>
      <c r="S42" s="218" t="s">
        <v>117</v>
      </c>
      <c r="T42" s="217">
        <v>1800000</v>
      </c>
      <c r="U42" s="212">
        <f t="shared" si="3"/>
        <v>180000</v>
      </c>
      <c r="V42" s="213"/>
      <c r="W42" s="214">
        <f t="shared" si="4"/>
        <v>1980000</v>
      </c>
      <c r="X42" s="483">
        <v>3600000</v>
      </c>
      <c r="Y42" s="179">
        <f>+'JANUARI (3)'!AC42</f>
        <v>0</v>
      </c>
      <c r="Z42" s="179">
        <f>+'[4]JANUARI (3)'!AB42</f>
        <v>0</v>
      </c>
      <c r="AA42" s="182"/>
      <c r="AB42" s="182">
        <f t="shared" si="6"/>
        <v>0</v>
      </c>
      <c r="AC42" s="182">
        <f t="shared" si="1"/>
        <v>0</v>
      </c>
      <c r="AD42" s="190"/>
    </row>
    <row r="43" spans="1:33" x14ac:dyDescent="0.25">
      <c r="A43" s="199">
        <f t="shared" si="2"/>
        <v>32</v>
      </c>
      <c r="B43" s="200" t="s">
        <v>274</v>
      </c>
      <c r="C43" s="182" t="s">
        <v>276</v>
      </c>
      <c r="D43" s="182" t="s">
        <v>276</v>
      </c>
      <c r="E43" s="185" t="s">
        <v>529</v>
      </c>
      <c r="F43" s="201">
        <v>6</v>
      </c>
      <c r="G43" s="209"/>
      <c r="H43" s="188" t="s">
        <v>533</v>
      </c>
      <c r="I43" s="189" t="s">
        <v>532</v>
      </c>
      <c r="J43" s="203" t="s">
        <v>386</v>
      </c>
      <c r="K43" s="204" t="s">
        <v>456</v>
      </c>
      <c r="L43" s="205">
        <v>44417</v>
      </c>
      <c r="M43" s="203" t="s">
        <v>175</v>
      </c>
      <c r="N43" s="187" t="s">
        <v>326</v>
      </c>
      <c r="O43" s="188" t="s">
        <v>545</v>
      </c>
      <c r="P43" s="189" t="s">
        <v>116</v>
      </c>
      <c r="Q43" s="205">
        <v>44417</v>
      </c>
      <c r="R43" s="205">
        <v>44781</v>
      </c>
      <c r="S43" s="218" t="s">
        <v>117</v>
      </c>
      <c r="T43" s="217">
        <v>1800000</v>
      </c>
      <c r="U43" s="212">
        <f t="shared" si="3"/>
        <v>180000</v>
      </c>
      <c r="V43" s="213"/>
      <c r="W43" s="214">
        <f t="shared" si="4"/>
        <v>1980000</v>
      </c>
      <c r="X43" s="58">
        <v>1800000</v>
      </c>
      <c r="Y43" s="179">
        <f>+'JANUARI (3)'!AC43</f>
        <v>0</v>
      </c>
      <c r="Z43" s="179">
        <f>+'[4]JANUARI (3)'!AB43</f>
        <v>0</v>
      </c>
      <c r="AA43" s="182"/>
      <c r="AB43" s="182">
        <f t="shared" si="6"/>
        <v>0</v>
      </c>
      <c r="AC43" s="182">
        <f t="shared" si="1"/>
        <v>0</v>
      </c>
      <c r="AD43" s="190"/>
    </row>
    <row r="44" spans="1:33" x14ac:dyDescent="0.25">
      <c r="A44" s="199">
        <f t="shared" si="2"/>
        <v>33</v>
      </c>
      <c r="B44" s="200" t="s">
        <v>274</v>
      </c>
      <c r="C44" s="182" t="s">
        <v>276</v>
      </c>
      <c r="D44" s="182" t="s">
        <v>276</v>
      </c>
      <c r="E44" s="185" t="s">
        <v>529</v>
      </c>
      <c r="F44" s="201">
        <v>24</v>
      </c>
      <c r="G44" s="209"/>
      <c r="H44" s="188" t="s">
        <v>533</v>
      </c>
      <c r="I44" s="189" t="s">
        <v>532</v>
      </c>
      <c r="J44" s="203" t="s">
        <v>387</v>
      </c>
      <c r="K44" s="204" t="s">
        <v>544</v>
      </c>
      <c r="L44" s="205">
        <v>44417</v>
      </c>
      <c r="M44" s="203" t="s">
        <v>175</v>
      </c>
      <c r="N44" s="187" t="s">
        <v>327</v>
      </c>
      <c r="O44" s="188" t="s">
        <v>535</v>
      </c>
      <c r="P44" s="189" t="s">
        <v>116</v>
      </c>
      <c r="Q44" s="205">
        <v>44417</v>
      </c>
      <c r="R44" s="205">
        <v>44781</v>
      </c>
      <c r="S44" s="218" t="s">
        <v>117</v>
      </c>
      <c r="T44" s="217">
        <v>7200000</v>
      </c>
      <c r="U44" s="212">
        <f t="shared" si="3"/>
        <v>720000</v>
      </c>
      <c r="V44" s="213"/>
      <c r="W44" s="214">
        <f t="shared" si="4"/>
        <v>7920000</v>
      </c>
      <c r="X44" s="58">
        <v>3600000</v>
      </c>
      <c r="Y44" s="179">
        <f>+'JANUARI (3)'!AC44</f>
        <v>0</v>
      </c>
      <c r="Z44" s="179">
        <f>+'[4]JANUARI (3)'!AB44</f>
        <v>0</v>
      </c>
      <c r="AA44" s="182"/>
      <c r="AB44" s="182">
        <f t="shared" si="6"/>
        <v>0</v>
      </c>
      <c r="AC44" s="182">
        <f t="shared" si="1"/>
        <v>0</v>
      </c>
      <c r="AD44" s="190"/>
    </row>
    <row r="45" spans="1:33" x14ac:dyDescent="0.25">
      <c r="A45" s="199">
        <f t="shared" si="2"/>
        <v>34</v>
      </c>
      <c r="B45" s="200" t="s">
        <v>274</v>
      </c>
      <c r="C45" s="182" t="s">
        <v>276</v>
      </c>
      <c r="D45" s="182" t="s">
        <v>276</v>
      </c>
      <c r="E45" s="185" t="s">
        <v>529</v>
      </c>
      <c r="F45" s="201">
        <v>6</v>
      </c>
      <c r="G45" s="209"/>
      <c r="H45" s="188" t="s">
        <v>533</v>
      </c>
      <c r="I45" s="189" t="s">
        <v>532</v>
      </c>
      <c r="J45" s="203" t="s">
        <v>539</v>
      </c>
      <c r="K45" s="204" t="s">
        <v>457</v>
      </c>
      <c r="L45" s="205">
        <v>44417</v>
      </c>
      <c r="M45" s="203" t="s">
        <v>175</v>
      </c>
      <c r="N45" s="187" t="s">
        <v>538</v>
      </c>
      <c r="O45" s="188" t="s">
        <v>536</v>
      </c>
      <c r="P45" s="189" t="s">
        <v>116</v>
      </c>
      <c r="Q45" s="205">
        <v>44447</v>
      </c>
      <c r="R45" s="205">
        <v>44781</v>
      </c>
      <c r="S45" s="218" t="s">
        <v>117</v>
      </c>
      <c r="T45" s="217">
        <v>1800000</v>
      </c>
      <c r="U45" s="212">
        <f t="shared" si="3"/>
        <v>180000</v>
      </c>
      <c r="V45" s="213"/>
      <c r="W45" s="214">
        <f t="shared" si="4"/>
        <v>1980000</v>
      </c>
      <c r="X45" s="58">
        <v>1800000</v>
      </c>
      <c r="Y45" s="179">
        <f>+'JANUARI (3)'!AC45</f>
        <v>0</v>
      </c>
      <c r="Z45" s="179">
        <f>+'[4]JANUARI (3)'!AB45</f>
        <v>0</v>
      </c>
      <c r="AA45" s="182"/>
      <c r="AB45" s="182">
        <f t="shared" si="6"/>
        <v>0</v>
      </c>
      <c r="AC45" s="182">
        <f t="shared" si="1"/>
        <v>0</v>
      </c>
      <c r="AD45" s="190"/>
    </row>
    <row r="46" spans="1:33" ht="15.75" thickBot="1" x14ac:dyDescent="0.3">
      <c r="A46" s="235">
        <f t="shared" si="2"/>
        <v>35</v>
      </c>
      <c r="B46" s="236" t="s">
        <v>274</v>
      </c>
      <c r="C46" s="237" t="s">
        <v>276</v>
      </c>
      <c r="D46" s="237" t="s">
        <v>276</v>
      </c>
      <c r="E46" s="238" t="s">
        <v>289</v>
      </c>
      <c r="F46" s="239"/>
      <c r="G46" s="243"/>
      <c r="H46" s="241"/>
      <c r="I46" s="242"/>
      <c r="J46" s="243" t="s">
        <v>388</v>
      </c>
      <c r="K46" s="322" t="s">
        <v>458</v>
      </c>
      <c r="L46" s="245">
        <v>44447</v>
      </c>
      <c r="M46" s="243" t="s">
        <v>175</v>
      </c>
      <c r="N46" s="243" t="s">
        <v>328</v>
      </c>
      <c r="O46" s="241"/>
      <c r="P46" s="242"/>
      <c r="Q46" s="245">
        <v>44447</v>
      </c>
      <c r="R46" s="245">
        <v>44781</v>
      </c>
      <c r="S46" s="246"/>
      <c r="T46" s="323">
        <v>3360000</v>
      </c>
      <c r="U46" s="289">
        <f t="shared" si="3"/>
        <v>336000</v>
      </c>
      <c r="V46" s="248"/>
      <c r="W46" s="249">
        <f t="shared" si="4"/>
        <v>3696000</v>
      </c>
      <c r="X46" s="58">
        <v>2700000</v>
      </c>
      <c r="Y46" s="179">
        <f>+'JANUARI (3)'!AC46</f>
        <v>0</v>
      </c>
      <c r="Z46" s="179">
        <f>+'[4]JANUARI (3)'!AB46</f>
        <v>0</v>
      </c>
      <c r="AA46" s="237"/>
      <c r="AB46" s="182">
        <f t="shared" si="6"/>
        <v>0</v>
      </c>
      <c r="AC46" s="237">
        <f t="shared" si="1"/>
        <v>0</v>
      </c>
      <c r="AD46" s="287"/>
    </row>
    <row r="47" spans="1:33" ht="15.75" thickBot="1" x14ac:dyDescent="0.3">
      <c r="A47" s="325"/>
      <c r="B47" s="326"/>
      <c r="C47" s="327"/>
      <c r="D47" s="327"/>
      <c r="E47" s="328"/>
      <c r="F47" s="329">
        <f>SUM(F35:F46)</f>
        <v>90</v>
      </c>
      <c r="G47" s="330"/>
      <c r="H47" s="331"/>
      <c r="I47" s="332"/>
      <c r="J47" s="330"/>
      <c r="K47" s="333"/>
      <c r="L47" s="334"/>
      <c r="M47" s="330"/>
      <c r="N47" s="330"/>
      <c r="O47" s="331"/>
      <c r="P47" s="332"/>
      <c r="Q47" s="334"/>
      <c r="R47" s="334"/>
      <c r="S47" s="335"/>
      <c r="T47" s="336">
        <f>SUM(T35:T46)</f>
        <v>32160000</v>
      </c>
      <c r="U47" s="336">
        <f t="shared" ref="U47:AB47" si="7">SUM(U35:U46)</f>
        <v>3216000</v>
      </c>
      <c r="V47" s="336">
        <f t="shared" si="7"/>
        <v>0</v>
      </c>
      <c r="W47" s="336">
        <f t="shared" si="7"/>
        <v>35376000</v>
      </c>
      <c r="X47" s="336">
        <f t="shared" si="7"/>
        <v>33300000</v>
      </c>
      <c r="Y47" s="336">
        <f t="shared" si="7"/>
        <v>0</v>
      </c>
      <c r="Z47" s="336">
        <f t="shared" si="7"/>
        <v>0</v>
      </c>
      <c r="AA47" s="336">
        <f t="shared" si="7"/>
        <v>0</v>
      </c>
      <c r="AB47" s="336">
        <f t="shared" si="7"/>
        <v>0</v>
      </c>
      <c r="AC47" s="336">
        <f>SUM(AC35:AC46)</f>
        <v>0</v>
      </c>
      <c r="AD47" s="337"/>
      <c r="AF47" s="194">
        <f>+AC47-AC46</f>
        <v>0</v>
      </c>
    </row>
    <row r="48" spans="1:33" x14ac:dyDescent="0.25">
      <c r="A48" s="291">
        <f>+A46+1</f>
        <v>36</v>
      </c>
      <c r="B48" s="292" t="s">
        <v>274</v>
      </c>
      <c r="C48" s="293" t="s">
        <v>276</v>
      </c>
      <c r="D48" s="293" t="s">
        <v>290</v>
      </c>
      <c r="E48" s="294" t="s">
        <v>552</v>
      </c>
      <c r="F48" s="295">
        <v>24</v>
      </c>
      <c r="G48" s="296"/>
      <c r="H48" s="297" t="s">
        <v>555</v>
      </c>
      <c r="I48" s="298" t="s">
        <v>553</v>
      </c>
      <c r="J48" s="230" t="s">
        <v>389</v>
      </c>
      <c r="K48" s="229" t="s">
        <v>459</v>
      </c>
      <c r="L48" s="231">
        <v>44417</v>
      </c>
      <c r="M48" s="230" t="s">
        <v>175</v>
      </c>
      <c r="N48" s="299" t="s">
        <v>329</v>
      </c>
      <c r="O48" s="297" t="s">
        <v>554</v>
      </c>
      <c r="P48" s="298" t="s">
        <v>116</v>
      </c>
      <c r="Q48" s="231">
        <v>44417</v>
      </c>
      <c r="R48" s="231">
        <v>44781</v>
      </c>
      <c r="S48" s="324" t="s">
        <v>117</v>
      </c>
      <c r="T48" s="301">
        <v>3360000</v>
      </c>
      <c r="U48" s="302">
        <f t="shared" si="3"/>
        <v>336000</v>
      </c>
      <c r="V48" s="303"/>
      <c r="W48" s="304">
        <f t="shared" si="4"/>
        <v>3696000</v>
      </c>
      <c r="X48" s="58">
        <v>3360000</v>
      </c>
      <c r="Y48" s="179">
        <f>+'JANUARI (3)'!AC48</f>
        <v>0</v>
      </c>
      <c r="Z48" s="179">
        <f>+'[4]JANUARI (3)'!AB48</f>
        <v>0</v>
      </c>
      <c r="AA48" s="293"/>
      <c r="AB48" s="182">
        <f t="shared" ref="AB48:AB55" si="8">+Z48+AA48</f>
        <v>0</v>
      </c>
      <c r="AC48" s="293">
        <f t="shared" si="1"/>
        <v>0</v>
      </c>
      <c r="AD48" s="300"/>
    </row>
    <row r="49" spans="1:32" x14ac:dyDescent="0.25">
      <c r="A49" s="199">
        <f t="shared" si="2"/>
        <v>37</v>
      </c>
      <c r="B49" s="200" t="s">
        <v>274</v>
      </c>
      <c r="C49" s="182" t="s">
        <v>276</v>
      </c>
      <c r="D49" s="182" t="s">
        <v>290</v>
      </c>
      <c r="E49" s="185" t="s">
        <v>552</v>
      </c>
      <c r="F49" s="201">
        <v>24</v>
      </c>
      <c r="G49" s="209"/>
      <c r="H49" s="188" t="s">
        <v>555</v>
      </c>
      <c r="I49" s="189" t="s">
        <v>553</v>
      </c>
      <c r="J49" s="203" t="s">
        <v>390</v>
      </c>
      <c r="K49" s="204" t="s">
        <v>460</v>
      </c>
      <c r="L49" s="205">
        <v>44417</v>
      </c>
      <c r="M49" s="203" t="s">
        <v>175</v>
      </c>
      <c r="N49" s="187" t="s">
        <v>330</v>
      </c>
      <c r="O49" s="188" t="s">
        <v>557</v>
      </c>
      <c r="P49" s="189" t="s">
        <v>116</v>
      </c>
      <c r="Q49" s="205">
        <v>44417</v>
      </c>
      <c r="R49" s="205">
        <v>44781</v>
      </c>
      <c r="S49" s="218" t="s">
        <v>117</v>
      </c>
      <c r="T49" s="217">
        <v>3696000</v>
      </c>
      <c r="U49" s="212">
        <f t="shared" si="3"/>
        <v>369600</v>
      </c>
      <c r="V49" s="213"/>
      <c r="W49" s="214">
        <f t="shared" si="4"/>
        <v>4065600</v>
      </c>
      <c r="X49" s="58">
        <v>1680000</v>
      </c>
      <c r="Y49" s="179">
        <f>+'JANUARI (3)'!AC49</f>
        <v>0</v>
      </c>
      <c r="Z49" s="179">
        <f>+'[4]JANUARI (3)'!AB49</f>
        <v>0</v>
      </c>
      <c r="AA49" s="182"/>
      <c r="AB49" s="182">
        <f t="shared" si="8"/>
        <v>0</v>
      </c>
      <c r="AC49" s="182">
        <f t="shared" si="1"/>
        <v>0</v>
      </c>
      <c r="AD49" s="190"/>
    </row>
    <row r="50" spans="1:32" x14ac:dyDescent="0.25">
      <c r="A50" s="199">
        <f t="shared" si="2"/>
        <v>38</v>
      </c>
      <c r="B50" s="200" t="s">
        <v>274</v>
      </c>
      <c r="C50" s="182" t="s">
        <v>276</v>
      </c>
      <c r="D50" s="182" t="s">
        <v>290</v>
      </c>
      <c r="E50" s="185" t="s">
        <v>552</v>
      </c>
      <c r="F50" s="201">
        <v>12</v>
      </c>
      <c r="G50" s="209"/>
      <c r="H50" s="188" t="s">
        <v>555</v>
      </c>
      <c r="I50" s="189" t="s">
        <v>553</v>
      </c>
      <c r="J50" s="203" t="s">
        <v>390</v>
      </c>
      <c r="K50" s="204" t="s">
        <v>461</v>
      </c>
      <c r="L50" s="205">
        <v>44417</v>
      </c>
      <c r="M50" s="203" t="s">
        <v>175</v>
      </c>
      <c r="N50" s="187" t="s">
        <v>331</v>
      </c>
      <c r="O50" s="188" t="s">
        <v>559</v>
      </c>
      <c r="P50" s="189" t="s">
        <v>116</v>
      </c>
      <c r="Q50" s="205">
        <v>44417</v>
      </c>
      <c r="R50" s="205">
        <v>44781</v>
      </c>
      <c r="S50" s="218" t="s">
        <v>117</v>
      </c>
      <c r="T50" s="217">
        <v>1680000</v>
      </c>
      <c r="U50" s="212">
        <f t="shared" si="3"/>
        <v>168000</v>
      </c>
      <c r="V50" s="213"/>
      <c r="W50" s="214">
        <f t="shared" si="4"/>
        <v>1848000</v>
      </c>
      <c r="X50" s="58">
        <v>1680000</v>
      </c>
      <c r="Y50" s="179">
        <f>+'JANUARI (3)'!AC50</f>
        <v>0</v>
      </c>
      <c r="Z50" s="179">
        <f>+'[4]JANUARI (3)'!AB50</f>
        <v>0</v>
      </c>
      <c r="AA50" s="182"/>
      <c r="AB50" s="182">
        <f t="shared" si="8"/>
        <v>0</v>
      </c>
      <c r="AC50" s="182">
        <f t="shared" si="1"/>
        <v>0</v>
      </c>
      <c r="AD50" s="190"/>
    </row>
    <row r="51" spans="1:32" x14ac:dyDescent="0.25">
      <c r="A51" s="199">
        <f t="shared" si="2"/>
        <v>39</v>
      </c>
      <c r="B51" s="200" t="s">
        <v>274</v>
      </c>
      <c r="C51" s="182" t="s">
        <v>276</v>
      </c>
      <c r="D51" s="182" t="s">
        <v>290</v>
      </c>
      <c r="E51" s="185" t="s">
        <v>552</v>
      </c>
      <c r="F51" s="201">
        <v>12</v>
      </c>
      <c r="G51" s="209"/>
      <c r="H51" s="188" t="s">
        <v>555</v>
      </c>
      <c r="I51" s="189" t="s">
        <v>553</v>
      </c>
      <c r="J51" s="203" t="s">
        <v>390</v>
      </c>
      <c r="K51" s="204" t="s">
        <v>462</v>
      </c>
      <c r="L51" s="205">
        <v>44417</v>
      </c>
      <c r="M51" s="203" t="s">
        <v>175</v>
      </c>
      <c r="N51" s="187" t="s">
        <v>332</v>
      </c>
      <c r="O51" s="188" t="s">
        <v>556</v>
      </c>
      <c r="P51" s="189" t="s">
        <v>116</v>
      </c>
      <c r="Q51" s="205">
        <v>44417</v>
      </c>
      <c r="R51" s="205">
        <v>44781</v>
      </c>
      <c r="S51" s="218" t="s">
        <v>117</v>
      </c>
      <c r="T51" s="217">
        <v>3696000</v>
      </c>
      <c r="U51" s="212">
        <f t="shared" si="3"/>
        <v>369600</v>
      </c>
      <c r="V51" s="213"/>
      <c r="W51" s="214">
        <f t="shared" si="4"/>
        <v>4065600</v>
      </c>
      <c r="X51" s="58">
        <v>1680000</v>
      </c>
      <c r="Y51" s="179">
        <f>+'JANUARI (3)'!AC51</f>
        <v>0</v>
      </c>
      <c r="Z51" s="179">
        <f>+'[4]JANUARI (3)'!AB51</f>
        <v>0</v>
      </c>
      <c r="AA51" s="182"/>
      <c r="AB51" s="182">
        <f t="shared" si="8"/>
        <v>0</v>
      </c>
      <c r="AC51" s="182">
        <f t="shared" si="1"/>
        <v>0</v>
      </c>
      <c r="AD51" s="190"/>
    </row>
    <row r="52" spans="1:32" x14ac:dyDescent="0.25">
      <c r="A52" s="199">
        <f>+A51+1</f>
        <v>40</v>
      </c>
      <c r="B52" s="200" t="s">
        <v>274</v>
      </c>
      <c r="C52" s="182" t="s">
        <v>276</v>
      </c>
      <c r="D52" s="182" t="s">
        <v>290</v>
      </c>
      <c r="E52" s="185" t="s">
        <v>552</v>
      </c>
      <c r="F52" s="201">
        <v>24</v>
      </c>
      <c r="G52" s="209"/>
      <c r="H52" s="188" t="s">
        <v>555</v>
      </c>
      <c r="I52" s="189" t="s">
        <v>553</v>
      </c>
      <c r="J52" s="203" t="s">
        <v>390</v>
      </c>
      <c r="K52" s="204" t="s">
        <v>463</v>
      </c>
      <c r="L52" s="205">
        <v>44417</v>
      </c>
      <c r="M52" s="203" t="s">
        <v>175</v>
      </c>
      <c r="N52" s="187" t="s">
        <v>333</v>
      </c>
      <c r="O52" s="188" t="s">
        <v>558</v>
      </c>
      <c r="P52" s="189" t="s">
        <v>116</v>
      </c>
      <c r="Q52" s="205">
        <v>44417</v>
      </c>
      <c r="R52" s="205">
        <v>44781</v>
      </c>
      <c r="S52" s="218" t="s">
        <v>117</v>
      </c>
      <c r="T52" s="217">
        <v>3360000</v>
      </c>
      <c r="U52" s="212">
        <f t="shared" si="3"/>
        <v>336000</v>
      </c>
      <c r="V52" s="213"/>
      <c r="W52" s="214">
        <f t="shared" si="4"/>
        <v>3696000</v>
      </c>
      <c r="X52" s="58">
        <v>1680000</v>
      </c>
      <c r="Y52" s="179">
        <f>+'JANUARI (3)'!AC52</f>
        <v>0</v>
      </c>
      <c r="Z52" s="179">
        <f>+'[4]JANUARI (3)'!AB52</f>
        <v>0</v>
      </c>
      <c r="AA52" s="182"/>
      <c r="AB52" s="182">
        <f t="shared" si="8"/>
        <v>0</v>
      </c>
      <c r="AC52" s="182">
        <f t="shared" si="1"/>
        <v>0</v>
      </c>
      <c r="AD52" s="190"/>
    </row>
    <row r="53" spans="1:32" x14ac:dyDescent="0.25">
      <c r="A53" s="235">
        <f>+A52+1</f>
        <v>41</v>
      </c>
      <c r="B53" s="200" t="s">
        <v>274</v>
      </c>
      <c r="C53" s="182" t="s">
        <v>276</v>
      </c>
      <c r="D53" s="182" t="s">
        <v>290</v>
      </c>
      <c r="E53" s="185" t="s">
        <v>288</v>
      </c>
      <c r="F53" s="201"/>
      <c r="G53" s="209"/>
      <c r="H53" s="188"/>
      <c r="I53" s="189"/>
      <c r="J53" s="572" t="s">
        <v>288</v>
      </c>
      <c r="K53" s="204" t="s">
        <v>692</v>
      </c>
      <c r="L53" s="205">
        <v>43626</v>
      </c>
      <c r="M53" s="203" t="s">
        <v>175</v>
      </c>
      <c r="N53" s="187" t="s">
        <v>693</v>
      </c>
      <c r="O53" s="188"/>
      <c r="P53" s="189"/>
      <c r="Q53" s="205">
        <v>43626</v>
      </c>
      <c r="R53" s="205">
        <v>43992</v>
      </c>
      <c r="S53" s="218"/>
      <c r="T53" s="217">
        <v>1680000</v>
      </c>
      <c r="U53" s="212">
        <f t="shared" si="3"/>
        <v>168000</v>
      </c>
      <c r="V53" s="213"/>
      <c r="W53" s="214">
        <f t="shared" si="4"/>
        <v>1848000</v>
      </c>
      <c r="X53" s="208">
        <f t="shared" ref="X53" si="9">+T53</f>
        <v>1680000</v>
      </c>
      <c r="Y53" s="179">
        <f>+'JANUARI (3)'!AC53</f>
        <v>0</v>
      </c>
      <c r="Z53" s="179">
        <f>+'[4]JANUARI (3)'!AB53</f>
        <v>0</v>
      </c>
      <c r="AA53" s="362"/>
      <c r="AB53" s="182">
        <f t="shared" si="8"/>
        <v>0</v>
      </c>
      <c r="AC53" s="362"/>
      <c r="AD53" s="376" t="s">
        <v>694</v>
      </c>
    </row>
    <row r="54" spans="1:32" x14ac:dyDescent="0.25">
      <c r="A54" s="235">
        <f>+A53+1</f>
        <v>42</v>
      </c>
      <c r="B54" s="236" t="s">
        <v>274</v>
      </c>
      <c r="C54" s="237" t="s">
        <v>276</v>
      </c>
      <c r="D54" s="237" t="s">
        <v>290</v>
      </c>
      <c r="E54" s="185" t="s">
        <v>689</v>
      </c>
      <c r="F54" s="364">
        <v>12</v>
      </c>
      <c r="G54" s="365"/>
      <c r="H54" s="241" t="s">
        <v>555</v>
      </c>
      <c r="I54" s="367"/>
      <c r="J54" s="203" t="s">
        <v>390</v>
      </c>
      <c r="K54" s="203" t="s">
        <v>690</v>
      </c>
      <c r="L54" s="203" t="s">
        <v>690</v>
      </c>
      <c r="M54" s="243" t="s">
        <v>175</v>
      </c>
      <c r="N54" s="203" t="s">
        <v>334</v>
      </c>
      <c r="O54" s="241" t="s">
        <v>560</v>
      </c>
      <c r="P54" s="242" t="s">
        <v>116</v>
      </c>
      <c r="Q54" s="205">
        <v>44110</v>
      </c>
      <c r="R54" s="205">
        <v>44475</v>
      </c>
      <c r="S54" s="246" t="s">
        <v>117</v>
      </c>
      <c r="T54" s="217">
        <v>1680000</v>
      </c>
      <c r="U54" s="573">
        <f t="shared" si="3"/>
        <v>168000</v>
      </c>
      <c r="V54" s="573"/>
      <c r="W54" s="249">
        <f>T54+U54+V54</f>
        <v>1848000</v>
      </c>
      <c r="X54" s="484">
        <v>1680000</v>
      </c>
      <c r="Y54" s="179">
        <f>+'JANUARI (3)'!AC54</f>
        <v>0</v>
      </c>
      <c r="Z54" s="179">
        <f>+'[4]JANUARI (3)'!AB54</f>
        <v>0</v>
      </c>
      <c r="AA54" s="362"/>
      <c r="AB54" s="182">
        <f t="shared" si="8"/>
        <v>0</v>
      </c>
      <c r="AC54" s="362"/>
      <c r="AD54" s="376" t="s">
        <v>694</v>
      </c>
    </row>
    <row r="55" spans="1:32" ht="15.75" thickBot="1" x14ac:dyDescent="0.3">
      <c r="A55" s="235">
        <f>+A54+1</f>
        <v>43</v>
      </c>
      <c r="B55" s="236" t="s">
        <v>274</v>
      </c>
      <c r="C55" s="237" t="s">
        <v>276</v>
      </c>
      <c r="D55" s="237" t="s">
        <v>290</v>
      </c>
      <c r="E55" s="238" t="s">
        <v>552</v>
      </c>
      <c r="F55" s="239">
        <v>12</v>
      </c>
      <c r="G55" s="240"/>
      <c r="H55" s="241" t="s">
        <v>555</v>
      </c>
      <c r="I55" s="242" t="s">
        <v>553</v>
      </c>
      <c r="J55" s="243" t="s">
        <v>391</v>
      </c>
      <c r="K55" s="338" t="s">
        <v>464</v>
      </c>
      <c r="L55" s="245">
        <v>44417</v>
      </c>
      <c r="M55" s="243" t="s">
        <v>175</v>
      </c>
      <c r="N55" s="243" t="s">
        <v>334</v>
      </c>
      <c r="O55" s="241" t="s">
        <v>560</v>
      </c>
      <c r="P55" s="242" t="s">
        <v>116</v>
      </c>
      <c r="Q55" s="245">
        <v>44417</v>
      </c>
      <c r="R55" s="245">
        <v>44781</v>
      </c>
      <c r="S55" s="246" t="s">
        <v>117</v>
      </c>
      <c r="T55" s="323">
        <v>7727000</v>
      </c>
      <c r="U55" s="289">
        <f t="shared" si="3"/>
        <v>772700</v>
      </c>
      <c r="V55" s="248"/>
      <c r="W55" s="249">
        <f t="shared" si="4"/>
        <v>8499700</v>
      </c>
      <c r="X55" s="58">
        <v>8500000</v>
      </c>
      <c r="Y55" s="179">
        <f>+'JANUARI (3)'!AC55</f>
        <v>0</v>
      </c>
      <c r="Z55" s="179">
        <f>+'[4]JANUARI (3)'!AB55</f>
        <v>0</v>
      </c>
      <c r="AA55" s="237"/>
      <c r="AB55" s="182">
        <f t="shared" si="8"/>
        <v>0</v>
      </c>
      <c r="AC55" s="237">
        <f t="shared" si="1"/>
        <v>0</v>
      </c>
      <c r="AD55" s="287"/>
    </row>
    <row r="56" spans="1:32" ht="15.75" thickBot="1" x14ac:dyDescent="0.3">
      <c r="A56" s="307"/>
      <c r="B56" s="308"/>
      <c r="C56" s="309"/>
      <c r="D56" s="309"/>
      <c r="E56" s="310"/>
      <c r="F56" s="336">
        <f>SUM(F48:F55)</f>
        <v>120</v>
      </c>
      <c r="G56" s="312"/>
      <c r="H56" s="313"/>
      <c r="I56" s="314"/>
      <c r="J56" s="318"/>
      <c r="K56" s="341"/>
      <c r="L56" s="342"/>
      <c r="M56" s="318"/>
      <c r="N56" s="318"/>
      <c r="O56" s="313"/>
      <c r="P56" s="314"/>
      <c r="Q56" s="342"/>
      <c r="R56" s="342"/>
      <c r="S56" s="343"/>
      <c r="T56" s="336">
        <f>SUM(T48:T55)</f>
        <v>26879000</v>
      </c>
      <c r="U56" s="336">
        <f t="shared" ref="U56:AD56" si="10">SUM(U48:U55)</f>
        <v>2687900</v>
      </c>
      <c r="V56" s="336">
        <f t="shared" si="10"/>
        <v>0</v>
      </c>
      <c r="W56" s="336">
        <f t="shared" si="10"/>
        <v>29566900</v>
      </c>
      <c r="X56" s="336">
        <f t="shared" si="10"/>
        <v>21940000</v>
      </c>
      <c r="Y56" s="336">
        <f t="shared" si="10"/>
        <v>0</v>
      </c>
      <c r="Z56" s="336">
        <f t="shared" si="10"/>
        <v>0</v>
      </c>
      <c r="AA56" s="336">
        <f t="shared" si="10"/>
        <v>0</v>
      </c>
      <c r="AB56" s="336">
        <f t="shared" si="10"/>
        <v>0</v>
      </c>
      <c r="AC56" s="336">
        <f t="shared" si="10"/>
        <v>0</v>
      </c>
      <c r="AD56" s="336">
        <f t="shared" si="10"/>
        <v>0</v>
      </c>
      <c r="AE56" s="219"/>
      <c r="AF56" s="219"/>
    </row>
    <row r="57" spans="1:32" ht="15.75" thickBot="1" x14ac:dyDescent="0.3">
      <c r="A57" s="344"/>
      <c r="B57" s="345"/>
      <c r="C57" s="346"/>
      <c r="D57" s="346"/>
      <c r="E57" s="347"/>
      <c r="F57" s="348">
        <f>+F56+F47+F34</f>
        <v>618</v>
      </c>
      <c r="G57" s="349"/>
      <c r="H57" s="350"/>
      <c r="I57" s="351"/>
      <c r="J57" s="352"/>
      <c r="K57" s="353"/>
      <c r="L57" s="354"/>
      <c r="M57" s="352"/>
      <c r="N57" s="352"/>
      <c r="O57" s="350"/>
      <c r="P57" s="351"/>
      <c r="Q57" s="354"/>
      <c r="R57" s="354"/>
      <c r="S57" s="355"/>
      <c r="T57" s="348">
        <f t="shared" ref="T57:AD57" si="11">+T56+T47+T34</f>
        <v>125639000</v>
      </c>
      <c r="U57" s="348">
        <f t="shared" si="11"/>
        <v>12563900</v>
      </c>
      <c r="V57" s="348">
        <f t="shared" si="11"/>
        <v>0</v>
      </c>
      <c r="W57" s="348">
        <f t="shared" si="11"/>
        <v>138202900</v>
      </c>
      <c r="X57" s="348">
        <f t="shared" si="11"/>
        <v>125440000</v>
      </c>
      <c r="Y57" s="348">
        <f t="shared" si="11"/>
        <v>0</v>
      </c>
      <c r="Z57" s="348">
        <f t="shared" si="11"/>
        <v>0</v>
      </c>
      <c r="AA57" s="348">
        <f t="shared" si="11"/>
        <v>0</v>
      </c>
      <c r="AB57" s="348">
        <f t="shared" si="11"/>
        <v>0</v>
      </c>
      <c r="AC57" s="348">
        <f t="shared" si="11"/>
        <v>0</v>
      </c>
      <c r="AD57" s="348">
        <f t="shared" si="11"/>
        <v>0</v>
      </c>
    </row>
    <row r="58" spans="1:32" x14ac:dyDescent="0.25">
      <c r="A58" s="291"/>
      <c r="B58" s="292"/>
      <c r="C58" s="339"/>
      <c r="D58" s="293"/>
      <c r="E58" s="294"/>
      <c r="F58" s="301"/>
      <c r="G58" s="296"/>
      <c r="H58" s="297"/>
      <c r="I58" s="298"/>
      <c r="J58" s="230"/>
      <c r="K58" s="229"/>
      <c r="L58" s="231"/>
      <c r="M58" s="230"/>
      <c r="N58" s="230"/>
      <c r="O58" s="297"/>
      <c r="P58" s="298"/>
      <c r="Q58" s="231"/>
      <c r="R58" s="231"/>
      <c r="S58" s="324"/>
      <c r="T58" s="340"/>
      <c r="U58" s="340"/>
      <c r="V58" s="340"/>
      <c r="W58" s="340"/>
      <c r="X58" s="340"/>
      <c r="Y58" s="306"/>
      <c r="Z58" s="340"/>
      <c r="AA58" s="340"/>
      <c r="AB58" s="340"/>
      <c r="AC58" s="340"/>
      <c r="AD58" s="301"/>
    </row>
    <row r="59" spans="1:32" x14ac:dyDescent="0.25">
      <c r="A59" s="199"/>
      <c r="B59" s="200"/>
      <c r="C59" s="220" t="s">
        <v>644</v>
      </c>
      <c r="D59" s="182"/>
      <c r="E59" s="185"/>
      <c r="F59" s="201"/>
      <c r="G59" s="209"/>
      <c r="H59" s="188"/>
      <c r="I59" s="189"/>
      <c r="J59" s="203"/>
      <c r="K59" s="204"/>
      <c r="L59" s="205"/>
      <c r="M59" s="203"/>
      <c r="N59" s="203"/>
      <c r="O59" s="188"/>
      <c r="P59" s="189"/>
      <c r="Q59" s="205"/>
      <c r="R59" s="205"/>
      <c r="S59" s="218"/>
      <c r="T59" s="217"/>
      <c r="U59" s="212"/>
      <c r="V59" s="213"/>
      <c r="W59" s="214"/>
      <c r="X59" s="208"/>
      <c r="Y59" s="179"/>
      <c r="Z59" s="179"/>
      <c r="AA59" s="182"/>
      <c r="AB59" s="182"/>
      <c r="AC59" s="182"/>
      <c r="AD59" s="190"/>
    </row>
    <row r="60" spans="1:32" x14ac:dyDescent="0.25">
      <c r="A60" s="199">
        <f>+A55+1</f>
        <v>44</v>
      </c>
      <c r="B60" s="200" t="s">
        <v>274</v>
      </c>
      <c r="C60" s="182" t="s">
        <v>292</v>
      </c>
      <c r="D60" s="182" t="s">
        <v>281</v>
      </c>
      <c r="E60" s="185" t="s">
        <v>291</v>
      </c>
      <c r="F60" s="221">
        <v>75.7</v>
      </c>
      <c r="G60" s="209"/>
      <c r="H60" s="188" t="s">
        <v>613</v>
      </c>
      <c r="I60" s="189"/>
      <c r="J60" s="203" t="s">
        <v>392</v>
      </c>
      <c r="K60" s="222" t="s">
        <v>465</v>
      </c>
      <c r="L60" s="223" t="s">
        <v>509</v>
      </c>
      <c r="M60" s="203" t="s">
        <v>175</v>
      </c>
      <c r="N60" s="224" t="s">
        <v>335</v>
      </c>
      <c r="O60" s="188" t="s">
        <v>632</v>
      </c>
      <c r="P60" s="189" t="s">
        <v>116</v>
      </c>
      <c r="Q60" s="223" t="s">
        <v>509</v>
      </c>
      <c r="R60" s="223" t="s">
        <v>514</v>
      </c>
      <c r="S60" s="218" t="s">
        <v>117</v>
      </c>
      <c r="T60" s="225">
        <v>3100000</v>
      </c>
      <c r="U60" s="212">
        <f t="shared" si="3"/>
        <v>310000</v>
      </c>
      <c r="V60" s="213"/>
      <c r="W60" s="214">
        <f t="shared" si="4"/>
        <v>3410000</v>
      </c>
      <c r="X60" s="488">
        <v>4410000</v>
      </c>
      <c r="Y60" s="179">
        <f>+'JANUARI (3)'!AC60</f>
        <v>0</v>
      </c>
      <c r="Z60" s="179">
        <f>+'[4]JANUARI (3)'!AB60</f>
        <v>0</v>
      </c>
      <c r="AA60" s="182"/>
      <c r="AB60" s="182">
        <f t="shared" ref="AB60:AB96" si="12">+Z60+AA60</f>
        <v>0</v>
      </c>
      <c r="AC60" s="182">
        <f t="shared" si="1"/>
        <v>0</v>
      </c>
      <c r="AD60" s="190"/>
    </row>
    <row r="61" spans="1:32" x14ac:dyDescent="0.25">
      <c r="A61" s="199">
        <f t="shared" si="2"/>
        <v>45</v>
      </c>
      <c r="B61" s="200" t="s">
        <v>274</v>
      </c>
      <c r="C61" s="182" t="s">
        <v>292</v>
      </c>
      <c r="D61" s="182" t="s">
        <v>281</v>
      </c>
      <c r="E61" s="185" t="s">
        <v>291</v>
      </c>
      <c r="F61" s="221">
        <v>30</v>
      </c>
      <c r="G61" s="209"/>
      <c r="H61" s="188" t="s">
        <v>613</v>
      </c>
      <c r="I61" s="189"/>
      <c r="J61" s="203" t="s">
        <v>392</v>
      </c>
      <c r="K61" s="222" t="s">
        <v>466</v>
      </c>
      <c r="L61" s="223" t="s">
        <v>509</v>
      </c>
      <c r="M61" s="203" t="s">
        <v>175</v>
      </c>
      <c r="N61" s="224" t="s">
        <v>336</v>
      </c>
      <c r="O61" s="188" t="s">
        <v>638</v>
      </c>
      <c r="P61" s="189" t="s">
        <v>116</v>
      </c>
      <c r="Q61" s="223" t="s">
        <v>509</v>
      </c>
      <c r="R61" s="223" t="s">
        <v>514</v>
      </c>
      <c r="S61" s="218" t="s">
        <v>117</v>
      </c>
      <c r="T61" s="217">
        <v>1230000</v>
      </c>
      <c r="U61" s="212">
        <f t="shared" si="3"/>
        <v>123000</v>
      </c>
      <c r="V61" s="213"/>
      <c r="W61" s="214">
        <f t="shared" si="4"/>
        <v>1353000</v>
      </c>
      <c r="X61" s="489">
        <v>1350000</v>
      </c>
      <c r="Y61" s="179">
        <f>+'JANUARI (3)'!AC61</f>
        <v>0</v>
      </c>
      <c r="Z61" s="179">
        <f>+'[4]JANUARI (3)'!AB61</f>
        <v>0</v>
      </c>
      <c r="AA61" s="182"/>
      <c r="AB61" s="182">
        <f t="shared" si="12"/>
        <v>0</v>
      </c>
      <c r="AC61" s="182">
        <f t="shared" si="1"/>
        <v>0</v>
      </c>
      <c r="AD61" s="190"/>
    </row>
    <row r="62" spans="1:32" x14ac:dyDescent="0.25">
      <c r="A62" s="199">
        <f t="shared" si="2"/>
        <v>46</v>
      </c>
      <c r="B62" s="200" t="s">
        <v>274</v>
      </c>
      <c r="C62" s="182" t="s">
        <v>292</v>
      </c>
      <c r="D62" s="182" t="s">
        <v>281</v>
      </c>
      <c r="E62" s="185" t="s">
        <v>291</v>
      </c>
      <c r="F62" s="221">
        <v>8</v>
      </c>
      <c r="G62" s="209"/>
      <c r="H62" s="188" t="s">
        <v>613</v>
      </c>
      <c r="I62" s="189"/>
      <c r="J62" s="203" t="s">
        <v>393</v>
      </c>
      <c r="K62" s="222" t="s">
        <v>467</v>
      </c>
      <c r="L62" s="223" t="s">
        <v>509</v>
      </c>
      <c r="M62" s="203" t="s">
        <v>175</v>
      </c>
      <c r="N62" s="224" t="s">
        <v>337</v>
      </c>
      <c r="O62" s="188" t="s">
        <v>619</v>
      </c>
      <c r="P62" s="189" t="s">
        <v>116</v>
      </c>
      <c r="Q62" s="223" t="s">
        <v>509</v>
      </c>
      <c r="R62" s="223" t="s">
        <v>514</v>
      </c>
      <c r="S62" s="218" t="s">
        <v>117</v>
      </c>
      <c r="T62" s="217">
        <v>328000</v>
      </c>
      <c r="U62" s="212">
        <f t="shared" si="3"/>
        <v>32800</v>
      </c>
      <c r="V62" s="213"/>
      <c r="W62" s="214">
        <f t="shared" si="4"/>
        <v>360800</v>
      </c>
      <c r="X62" s="489">
        <v>360000</v>
      </c>
      <c r="Y62" s="179">
        <f>+'JANUARI (3)'!AC62</f>
        <v>0</v>
      </c>
      <c r="Z62" s="179">
        <f>+'[4]JANUARI (3)'!AB62</f>
        <v>0</v>
      </c>
      <c r="AA62" s="182"/>
      <c r="AB62" s="182">
        <f t="shared" si="12"/>
        <v>0</v>
      </c>
      <c r="AC62" s="182">
        <f t="shared" si="1"/>
        <v>0</v>
      </c>
      <c r="AD62" s="190"/>
    </row>
    <row r="63" spans="1:32" x14ac:dyDescent="0.25">
      <c r="A63" s="199">
        <f t="shared" si="2"/>
        <v>47</v>
      </c>
      <c r="B63" s="200" t="s">
        <v>274</v>
      </c>
      <c r="C63" s="182" t="s">
        <v>292</v>
      </c>
      <c r="D63" s="182" t="s">
        <v>281</v>
      </c>
      <c r="E63" s="185" t="s">
        <v>291</v>
      </c>
      <c r="F63" s="221">
        <v>55</v>
      </c>
      <c r="G63" s="209"/>
      <c r="H63" s="188" t="s">
        <v>613</v>
      </c>
      <c r="I63" s="189"/>
      <c r="J63" s="203" t="s">
        <v>394</v>
      </c>
      <c r="K63" s="222" t="s">
        <v>468</v>
      </c>
      <c r="L63" s="223" t="s">
        <v>509</v>
      </c>
      <c r="M63" s="203" t="s">
        <v>175</v>
      </c>
      <c r="N63" s="224" t="s">
        <v>338</v>
      </c>
      <c r="O63" s="188" t="s">
        <v>625</v>
      </c>
      <c r="P63" s="189" t="s">
        <v>116</v>
      </c>
      <c r="Q63" s="223" t="s">
        <v>509</v>
      </c>
      <c r="R63" s="223" t="s">
        <v>514</v>
      </c>
      <c r="S63" s="218" t="s">
        <v>117</v>
      </c>
      <c r="T63" s="217">
        <v>2255000</v>
      </c>
      <c r="U63" s="212">
        <f t="shared" si="3"/>
        <v>225500</v>
      </c>
      <c r="V63" s="213"/>
      <c r="W63" s="214">
        <f t="shared" si="4"/>
        <v>2480500</v>
      </c>
      <c r="X63" s="489">
        <v>2475000</v>
      </c>
      <c r="Y63" s="179">
        <f>+'JANUARI (3)'!AC63</f>
        <v>0</v>
      </c>
      <c r="Z63" s="179">
        <f>+'[4]JANUARI (3)'!AB63</f>
        <v>0</v>
      </c>
      <c r="AA63" s="182"/>
      <c r="AB63" s="182">
        <f t="shared" si="12"/>
        <v>0</v>
      </c>
      <c r="AC63" s="182">
        <f t="shared" si="1"/>
        <v>0</v>
      </c>
      <c r="AD63" s="190"/>
    </row>
    <row r="64" spans="1:32" x14ac:dyDescent="0.25">
      <c r="A64" s="199">
        <f t="shared" si="2"/>
        <v>48</v>
      </c>
      <c r="B64" s="200" t="s">
        <v>274</v>
      </c>
      <c r="C64" s="182" t="s">
        <v>292</v>
      </c>
      <c r="D64" s="182" t="s">
        <v>281</v>
      </c>
      <c r="E64" s="185" t="s">
        <v>291</v>
      </c>
      <c r="F64" s="221">
        <v>16</v>
      </c>
      <c r="G64" s="209"/>
      <c r="H64" s="188" t="s">
        <v>613</v>
      </c>
      <c r="I64" s="189"/>
      <c r="J64" s="203" t="s">
        <v>395</v>
      </c>
      <c r="K64" s="222" t="s">
        <v>469</v>
      </c>
      <c r="L64" s="223" t="s">
        <v>509</v>
      </c>
      <c r="M64" s="203" t="s">
        <v>175</v>
      </c>
      <c r="N64" s="224" t="s">
        <v>339</v>
      </c>
      <c r="O64" s="188" t="s">
        <v>626</v>
      </c>
      <c r="P64" s="189" t="s">
        <v>116</v>
      </c>
      <c r="Q64" s="223" t="s">
        <v>509</v>
      </c>
      <c r="R64" s="223" t="s">
        <v>514</v>
      </c>
      <c r="S64" s="218" t="s">
        <v>117</v>
      </c>
      <c r="T64" s="217">
        <v>656000</v>
      </c>
      <c r="U64" s="212">
        <f t="shared" si="3"/>
        <v>65600</v>
      </c>
      <c r="V64" s="213"/>
      <c r="W64" s="214">
        <f t="shared" si="4"/>
        <v>721600</v>
      </c>
      <c r="X64" s="489">
        <v>720000</v>
      </c>
      <c r="Y64" s="179">
        <f>+'JANUARI (3)'!AC64</f>
        <v>0</v>
      </c>
      <c r="Z64" s="179">
        <f>+'[4]JANUARI (3)'!AB64</f>
        <v>0</v>
      </c>
      <c r="AA64" s="182"/>
      <c r="AB64" s="182">
        <f t="shared" si="12"/>
        <v>0</v>
      </c>
      <c r="AC64" s="182">
        <f t="shared" si="1"/>
        <v>0</v>
      </c>
      <c r="AD64" s="190"/>
    </row>
    <row r="65" spans="1:30" x14ac:dyDescent="0.25">
      <c r="A65" s="199">
        <f t="shared" si="2"/>
        <v>49</v>
      </c>
      <c r="B65" s="200" t="s">
        <v>274</v>
      </c>
      <c r="C65" s="182" t="s">
        <v>292</v>
      </c>
      <c r="D65" s="182" t="s">
        <v>281</v>
      </c>
      <c r="E65" s="185" t="s">
        <v>291</v>
      </c>
      <c r="F65" s="221">
        <v>12</v>
      </c>
      <c r="G65" s="209"/>
      <c r="H65" s="188" t="s">
        <v>613</v>
      </c>
      <c r="I65" s="189"/>
      <c r="J65" s="203" t="s">
        <v>394</v>
      </c>
      <c r="K65" s="222" t="s">
        <v>470</v>
      </c>
      <c r="L65" s="223" t="s">
        <v>509</v>
      </c>
      <c r="M65" s="203" t="s">
        <v>175</v>
      </c>
      <c r="N65" s="224" t="s">
        <v>340</v>
      </c>
      <c r="O65" s="188" t="s">
        <v>627</v>
      </c>
      <c r="P65" s="189" t="s">
        <v>116</v>
      </c>
      <c r="Q65" s="223" t="s">
        <v>509</v>
      </c>
      <c r="R65" s="223" t="s">
        <v>514</v>
      </c>
      <c r="S65" s="218" t="s">
        <v>117</v>
      </c>
      <c r="T65" s="217">
        <v>492000</v>
      </c>
      <c r="U65" s="212">
        <f t="shared" si="3"/>
        <v>49200</v>
      </c>
      <c r="V65" s="213"/>
      <c r="W65" s="214">
        <f t="shared" si="4"/>
        <v>541200</v>
      </c>
      <c r="X65" s="489">
        <v>360000</v>
      </c>
      <c r="Y65" s="179">
        <f>+'JANUARI (3)'!AC65</f>
        <v>0</v>
      </c>
      <c r="Z65" s="179">
        <f>+'[4]JANUARI (3)'!AB65</f>
        <v>0</v>
      </c>
      <c r="AA65" s="182"/>
      <c r="AB65" s="182">
        <f t="shared" si="12"/>
        <v>0</v>
      </c>
      <c r="AC65" s="182">
        <f t="shared" si="1"/>
        <v>0</v>
      </c>
      <c r="AD65" s="190"/>
    </row>
    <row r="66" spans="1:30" x14ac:dyDescent="0.25">
      <c r="A66" s="199">
        <f t="shared" si="2"/>
        <v>50</v>
      </c>
      <c r="B66" s="200" t="s">
        <v>274</v>
      </c>
      <c r="C66" s="182" t="s">
        <v>292</v>
      </c>
      <c r="D66" s="182" t="s">
        <v>281</v>
      </c>
      <c r="E66" s="185" t="s">
        <v>291</v>
      </c>
      <c r="F66" s="221">
        <v>44</v>
      </c>
      <c r="G66" s="209"/>
      <c r="H66" s="188" t="s">
        <v>613</v>
      </c>
      <c r="I66" s="189"/>
      <c r="J66" s="203" t="s">
        <v>396</v>
      </c>
      <c r="K66" s="222" t="s">
        <v>471</v>
      </c>
      <c r="L66" s="223" t="s">
        <v>509</v>
      </c>
      <c r="M66" s="203" t="s">
        <v>175</v>
      </c>
      <c r="N66" s="224" t="s">
        <v>341</v>
      </c>
      <c r="O66" s="188" t="s">
        <v>630</v>
      </c>
      <c r="P66" s="189" t="s">
        <v>116</v>
      </c>
      <c r="Q66" s="223" t="s">
        <v>509</v>
      </c>
      <c r="R66" s="223" t="s">
        <v>514</v>
      </c>
      <c r="S66" s="218" t="s">
        <v>117</v>
      </c>
      <c r="T66" s="217">
        <v>1804000</v>
      </c>
      <c r="U66" s="212">
        <f t="shared" si="3"/>
        <v>180400</v>
      </c>
      <c r="V66" s="213"/>
      <c r="W66" s="214">
        <f t="shared" si="4"/>
        <v>1984400</v>
      </c>
      <c r="X66" s="489">
        <v>1980000</v>
      </c>
      <c r="Y66" s="179">
        <f>+'JANUARI (3)'!AC66</f>
        <v>0</v>
      </c>
      <c r="Z66" s="179">
        <f>+'[4]JANUARI (3)'!AB66</f>
        <v>0</v>
      </c>
      <c r="AA66" s="182"/>
      <c r="AB66" s="182">
        <f t="shared" si="12"/>
        <v>0</v>
      </c>
      <c r="AC66" s="182">
        <f t="shared" si="1"/>
        <v>0</v>
      </c>
      <c r="AD66" s="190"/>
    </row>
    <row r="67" spans="1:30" x14ac:dyDescent="0.25">
      <c r="A67" s="199">
        <f t="shared" si="2"/>
        <v>51</v>
      </c>
      <c r="B67" s="200" t="s">
        <v>274</v>
      </c>
      <c r="C67" s="182" t="s">
        <v>292</v>
      </c>
      <c r="D67" s="182" t="s">
        <v>281</v>
      </c>
      <c r="E67" s="185" t="s">
        <v>291</v>
      </c>
      <c r="F67" s="221">
        <v>7</v>
      </c>
      <c r="G67" s="209"/>
      <c r="H67" s="188" t="s">
        <v>613</v>
      </c>
      <c r="I67" s="189"/>
      <c r="J67" s="203" t="s">
        <v>397</v>
      </c>
      <c r="K67" s="222" t="s">
        <v>472</v>
      </c>
      <c r="L67" s="223" t="s">
        <v>509</v>
      </c>
      <c r="M67" s="203" t="s">
        <v>175</v>
      </c>
      <c r="N67" s="224" t="s">
        <v>342</v>
      </c>
      <c r="O67" s="188" t="s">
        <v>631</v>
      </c>
      <c r="P67" s="189" t="s">
        <v>116</v>
      </c>
      <c r="Q67" s="223" t="s">
        <v>509</v>
      </c>
      <c r="R67" s="223" t="s">
        <v>514</v>
      </c>
      <c r="S67" s="218" t="s">
        <v>117</v>
      </c>
      <c r="T67" s="217">
        <v>287000</v>
      </c>
      <c r="U67" s="212">
        <f t="shared" si="3"/>
        <v>28700</v>
      </c>
      <c r="V67" s="213"/>
      <c r="W67" s="214">
        <f t="shared" si="4"/>
        <v>315700</v>
      </c>
      <c r="X67" s="489">
        <v>315000</v>
      </c>
      <c r="Y67" s="179">
        <f>+'JANUARI (3)'!AC67</f>
        <v>287000</v>
      </c>
      <c r="Z67" s="179"/>
      <c r="AA67" s="182">
        <v>0</v>
      </c>
      <c r="AB67" s="182">
        <f t="shared" si="12"/>
        <v>0</v>
      </c>
      <c r="AC67" s="182">
        <f t="shared" si="1"/>
        <v>287000</v>
      </c>
      <c r="AD67" s="112" t="s">
        <v>670</v>
      </c>
    </row>
    <row r="68" spans="1:30" x14ac:dyDescent="0.25">
      <c r="A68" s="199">
        <f t="shared" si="2"/>
        <v>52</v>
      </c>
      <c r="B68" s="200" t="s">
        <v>274</v>
      </c>
      <c r="C68" s="182" t="s">
        <v>292</v>
      </c>
      <c r="D68" s="182" t="s">
        <v>281</v>
      </c>
      <c r="E68" s="185" t="s">
        <v>291</v>
      </c>
      <c r="F68" s="221">
        <v>16</v>
      </c>
      <c r="G68" s="209"/>
      <c r="H68" s="188" t="s">
        <v>613</v>
      </c>
      <c r="I68" s="189"/>
      <c r="J68" s="203" t="s">
        <v>398</v>
      </c>
      <c r="K68" s="222" t="s">
        <v>473</v>
      </c>
      <c r="L68" s="223" t="s">
        <v>509</v>
      </c>
      <c r="M68" s="203" t="s">
        <v>175</v>
      </c>
      <c r="N68" s="224" t="s">
        <v>343</v>
      </c>
      <c r="O68" s="188" t="s">
        <v>628</v>
      </c>
      <c r="P68" s="189" t="s">
        <v>116</v>
      </c>
      <c r="Q68" s="223" t="s">
        <v>509</v>
      </c>
      <c r="R68" s="223" t="s">
        <v>514</v>
      </c>
      <c r="S68" s="218" t="s">
        <v>117</v>
      </c>
      <c r="T68" s="217">
        <v>656000</v>
      </c>
      <c r="U68" s="212">
        <f t="shared" si="3"/>
        <v>65600</v>
      </c>
      <c r="V68" s="213"/>
      <c r="W68" s="214">
        <f t="shared" si="4"/>
        <v>721600</v>
      </c>
      <c r="X68" s="489">
        <v>720000</v>
      </c>
      <c r="Y68" s="179">
        <f>+'JANUARI (3)'!AC68</f>
        <v>656000</v>
      </c>
      <c r="Z68" s="179"/>
      <c r="AA68" s="182">
        <v>0</v>
      </c>
      <c r="AB68" s="182">
        <f t="shared" si="12"/>
        <v>0</v>
      </c>
      <c r="AC68" s="182">
        <f t="shared" si="1"/>
        <v>656000</v>
      </c>
      <c r="AD68" s="112" t="s">
        <v>670</v>
      </c>
    </row>
    <row r="69" spans="1:30" x14ac:dyDescent="0.25">
      <c r="A69" s="199">
        <f t="shared" si="2"/>
        <v>53</v>
      </c>
      <c r="B69" s="200" t="s">
        <v>274</v>
      </c>
      <c r="C69" s="182" t="s">
        <v>292</v>
      </c>
      <c r="D69" s="182" t="s">
        <v>281</v>
      </c>
      <c r="E69" s="185" t="s">
        <v>291</v>
      </c>
      <c r="F69" s="221">
        <v>4</v>
      </c>
      <c r="G69" s="209"/>
      <c r="H69" s="188"/>
      <c r="I69" s="189"/>
      <c r="J69" s="203" t="s">
        <v>399</v>
      </c>
      <c r="K69" s="222" t="s">
        <v>474</v>
      </c>
      <c r="L69" s="223" t="s">
        <v>509</v>
      </c>
      <c r="M69" s="203" t="s">
        <v>175</v>
      </c>
      <c r="N69" s="224" t="s">
        <v>344</v>
      </c>
      <c r="O69" s="188"/>
      <c r="P69" s="189"/>
      <c r="Q69" s="223" t="s">
        <v>509</v>
      </c>
      <c r="R69" s="223" t="s">
        <v>514</v>
      </c>
      <c r="S69" s="218"/>
      <c r="T69" s="217">
        <v>164000</v>
      </c>
      <c r="U69" s="212">
        <f t="shared" si="3"/>
        <v>16400</v>
      </c>
      <c r="V69" s="213"/>
      <c r="W69" s="214">
        <f t="shared" si="4"/>
        <v>180400</v>
      </c>
      <c r="X69" s="489">
        <v>180000</v>
      </c>
      <c r="Y69" s="179">
        <f>+'JANUARI (3)'!AC69</f>
        <v>0</v>
      </c>
      <c r="Z69" s="179">
        <f>+'[4]JANUARI (3)'!AB69</f>
        <v>0</v>
      </c>
      <c r="AA69" s="182"/>
      <c r="AB69" s="182">
        <f t="shared" si="12"/>
        <v>0</v>
      </c>
      <c r="AC69" s="182">
        <f t="shared" si="1"/>
        <v>0</v>
      </c>
      <c r="AD69" s="190"/>
    </row>
    <row r="70" spans="1:30" x14ac:dyDescent="0.25">
      <c r="A70" s="199">
        <f t="shared" si="2"/>
        <v>54</v>
      </c>
      <c r="B70" s="200" t="s">
        <v>274</v>
      </c>
      <c r="C70" s="182" t="s">
        <v>292</v>
      </c>
      <c r="D70" s="182" t="s">
        <v>281</v>
      </c>
      <c r="E70" s="185" t="s">
        <v>291</v>
      </c>
      <c r="F70" s="221">
        <v>42</v>
      </c>
      <c r="G70" s="209"/>
      <c r="H70" s="188" t="s">
        <v>613</v>
      </c>
      <c r="I70" s="189"/>
      <c r="J70" s="203" t="s">
        <v>400</v>
      </c>
      <c r="K70" s="222" t="s">
        <v>475</v>
      </c>
      <c r="L70" s="223" t="s">
        <v>509</v>
      </c>
      <c r="M70" s="203" t="s">
        <v>175</v>
      </c>
      <c r="N70" s="224" t="s">
        <v>629</v>
      </c>
      <c r="O70" s="188" t="s">
        <v>625</v>
      </c>
      <c r="P70" s="189" t="s">
        <v>116</v>
      </c>
      <c r="Q70" s="223" t="s">
        <v>509</v>
      </c>
      <c r="R70" s="223" t="s">
        <v>514</v>
      </c>
      <c r="S70" s="218" t="s">
        <v>117</v>
      </c>
      <c r="T70" s="217">
        <v>1772000</v>
      </c>
      <c r="U70" s="212">
        <f t="shared" si="3"/>
        <v>177200</v>
      </c>
      <c r="V70" s="213"/>
      <c r="W70" s="214">
        <f t="shared" si="4"/>
        <v>1949200</v>
      </c>
      <c r="X70" s="489">
        <v>1890000</v>
      </c>
      <c r="Y70" s="179">
        <f>+'JANUARI (3)'!AC70</f>
        <v>0</v>
      </c>
      <c r="Z70" s="179">
        <f>+'[4]JANUARI (3)'!AB70</f>
        <v>0</v>
      </c>
      <c r="AA70" s="182"/>
      <c r="AB70" s="182">
        <f t="shared" si="12"/>
        <v>0</v>
      </c>
      <c r="AC70" s="182">
        <f t="shared" si="1"/>
        <v>0</v>
      </c>
      <c r="AD70" s="190"/>
    </row>
    <row r="71" spans="1:30" x14ac:dyDescent="0.25">
      <c r="A71" s="199">
        <f t="shared" si="2"/>
        <v>55</v>
      </c>
      <c r="B71" s="200" t="s">
        <v>274</v>
      </c>
      <c r="C71" s="182" t="s">
        <v>292</v>
      </c>
      <c r="D71" s="182" t="s">
        <v>281</v>
      </c>
      <c r="E71" s="185" t="s">
        <v>291</v>
      </c>
      <c r="F71" s="221">
        <v>8</v>
      </c>
      <c r="G71" s="209"/>
      <c r="H71" s="188" t="s">
        <v>613</v>
      </c>
      <c r="I71" s="189"/>
      <c r="J71" s="203" t="s">
        <v>401</v>
      </c>
      <c r="K71" s="222" t="s">
        <v>476</v>
      </c>
      <c r="L71" s="223" t="s">
        <v>509</v>
      </c>
      <c r="M71" s="203" t="s">
        <v>175</v>
      </c>
      <c r="N71" s="224" t="s">
        <v>345</v>
      </c>
      <c r="O71" s="188" t="s">
        <v>626</v>
      </c>
      <c r="P71" s="189" t="s">
        <v>116</v>
      </c>
      <c r="Q71" s="223" t="s">
        <v>509</v>
      </c>
      <c r="R71" s="223" t="s">
        <v>514</v>
      </c>
      <c r="S71" s="218" t="s">
        <v>117</v>
      </c>
      <c r="T71" s="217">
        <v>328000</v>
      </c>
      <c r="U71" s="212">
        <f t="shared" si="3"/>
        <v>32800</v>
      </c>
      <c r="V71" s="213"/>
      <c r="W71" s="214">
        <f t="shared" si="4"/>
        <v>360800</v>
      </c>
      <c r="X71" s="489">
        <v>360000</v>
      </c>
      <c r="Y71" s="179">
        <f>+'JANUARI (3)'!AC71</f>
        <v>0</v>
      </c>
      <c r="Z71" s="179">
        <f>+'[4]JANUARI (3)'!AB71</f>
        <v>0</v>
      </c>
      <c r="AA71" s="182"/>
      <c r="AB71" s="182">
        <f t="shared" si="12"/>
        <v>0</v>
      </c>
      <c r="AC71" s="182">
        <f t="shared" si="1"/>
        <v>0</v>
      </c>
      <c r="AD71" s="190"/>
    </row>
    <row r="72" spans="1:30" x14ac:dyDescent="0.25">
      <c r="A72" s="199">
        <f t="shared" si="2"/>
        <v>56</v>
      </c>
      <c r="B72" s="200" t="s">
        <v>274</v>
      </c>
      <c r="C72" s="182" t="s">
        <v>292</v>
      </c>
      <c r="D72" s="182" t="s">
        <v>281</v>
      </c>
      <c r="E72" s="185" t="s">
        <v>291</v>
      </c>
      <c r="F72" s="221">
        <v>30</v>
      </c>
      <c r="G72" s="209"/>
      <c r="H72" s="188" t="s">
        <v>613</v>
      </c>
      <c r="I72" s="189"/>
      <c r="J72" s="203" t="s">
        <v>402</v>
      </c>
      <c r="K72" s="222" t="s">
        <v>477</v>
      </c>
      <c r="L72" s="223" t="s">
        <v>509</v>
      </c>
      <c r="M72" s="203" t="s">
        <v>175</v>
      </c>
      <c r="N72" s="224" t="s">
        <v>346</v>
      </c>
      <c r="O72" s="188" t="s">
        <v>621</v>
      </c>
      <c r="P72" s="189" t="s">
        <v>116</v>
      </c>
      <c r="Q72" s="223" t="s">
        <v>509</v>
      </c>
      <c r="R72" s="223" t="s">
        <v>514</v>
      </c>
      <c r="S72" s="218" t="s">
        <v>117</v>
      </c>
      <c r="T72" s="217">
        <v>3280000</v>
      </c>
      <c r="U72" s="212">
        <f t="shared" si="3"/>
        <v>328000</v>
      </c>
      <c r="V72" s="213"/>
      <c r="W72" s="214">
        <f t="shared" si="4"/>
        <v>3608000</v>
      </c>
      <c r="X72" s="489">
        <f>3280000+320000</f>
        <v>3600000</v>
      </c>
      <c r="Y72" s="179">
        <f>+'JANUARI (3)'!AC72</f>
        <v>0</v>
      </c>
      <c r="Z72" s="179">
        <f>+'[4]JANUARI (3)'!AB72</f>
        <v>0</v>
      </c>
      <c r="AA72" s="182"/>
      <c r="AB72" s="182">
        <f t="shared" si="12"/>
        <v>0</v>
      </c>
      <c r="AC72" s="182">
        <f t="shared" si="1"/>
        <v>0</v>
      </c>
      <c r="AD72" s="190"/>
    </row>
    <row r="73" spans="1:30" x14ac:dyDescent="0.25">
      <c r="A73" s="199">
        <f t="shared" si="2"/>
        <v>57</v>
      </c>
      <c r="B73" s="200" t="s">
        <v>274</v>
      </c>
      <c r="C73" s="182" t="s">
        <v>292</v>
      </c>
      <c r="D73" s="182" t="s">
        <v>281</v>
      </c>
      <c r="E73" s="185" t="s">
        <v>291</v>
      </c>
      <c r="F73" s="221">
        <v>16</v>
      </c>
      <c r="G73" s="209"/>
      <c r="H73" s="188" t="s">
        <v>613</v>
      </c>
      <c r="I73" s="189"/>
      <c r="J73" s="203" t="s">
        <v>403</v>
      </c>
      <c r="K73" s="222" t="s">
        <v>478</v>
      </c>
      <c r="L73" s="223" t="s">
        <v>509</v>
      </c>
      <c r="M73" s="203" t="s">
        <v>175</v>
      </c>
      <c r="N73" s="224" t="s">
        <v>347</v>
      </c>
      <c r="O73" s="188" t="s">
        <v>624</v>
      </c>
      <c r="P73" s="189" t="s">
        <v>116</v>
      </c>
      <c r="Q73" s="223" t="s">
        <v>509</v>
      </c>
      <c r="R73" s="223" t="s">
        <v>514</v>
      </c>
      <c r="S73" s="218" t="s">
        <v>117</v>
      </c>
      <c r="T73" s="217">
        <v>656000</v>
      </c>
      <c r="U73" s="212">
        <f t="shared" si="3"/>
        <v>65600</v>
      </c>
      <c r="V73" s="213"/>
      <c r="W73" s="214">
        <f t="shared" si="4"/>
        <v>721600</v>
      </c>
      <c r="X73" s="489">
        <v>720000</v>
      </c>
      <c r="Y73" s="179">
        <f>+'JANUARI (3)'!AC73</f>
        <v>0</v>
      </c>
      <c r="Z73" s="179">
        <f>+'[4]JANUARI (3)'!AB73</f>
        <v>0</v>
      </c>
      <c r="AA73" s="182"/>
      <c r="AB73" s="182">
        <f t="shared" si="12"/>
        <v>0</v>
      </c>
      <c r="AC73" s="182">
        <f t="shared" si="1"/>
        <v>0</v>
      </c>
      <c r="AD73" s="190"/>
    </row>
    <row r="74" spans="1:30" x14ac:dyDescent="0.25">
      <c r="A74" s="199">
        <f t="shared" si="2"/>
        <v>58</v>
      </c>
      <c r="B74" s="200" t="s">
        <v>274</v>
      </c>
      <c r="C74" s="182" t="s">
        <v>292</v>
      </c>
      <c r="D74" s="182" t="s">
        <v>281</v>
      </c>
      <c r="E74" s="185" t="s">
        <v>291</v>
      </c>
      <c r="F74" s="221">
        <v>20</v>
      </c>
      <c r="G74" s="209"/>
      <c r="H74" s="188" t="s">
        <v>613</v>
      </c>
      <c r="I74" s="189"/>
      <c r="J74" s="203" t="s">
        <v>402</v>
      </c>
      <c r="K74" s="222" t="s">
        <v>479</v>
      </c>
      <c r="L74" s="223" t="s">
        <v>509</v>
      </c>
      <c r="M74" s="203" t="s">
        <v>175</v>
      </c>
      <c r="N74" s="224" t="s">
        <v>348</v>
      </c>
      <c r="O74" s="188" t="s">
        <v>620</v>
      </c>
      <c r="P74" s="189" t="s">
        <v>116</v>
      </c>
      <c r="Q74" s="223" t="s">
        <v>509</v>
      </c>
      <c r="R74" s="223" t="s">
        <v>514</v>
      </c>
      <c r="S74" s="218" t="s">
        <v>117</v>
      </c>
      <c r="T74" s="217">
        <v>820000</v>
      </c>
      <c r="U74" s="212">
        <f t="shared" si="3"/>
        <v>82000</v>
      </c>
      <c r="V74" s="213"/>
      <c r="W74" s="214">
        <f t="shared" si="4"/>
        <v>902000</v>
      </c>
      <c r="X74" s="489">
        <v>720000</v>
      </c>
      <c r="Y74" s="179">
        <f>+'JANUARI (3)'!AC74</f>
        <v>0</v>
      </c>
      <c r="Z74" s="179">
        <f>+'[4]JANUARI (3)'!AB74</f>
        <v>0</v>
      </c>
      <c r="AA74" s="182"/>
      <c r="AB74" s="182">
        <f t="shared" si="12"/>
        <v>0</v>
      </c>
      <c r="AC74" s="182">
        <f t="shared" si="1"/>
        <v>0</v>
      </c>
      <c r="AD74" s="190"/>
    </row>
    <row r="75" spans="1:30" x14ac:dyDescent="0.25">
      <c r="A75" s="199">
        <f t="shared" si="2"/>
        <v>59</v>
      </c>
      <c r="B75" s="200" t="s">
        <v>274</v>
      </c>
      <c r="C75" s="182" t="s">
        <v>292</v>
      </c>
      <c r="D75" s="182" t="s">
        <v>281</v>
      </c>
      <c r="E75" s="185" t="s">
        <v>291</v>
      </c>
      <c r="F75" s="221">
        <v>18</v>
      </c>
      <c r="G75" s="209"/>
      <c r="H75" s="188" t="s">
        <v>613</v>
      </c>
      <c r="I75" s="189"/>
      <c r="J75" s="203" t="s">
        <v>404</v>
      </c>
      <c r="K75" s="222" t="s">
        <v>480</v>
      </c>
      <c r="L75" s="223" t="s">
        <v>509</v>
      </c>
      <c r="M75" s="203" t="s">
        <v>175</v>
      </c>
      <c r="N75" s="224" t="s">
        <v>349</v>
      </c>
      <c r="O75" s="188" t="s">
        <v>635</v>
      </c>
      <c r="P75" s="189" t="s">
        <v>116</v>
      </c>
      <c r="Q75" s="223" t="s">
        <v>509</v>
      </c>
      <c r="R75" s="223" t="s">
        <v>514</v>
      </c>
      <c r="S75" s="218" t="s">
        <v>117</v>
      </c>
      <c r="T75" s="217">
        <v>738000</v>
      </c>
      <c r="U75" s="212">
        <f t="shared" si="3"/>
        <v>73800</v>
      </c>
      <c r="V75" s="213"/>
      <c r="W75" s="214">
        <f t="shared" si="4"/>
        <v>811800</v>
      </c>
      <c r="X75" s="489">
        <v>900000</v>
      </c>
      <c r="Y75" s="179">
        <f>+'JANUARI (3)'!AC75</f>
        <v>0</v>
      </c>
      <c r="Z75" s="179">
        <f>+'[4]JANUARI (3)'!AB75</f>
        <v>0</v>
      </c>
      <c r="AA75" s="182"/>
      <c r="AB75" s="182">
        <f t="shared" si="12"/>
        <v>0</v>
      </c>
      <c r="AC75" s="182">
        <f t="shared" si="1"/>
        <v>0</v>
      </c>
      <c r="AD75" s="190"/>
    </row>
    <row r="76" spans="1:30" x14ac:dyDescent="0.25">
      <c r="A76" s="199">
        <f t="shared" si="2"/>
        <v>60</v>
      </c>
      <c r="B76" s="200" t="s">
        <v>274</v>
      </c>
      <c r="C76" s="182" t="s">
        <v>292</v>
      </c>
      <c r="D76" s="182" t="s">
        <v>281</v>
      </c>
      <c r="E76" s="185" t="s">
        <v>291</v>
      </c>
      <c r="F76" s="221">
        <v>8</v>
      </c>
      <c r="G76" s="209"/>
      <c r="H76" s="188" t="s">
        <v>613</v>
      </c>
      <c r="I76" s="189"/>
      <c r="J76" s="203" t="s">
        <v>405</v>
      </c>
      <c r="K76" s="222" t="s">
        <v>481</v>
      </c>
      <c r="L76" s="223" t="s">
        <v>509</v>
      </c>
      <c r="M76" s="203" t="s">
        <v>175</v>
      </c>
      <c r="N76" s="224" t="s">
        <v>340</v>
      </c>
      <c r="O76" s="188" t="s">
        <v>616</v>
      </c>
      <c r="P76" s="189" t="s">
        <v>116</v>
      </c>
      <c r="Q76" s="223" t="s">
        <v>509</v>
      </c>
      <c r="R76" s="223" t="s">
        <v>514</v>
      </c>
      <c r="S76" s="218" t="s">
        <v>117</v>
      </c>
      <c r="T76" s="217">
        <v>328000</v>
      </c>
      <c r="U76" s="212">
        <f t="shared" si="3"/>
        <v>32800</v>
      </c>
      <c r="V76" s="213"/>
      <c r="W76" s="214">
        <f t="shared" si="4"/>
        <v>360800</v>
      </c>
      <c r="X76" s="489">
        <v>540000</v>
      </c>
      <c r="Y76" s="179">
        <f>+'JANUARI (3)'!AC76</f>
        <v>0</v>
      </c>
      <c r="Z76" s="179">
        <f>+'[4]JANUARI (3)'!AB76</f>
        <v>0</v>
      </c>
      <c r="AA76" s="182"/>
      <c r="AB76" s="182">
        <f t="shared" si="12"/>
        <v>0</v>
      </c>
      <c r="AC76" s="182">
        <f t="shared" si="1"/>
        <v>0</v>
      </c>
      <c r="AD76" s="190"/>
    </row>
    <row r="77" spans="1:30" x14ac:dyDescent="0.25">
      <c r="A77" s="199">
        <f t="shared" ref="A77:A132" si="13">+A76+1</f>
        <v>61</v>
      </c>
      <c r="B77" s="200" t="s">
        <v>274</v>
      </c>
      <c r="C77" s="182" t="s">
        <v>292</v>
      </c>
      <c r="D77" s="182" t="s">
        <v>281</v>
      </c>
      <c r="E77" s="185" t="s">
        <v>291</v>
      </c>
      <c r="F77" s="221">
        <v>6</v>
      </c>
      <c r="G77" s="209"/>
      <c r="H77" s="188" t="s">
        <v>613</v>
      </c>
      <c r="I77" s="189"/>
      <c r="J77" s="203" t="s">
        <v>406</v>
      </c>
      <c r="K77" s="222" t="s">
        <v>482</v>
      </c>
      <c r="L77" s="223" t="s">
        <v>509</v>
      </c>
      <c r="M77" s="203" t="s">
        <v>175</v>
      </c>
      <c r="N77" s="224" t="s">
        <v>350</v>
      </c>
      <c r="O77" s="188" t="s">
        <v>616</v>
      </c>
      <c r="P77" s="189" t="s">
        <v>116</v>
      </c>
      <c r="Q77" s="223" t="s">
        <v>509</v>
      </c>
      <c r="R77" s="223" t="s">
        <v>514</v>
      </c>
      <c r="S77" s="218" t="s">
        <v>117</v>
      </c>
      <c r="T77" s="217">
        <v>246000</v>
      </c>
      <c r="U77" s="212">
        <f t="shared" si="3"/>
        <v>24600</v>
      </c>
      <c r="V77" s="213"/>
      <c r="W77" s="214">
        <f t="shared" si="4"/>
        <v>270600</v>
      </c>
      <c r="X77" s="489">
        <v>270000</v>
      </c>
      <c r="Y77" s="179">
        <f>+'JANUARI (3)'!AC77</f>
        <v>0</v>
      </c>
      <c r="Z77" s="179">
        <f>+'[4]JANUARI (3)'!AB77</f>
        <v>0</v>
      </c>
      <c r="AA77" s="182"/>
      <c r="AB77" s="182">
        <f t="shared" si="12"/>
        <v>0</v>
      </c>
      <c r="AC77" s="182">
        <f t="shared" si="1"/>
        <v>0</v>
      </c>
      <c r="AD77" s="190"/>
    </row>
    <row r="78" spans="1:30" x14ac:dyDescent="0.25">
      <c r="A78" s="199">
        <f t="shared" si="13"/>
        <v>62</v>
      </c>
      <c r="B78" s="200" t="s">
        <v>274</v>
      </c>
      <c r="C78" s="182" t="s">
        <v>292</v>
      </c>
      <c r="D78" s="182" t="s">
        <v>281</v>
      </c>
      <c r="E78" s="185" t="s">
        <v>291</v>
      </c>
      <c r="F78" s="221">
        <v>60</v>
      </c>
      <c r="G78" s="209"/>
      <c r="H78" s="188" t="s">
        <v>613</v>
      </c>
      <c r="I78" s="189"/>
      <c r="J78" s="203" t="s">
        <v>407</v>
      </c>
      <c r="K78" s="222" t="s">
        <v>483</v>
      </c>
      <c r="L78" s="223" t="s">
        <v>509</v>
      </c>
      <c r="M78" s="203" t="s">
        <v>175</v>
      </c>
      <c r="N78" s="224" t="s">
        <v>351</v>
      </c>
      <c r="O78" s="188" t="s">
        <v>616</v>
      </c>
      <c r="P78" s="189" t="s">
        <v>116</v>
      </c>
      <c r="Q78" s="223" t="s">
        <v>509</v>
      </c>
      <c r="R78" s="223" t="s">
        <v>514</v>
      </c>
      <c r="S78" s="218" t="s">
        <v>117</v>
      </c>
      <c r="T78" s="217">
        <v>2460000</v>
      </c>
      <c r="U78" s="212">
        <f t="shared" si="3"/>
        <v>246000</v>
      </c>
      <c r="V78" s="213"/>
      <c r="W78" s="214">
        <f t="shared" si="4"/>
        <v>2706000</v>
      </c>
      <c r="X78" s="489">
        <v>2700000</v>
      </c>
      <c r="Y78" s="179">
        <f>+'JANUARI (3)'!AC78</f>
        <v>0</v>
      </c>
      <c r="Z78" s="179">
        <f>+'[4]JANUARI (3)'!AB78</f>
        <v>0</v>
      </c>
      <c r="AA78" s="182"/>
      <c r="AB78" s="182">
        <f t="shared" si="12"/>
        <v>0</v>
      </c>
      <c r="AC78" s="182">
        <f t="shared" si="1"/>
        <v>0</v>
      </c>
      <c r="AD78" s="190"/>
    </row>
    <row r="79" spans="1:30" x14ac:dyDescent="0.25">
      <c r="A79" s="199">
        <f t="shared" si="13"/>
        <v>63</v>
      </c>
      <c r="B79" s="200" t="s">
        <v>274</v>
      </c>
      <c r="C79" s="182" t="s">
        <v>292</v>
      </c>
      <c r="D79" s="182" t="s">
        <v>281</v>
      </c>
      <c r="E79" s="185" t="s">
        <v>291</v>
      </c>
      <c r="F79" s="221">
        <v>30</v>
      </c>
      <c r="G79" s="209"/>
      <c r="H79" s="188" t="s">
        <v>613</v>
      </c>
      <c r="I79" s="189"/>
      <c r="J79" s="203" t="s">
        <v>408</v>
      </c>
      <c r="K79" s="222" t="s">
        <v>484</v>
      </c>
      <c r="L79" s="223" t="s">
        <v>509</v>
      </c>
      <c r="M79" s="203" t="s">
        <v>175</v>
      </c>
      <c r="N79" s="224" t="s">
        <v>639</v>
      </c>
      <c r="O79" s="188" t="s">
        <v>640</v>
      </c>
      <c r="P79" s="189" t="s">
        <v>116</v>
      </c>
      <c r="Q79" s="223" t="s">
        <v>509</v>
      </c>
      <c r="R79" s="223" t="s">
        <v>514</v>
      </c>
      <c r="S79" s="218" t="s">
        <v>117</v>
      </c>
      <c r="T79" s="217">
        <v>1230000</v>
      </c>
      <c r="U79" s="212">
        <f t="shared" si="3"/>
        <v>123000</v>
      </c>
      <c r="V79" s="213"/>
      <c r="W79" s="214">
        <f t="shared" si="4"/>
        <v>1353000</v>
      </c>
      <c r="X79" s="489">
        <v>1350000</v>
      </c>
      <c r="Y79" s="179">
        <f>+'JANUARI (3)'!AC79</f>
        <v>0</v>
      </c>
      <c r="Z79" s="179">
        <f>+'[4]JANUARI (3)'!AB79</f>
        <v>0</v>
      </c>
      <c r="AA79" s="182"/>
      <c r="AB79" s="182">
        <f t="shared" si="12"/>
        <v>0</v>
      </c>
      <c r="AC79" s="182">
        <f t="shared" ref="AC79:AC133" si="14">+AB79+Y79</f>
        <v>0</v>
      </c>
      <c r="AD79" s="190"/>
    </row>
    <row r="80" spans="1:30" x14ac:dyDescent="0.25">
      <c r="A80" s="199">
        <f t="shared" si="13"/>
        <v>64</v>
      </c>
      <c r="B80" s="200" t="s">
        <v>274</v>
      </c>
      <c r="C80" s="182" t="s">
        <v>292</v>
      </c>
      <c r="D80" s="182" t="s">
        <v>281</v>
      </c>
      <c r="E80" s="185" t="s">
        <v>291</v>
      </c>
      <c r="F80" s="221">
        <v>12</v>
      </c>
      <c r="G80" s="209"/>
      <c r="H80" s="188" t="s">
        <v>613</v>
      </c>
      <c r="I80" s="189"/>
      <c r="J80" s="203" t="s">
        <v>404</v>
      </c>
      <c r="K80" s="222" t="s">
        <v>485</v>
      </c>
      <c r="L80" s="223" t="s">
        <v>509</v>
      </c>
      <c r="M80" s="203" t="s">
        <v>175</v>
      </c>
      <c r="N80" s="224" t="s">
        <v>352</v>
      </c>
      <c r="O80" s="188" t="s">
        <v>614</v>
      </c>
      <c r="P80" s="189" t="s">
        <v>116</v>
      </c>
      <c r="Q80" s="223" t="s">
        <v>509</v>
      </c>
      <c r="R80" s="223" t="s">
        <v>514</v>
      </c>
      <c r="S80" s="218" t="s">
        <v>117</v>
      </c>
      <c r="T80" s="217">
        <v>492000</v>
      </c>
      <c r="U80" s="212">
        <f t="shared" si="3"/>
        <v>49200</v>
      </c>
      <c r="V80" s="213"/>
      <c r="W80" s="214">
        <f t="shared" si="4"/>
        <v>541200</v>
      </c>
      <c r="X80" s="489">
        <v>540000</v>
      </c>
      <c r="Y80" s="179">
        <f>+'JANUARI (3)'!AC80</f>
        <v>0</v>
      </c>
      <c r="Z80" s="179">
        <f>+'[4]JANUARI (3)'!AB80</f>
        <v>0</v>
      </c>
      <c r="AA80" s="182"/>
      <c r="AB80" s="182">
        <f t="shared" si="12"/>
        <v>0</v>
      </c>
      <c r="AC80" s="182">
        <f t="shared" si="14"/>
        <v>0</v>
      </c>
      <c r="AD80" s="190"/>
    </row>
    <row r="81" spans="1:30" x14ac:dyDescent="0.25">
      <c r="A81" s="199">
        <f t="shared" si="13"/>
        <v>65</v>
      </c>
      <c r="B81" s="200" t="s">
        <v>274</v>
      </c>
      <c r="C81" s="182" t="s">
        <v>292</v>
      </c>
      <c r="D81" s="182" t="s">
        <v>281</v>
      </c>
      <c r="E81" s="185" t="s">
        <v>291</v>
      </c>
      <c r="F81" s="221">
        <v>11</v>
      </c>
      <c r="G81" s="209"/>
      <c r="H81" s="188" t="s">
        <v>613</v>
      </c>
      <c r="I81" s="189"/>
      <c r="J81" s="203" t="s">
        <v>409</v>
      </c>
      <c r="K81" s="222" t="s">
        <v>486</v>
      </c>
      <c r="L81" s="223" t="s">
        <v>509</v>
      </c>
      <c r="M81" s="203" t="s">
        <v>175</v>
      </c>
      <c r="N81" s="224" t="s">
        <v>353</v>
      </c>
      <c r="O81" s="188" t="s">
        <v>614</v>
      </c>
      <c r="P81" s="189" t="s">
        <v>116</v>
      </c>
      <c r="Q81" s="223" t="s">
        <v>509</v>
      </c>
      <c r="R81" s="223" t="s">
        <v>514</v>
      </c>
      <c r="S81" s="218" t="s">
        <v>117</v>
      </c>
      <c r="T81" s="217">
        <v>451000</v>
      </c>
      <c r="U81" s="212">
        <f t="shared" si="3"/>
        <v>45100</v>
      </c>
      <c r="V81" s="213"/>
      <c r="W81" s="214">
        <f t="shared" si="4"/>
        <v>496100</v>
      </c>
      <c r="X81" s="489">
        <v>495000</v>
      </c>
      <c r="Y81" s="179">
        <f>+'JANUARI (3)'!AC81</f>
        <v>0</v>
      </c>
      <c r="Z81" s="179">
        <f>+'[4]JANUARI (3)'!AB81</f>
        <v>0</v>
      </c>
      <c r="AA81" s="182"/>
      <c r="AB81" s="182">
        <f t="shared" si="12"/>
        <v>0</v>
      </c>
      <c r="AC81" s="182">
        <f t="shared" si="14"/>
        <v>0</v>
      </c>
      <c r="AD81" s="190"/>
    </row>
    <row r="82" spans="1:30" x14ac:dyDescent="0.25">
      <c r="A82" s="199">
        <f t="shared" si="13"/>
        <v>66</v>
      </c>
      <c r="B82" s="200" t="s">
        <v>274</v>
      </c>
      <c r="C82" s="182" t="s">
        <v>292</v>
      </c>
      <c r="D82" s="182" t="s">
        <v>281</v>
      </c>
      <c r="E82" s="185" t="s">
        <v>291</v>
      </c>
      <c r="F82" s="221">
        <v>10</v>
      </c>
      <c r="G82" s="209"/>
      <c r="H82" s="188" t="s">
        <v>613</v>
      </c>
      <c r="I82" s="189"/>
      <c r="J82" s="203" t="s">
        <v>410</v>
      </c>
      <c r="K82" s="222" t="s">
        <v>487</v>
      </c>
      <c r="L82" s="223" t="s">
        <v>509</v>
      </c>
      <c r="M82" s="203" t="s">
        <v>175</v>
      </c>
      <c r="N82" s="224" t="s">
        <v>354</v>
      </c>
      <c r="O82" s="188" t="s">
        <v>626</v>
      </c>
      <c r="P82" s="189" t="s">
        <v>116</v>
      </c>
      <c r="Q82" s="223" t="s">
        <v>509</v>
      </c>
      <c r="R82" s="223" t="s">
        <v>514</v>
      </c>
      <c r="S82" s="218" t="s">
        <v>117</v>
      </c>
      <c r="T82" s="217">
        <v>410000</v>
      </c>
      <c r="U82" s="212">
        <f t="shared" si="3"/>
        <v>41000</v>
      </c>
      <c r="V82" s="213"/>
      <c r="W82" s="214">
        <f t="shared" si="4"/>
        <v>451000</v>
      </c>
      <c r="X82" s="489">
        <v>360000</v>
      </c>
      <c r="Y82" s="179">
        <f>+'JANUARI (3)'!AC82</f>
        <v>410000</v>
      </c>
      <c r="Z82" s="179"/>
      <c r="AA82" s="182"/>
      <c r="AB82" s="182">
        <f t="shared" si="12"/>
        <v>0</v>
      </c>
      <c r="AC82" s="182">
        <f t="shared" si="14"/>
        <v>410000</v>
      </c>
      <c r="AD82" s="112" t="s">
        <v>670</v>
      </c>
    </row>
    <row r="83" spans="1:30" x14ac:dyDescent="0.25">
      <c r="A83" s="199">
        <f t="shared" si="13"/>
        <v>67</v>
      </c>
      <c r="B83" s="200" t="s">
        <v>274</v>
      </c>
      <c r="C83" s="182" t="s">
        <v>292</v>
      </c>
      <c r="D83" s="182" t="s">
        <v>281</v>
      </c>
      <c r="E83" s="185" t="s">
        <v>291</v>
      </c>
      <c r="F83" s="221">
        <v>36</v>
      </c>
      <c r="G83" s="209"/>
      <c r="H83" s="188" t="s">
        <v>613</v>
      </c>
      <c r="I83" s="189"/>
      <c r="J83" s="203" t="s">
        <v>404</v>
      </c>
      <c r="K83" s="222" t="s">
        <v>488</v>
      </c>
      <c r="L83" s="223" t="s">
        <v>509</v>
      </c>
      <c r="M83" s="203" t="s">
        <v>175</v>
      </c>
      <c r="N83" s="224" t="s">
        <v>355</v>
      </c>
      <c r="O83" s="188" t="s">
        <v>617</v>
      </c>
      <c r="P83" s="189" t="s">
        <v>116</v>
      </c>
      <c r="Q83" s="223" t="s">
        <v>509</v>
      </c>
      <c r="R83" s="223" t="s">
        <v>514</v>
      </c>
      <c r="S83" s="218" t="s">
        <v>117</v>
      </c>
      <c r="T83" s="217">
        <v>1476000</v>
      </c>
      <c r="U83" s="212">
        <f t="shared" si="3"/>
        <v>147600</v>
      </c>
      <c r="V83" s="213"/>
      <c r="W83" s="214">
        <f t="shared" si="4"/>
        <v>1623600</v>
      </c>
      <c r="X83" s="489">
        <v>1440000</v>
      </c>
      <c r="Y83" s="179">
        <f>+'JANUARI (3)'!AC83</f>
        <v>0</v>
      </c>
      <c r="Z83" s="179">
        <f>+'[4]JANUARI (3)'!AB83</f>
        <v>0</v>
      </c>
      <c r="AA83" s="182"/>
      <c r="AB83" s="182">
        <f t="shared" si="12"/>
        <v>0</v>
      </c>
      <c r="AC83" s="182">
        <f t="shared" si="14"/>
        <v>0</v>
      </c>
      <c r="AD83" s="190"/>
    </row>
    <row r="84" spans="1:30" x14ac:dyDescent="0.25">
      <c r="A84" s="199">
        <f t="shared" si="13"/>
        <v>68</v>
      </c>
      <c r="B84" s="200" t="s">
        <v>274</v>
      </c>
      <c r="C84" s="182" t="s">
        <v>292</v>
      </c>
      <c r="D84" s="182" t="s">
        <v>281</v>
      </c>
      <c r="E84" s="185" t="s">
        <v>291</v>
      </c>
      <c r="F84" s="221">
        <v>8</v>
      </c>
      <c r="G84" s="209"/>
      <c r="H84" s="188"/>
      <c r="I84" s="189"/>
      <c r="J84" s="203" t="s">
        <v>406</v>
      </c>
      <c r="K84" s="222" t="s">
        <v>489</v>
      </c>
      <c r="L84" s="223" t="s">
        <v>509</v>
      </c>
      <c r="M84" s="203" t="s">
        <v>175</v>
      </c>
      <c r="N84" s="224" t="s">
        <v>356</v>
      </c>
      <c r="O84" s="188"/>
      <c r="P84" s="189"/>
      <c r="Q84" s="223" t="s">
        <v>509</v>
      </c>
      <c r="R84" s="223" t="s">
        <v>514</v>
      </c>
      <c r="S84" s="218"/>
      <c r="T84" s="217">
        <v>328000</v>
      </c>
      <c r="U84" s="212">
        <f t="shared" ref="U84:U96" si="15">T84*10%</f>
        <v>32800</v>
      </c>
      <c r="V84" s="213"/>
      <c r="W84" s="214">
        <f t="shared" ref="W84:W133" si="16">T84+U84+V84</f>
        <v>360800</v>
      </c>
      <c r="X84" s="489">
        <v>450000</v>
      </c>
      <c r="Y84" s="179">
        <f>+'JANUARI (3)'!AC84</f>
        <v>0</v>
      </c>
      <c r="Z84" s="179">
        <f>+'[4]JANUARI (3)'!AB84</f>
        <v>0</v>
      </c>
      <c r="AA84" s="182"/>
      <c r="AB84" s="182">
        <f t="shared" si="12"/>
        <v>0</v>
      </c>
      <c r="AC84" s="182">
        <f t="shared" si="14"/>
        <v>0</v>
      </c>
      <c r="AD84" s="190"/>
    </row>
    <row r="85" spans="1:30" x14ac:dyDescent="0.25">
      <c r="A85" s="199">
        <f t="shared" si="13"/>
        <v>69</v>
      </c>
      <c r="B85" s="200" t="s">
        <v>274</v>
      </c>
      <c r="C85" s="182" t="s">
        <v>292</v>
      </c>
      <c r="D85" s="182" t="s">
        <v>281</v>
      </c>
      <c r="E85" s="185" t="s">
        <v>291</v>
      </c>
      <c r="F85" s="221">
        <v>7</v>
      </c>
      <c r="G85" s="209"/>
      <c r="H85" s="188"/>
      <c r="I85" s="189"/>
      <c r="J85" s="203" t="s">
        <v>393</v>
      </c>
      <c r="K85" s="222" t="s">
        <v>490</v>
      </c>
      <c r="L85" s="223" t="s">
        <v>509</v>
      </c>
      <c r="M85" s="203" t="s">
        <v>175</v>
      </c>
      <c r="N85" s="224" t="s">
        <v>357</v>
      </c>
      <c r="O85" s="188"/>
      <c r="P85" s="189"/>
      <c r="Q85" s="223" t="s">
        <v>509</v>
      </c>
      <c r="R85" s="223" t="s">
        <v>514</v>
      </c>
      <c r="S85" s="218"/>
      <c r="T85" s="217">
        <v>360000</v>
      </c>
      <c r="U85" s="212">
        <f t="shared" si="15"/>
        <v>36000</v>
      </c>
      <c r="V85" s="213"/>
      <c r="W85" s="214">
        <f t="shared" si="16"/>
        <v>396000</v>
      </c>
      <c r="X85" s="489">
        <v>360000</v>
      </c>
      <c r="Y85" s="179">
        <f>+'JANUARI (3)'!AC85</f>
        <v>0</v>
      </c>
      <c r="Z85" s="179">
        <f>+'[4]JANUARI (3)'!AB85</f>
        <v>0</v>
      </c>
      <c r="AA85" s="182"/>
      <c r="AB85" s="182">
        <f t="shared" si="12"/>
        <v>0</v>
      </c>
      <c r="AC85" s="182">
        <f t="shared" si="14"/>
        <v>0</v>
      </c>
      <c r="AD85" s="190"/>
    </row>
    <row r="86" spans="1:30" x14ac:dyDescent="0.25">
      <c r="A86" s="199">
        <f t="shared" si="13"/>
        <v>70</v>
      </c>
      <c r="B86" s="200" t="s">
        <v>274</v>
      </c>
      <c r="C86" s="182" t="s">
        <v>292</v>
      </c>
      <c r="D86" s="182" t="s">
        <v>281</v>
      </c>
      <c r="E86" s="185" t="s">
        <v>291</v>
      </c>
      <c r="F86" s="221">
        <v>7</v>
      </c>
      <c r="G86" s="209"/>
      <c r="H86" s="188"/>
      <c r="I86" s="189"/>
      <c r="J86" s="203" t="s">
        <v>146</v>
      </c>
      <c r="K86" s="222" t="s">
        <v>491</v>
      </c>
      <c r="L86" s="223" t="s">
        <v>510</v>
      </c>
      <c r="M86" s="203" t="s">
        <v>175</v>
      </c>
      <c r="N86" s="226" t="s">
        <v>358</v>
      </c>
      <c r="O86" s="188"/>
      <c r="P86" s="189"/>
      <c r="Q86" s="223" t="s">
        <v>510</v>
      </c>
      <c r="R86" s="223" t="s">
        <v>515</v>
      </c>
      <c r="S86" s="218"/>
      <c r="T86" s="217">
        <v>287000</v>
      </c>
      <c r="U86" s="212">
        <f t="shared" si="15"/>
        <v>28700</v>
      </c>
      <c r="V86" s="213"/>
      <c r="W86" s="214">
        <f t="shared" si="16"/>
        <v>315700</v>
      </c>
      <c r="X86" s="574">
        <v>360000</v>
      </c>
      <c r="Y86" s="179">
        <f>+'JANUARI (3)'!AC86</f>
        <v>0</v>
      </c>
      <c r="Z86" s="179">
        <f>+'[4]JANUARI (3)'!AB86</f>
        <v>0</v>
      </c>
      <c r="AA86" s="182"/>
      <c r="AB86" s="182">
        <f t="shared" si="12"/>
        <v>0</v>
      </c>
      <c r="AC86" s="182">
        <f t="shared" si="14"/>
        <v>0</v>
      </c>
      <c r="AD86" s="190"/>
    </row>
    <row r="87" spans="1:30" x14ac:dyDescent="0.25">
      <c r="A87" s="199">
        <f t="shared" si="13"/>
        <v>71</v>
      </c>
      <c r="B87" s="200" t="s">
        <v>274</v>
      </c>
      <c r="C87" s="182" t="s">
        <v>292</v>
      </c>
      <c r="D87" s="182" t="s">
        <v>281</v>
      </c>
      <c r="E87" s="185" t="s">
        <v>291</v>
      </c>
      <c r="F87" s="221">
        <v>21</v>
      </c>
      <c r="G87" s="209"/>
      <c r="H87" s="188" t="s">
        <v>613</v>
      </c>
      <c r="I87" s="189"/>
      <c r="J87" s="203" t="s">
        <v>146</v>
      </c>
      <c r="K87" s="222" t="s">
        <v>492</v>
      </c>
      <c r="L87" s="223" t="s">
        <v>510</v>
      </c>
      <c r="M87" s="203" t="s">
        <v>175</v>
      </c>
      <c r="N87" s="226" t="s">
        <v>359</v>
      </c>
      <c r="O87" s="188" t="s">
        <v>618</v>
      </c>
      <c r="P87" s="189" t="s">
        <v>116</v>
      </c>
      <c r="Q87" s="223" t="s">
        <v>510</v>
      </c>
      <c r="R87" s="223" t="s">
        <v>515</v>
      </c>
      <c r="S87" s="218" t="s">
        <v>117</v>
      </c>
      <c r="T87" s="217">
        <v>861000</v>
      </c>
      <c r="U87" s="212">
        <f t="shared" si="15"/>
        <v>86100</v>
      </c>
      <c r="V87" s="213"/>
      <c r="W87" s="214">
        <f t="shared" si="16"/>
        <v>947100</v>
      </c>
      <c r="X87" s="574">
        <v>1440000</v>
      </c>
      <c r="Y87" s="179">
        <f>+'JANUARI (3)'!AC87</f>
        <v>861000</v>
      </c>
      <c r="Z87" s="179">
        <f>+'[4]JANUARI (3)'!AB87</f>
        <v>0</v>
      </c>
      <c r="AA87" s="182"/>
      <c r="AB87" s="182">
        <f t="shared" si="12"/>
        <v>0</v>
      </c>
      <c r="AC87" s="182">
        <f t="shared" si="14"/>
        <v>861000</v>
      </c>
      <c r="AD87" s="190" t="s">
        <v>670</v>
      </c>
    </row>
    <row r="88" spans="1:30" x14ac:dyDescent="0.25">
      <c r="A88" s="199">
        <f t="shared" si="13"/>
        <v>72</v>
      </c>
      <c r="B88" s="200" t="s">
        <v>274</v>
      </c>
      <c r="C88" s="182" t="s">
        <v>292</v>
      </c>
      <c r="D88" s="182" t="s">
        <v>281</v>
      </c>
      <c r="E88" s="185" t="s">
        <v>291</v>
      </c>
      <c r="F88" s="221">
        <v>6</v>
      </c>
      <c r="G88" s="209"/>
      <c r="H88" s="188"/>
      <c r="I88" s="189"/>
      <c r="J88" s="203" t="s">
        <v>146</v>
      </c>
      <c r="K88" s="222" t="s">
        <v>493</v>
      </c>
      <c r="L88" s="223" t="s">
        <v>510</v>
      </c>
      <c r="M88" s="203" t="s">
        <v>175</v>
      </c>
      <c r="N88" s="226" t="s">
        <v>360</v>
      </c>
      <c r="O88" s="188"/>
      <c r="P88" s="189"/>
      <c r="Q88" s="223" t="s">
        <v>510</v>
      </c>
      <c r="R88" s="223" t="s">
        <v>515</v>
      </c>
      <c r="S88" s="218"/>
      <c r="T88" s="217">
        <v>246000</v>
      </c>
      <c r="U88" s="212">
        <f t="shared" si="15"/>
        <v>24600</v>
      </c>
      <c r="V88" s="213"/>
      <c r="W88" s="214">
        <f t="shared" si="16"/>
        <v>270600</v>
      </c>
      <c r="X88" s="574">
        <v>315000</v>
      </c>
      <c r="Y88" s="179">
        <f>+'JANUARI (3)'!AC88</f>
        <v>0</v>
      </c>
      <c r="Z88" s="179">
        <f>+'[4]JANUARI (3)'!AB88</f>
        <v>0</v>
      </c>
      <c r="AA88" s="182"/>
      <c r="AB88" s="182">
        <f t="shared" si="12"/>
        <v>0</v>
      </c>
      <c r="AC88" s="182">
        <f t="shared" si="14"/>
        <v>0</v>
      </c>
      <c r="AD88" s="190"/>
    </row>
    <row r="89" spans="1:30" x14ac:dyDescent="0.25">
      <c r="A89" s="199">
        <f t="shared" si="13"/>
        <v>73</v>
      </c>
      <c r="B89" s="200" t="s">
        <v>274</v>
      </c>
      <c r="C89" s="182" t="s">
        <v>292</v>
      </c>
      <c r="D89" s="182" t="s">
        <v>281</v>
      </c>
      <c r="E89" s="185" t="s">
        <v>291</v>
      </c>
      <c r="F89" s="221">
        <v>32</v>
      </c>
      <c r="G89" s="209"/>
      <c r="H89" s="188" t="s">
        <v>613</v>
      </c>
      <c r="I89" s="189"/>
      <c r="J89" s="203" t="s">
        <v>146</v>
      </c>
      <c r="K89" s="222" t="s">
        <v>494</v>
      </c>
      <c r="L89" s="223" t="s">
        <v>510</v>
      </c>
      <c r="M89" s="203" t="s">
        <v>175</v>
      </c>
      <c r="N89" s="226" t="s">
        <v>361</v>
      </c>
      <c r="O89" s="188" t="s">
        <v>633</v>
      </c>
      <c r="P89" s="189" t="s">
        <v>116</v>
      </c>
      <c r="Q89" s="223" t="s">
        <v>510</v>
      </c>
      <c r="R89" s="223" t="s">
        <v>515</v>
      </c>
      <c r="S89" s="218" t="s">
        <v>117</v>
      </c>
      <c r="T89" s="217">
        <v>1312000</v>
      </c>
      <c r="U89" s="212">
        <f t="shared" si="15"/>
        <v>131200</v>
      </c>
      <c r="V89" s="213"/>
      <c r="W89" s="214">
        <f t="shared" si="16"/>
        <v>1443200</v>
      </c>
      <c r="X89" s="574">
        <v>2250000</v>
      </c>
      <c r="Y89" s="179">
        <f>+'JANUARI (3)'!AC89</f>
        <v>0</v>
      </c>
      <c r="Z89" s="179">
        <f>+'[4]JANUARI (3)'!AB89</f>
        <v>0</v>
      </c>
      <c r="AA89" s="182">
        <v>455000</v>
      </c>
      <c r="AB89" s="182">
        <f t="shared" si="12"/>
        <v>455000</v>
      </c>
      <c r="AC89" s="182">
        <f t="shared" si="14"/>
        <v>455000</v>
      </c>
      <c r="AD89" s="190"/>
    </row>
    <row r="90" spans="1:30" x14ac:dyDescent="0.25">
      <c r="A90" s="199">
        <f t="shared" si="13"/>
        <v>74</v>
      </c>
      <c r="B90" s="200" t="s">
        <v>274</v>
      </c>
      <c r="C90" s="182" t="s">
        <v>292</v>
      </c>
      <c r="D90" s="182" t="s">
        <v>281</v>
      </c>
      <c r="E90" s="185" t="s">
        <v>291</v>
      </c>
      <c r="F90" s="221">
        <v>30</v>
      </c>
      <c r="G90" s="209"/>
      <c r="H90" s="188" t="s">
        <v>613</v>
      </c>
      <c r="I90" s="189"/>
      <c r="J90" s="203" t="s">
        <v>146</v>
      </c>
      <c r="K90" s="222" t="s">
        <v>495</v>
      </c>
      <c r="L90" s="223" t="s">
        <v>510</v>
      </c>
      <c r="M90" s="203" t="s">
        <v>175</v>
      </c>
      <c r="N90" s="226" t="s">
        <v>622</v>
      </c>
      <c r="O90" s="188" t="s">
        <v>623</v>
      </c>
      <c r="P90" s="189" t="s">
        <v>116</v>
      </c>
      <c r="Q90" s="223" t="s">
        <v>510</v>
      </c>
      <c r="R90" s="223" t="s">
        <v>515</v>
      </c>
      <c r="S90" s="218" t="s">
        <v>117</v>
      </c>
      <c r="T90" s="217">
        <v>1230000</v>
      </c>
      <c r="U90" s="212">
        <f t="shared" si="15"/>
        <v>123000</v>
      </c>
      <c r="V90" s="213"/>
      <c r="W90" s="214">
        <f t="shared" si="16"/>
        <v>1353000</v>
      </c>
      <c r="X90" s="217">
        <v>1230000</v>
      </c>
      <c r="Y90" s="179">
        <f>+'JANUARI (3)'!AC90</f>
        <v>0</v>
      </c>
      <c r="Z90" s="179">
        <f>+'[4]JANUARI (3)'!AB90</f>
        <v>0</v>
      </c>
      <c r="AA90" s="182"/>
      <c r="AB90" s="182">
        <f t="shared" si="12"/>
        <v>0</v>
      </c>
      <c r="AC90" s="182">
        <f t="shared" si="14"/>
        <v>0</v>
      </c>
      <c r="AD90" s="190"/>
    </row>
    <row r="91" spans="1:30" x14ac:dyDescent="0.25">
      <c r="A91" s="199">
        <f t="shared" si="13"/>
        <v>75</v>
      </c>
      <c r="B91" s="200" t="s">
        <v>274</v>
      </c>
      <c r="C91" s="182" t="s">
        <v>292</v>
      </c>
      <c r="D91" s="182" t="s">
        <v>281</v>
      </c>
      <c r="E91" s="185" t="s">
        <v>291</v>
      </c>
      <c r="F91" s="221">
        <v>22</v>
      </c>
      <c r="G91" s="209"/>
      <c r="H91" s="188"/>
      <c r="I91" s="189"/>
      <c r="J91" s="203" t="s">
        <v>146</v>
      </c>
      <c r="K91" s="222" t="s">
        <v>496</v>
      </c>
      <c r="L91" s="223" t="s">
        <v>510</v>
      </c>
      <c r="M91" s="203" t="s">
        <v>175</v>
      </c>
      <c r="N91" s="226" t="s">
        <v>362</v>
      </c>
      <c r="O91" s="188" t="s">
        <v>637</v>
      </c>
      <c r="P91" s="189" t="s">
        <v>116</v>
      </c>
      <c r="Q91" s="223" t="s">
        <v>510</v>
      </c>
      <c r="R91" s="223" t="s">
        <v>515</v>
      </c>
      <c r="S91" s="218" t="s">
        <v>117</v>
      </c>
      <c r="T91" s="217">
        <v>902000</v>
      </c>
      <c r="U91" s="212">
        <f t="shared" si="15"/>
        <v>90200</v>
      </c>
      <c r="V91" s="213"/>
      <c r="W91" s="214">
        <f t="shared" si="16"/>
        <v>992200</v>
      </c>
      <c r="X91" s="217">
        <v>902000</v>
      </c>
      <c r="Y91" s="179">
        <f>+'JANUARI (3)'!AC91</f>
        <v>0</v>
      </c>
      <c r="Z91" s="179">
        <f>+'[4]JANUARI (3)'!AB91</f>
        <v>0</v>
      </c>
      <c r="AA91" s="182"/>
      <c r="AB91" s="182">
        <f t="shared" si="12"/>
        <v>0</v>
      </c>
      <c r="AC91" s="182">
        <f t="shared" si="14"/>
        <v>0</v>
      </c>
      <c r="AD91" s="190"/>
    </row>
    <row r="92" spans="1:30" x14ac:dyDescent="0.25">
      <c r="A92" s="199">
        <f t="shared" si="13"/>
        <v>76</v>
      </c>
      <c r="B92" s="200" t="s">
        <v>274</v>
      </c>
      <c r="C92" s="182" t="s">
        <v>292</v>
      </c>
      <c r="D92" s="182" t="s">
        <v>281</v>
      </c>
      <c r="E92" s="185" t="s">
        <v>291</v>
      </c>
      <c r="F92" s="221">
        <v>10</v>
      </c>
      <c r="G92" s="209"/>
      <c r="H92" s="188" t="s">
        <v>611</v>
      </c>
      <c r="I92" s="189"/>
      <c r="J92" s="203" t="s">
        <v>146</v>
      </c>
      <c r="K92" s="222" t="s">
        <v>497</v>
      </c>
      <c r="L92" s="223" t="s">
        <v>510</v>
      </c>
      <c r="M92" s="203" t="s">
        <v>175</v>
      </c>
      <c r="N92" s="226" t="s">
        <v>363</v>
      </c>
      <c r="O92" s="188" t="s">
        <v>615</v>
      </c>
      <c r="P92" s="189" t="s">
        <v>116</v>
      </c>
      <c r="Q92" s="223" t="s">
        <v>510</v>
      </c>
      <c r="R92" s="223" t="s">
        <v>515</v>
      </c>
      <c r="S92" s="218" t="s">
        <v>117</v>
      </c>
      <c r="T92" s="217">
        <v>410000</v>
      </c>
      <c r="U92" s="212">
        <f t="shared" si="15"/>
        <v>41000</v>
      </c>
      <c r="V92" s="213"/>
      <c r="W92" s="214">
        <f t="shared" si="16"/>
        <v>451000</v>
      </c>
      <c r="X92" s="217">
        <v>410000</v>
      </c>
      <c r="Y92" s="179">
        <f>+'JANUARI (3)'!AC92</f>
        <v>0</v>
      </c>
      <c r="Z92" s="179">
        <f>+'[4]JANUARI (3)'!AB92</f>
        <v>0</v>
      </c>
      <c r="AA92" s="182"/>
      <c r="AB92" s="182">
        <f t="shared" si="12"/>
        <v>0</v>
      </c>
      <c r="AC92" s="182">
        <f t="shared" si="14"/>
        <v>0</v>
      </c>
      <c r="AD92" s="190"/>
    </row>
    <row r="93" spans="1:30" x14ac:dyDescent="0.25">
      <c r="A93" s="199">
        <f t="shared" si="13"/>
        <v>77</v>
      </c>
      <c r="B93" s="200" t="s">
        <v>274</v>
      </c>
      <c r="C93" s="182" t="s">
        <v>292</v>
      </c>
      <c r="D93" s="182" t="s">
        <v>281</v>
      </c>
      <c r="E93" s="185" t="s">
        <v>291</v>
      </c>
      <c r="F93" s="221">
        <v>10</v>
      </c>
      <c r="G93" s="209"/>
      <c r="H93" s="188" t="s">
        <v>611</v>
      </c>
      <c r="I93" s="189"/>
      <c r="J93" s="203" t="s">
        <v>146</v>
      </c>
      <c r="K93" s="222" t="s">
        <v>498</v>
      </c>
      <c r="L93" s="223" t="s">
        <v>510</v>
      </c>
      <c r="M93" s="203" t="s">
        <v>175</v>
      </c>
      <c r="N93" s="226" t="s">
        <v>610</v>
      </c>
      <c r="O93" s="188" t="s">
        <v>612</v>
      </c>
      <c r="P93" s="189" t="s">
        <v>116</v>
      </c>
      <c r="Q93" s="223" t="s">
        <v>510</v>
      </c>
      <c r="R93" s="223" t="s">
        <v>515</v>
      </c>
      <c r="S93" s="218" t="s">
        <v>117</v>
      </c>
      <c r="T93" s="217">
        <v>410000</v>
      </c>
      <c r="U93" s="212">
        <f t="shared" si="15"/>
        <v>41000</v>
      </c>
      <c r="V93" s="213"/>
      <c r="W93" s="214">
        <f t="shared" si="16"/>
        <v>451000</v>
      </c>
      <c r="X93" s="217">
        <v>410000</v>
      </c>
      <c r="Y93" s="179">
        <f>+'JANUARI (3)'!AC93</f>
        <v>410000</v>
      </c>
      <c r="Z93" s="179"/>
      <c r="AA93" s="182"/>
      <c r="AB93" s="182">
        <f t="shared" si="12"/>
        <v>0</v>
      </c>
      <c r="AC93" s="182">
        <f t="shared" si="14"/>
        <v>410000</v>
      </c>
      <c r="AD93" s="190" t="s">
        <v>691</v>
      </c>
    </row>
    <row r="94" spans="1:30" x14ac:dyDescent="0.25">
      <c r="A94" s="199">
        <f t="shared" si="13"/>
        <v>78</v>
      </c>
      <c r="B94" s="200" t="s">
        <v>274</v>
      </c>
      <c r="C94" s="182" t="s">
        <v>292</v>
      </c>
      <c r="D94" s="182" t="s">
        <v>281</v>
      </c>
      <c r="E94" s="185" t="s">
        <v>291</v>
      </c>
      <c r="F94" s="221">
        <v>30</v>
      </c>
      <c r="G94" s="209"/>
      <c r="H94" s="188" t="s">
        <v>611</v>
      </c>
      <c r="I94" s="189"/>
      <c r="J94" s="203" t="s">
        <v>146</v>
      </c>
      <c r="K94" s="222" t="s">
        <v>499</v>
      </c>
      <c r="L94" s="223" t="s">
        <v>510</v>
      </c>
      <c r="M94" s="203" t="s">
        <v>175</v>
      </c>
      <c r="N94" s="226" t="s">
        <v>364</v>
      </c>
      <c r="O94" s="188" t="s">
        <v>634</v>
      </c>
      <c r="P94" s="189" t="s">
        <v>116</v>
      </c>
      <c r="Q94" s="223" t="s">
        <v>510</v>
      </c>
      <c r="R94" s="223" t="s">
        <v>515</v>
      </c>
      <c r="S94" s="218" t="s">
        <v>117</v>
      </c>
      <c r="T94" s="217">
        <v>1230000</v>
      </c>
      <c r="U94" s="212">
        <f t="shared" si="15"/>
        <v>123000</v>
      </c>
      <c r="V94" s="213"/>
      <c r="W94" s="214">
        <f t="shared" si="16"/>
        <v>1353000</v>
      </c>
      <c r="X94" s="217">
        <v>1230000</v>
      </c>
      <c r="Y94" s="179">
        <f>+'JANUARI (3)'!AC94</f>
        <v>0</v>
      </c>
      <c r="Z94" s="179">
        <f>+'[4]JANUARI (3)'!AB94</f>
        <v>0</v>
      </c>
      <c r="AA94" s="182"/>
      <c r="AB94" s="182">
        <f t="shared" si="12"/>
        <v>0</v>
      </c>
      <c r="AC94" s="182">
        <f t="shared" si="14"/>
        <v>0</v>
      </c>
      <c r="AD94" s="190"/>
    </row>
    <row r="95" spans="1:30" x14ac:dyDescent="0.25">
      <c r="A95" s="199">
        <f t="shared" si="13"/>
        <v>79</v>
      </c>
      <c r="B95" s="200" t="s">
        <v>274</v>
      </c>
      <c r="C95" s="182" t="s">
        <v>292</v>
      </c>
      <c r="D95" s="182" t="s">
        <v>281</v>
      </c>
      <c r="E95" s="185" t="s">
        <v>291</v>
      </c>
      <c r="F95" s="221">
        <v>14</v>
      </c>
      <c r="G95" s="209"/>
      <c r="H95" s="188"/>
      <c r="I95" s="189"/>
      <c r="J95" s="203" t="s">
        <v>146</v>
      </c>
      <c r="K95" s="222" t="s">
        <v>500</v>
      </c>
      <c r="L95" s="223" t="s">
        <v>510</v>
      </c>
      <c r="M95" s="203" t="s">
        <v>175</v>
      </c>
      <c r="N95" s="226" t="s">
        <v>365</v>
      </c>
      <c r="O95" s="188"/>
      <c r="P95" s="189"/>
      <c r="Q95" s="223" t="s">
        <v>510</v>
      </c>
      <c r="R95" s="223" t="s">
        <v>515</v>
      </c>
      <c r="S95" s="218"/>
      <c r="T95" s="217">
        <v>574000</v>
      </c>
      <c r="U95" s="212">
        <f t="shared" si="15"/>
        <v>57400</v>
      </c>
      <c r="V95" s="213"/>
      <c r="W95" s="214">
        <f t="shared" si="16"/>
        <v>631400</v>
      </c>
      <c r="X95" s="217">
        <v>574000</v>
      </c>
      <c r="Y95" s="179">
        <f>+'JANUARI (3)'!AC95</f>
        <v>0</v>
      </c>
      <c r="Z95" s="179">
        <f>+'[4]JANUARI (3)'!AB95</f>
        <v>0</v>
      </c>
      <c r="AA95" s="182"/>
      <c r="AB95" s="182">
        <f t="shared" si="12"/>
        <v>0</v>
      </c>
      <c r="AC95" s="182">
        <f t="shared" si="14"/>
        <v>0</v>
      </c>
      <c r="AD95" s="190"/>
    </row>
    <row r="96" spans="1:30" ht="15.75" thickBot="1" x14ac:dyDescent="0.3">
      <c r="A96" s="235">
        <f t="shared" si="13"/>
        <v>80</v>
      </c>
      <c r="B96" s="236" t="s">
        <v>274</v>
      </c>
      <c r="C96" s="237" t="s">
        <v>292</v>
      </c>
      <c r="D96" s="237" t="s">
        <v>281</v>
      </c>
      <c r="E96" s="238" t="s">
        <v>291</v>
      </c>
      <c r="F96" s="575">
        <v>12</v>
      </c>
      <c r="G96" s="240"/>
      <c r="H96" s="241"/>
      <c r="I96" s="242"/>
      <c r="J96" s="243" t="s">
        <v>146</v>
      </c>
      <c r="K96" s="576" t="s">
        <v>501</v>
      </c>
      <c r="L96" s="577" t="s">
        <v>510</v>
      </c>
      <c r="M96" s="243" t="s">
        <v>175</v>
      </c>
      <c r="N96" s="578" t="s">
        <v>366</v>
      </c>
      <c r="O96" s="241" t="s">
        <v>636</v>
      </c>
      <c r="P96" s="242" t="s">
        <v>116</v>
      </c>
      <c r="Q96" s="577" t="s">
        <v>510</v>
      </c>
      <c r="R96" s="577" t="s">
        <v>515</v>
      </c>
      <c r="S96" s="246"/>
      <c r="T96" s="323">
        <v>492000</v>
      </c>
      <c r="U96" s="289">
        <f t="shared" si="15"/>
        <v>49200</v>
      </c>
      <c r="V96" s="248"/>
      <c r="W96" s="249">
        <f t="shared" si="16"/>
        <v>541200</v>
      </c>
      <c r="X96" s="217">
        <v>492000</v>
      </c>
      <c r="Y96" s="179">
        <f>+'JANUARI (3)'!AC96</f>
        <v>0</v>
      </c>
      <c r="Z96" s="179">
        <f>+'[4]JANUARI (3)'!AB96</f>
        <v>0</v>
      </c>
      <c r="AA96" s="237"/>
      <c r="AB96" s="182">
        <f t="shared" si="12"/>
        <v>0</v>
      </c>
      <c r="AC96" s="237">
        <f t="shared" si="14"/>
        <v>0</v>
      </c>
      <c r="AD96" s="287"/>
    </row>
    <row r="97" spans="1:39" ht="15.75" thickBot="1" x14ac:dyDescent="0.3">
      <c r="A97" s="307"/>
      <c r="B97" s="308"/>
      <c r="C97" s="309"/>
      <c r="D97" s="309"/>
      <c r="E97" s="310"/>
      <c r="F97" s="336">
        <f>SUM(F60:F96)</f>
        <v>783.7</v>
      </c>
      <c r="G97" s="312"/>
      <c r="H97" s="313"/>
      <c r="I97" s="314"/>
      <c r="J97" s="318"/>
      <c r="K97" s="357"/>
      <c r="L97" s="358"/>
      <c r="M97" s="318"/>
      <c r="N97" s="359"/>
      <c r="O97" s="313"/>
      <c r="P97" s="314"/>
      <c r="Q97" s="358"/>
      <c r="R97" s="358"/>
      <c r="S97" s="343"/>
      <c r="T97" s="336">
        <f>SUM(T60:T96)</f>
        <v>34301000</v>
      </c>
      <c r="U97" s="336">
        <f t="shared" ref="U97:AD97" si="17">SUM(U60:U96)</f>
        <v>3430100</v>
      </c>
      <c r="V97" s="336">
        <f t="shared" si="17"/>
        <v>0</v>
      </c>
      <c r="W97" s="336">
        <f t="shared" si="17"/>
        <v>37731100</v>
      </c>
      <c r="X97" s="336">
        <f t="shared" si="17"/>
        <v>39178000</v>
      </c>
      <c r="Y97" s="336">
        <f t="shared" si="17"/>
        <v>2624000</v>
      </c>
      <c r="Z97" s="336">
        <f t="shared" si="17"/>
        <v>0</v>
      </c>
      <c r="AA97" s="336">
        <f>SUM(AA60:AA96)</f>
        <v>455000</v>
      </c>
      <c r="AB97" s="336">
        <f t="shared" si="17"/>
        <v>455000</v>
      </c>
      <c r="AC97" s="336">
        <f t="shared" si="17"/>
        <v>3079000</v>
      </c>
      <c r="AD97" s="336">
        <f t="shared" si="17"/>
        <v>0</v>
      </c>
      <c r="AF97" s="194">
        <f>+X97-AC97</f>
        <v>36099000</v>
      </c>
    </row>
    <row r="98" spans="1:39" ht="15.75" thickBot="1" x14ac:dyDescent="0.3">
      <c r="A98" s="360">
        <f>+A96+1</f>
        <v>81</v>
      </c>
      <c r="B98" s="361" t="s">
        <v>274</v>
      </c>
      <c r="C98" s="362" t="s">
        <v>292</v>
      </c>
      <c r="D98" s="362" t="s">
        <v>280</v>
      </c>
      <c r="E98" s="363" t="s">
        <v>294</v>
      </c>
      <c r="F98" s="364">
        <v>420</v>
      </c>
      <c r="G98" s="365">
        <v>0</v>
      </c>
      <c r="H98" s="366" t="s">
        <v>519</v>
      </c>
      <c r="I98" s="367"/>
      <c r="J98" s="368" t="s">
        <v>522</v>
      </c>
      <c r="K98" s="369" t="s">
        <v>520</v>
      </c>
      <c r="L98" s="370">
        <v>44595</v>
      </c>
      <c r="M98" s="368" t="s">
        <v>521</v>
      </c>
      <c r="N98" s="368" t="s">
        <v>523</v>
      </c>
      <c r="O98" s="366" t="s">
        <v>524</v>
      </c>
      <c r="P98" s="367" t="s">
        <v>528</v>
      </c>
      <c r="Q98" s="370">
        <v>44668</v>
      </c>
      <c r="R98" s="370">
        <v>45032</v>
      </c>
      <c r="S98" s="371" t="s">
        <v>117</v>
      </c>
      <c r="T98" s="368">
        <v>65405405</v>
      </c>
      <c r="U98" s="372">
        <f>T98*11%</f>
        <v>7194594.5499999998</v>
      </c>
      <c r="V98" s="373"/>
      <c r="W98" s="374">
        <f>T98+U98+V98</f>
        <v>72599999.549999997</v>
      </c>
      <c r="X98" s="484">
        <v>65405405</v>
      </c>
      <c r="Y98" s="375"/>
      <c r="Z98" s="179">
        <f>+'[4]JANUARI (3)'!AB98</f>
        <v>0</v>
      </c>
      <c r="AA98" s="362"/>
      <c r="AB98" s="182">
        <f>+Z98+AA98</f>
        <v>0</v>
      </c>
      <c r="AC98" s="362">
        <f>+AB98+Y98</f>
        <v>0</v>
      </c>
      <c r="AD98" s="376"/>
    </row>
    <row r="99" spans="1:39" ht="15.75" thickBot="1" x14ac:dyDescent="0.3">
      <c r="A99" s="344"/>
      <c r="B99" s="345"/>
      <c r="C99" s="346"/>
      <c r="D99" s="346"/>
      <c r="E99" s="347"/>
      <c r="F99" s="348">
        <f>+F98+F97</f>
        <v>1203.7</v>
      </c>
      <c r="G99" s="349"/>
      <c r="H99" s="350"/>
      <c r="I99" s="351"/>
      <c r="J99" s="352"/>
      <c r="K99" s="381"/>
      <c r="L99" s="382"/>
      <c r="M99" s="352"/>
      <c r="N99" s="383"/>
      <c r="O99" s="350"/>
      <c r="P99" s="351"/>
      <c r="Q99" s="382"/>
      <c r="R99" s="382"/>
      <c r="S99" s="355"/>
      <c r="T99" s="348">
        <f>+T98+T97</f>
        <v>99706405</v>
      </c>
      <c r="U99" s="348">
        <f t="shared" ref="U99:AD99" si="18">+U98+U97</f>
        <v>10624694.550000001</v>
      </c>
      <c r="V99" s="348">
        <f t="shared" si="18"/>
        <v>0</v>
      </c>
      <c r="W99" s="348">
        <f t="shared" si="18"/>
        <v>110331099.55</v>
      </c>
      <c r="X99" s="348">
        <f t="shared" si="18"/>
        <v>104583405</v>
      </c>
      <c r="Y99" s="348">
        <f t="shared" si="18"/>
        <v>2624000</v>
      </c>
      <c r="Z99" s="348">
        <f t="shared" si="18"/>
        <v>0</v>
      </c>
      <c r="AA99" s="348">
        <f t="shared" si="18"/>
        <v>455000</v>
      </c>
      <c r="AB99" s="348">
        <f t="shared" si="18"/>
        <v>455000</v>
      </c>
      <c r="AC99" s="348">
        <f t="shared" si="18"/>
        <v>3079000</v>
      </c>
      <c r="AD99" s="348">
        <f t="shared" si="18"/>
        <v>0</v>
      </c>
    </row>
    <row r="100" spans="1:39" x14ac:dyDescent="0.25">
      <c r="A100" s="291"/>
      <c r="B100" s="292"/>
      <c r="C100" s="293"/>
      <c r="D100" s="293"/>
      <c r="E100" s="294"/>
      <c r="F100" s="377"/>
      <c r="G100" s="296"/>
      <c r="H100" s="297"/>
      <c r="I100" s="298"/>
      <c r="J100" s="230"/>
      <c r="K100" s="378"/>
      <c r="L100" s="379"/>
      <c r="M100" s="230"/>
      <c r="N100" s="380"/>
      <c r="O100" s="297"/>
      <c r="P100" s="298"/>
      <c r="Q100" s="379"/>
      <c r="R100" s="379"/>
      <c r="S100" s="324"/>
      <c r="T100" s="301"/>
      <c r="U100" s="302"/>
      <c r="V100" s="303"/>
      <c r="W100" s="304"/>
      <c r="X100" s="305"/>
      <c r="Y100" s="306"/>
      <c r="Z100" s="306">
        <f>+[2]september!$AB$11</f>
        <v>0</v>
      </c>
      <c r="AA100" s="293"/>
      <c r="AB100" s="293"/>
      <c r="AC100" s="293"/>
      <c r="AD100" s="300"/>
    </row>
    <row r="101" spans="1:39" x14ac:dyDescent="0.25">
      <c r="A101" s="199"/>
      <c r="B101" s="200"/>
      <c r="C101" s="220" t="s">
        <v>645</v>
      </c>
      <c r="D101" s="182"/>
      <c r="E101" s="185"/>
      <c r="F101" s="221"/>
      <c r="G101" s="209"/>
      <c r="H101" s="188"/>
      <c r="I101" s="189"/>
      <c r="J101" s="203"/>
      <c r="K101" s="222"/>
      <c r="L101" s="223"/>
      <c r="M101" s="203"/>
      <c r="N101" s="226"/>
      <c r="O101" s="188"/>
      <c r="P101" s="189"/>
      <c r="Q101" s="223"/>
      <c r="R101" s="223"/>
      <c r="S101" s="218"/>
      <c r="T101" s="217"/>
      <c r="U101" s="212"/>
      <c r="V101" s="213"/>
      <c r="W101" s="214"/>
      <c r="X101" s="208"/>
      <c r="Y101" s="179"/>
      <c r="Z101" s="179">
        <f>+[2]september!$AB$11</f>
        <v>0</v>
      </c>
      <c r="AA101" s="182"/>
      <c r="AB101" s="182"/>
      <c r="AC101" s="182"/>
      <c r="AD101" s="190"/>
    </row>
    <row r="102" spans="1:39" s="530" customFormat="1" x14ac:dyDescent="0.25">
      <c r="A102" s="522">
        <f>+A98+1</f>
        <v>82</v>
      </c>
      <c r="B102" s="494" t="s">
        <v>274</v>
      </c>
      <c r="C102" s="495" t="s">
        <v>275</v>
      </c>
      <c r="D102" s="495" t="s">
        <v>278</v>
      </c>
      <c r="E102" s="533" t="s">
        <v>593</v>
      </c>
      <c r="F102" s="497">
        <v>16</v>
      </c>
      <c r="G102" s="498"/>
      <c r="H102" s="499" t="s">
        <v>594</v>
      </c>
      <c r="I102" s="500" t="s">
        <v>595</v>
      </c>
      <c r="J102" s="534" t="s">
        <v>411</v>
      </c>
      <c r="K102" s="502" t="s">
        <v>666</v>
      </c>
      <c r="L102" s="503">
        <v>44788</v>
      </c>
      <c r="M102" s="504" t="s">
        <v>175</v>
      </c>
      <c r="N102" s="505" t="s">
        <v>367</v>
      </c>
      <c r="O102" s="499" t="s">
        <v>597</v>
      </c>
      <c r="P102" s="500" t="s">
        <v>116</v>
      </c>
      <c r="Q102" s="503">
        <v>44788</v>
      </c>
      <c r="R102" s="503">
        <v>45152</v>
      </c>
      <c r="S102" s="506" t="s">
        <v>117</v>
      </c>
      <c r="T102" s="535">
        <v>2970000</v>
      </c>
      <c r="U102" s="508">
        <f>+T102*0.11</f>
        <v>326700</v>
      </c>
      <c r="V102" s="525"/>
      <c r="W102" s="526">
        <f t="shared" si="16"/>
        <v>3296700</v>
      </c>
      <c r="X102" s="527">
        <v>2970000</v>
      </c>
      <c r="Y102" s="179">
        <f>+'JANUARI (3)'!AC102</f>
        <v>0</v>
      </c>
      <c r="Z102" s="528">
        <f>+'[4]JANUARI (3)'!AB102</f>
        <v>0</v>
      </c>
      <c r="AA102" s="495"/>
      <c r="AB102" s="495">
        <f t="shared" ref="AB102:AB110" si="19">+Z102+AA102</f>
        <v>0</v>
      </c>
      <c r="AC102" s="495">
        <f t="shared" ref="AC102" si="20">+AB102+Y102</f>
        <v>0</v>
      </c>
      <c r="AD102" s="529" t="s">
        <v>668</v>
      </c>
    </row>
    <row r="103" spans="1:39" s="530" customFormat="1" x14ac:dyDescent="0.25">
      <c r="A103" s="522">
        <f t="shared" si="13"/>
        <v>83</v>
      </c>
      <c r="B103" s="494" t="s">
        <v>274</v>
      </c>
      <c r="C103" s="495" t="s">
        <v>275</v>
      </c>
      <c r="D103" s="495" t="s">
        <v>278</v>
      </c>
      <c r="E103" s="533" t="s">
        <v>593</v>
      </c>
      <c r="F103" s="497">
        <v>24</v>
      </c>
      <c r="G103" s="498"/>
      <c r="H103" s="499" t="s">
        <v>594</v>
      </c>
      <c r="I103" s="500" t="s">
        <v>595</v>
      </c>
      <c r="J103" s="534" t="s">
        <v>412</v>
      </c>
      <c r="K103" s="502" t="s">
        <v>672</v>
      </c>
      <c r="L103" s="503">
        <v>44770</v>
      </c>
      <c r="M103" s="504" t="s">
        <v>175</v>
      </c>
      <c r="N103" s="505" t="s">
        <v>367</v>
      </c>
      <c r="O103" s="499" t="s">
        <v>597</v>
      </c>
      <c r="P103" s="500" t="s">
        <v>116</v>
      </c>
      <c r="Q103" s="503">
        <v>44770</v>
      </c>
      <c r="R103" s="503">
        <v>45134</v>
      </c>
      <c r="S103" s="506" t="s">
        <v>117</v>
      </c>
      <c r="T103" s="535">
        <v>13200000</v>
      </c>
      <c r="U103" s="508">
        <f>+T103*0.11</f>
        <v>1452000</v>
      </c>
      <c r="V103" s="525"/>
      <c r="W103" s="526">
        <f t="shared" si="16"/>
        <v>14652000</v>
      </c>
      <c r="X103" s="527">
        <v>13200000</v>
      </c>
      <c r="Y103" s="179">
        <f>+'JANUARI (3)'!AC103</f>
        <v>0</v>
      </c>
      <c r="Z103" s="528">
        <f>+'[4]JANUARI (3)'!AB103</f>
        <v>0</v>
      </c>
      <c r="AA103" s="495"/>
      <c r="AB103" s="495">
        <f t="shared" si="19"/>
        <v>0</v>
      </c>
      <c r="AC103" s="495">
        <f t="shared" si="14"/>
        <v>0</v>
      </c>
      <c r="AD103" s="529"/>
    </row>
    <row r="104" spans="1:39" s="530" customFormat="1" x14ac:dyDescent="0.25">
      <c r="A104" s="522">
        <f t="shared" si="13"/>
        <v>84</v>
      </c>
      <c r="B104" s="494" t="s">
        <v>274</v>
      </c>
      <c r="C104" s="495" t="s">
        <v>275</v>
      </c>
      <c r="D104" s="495" t="s">
        <v>278</v>
      </c>
      <c r="E104" s="533" t="s">
        <v>593</v>
      </c>
      <c r="F104" s="497">
        <v>24</v>
      </c>
      <c r="G104" s="498"/>
      <c r="H104" s="499" t="s">
        <v>594</v>
      </c>
      <c r="I104" s="500" t="s">
        <v>595</v>
      </c>
      <c r="J104" s="534" t="s">
        <v>413</v>
      </c>
      <c r="K104" s="502" t="s">
        <v>675</v>
      </c>
      <c r="L104" s="503">
        <v>44770</v>
      </c>
      <c r="M104" s="504" t="s">
        <v>175</v>
      </c>
      <c r="N104" s="505" t="s">
        <v>368</v>
      </c>
      <c r="O104" s="499" t="s">
        <v>599</v>
      </c>
      <c r="P104" s="500" t="s">
        <v>116</v>
      </c>
      <c r="Q104" s="503">
        <v>44770</v>
      </c>
      <c r="R104" s="503">
        <v>45134</v>
      </c>
      <c r="S104" s="506" t="s">
        <v>117</v>
      </c>
      <c r="T104" s="535">
        <v>4180000</v>
      </c>
      <c r="U104" s="508">
        <f>+T104*0.11</f>
        <v>459800</v>
      </c>
      <c r="V104" s="525"/>
      <c r="W104" s="526">
        <f t="shared" si="16"/>
        <v>4639800</v>
      </c>
      <c r="X104" s="527">
        <v>3800000</v>
      </c>
      <c r="Y104" s="179">
        <f>+'JANUARI (3)'!AC104</f>
        <v>0</v>
      </c>
      <c r="Z104" s="528">
        <f>+'[4]JANUARI (3)'!AB104</f>
        <v>0</v>
      </c>
      <c r="AA104" s="495"/>
      <c r="AB104" s="495">
        <f t="shared" si="19"/>
        <v>0</v>
      </c>
      <c r="AC104" s="495">
        <f t="shared" si="14"/>
        <v>0</v>
      </c>
      <c r="AD104" s="529" t="s">
        <v>670</v>
      </c>
    </row>
    <row r="105" spans="1:39" s="530" customFormat="1" x14ac:dyDescent="0.25">
      <c r="A105" s="522">
        <f t="shared" si="13"/>
        <v>85</v>
      </c>
      <c r="B105" s="494" t="s">
        <v>274</v>
      </c>
      <c r="C105" s="495" t="s">
        <v>275</v>
      </c>
      <c r="D105" s="495" t="s">
        <v>278</v>
      </c>
      <c r="E105" s="533" t="s">
        <v>593</v>
      </c>
      <c r="F105" s="497">
        <v>24</v>
      </c>
      <c r="G105" s="498"/>
      <c r="H105" s="499" t="s">
        <v>594</v>
      </c>
      <c r="I105" s="500" t="s">
        <v>595</v>
      </c>
      <c r="J105" s="534" t="s">
        <v>414</v>
      </c>
      <c r="K105" s="502" t="s">
        <v>674</v>
      </c>
      <c r="L105" s="536" t="s">
        <v>662</v>
      </c>
      <c r="M105" s="504" t="s">
        <v>175</v>
      </c>
      <c r="N105" s="505" t="s">
        <v>369</v>
      </c>
      <c r="O105" s="499" t="s">
        <v>601</v>
      </c>
      <c r="P105" s="500" t="s">
        <v>116</v>
      </c>
      <c r="Q105" s="503">
        <v>44770</v>
      </c>
      <c r="R105" s="503">
        <v>45134</v>
      </c>
      <c r="S105" s="506" t="s">
        <v>117</v>
      </c>
      <c r="T105" s="524">
        <v>13200000</v>
      </c>
      <c r="U105" s="508">
        <f>+T105*0.11</f>
        <v>1452000</v>
      </c>
      <c r="V105" s="525"/>
      <c r="W105" s="526">
        <f t="shared" si="16"/>
        <v>14652000</v>
      </c>
      <c r="X105" s="527">
        <v>13200000</v>
      </c>
      <c r="Y105" s="179">
        <f>+'JANUARI (3)'!AC105</f>
        <v>0</v>
      </c>
      <c r="Z105" s="528">
        <f>+'[4]JANUARI (3)'!AB105</f>
        <v>0</v>
      </c>
      <c r="AA105" s="495"/>
      <c r="AB105" s="495">
        <f t="shared" si="19"/>
        <v>0</v>
      </c>
      <c r="AC105" s="495">
        <f t="shared" si="14"/>
        <v>0</v>
      </c>
      <c r="AD105" s="529"/>
    </row>
    <row r="106" spans="1:39" s="530" customFormat="1" x14ac:dyDescent="0.25">
      <c r="A106" s="522">
        <f t="shared" si="13"/>
        <v>86</v>
      </c>
      <c r="B106" s="494" t="s">
        <v>274</v>
      </c>
      <c r="C106" s="495" t="s">
        <v>275</v>
      </c>
      <c r="D106" s="495" t="s">
        <v>278</v>
      </c>
      <c r="E106" s="533" t="s">
        <v>593</v>
      </c>
      <c r="F106" s="497">
        <v>24</v>
      </c>
      <c r="G106" s="498"/>
      <c r="H106" s="499" t="s">
        <v>594</v>
      </c>
      <c r="I106" s="500" t="s">
        <v>595</v>
      </c>
      <c r="J106" s="534" t="s">
        <v>415</v>
      </c>
      <c r="K106" s="502" t="s">
        <v>671</v>
      </c>
      <c r="L106" s="503">
        <v>44788</v>
      </c>
      <c r="M106" s="504" t="s">
        <v>175</v>
      </c>
      <c r="N106" s="505" t="s">
        <v>370</v>
      </c>
      <c r="O106" s="499" t="s">
        <v>596</v>
      </c>
      <c r="P106" s="500" t="s">
        <v>116</v>
      </c>
      <c r="Q106" s="503">
        <v>44770</v>
      </c>
      <c r="R106" s="503">
        <v>45134</v>
      </c>
      <c r="S106" s="506" t="s">
        <v>117</v>
      </c>
      <c r="T106" s="524">
        <v>13200000</v>
      </c>
      <c r="U106" s="508">
        <f>+T106*0.11</f>
        <v>1452000</v>
      </c>
      <c r="V106" s="525"/>
      <c r="W106" s="526">
        <f t="shared" si="16"/>
        <v>14652000</v>
      </c>
      <c r="X106" s="527">
        <v>13200000</v>
      </c>
      <c r="Y106" s="179">
        <f>+'JANUARI (3)'!AC106</f>
        <v>0</v>
      </c>
      <c r="Z106" s="528">
        <f>+'[4]JANUARI (3)'!AB106</f>
        <v>0</v>
      </c>
      <c r="AA106" s="495"/>
      <c r="AB106" s="495">
        <f t="shared" si="19"/>
        <v>0</v>
      </c>
      <c r="AC106" s="495">
        <f t="shared" si="14"/>
        <v>0</v>
      </c>
      <c r="AD106" s="529"/>
    </row>
    <row r="107" spans="1:39" s="530" customFormat="1" x14ac:dyDescent="0.25">
      <c r="A107" s="522">
        <f t="shared" si="13"/>
        <v>87</v>
      </c>
      <c r="B107" s="494" t="s">
        <v>274</v>
      </c>
      <c r="C107" s="495" t="s">
        <v>275</v>
      </c>
      <c r="D107" s="495" t="s">
        <v>278</v>
      </c>
      <c r="E107" s="533" t="s">
        <v>593</v>
      </c>
      <c r="F107" s="497">
        <v>9</v>
      </c>
      <c r="G107" s="498"/>
      <c r="H107" s="499" t="s">
        <v>594</v>
      </c>
      <c r="I107" s="500" t="s">
        <v>595</v>
      </c>
      <c r="J107" s="534" t="s">
        <v>416</v>
      </c>
      <c r="K107" s="502" t="s">
        <v>667</v>
      </c>
      <c r="L107" s="503">
        <v>44788</v>
      </c>
      <c r="M107" s="504" t="s">
        <v>175</v>
      </c>
      <c r="N107" s="505" t="s">
        <v>370</v>
      </c>
      <c r="O107" s="499" t="s">
        <v>596</v>
      </c>
      <c r="P107" s="500" t="s">
        <v>116</v>
      </c>
      <c r="Q107" s="503">
        <v>44788</v>
      </c>
      <c r="R107" s="503">
        <v>45152</v>
      </c>
      <c r="S107" s="506" t="s">
        <v>117</v>
      </c>
      <c r="T107" s="524">
        <v>1980000</v>
      </c>
      <c r="U107" s="508">
        <f>T107*11%</f>
        <v>217800</v>
      </c>
      <c r="V107" s="525"/>
      <c r="W107" s="526">
        <f t="shared" si="16"/>
        <v>2197800</v>
      </c>
      <c r="X107" s="527">
        <v>2906000</v>
      </c>
      <c r="Y107" s="179">
        <f>+'JANUARI (3)'!AC107</f>
        <v>0</v>
      </c>
      <c r="Z107" s="528">
        <f>+'[4]JANUARI (3)'!AB107</f>
        <v>0</v>
      </c>
      <c r="AA107" s="495"/>
      <c r="AB107" s="495">
        <f t="shared" si="19"/>
        <v>0</v>
      </c>
      <c r="AC107" s="495">
        <f t="shared" si="14"/>
        <v>0</v>
      </c>
      <c r="AD107" s="529" t="s">
        <v>668</v>
      </c>
    </row>
    <row r="108" spans="1:39" s="530" customFormat="1" x14ac:dyDescent="0.25">
      <c r="A108" s="522">
        <f t="shared" si="13"/>
        <v>88</v>
      </c>
      <c r="B108" s="494" t="s">
        <v>274</v>
      </c>
      <c r="C108" s="495" t="s">
        <v>275</v>
      </c>
      <c r="D108" s="495" t="s">
        <v>278</v>
      </c>
      <c r="E108" s="533" t="s">
        <v>593</v>
      </c>
      <c r="F108" s="497">
        <v>24</v>
      </c>
      <c r="G108" s="498"/>
      <c r="H108" s="499" t="s">
        <v>594</v>
      </c>
      <c r="I108" s="500" t="s">
        <v>595</v>
      </c>
      <c r="J108" s="534" t="s">
        <v>417</v>
      </c>
      <c r="K108" s="502" t="s">
        <v>673</v>
      </c>
      <c r="L108" s="503" t="s">
        <v>511</v>
      </c>
      <c r="M108" s="504" t="s">
        <v>175</v>
      </c>
      <c r="N108" s="505" t="s">
        <v>371</v>
      </c>
      <c r="O108" s="499" t="s">
        <v>598</v>
      </c>
      <c r="P108" s="500" t="s">
        <v>116</v>
      </c>
      <c r="Q108" s="503">
        <v>44770</v>
      </c>
      <c r="R108" s="503">
        <v>45134</v>
      </c>
      <c r="S108" s="506" t="s">
        <v>117</v>
      </c>
      <c r="T108" s="524">
        <v>13200000</v>
      </c>
      <c r="U108" s="508">
        <f>+T108*0.11</f>
        <v>1452000</v>
      </c>
      <c r="V108" s="525"/>
      <c r="W108" s="526">
        <f t="shared" si="16"/>
        <v>14652000</v>
      </c>
      <c r="X108" s="527">
        <v>13200000</v>
      </c>
      <c r="Y108" s="179">
        <f>+'JANUARI (3)'!AC108</f>
        <v>0</v>
      </c>
      <c r="Z108" s="528">
        <f>+'[4]JANUARI (3)'!AB108</f>
        <v>0</v>
      </c>
      <c r="AA108" s="495"/>
      <c r="AB108" s="495">
        <f t="shared" si="19"/>
        <v>0</v>
      </c>
      <c r="AC108" s="495">
        <f t="shared" si="14"/>
        <v>0</v>
      </c>
      <c r="AD108" s="529"/>
    </row>
    <row r="109" spans="1:39" s="530" customFormat="1" x14ac:dyDescent="0.25">
      <c r="A109" s="522">
        <f t="shared" si="13"/>
        <v>89</v>
      </c>
      <c r="B109" s="494" t="s">
        <v>274</v>
      </c>
      <c r="C109" s="495" t="s">
        <v>275</v>
      </c>
      <c r="D109" s="495" t="s">
        <v>278</v>
      </c>
      <c r="E109" s="533" t="s">
        <v>593</v>
      </c>
      <c r="F109" s="497">
        <v>24</v>
      </c>
      <c r="G109" s="498"/>
      <c r="H109" s="499" t="s">
        <v>594</v>
      </c>
      <c r="I109" s="500" t="s">
        <v>595</v>
      </c>
      <c r="J109" s="534" t="s">
        <v>417</v>
      </c>
      <c r="K109" s="502" t="s">
        <v>678</v>
      </c>
      <c r="L109" s="503">
        <v>44770</v>
      </c>
      <c r="M109" s="504" t="s">
        <v>175</v>
      </c>
      <c r="N109" s="505" t="s">
        <v>372</v>
      </c>
      <c r="O109" s="499" t="s">
        <v>600</v>
      </c>
      <c r="P109" s="500" t="s">
        <v>116</v>
      </c>
      <c r="Q109" s="503">
        <v>44770</v>
      </c>
      <c r="R109" s="503">
        <v>45134</v>
      </c>
      <c r="S109" s="506" t="s">
        <v>117</v>
      </c>
      <c r="T109" s="524">
        <v>12000000</v>
      </c>
      <c r="U109" s="508">
        <f t="shared" ref="U109:U130" si="21">T109*10%</f>
        <v>1200000</v>
      </c>
      <c r="V109" s="525"/>
      <c r="W109" s="526">
        <f t="shared" si="16"/>
        <v>13200000</v>
      </c>
      <c r="X109" s="527">
        <v>13200000</v>
      </c>
      <c r="Y109" s="179">
        <f>+'JANUARI (3)'!AC109</f>
        <v>0</v>
      </c>
      <c r="Z109" s="528">
        <f>+'[4]JANUARI (3)'!AB109</f>
        <v>0</v>
      </c>
      <c r="AA109" s="495"/>
      <c r="AB109" s="495">
        <f t="shared" si="19"/>
        <v>0</v>
      </c>
      <c r="AC109" s="495">
        <f t="shared" si="14"/>
        <v>0</v>
      </c>
      <c r="AD109" s="529"/>
      <c r="AM109" s="532"/>
    </row>
    <row r="110" spans="1:39" s="530" customFormat="1" ht="15.75" thickBot="1" x14ac:dyDescent="0.3">
      <c r="A110" s="537">
        <f t="shared" si="13"/>
        <v>90</v>
      </c>
      <c r="B110" s="509" t="s">
        <v>274</v>
      </c>
      <c r="C110" s="510" t="s">
        <v>275</v>
      </c>
      <c r="D110" s="510" t="s">
        <v>278</v>
      </c>
      <c r="E110" s="538" t="s">
        <v>295</v>
      </c>
      <c r="F110" s="539"/>
      <c r="G110" s="540"/>
      <c r="H110" s="513"/>
      <c r="I110" s="516"/>
      <c r="J110" s="515" t="s">
        <v>416</v>
      </c>
      <c r="K110" s="541" t="s">
        <v>503</v>
      </c>
      <c r="L110" s="542" t="s">
        <v>512</v>
      </c>
      <c r="M110" s="515" t="s">
        <v>175</v>
      </c>
      <c r="N110" s="515" t="s">
        <v>373</v>
      </c>
      <c r="O110" s="513"/>
      <c r="P110" s="516"/>
      <c r="Q110" s="542" t="s">
        <v>512</v>
      </c>
      <c r="R110" s="542" t="s">
        <v>517</v>
      </c>
      <c r="S110" s="517"/>
      <c r="T110" s="515">
        <v>20000000</v>
      </c>
      <c r="U110" s="543">
        <f t="shared" si="21"/>
        <v>2000000</v>
      </c>
      <c r="V110" s="544"/>
      <c r="W110" s="545">
        <f t="shared" si="16"/>
        <v>22000000</v>
      </c>
      <c r="X110" s="546">
        <v>35000000</v>
      </c>
      <c r="Y110" s="179">
        <f>+'JANUARI (3)'!AC110</f>
        <v>0</v>
      </c>
      <c r="Z110" s="528">
        <f>+'[4]JANUARI (3)'!AB110</f>
        <v>0</v>
      </c>
      <c r="AA110" s="510"/>
      <c r="AB110" s="495">
        <f t="shared" si="19"/>
        <v>0</v>
      </c>
      <c r="AC110" s="510">
        <f t="shared" si="14"/>
        <v>0</v>
      </c>
      <c r="AD110" s="548"/>
      <c r="AM110" s="532"/>
    </row>
    <row r="111" spans="1:39" ht="15.75" thickBot="1" x14ac:dyDescent="0.3">
      <c r="A111" s="307"/>
      <c r="B111" s="308"/>
      <c r="C111" s="309"/>
      <c r="D111" s="309"/>
      <c r="E111" s="384"/>
      <c r="F111" s="385"/>
      <c r="G111" s="312"/>
      <c r="H111" s="313"/>
      <c r="I111" s="314"/>
      <c r="J111" s="318"/>
      <c r="K111" s="341"/>
      <c r="L111" s="342"/>
      <c r="M111" s="318"/>
      <c r="N111" s="318"/>
      <c r="O111" s="313"/>
      <c r="P111" s="314"/>
      <c r="Q111" s="342"/>
      <c r="R111" s="342"/>
      <c r="S111" s="343"/>
      <c r="T111" s="318">
        <f>SUM(T102:T110)</f>
        <v>93930000</v>
      </c>
      <c r="U111" s="318">
        <f t="shared" ref="U111:AC111" si="22">SUM(U102:U110)</f>
        <v>10012300</v>
      </c>
      <c r="V111" s="318">
        <f t="shared" si="22"/>
        <v>0</v>
      </c>
      <c r="W111" s="318">
        <f t="shared" si="22"/>
        <v>103942300</v>
      </c>
      <c r="X111" s="318">
        <f t="shared" si="22"/>
        <v>110676000</v>
      </c>
      <c r="Y111" s="318">
        <f t="shared" si="22"/>
        <v>0</v>
      </c>
      <c r="Z111" s="318">
        <f t="shared" si="22"/>
        <v>0</v>
      </c>
      <c r="AA111" s="318">
        <f t="shared" si="22"/>
        <v>0</v>
      </c>
      <c r="AB111" s="318">
        <f>SUM(AB102:AB110)</f>
        <v>0</v>
      </c>
      <c r="AC111" s="318">
        <f t="shared" si="22"/>
        <v>0</v>
      </c>
      <c r="AD111" s="320"/>
      <c r="AM111" s="181"/>
    </row>
    <row r="112" spans="1:39" s="530" customFormat="1" x14ac:dyDescent="0.25">
      <c r="A112" s="549">
        <f>+A110+1</f>
        <v>91</v>
      </c>
      <c r="B112" s="550" t="s">
        <v>274</v>
      </c>
      <c r="C112" s="551" t="s">
        <v>275</v>
      </c>
      <c r="D112" s="551" t="s">
        <v>278</v>
      </c>
      <c r="E112" s="552" t="s">
        <v>561</v>
      </c>
      <c r="F112" s="553">
        <v>24</v>
      </c>
      <c r="G112" s="554"/>
      <c r="H112" s="555" t="s">
        <v>562</v>
      </c>
      <c r="I112" s="556" t="s">
        <v>563</v>
      </c>
      <c r="J112" s="557" t="s">
        <v>418</v>
      </c>
      <c r="K112" s="558" t="s">
        <v>665</v>
      </c>
      <c r="L112" s="559">
        <v>44788</v>
      </c>
      <c r="M112" s="560" t="s">
        <v>175</v>
      </c>
      <c r="N112" s="561" t="s">
        <v>374</v>
      </c>
      <c r="O112" s="555" t="s">
        <v>565</v>
      </c>
      <c r="P112" s="556" t="s">
        <v>116</v>
      </c>
      <c r="Q112" s="559">
        <v>44770</v>
      </c>
      <c r="R112" s="559">
        <v>45134</v>
      </c>
      <c r="S112" s="562" t="s">
        <v>117</v>
      </c>
      <c r="T112" s="563">
        <v>3700000</v>
      </c>
      <c r="U112" s="564">
        <f>0.11*T112</f>
        <v>407000</v>
      </c>
      <c r="V112" s="565"/>
      <c r="W112" s="566">
        <f t="shared" si="16"/>
        <v>4107000</v>
      </c>
      <c r="X112" s="563">
        <v>3700000</v>
      </c>
      <c r="Y112" s="179">
        <f>+'JANUARI (3)'!AC112</f>
        <v>0</v>
      </c>
      <c r="Z112" s="528">
        <f>+'[4]JANUARI (3)'!AB112</f>
        <v>0</v>
      </c>
      <c r="AA112" s="551"/>
      <c r="AB112" s="495">
        <f t="shared" ref="AB112:AB115" si="23">+Z112+AA112</f>
        <v>0</v>
      </c>
      <c r="AC112" s="551">
        <f t="shared" ref="AC112" si="24">+AB112+Y112</f>
        <v>0</v>
      </c>
      <c r="AD112" s="568" t="s">
        <v>668</v>
      </c>
      <c r="AM112" s="532"/>
    </row>
    <row r="113" spans="1:39" s="530" customFormat="1" x14ac:dyDescent="0.25">
      <c r="A113" s="522">
        <f t="shared" si="13"/>
        <v>92</v>
      </c>
      <c r="B113" s="494" t="s">
        <v>274</v>
      </c>
      <c r="C113" s="495" t="s">
        <v>275</v>
      </c>
      <c r="D113" s="495" t="s">
        <v>278</v>
      </c>
      <c r="E113" s="533" t="s">
        <v>296</v>
      </c>
      <c r="F113" s="497">
        <v>18</v>
      </c>
      <c r="G113" s="498">
        <v>27</v>
      </c>
      <c r="H113" s="499" t="s">
        <v>562</v>
      </c>
      <c r="I113" s="500" t="s">
        <v>563</v>
      </c>
      <c r="J113" s="534" t="s">
        <v>419</v>
      </c>
      <c r="K113" s="569" t="s">
        <v>608</v>
      </c>
      <c r="L113" s="570">
        <v>44713</v>
      </c>
      <c r="M113" s="504" t="s">
        <v>175</v>
      </c>
      <c r="N113" s="505" t="s">
        <v>375</v>
      </c>
      <c r="O113" s="499" t="s">
        <v>609</v>
      </c>
      <c r="P113" s="500" t="s">
        <v>116</v>
      </c>
      <c r="Q113" s="570">
        <v>44653</v>
      </c>
      <c r="R113" s="570">
        <v>45017</v>
      </c>
      <c r="S113" s="506" t="s">
        <v>117</v>
      </c>
      <c r="T113" s="524">
        <v>9500000</v>
      </c>
      <c r="U113" s="508">
        <v>1045000</v>
      </c>
      <c r="V113" s="525"/>
      <c r="W113" s="526">
        <f t="shared" si="16"/>
        <v>10545000</v>
      </c>
      <c r="X113" s="524">
        <v>9500000</v>
      </c>
      <c r="Y113" s="179">
        <f>+'JANUARI (3)'!AC113</f>
        <v>0</v>
      </c>
      <c r="Z113" s="528">
        <f>+'[4]JANUARI (3)'!AB113</f>
        <v>0</v>
      </c>
      <c r="AA113" s="495"/>
      <c r="AB113" s="495">
        <f t="shared" si="23"/>
        <v>0</v>
      </c>
      <c r="AC113" s="495">
        <f t="shared" si="14"/>
        <v>0</v>
      </c>
      <c r="AD113" s="571"/>
      <c r="AM113" s="532"/>
    </row>
    <row r="114" spans="1:39" x14ac:dyDescent="0.25">
      <c r="A114" s="199">
        <f t="shared" si="13"/>
        <v>93</v>
      </c>
      <c r="B114" s="200" t="s">
        <v>274</v>
      </c>
      <c r="C114" s="182" t="s">
        <v>275</v>
      </c>
      <c r="D114" s="182" t="s">
        <v>278</v>
      </c>
      <c r="E114" s="185" t="s">
        <v>561</v>
      </c>
      <c r="F114" s="201">
        <v>22.2</v>
      </c>
      <c r="G114" s="209"/>
      <c r="H114" s="188" t="s">
        <v>562</v>
      </c>
      <c r="I114" s="189" t="s">
        <v>563</v>
      </c>
      <c r="J114" s="227" t="s">
        <v>420</v>
      </c>
      <c r="K114" s="204" t="s">
        <v>504</v>
      </c>
      <c r="L114" s="205">
        <v>44599</v>
      </c>
      <c r="M114" s="203" t="s">
        <v>175</v>
      </c>
      <c r="N114" s="187" t="s">
        <v>376</v>
      </c>
      <c r="O114" s="188" t="s">
        <v>564</v>
      </c>
      <c r="P114" s="189" t="s">
        <v>116</v>
      </c>
      <c r="Q114" s="205">
        <v>44532</v>
      </c>
      <c r="R114" s="205">
        <v>44896</v>
      </c>
      <c r="S114" s="218" t="s">
        <v>117</v>
      </c>
      <c r="T114" s="228">
        <v>6600000</v>
      </c>
      <c r="U114" s="212">
        <f t="shared" si="21"/>
        <v>660000</v>
      </c>
      <c r="V114" s="213"/>
      <c r="W114" s="214">
        <f t="shared" si="16"/>
        <v>7260000</v>
      </c>
      <c r="X114" s="491">
        <v>6600000</v>
      </c>
      <c r="Y114" s="179">
        <f>+'JANUARI (3)'!AC114</f>
        <v>0</v>
      </c>
      <c r="Z114" s="179">
        <f>+'[4]JANUARI (3)'!AB114</f>
        <v>0</v>
      </c>
      <c r="AA114" s="182"/>
      <c r="AB114" s="182">
        <f t="shared" si="23"/>
        <v>0</v>
      </c>
      <c r="AC114" s="182">
        <f t="shared" si="14"/>
        <v>0</v>
      </c>
      <c r="AD114" s="190" t="s">
        <v>670</v>
      </c>
      <c r="AM114" s="181"/>
    </row>
    <row r="115" spans="1:39" ht="15.75" thickBot="1" x14ac:dyDescent="0.3">
      <c r="A115" s="235">
        <f t="shared" si="13"/>
        <v>94</v>
      </c>
      <c r="B115" s="236" t="s">
        <v>274</v>
      </c>
      <c r="C115" s="237" t="s">
        <v>275</v>
      </c>
      <c r="D115" s="237" t="s">
        <v>278</v>
      </c>
      <c r="E115" s="238" t="s">
        <v>561</v>
      </c>
      <c r="F115" s="239">
        <v>22.2</v>
      </c>
      <c r="G115" s="240"/>
      <c r="H115" s="241" t="s">
        <v>562</v>
      </c>
      <c r="I115" s="242" t="s">
        <v>563</v>
      </c>
      <c r="J115" s="386" t="s">
        <v>420</v>
      </c>
      <c r="K115" s="338" t="s">
        <v>505</v>
      </c>
      <c r="L115" s="245">
        <v>44599</v>
      </c>
      <c r="M115" s="243" t="s">
        <v>175</v>
      </c>
      <c r="N115" s="386" t="s">
        <v>377</v>
      </c>
      <c r="O115" s="241" t="s">
        <v>565</v>
      </c>
      <c r="P115" s="242" t="s">
        <v>116</v>
      </c>
      <c r="Q115" s="245">
        <v>44532</v>
      </c>
      <c r="R115" s="245">
        <v>44896</v>
      </c>
      <c r="S115" s="246" t="s">
        <v>117</v>
      </c>
      <c r="T115" s="387">
        <v>6600000</v>
      </c>
      <c r="U115" s="289">
        <f t="shared" si="21"/>
        <v>660000</v>
      </c>
      <c r="V115" s="248"/>
      <c r="W115" s="249">
        <f t="shared" si="16"/>
        <v>7260000</v>
      </c>
      <c r="X115" s="491">
        <v>6600000</v>
      </c>
      <c r="Y115" s="179">
        <f>+'JANUARI (3)'!AC115</f>
        <v>0</v>
      </c>
      <c r="Z115" s="179">
        <f>+'[4]JANUARI (3)'!AB115</f>
        <v>0</v>
      </c>
      <c r="AA115" s="237"/>
      <c r="AB115" s="182">
        <f t="shared" si="23"/>
        <v>0</v>
      </c>
      <c r="AC115" s="237">
        <f t="shared" si="14"/>
        <v>0</v>
      </c>
      <c r="AD115" s="287" t="s">
        <v>669</v>
      </c>
      <c r="AM115" s="181"/>
    </row>
    <row r="116" spans="1:39" ht="15.75" thickBot="1" x14ac:dyDescent="0.3">
      <c r="A116" s="307"/>
      <c r="B116" s="308"/>
      <c r="C116" s="309"/>
      <c r="D116" s="309"/>
      <c r="E116" s="310"/>
      <c r="F116" s="385"/>
      <c r="G116" s="312"/>
      <c r="H116" s="313"/>
      <c r="I116" s="314"/>
      <c r="J116" s="388"/>
      <c r="K116" s="341"/>
      <c r="L116" s="342"/>
      <c r="M116" s="318"/>
      <c r="N116" s="388"/>
      <c r="O116" s="313"/>
      <c r="P116" s="314"/>
      <c r="Q116" s="342"/>
      <c r="R116" s="342"/>
      <c r="S116" s="343"/>
      <c r="T116" s="389">
        <f>SUM(T112:T115)</f>
        <v>26400000</v>
      </c>
      <c r="U116" s="389">
        <f t="shared" ref="U116:AC116" si="25">SUM(U112:U115)</f>
        <v>2772000</v>
      </c>
      <c r="V116" s="389">
        <f t="shared" si="25"/>
        <v>0</v>
      </c>
      <c r="W116" s="389">
        <f t="shared" si="25"/>
        <v>29172000</v>
      </c>
      <c r="X116" s="389">
        <f t="shared" si="25"/>
        <v>26400000</v>
      </c>
      <c r="Y116" s="389">
        <f t="shared" si="25"/>
        <v>0</v>
      </c>
      <c r="Z116" s="389">
        <f t="shared" si="25"/>
        <v>0</v>
      </c>
      <c r="AA116" s="389">
        <f t="shared" si="25"/>
        <v>0</v>
      </c>
      <c r="AB116" s="389">
        <f t="shared" si="25"/>
        <v>0</v>
      </c>
      <c r="AC116" s="389">
        <f t="shared" si="25"/>
        <v>0</v>
      </c>
      <c r="AD116" s="320"/>
      <c r="AM116" s="181"/>
    </row>
    <row r="117" spans="1:39" ht="15.75" thickBot="1" x14ac:dyDescent="0.3">
      <c r="A117" s="360">
        <f>+A115+1</f>
        <v>95</v>
      </c>
      <c r="B117" s="361" t="s">
        <v>274</v>
      </c>
      <c r="C117" s="362" t="s">
        <v>275</v>
      </c>
      <c r="D117" s="362" t="s">
        <v>278</v>
      </c>
      <c r="E117" s="363" t="s">
        <v>293</v>
      </c>
      <c r="F117" s="364">
        <v>800</v>
      </c>
      <c r="G117" s="365"/>
      <c r="H117" s="366" t="s">
        <v>525</v>
      </c>
      <c r="I117" s="367"/>
      <c r="J117" s="368" t="s">
        <v>522</v>
      </c>
      <c r="K117" s="369" t="s">
        <v>502</v>
      </c>
      <c r="L117" s="370">
        <v>44595</v>
      </c>
      <c r="M117" s="368" t="s">
        <v>521</v>
      </c>
      <c r="N117" s="368" t="s">
        <v>526</v>
      </c>
      <c r="O117" s="366" t="s">
        <v>527</v>
      </c>
      <c r="P117" s="367" t="s">
        <v>528</v>
      </c>
      <c r="Q117" s="370">
        <v>44562</v>
      </c>
      <c r="R117" s="370" t="s">
        <v>516</v>
      </c>
      <c r="S117" s="371" t="s">
        <v>117</v>
      </c>
      <c r="T117" s="368">
        <v>176713777</v>
      </c>
      <c r="U117" s="372">
        <f>T117*10%</f>
        <v>17671377.699999999</v>
      </c>
      <c r="V117" s="373"/>
      <c r="W117" s="374">
        <f>T117+U117+V117</f>
        <v>194385154.69999999</v>
      </c>
      <c r="X117" s="368">
        <v>176713777</v>
      </c>
      <c r="Y117" s="179">
        <f>+'JANUARI (3)'!AC117</f>
        <v>0</v>
      </c>
      <c r="Z117" s="179">
        <f>+'[4]JANUARI (3)'!AB117</f>
        <v>0</v>
      </c>
      <c r="AA117" s="362"/>
      <c r="AB117" s="182">
        <f>+Z117+AA117</f>
        <v>0</v>
      </c>
      <c r="AC117" s="362">
        <f>+AB117+Y117</f>
        <v>0</v>
      </c>
      <c r="AD117" s="376"/>
      <c r="AM117" s="181"/>
    </row>
    <row r="118" spans="1:39" ht="15.75" thickBot="1" x14ac:dyDescent="0.3">
      <c r="A118" s="344"/>
      <c r="B118" s="345"/>
      <c r="C118" s="346"/>
      <c r="D118" s="346"/>
      <c r="E118" s="347"/>
      <c r="F118" s="390"/>
      <c r="G118" s="349"/>
      <c r="H118" s="350"/>
      <c r="I118" s="351"/>
      <c r="J118" s="391"/>
      <c r="K118" s="353"/>
      <c r="L118" s="354"/>
      <c r="M118" s="352"/>
      <c r="N118" s="391"/>
      <c r="O118" s="350"/>
      <c r="P118" s="351"/>
      <c r="Q118" s="354"/>
      <c r="R118" s="354"/>
      <c r="S118" s="355"/>
      <c r="T118" s="392">
        <f>+T117+T116+T111</f>
        <v>297043777</v>
      </c>
      <c r="U118" s="392">
        <f t="shared" ref="U118:AC118" si="26">+U117+U116+U111</f>
        <v>30455677.699999999</v>
      </c>
      <c r="V118" s="392">
        <f t="shared" si="26"/>
        <v>0</v>
      </c>
      <c r="W118" s="392">
        <f t="shared" si="26"/>
        <v>327499454.69999999</v>
      </c>
      <c r="X118" s="392">
        <f t="shared" si="26"/>
        <v>313789777</v>
      </c>
      <c r="Y118" s="392">
        <f t="shared" si="26"/>
        <v>0</v>
      </c>
      <c r="Z118" s="356">
        <f>+Z117+Z116+Z111</f>
        <v>0</v>
      </c>
      <c r="AA118" s="356">
        <f t="shared" ref="AA118:AB118" si="27">+AA117+AA116+AA111</f>
        <v>0</v>
      </c>
      <c r="AB118" s="356">
        <f t="shared" si="27"/>
        <v>0</v>
      </c>
      <c r="AC118" s="392">
        <f t="shared" si="26"/>
        <v>0</v>
      </c>
      <c r="AD118" s="392">
        <f t="shared" ref="AD118" si="28">+AD117+AD116</f>
        <v>0</v>
      </c>
      <c r="AM118" s="181"/>
    </row>
    <row r="119" spans="1:39" x14ac:dyDescent="0.25">
      <c r="A119" s="291"/>
      <c r="B119" s="292"/>
      <c r="C119" s="293"/>
      <c r="D119" s="293"/>
      <c r="E119" s="294"/>
      <c r="F119" s="295"/>
      <c r="G119" s="296"/>
      <c r="H119" s="297"/>
      <c r="I119" s="298"/>
      <c r="J119" s="232"/>
      <c r="K119" s="229"/>
      <c r="L119" s="231"/>
      <c r="M119" s="230"/>
      <c r="N119" s="232"/>
      <c r="O119" s="297"/>
      <c r="P119" s="298"/>
      <c r="Q119" s="231"/>
      <c r="R119" s="231"/>
      <c r="S119" s="324"/>
      <c r="T119" s="233"/>
      <c r="U119" s="233"/>
      <c r="V119" s="233"/>
      <c r="W119" s="233"/>
      <c r="X119" s="233"/>
      <c r="Y119" s="306"/>
      <c r="Z119" s="306"/>
      <c r="AA119" s="306"/>
      <c r="AB119" s="306"/>
      <c r="AC119" s="233"/>
      <c r="AD119" s="233"/>
      <c r="AM119" s="181"/>
    </row>
    <row r="120" spans="1:39" ht="15.75" thickBot="1" x14ac:dyDescent="0.3">
      <c r="A120" s="235"/>
      <c r="B120" s="236"/>
      <c r="C120" s="393" t="s">
        <v>687</v>
      </c>
      <c r="D120" s="237"/>
      <c r="E120" s="238"/>
      <c r="F120" s="239"/>
      <c r="G120" s="240"/>
      <c r="H120" s="241"/>
      <c r="I120" s="242"/>
      <c r="J120" s="386"/>
      <c r="K120" s="338"/>
      <c r="L120" s="245"/>
      <c r="M120" s="243"/>
      <c r="N120" s="386"/>
      <c r="O120" s="241"/>
      <c r="P120" s="242"/>
      <c r="Q120" s="245"/>
      <c r="R120" s="245"/>
      <c r="S120" s="246"/>
      <c r="T120" s="387"/>
      <c r="U120" s="289"/>
      <c r="V120" s="248"/>
      <c r="W120" s="249"/>
      <c r="X120" s="250"/>
      <c r="Y120" s="290"/>
      <c r="Z120" s="179">
        <f>+'[4]JANUARI (3)'!AB120</f>
        <v>0</v>
      </c>
      <c r="AA120" s="237"/>
      <c r="AB120" s="237"/>
      <c r="AC120" s="237"/>
      <c r="AD120" s="287"/>
      <c r="AM120" s="181"/>
    </row>
    <row r="121" spans="1:39" ht="15.75" thickBot="1" x14ac:dyDescent="0.3">
      <c r="A121" s="396">
        <f>+A117+1</f>
        <v>96</v>
      </c>
      <c r="B121" s="397" t="s">
        <v>274</v>
      </c>
      <c r="C121" s="398" t="s">
        <v>663</v>
      </c>
      <c r="D121" s="398" t="s">
        <v>605</v>
      </c>
      <c r="E121" s="399" t="s">
        <v>648</v>
      </c>
      <c r="F121" s="400">
        <v>24</v>
      </c>
      <c r="G121" s="401"/>
      <c r="H121" s="402" t="s">
        <v>606</v>
      </c>
      <c r="I121" s="403">
        <v>5423798</v>
      </c>
      <c r="J121" s="404" t="s">
        <v>421</v>
      </c>
      <c r="K121" s="405" t="s">
        <v>661</v>
      </c>
      <c r="L121" s="406" t="s">
        <v>662</v>
      </c>
      <c r="M121" s="404" t="s">
        <v>175</v>
      </c>
      <c r="N121" s="404" t="s">
        <v>378</v>
      </c>
      <c r="O121" s="402" t="s">
        <v>607</v>
      </c>
      <c r="P121" s="403" t="s">
        <v>116</v>
      </c>
      <c r="Q121" s="406" t="s">
        <v>662</v>
      </c>
      <c r="R121" s="406" t="s">
        <v>664</v>
      </c>
      <c r="S121" s="407" t="s">
        <v>117</v>
      </c>
      <c r="T121" s="404">
        <v>3850000</v>
      </c>
      <c r="U121" s="408">
        <f t="shared" si="21"/>
        <v>385000</v>
      </c>
      <c r="V121" s="409"/>
      <c r="W121" s="410">
        <f t="shared" si="16"/>
        <v>4235000</v>
      </c>
      <c r="X121" s="411">
        <v>3500000</v>
      </c>
      <c r="Y121" s="412">
        <f>+'JANUARI (3)'!AC121</f>
        <v>0</v>
      </c>
      <c r="Z121" s="412"/>
      <c r="AA121" s="398"/>
      <c r="AB121" s="398">
        <f>+Z121+AA121</f>
        <v>0</v>
      </c>
      <c r="AC121" s="398">
        <f t="shared" si="14"/>
        <v>0</v>
      </c>
      <c r="AD121" s="413"/>
      <c r="AF121" s="194"/>
      <c r="AM121" s="181"/>
    </row>
    <row r="122" spans="1:39" x14ac:dyDescent="0.25">
      <c r="A122" s="291"/>
      <c r="B122" s="292"/>
      <c r="C122" s="293"/>
      <c r="D122" s="293"/>
      <c r="E122" s="394"/>
      <c r="F122" s="295"/>
      <c r="G122" s="296"/>
      <c r="H122" s="297"/>
      <c r="I122" s="298"/>
      <c r="J122" s="230"/>
      <c r="K122" s="299"/>
      <c r="L122" s="395"/>
      <c r="M122" s="230"/>
      <c r="N122" s="230"/>
      <c r="O122" s="297"/>
      <c r="P122" s="298"/>
      <c r="Q122" s="395"/>
      <c r="R122" s="395"/>
      <c r="S122" s="324"/>
      <c r="T122" s="230"/>
      <c r="U122" s="302"/>
      <c r="V122" s="303"/>
      <c r="W122" s="304"/>
      <c r="X122" s="305"/>
      <c r="Y122" s="306"/>
      <c r="Z122" s="306"/>
      <c r="AA122" s="293"/>
      <c r="AB122" s="293"/>
      <c r="AC122" s="293"/>
      <c r="AD122" s="300"/>
      <c r="AF122" s="194"/>
      <c r="AM122" s="181"/>
    </row>
    <row r="123" spans="1:39" x14ac:dyDescent="0.25">
      <c r="A123" s="199"/>
      <c r="B123" s="200"/>
      <c r="C123" s="220" t="s">
        <v>646</v>
      </c>
      <c r="D123" s="182"/>
      <c r="E123" s="186"/>
      <c r="F123" s="201"/>
      <c r="G123" s="209"/>
      <c r="H123" s="188"/>
      <c r="I123" s="189"/>
      <c r="J123" s="203"/>
      <c r="K123" s="187"/>
      <c r="L123" s="234"/>
      <c r="M123" s="203"/>
      <c r="N123" s="203"/>
      <c r="O123" s="188"/>
      <c r="P123" s="189"/>
      <c r="Q123" s="234"/>
      <c r="R123" s="234"/>
      <c r="S123" s="218"/>
      <c r="T123" s="203"/>
      <c r="U123" s="212"/>
      <c r="V123" s="213"/>
      <c r="W123" s="214"/>
      <c r="X123" s="208"/>
      <c r="Y123" s="179"/>
      <c r="Z123" s="179">
        <f>+[2]september!$AB$11</f>
        <v>0</v>
      </c>
      <c r="AA123" s="182"/>
      <c r="AB123" s="182"/>
      <c r="AC123" s="182"/>
      <c r="AD123" s="190"/>
      <c r="AM123" s="181"/>
    </row>
    <row r="124" spans="1:39" x14ac:dyDescent="0.25">
      <c r="A124" s="199">
        <f>+A121+1</f>
        <v>97</v>
      </c>
      <c r="B124" s="200" t="s">
        <v>274</v>
      </c>
      <c r="C124" s="182" t="s">
        <v>277</v>
      </c>
      <c r="D124" s="182" t="s">
        <v>279</v>
      </c>
      <c r="E124" s="185" t="s">
        <v>676</v>
      </c>
      <c r="F124" s="201">
        <v>54</v>
      </c>
      <c r="G124" s="209"/>
      <c r="H124" s="188" t="s">
        <v>679</v>
      </c>
      <c r="I124" s="189" t="s">
        <v>677</v>
      </c>
      <c r="J124" s="185" t="s">
        <v>680</v>
      </c>
      <c r="K124" s="187" t="s">
        <v>681</v>
      </c>
      <c r="L124" s="579" t="s">
        <v>682</v>
      </c>
      <c r="M124" s="203" t="s">
        <v>175</v>
      </c>
      <c r="N124" s="185" t="s">
        <v>683</v>
      </c>
      <c r="O124" s="188" t="s">
        <v>684</v>
      </c>
      <c r="P124" s="189" t="s">
        <v>116</v>
      </c>
      <c r="Q124" s="579" t="s">
        <v>682</v>
      </c>
      <c r="R124" s="579" t="s">
        <v>685</v>
      </c>
      <c r="S124" s="218" t="s">
        <v>248</v>
      </c>
      <c r="T124" s="203">
        <v>10900000</v>
      </c>
      <c r="U124" s="212">
        <f>+T124*0.11</f>
        <v>1199000</v>
      </c>
      <c r="V124" s="213"/>
      <c r="W124" s="214">
        <f t="shared" si="16"/>
        <v>12099000</v>
      </c>
      <c r="X124" s="208">
        <v>10800000</v>
      </c>
      <c r="Y124" s="179">
        <f>+'JANUARI (3)'!AC124</f>
        <v>0</v>
      </c>
      <c r="Z124" s="179">
        <f>+'[4]JANUARI (3)'!AB124</f>
        <v>0</v>
      </c>
      <c r="AA124" s="182"/>
      <c r="AB124" s="182">
        <f t="shared" ref="AB124:AB125" si="29">+Z124+AA124</f>
        <v>0</v>
      </c>
      <c r="AC124" s="182">
        <f t="shared" si="14"/>
        <v>0</v>
      </c>
      <c r="AD124" s="190"/>
      <c r="AM124" s="181"/>
    </row>
    <row r="125" spans="1:39" ht="15.75" thickBot="1" x14ac:dyDescent="0.3">
      <c r="A125" s="235">
        <f t="shared" si="13"/>
        <v>98</v>
      </c>
      <c r="B125" s="236" t="s">
        <v>274</v>
      </c>
      <c r="C125" s="237" t="s">
        <v>277</v>
      </c>
      <c r="D125" s="237" t="s">
        <v>279</v>
      </c>
      <c r="E125" s="238" t="s">
        <v>298</v>
      </c>
      <c r="F125" s="239"/>
      <c r="G125" s="240"/>
      <c r="H125" s="241"/>
      <c r="I125" s="242"/>
      <c r="J125" s="243" t="s">
        <v>422</v>
      </c>
      <c r="K125" s="244" t="s">
        <v>506</v>
      </c>
      <c r="L125" s="245" t="s">
        <v>513</v>
      </c>
      <c r="M125" s="243" t="s">
        <v>175</v>
      </c>
      <c r="N125" s="243" t="s">
        <v>379</v>
      </c>
      <c r="O125" s="241" t="s">
        <v>649</v>
      </c>
      <c r="P125" s="242"/>
      <c r="Q125" s="245">
        <v>44125</v>
      </c>
      <c r="R125" s="245">
        <v>44854</v>
      </c>
      <c r="S125" s="246"/>
      <c r="T125" s="243">
        <v>55000000</v>
      </c>
      <c r="U125" s="289">
        <f t="shared" si="21"/>
        <v>5500000</v>
      </c>
      <c r="V125" s="248"/>
      <c r="W125" s="249">
        <f t="shared" si="16"/>
        <v>60500000</v>
      </c>
      <c r="X125" s="250"/>
      <c r="Y125" s="179">
        <f>+'JANUARI (3)'!AC125</f>
        <v>0</v>
      </c>
      <c r="Z125" s="179">
        <f>+'[4]JANUARI (3)'!AB125</f>
        <v>0</v>
      </c>
      <c r="AA125" s="237"/>
      <c r="AB125" s="182">
        <f t="shared" si="29"/>
        <v>0</v>
      </c>
      <c r="AC125" s="237">
        <f t="shared" si="14"/>
        <v>0</v>
      </c>
      <c r="AD125" s="287"/>
      <c r="AM125" s="181"/>
    </row>
    <row r="126" spans="1:39" ht="15.75" thickBot="1" x14ac:dyDescent="0.3">
      <c r="A126" s="396"/>
      <c r="B126" s="397"/>
      <c r="C126" s="398"/>
      <c r="D126" s="398"/>
      <c r="E126" s="414"/>
      <c r="F126" s="400"/>
      <c r="G126" s="401"/>
      <c r="H126" s="402"/>
      <c r="I126" s="403"/>
      <c r="J126" s="404"/>
      <c r="K126" s="405"/>
      <c r="L126" s="415"/>
      <c r="M126" s="404"/>
      <c r="N126" s="404"/>
      <c r="O126" s="402"/>
      <c r="P126" s="403"/>
      <c r="Q126" s="415"/>
      <c r="R126" s="415"/>
      <c r="S126" s="407"/>
      <c r="T126" s="352">
        <f>SUM(T124:T125)</f>
        <v>65900000</v>
      </c>
      <c r="U126" s="352">
        <f t="shared" ref="U126:AD126" si="30">SUM(U124:U125)</f>
        <v>6699000</v>
      </c>
      <c r="V126" s="352">
        <f t="shared" si="30"/>
        <v>0</v>
      </c>
      <c r="W126" s="352">
        <f t="shared" si="30"/>
        <v>72599000</v>
      </c>
      <c r="X126" s="352">
        <f t="shared" si="30"/>
        <v>10800000</v>
      </c>
      <c r="Y126" s="352">
        <f t="shared" si="30"/>
        <v>0</v>
      </c>
      <c r="Z126" s="352">
        <f t="shared" si="30"/>
        <v>0</v>
      </c>
      <c r="AA126" s="352">
        <f t="shared" si="30"/>
        <v>0</v>
      </c>
      <c r="AB126" s="352">
        <f t="shared" si="30"/>
        <v>0</v>
      </c>
      <c r="AC126" s="352">
        <f t="shared" si="30"/>
        <v>0</v>
      </c>
      <c r="AD126" s="352">
        <f t="shared" si="30"/>
        <v>0</v>
      </c>
      <c r="AM126" s="181"/>
    </row>
    <row r="127" spans="1:39" x14ac:dyDescent="0.25">
      <c r="A127" s="360"/>
      <c r="B127" s="361"/>
      <c r="C127" s="362"/>
      <c r="D127" s="362"/>
      <c r="E127" s="363"/>
      <c r="F127" s="364"/>
      <c r="G127" s="365"/>
      <c r="H127" s="366"/>
      <c r="I127" s="367"/>
      <c r="J127" s="368"/>
      <c r="K127" s="416"/>
      <c r="L127" s="370"/>
      <c r="M127" s="368"/>
      <c r="N127" s="368"/>
      <c r="O127" s="366"/>
      <c r="P127" s="367"/>
      <c r="Q127" s="370"/>
      <c r="R127" s="370"/>
      <c r="S127" s="371"/>
      <c r="T127" s="417"/>
      <c r="U127" s="417"/>
      <c r="V127" s="417"/>
      <c r="W127" s="417"/>
      <c r="X127" s="417"/>
      <c r="Y127" s="417"/>
      <c r="Z127" s="417"/>
      <c r="AA127" s="417"/>
      <c r="AB127" s="417"/>
      <c r="AC127" s="417"/>
      <c r="AD127" s="417"/>
      <c r="AM127" s="181"/>
    </row>
    <row r="128" spans="1:39" x14ac:dyDescent="0.25">
      <c r="A128" s="199"/>
      <c r="B128" s="200"/>
      <c r="C128" s="220" t="s">
        <v>647</v>
      </c>
      <c r="D128" s="182"/>
      <c r="E128" s="185"/>
      <c r="F128" s="201"/>
      <c r="G128" s="209"/>
      <c r="H128" s="188"/>
      <c r="I128" s="189"/>
      <c r="J128" s="203"/>
      <c r="K128" s="187"/>
      <c r="L128" s="205"/>
      <c r="M128" s="203"/>
      <c r="N128" s="203"/>
      <c r="O128" s="188"/>
      <c r="P128" s="189"/>
      <c r="Q128" s="205"/>
      <c r="R128" s="205"/>
      <c r="S128" s="218"/>
      <c r="T128" s="203"/>
      <c r="U128" s="212"/>
      <c r="V128" s="213"/>
      <c r="W128" s="214"/>
      <c r="X128" s="208"/>
      <c r="Y128" s="179"/>
      <c r="Z128" s="179">
        <f>+[5]november!AB125</f>
        <v>0</v>
      </c>
      <c r="AA128" s="182"/>
      <c r="AB128" s="182"/>
      <c r="AC128" s="182"/>
      <c r="AD128" s="190"/>
      <c r="AM128" s="181"/>
    </row>
    <row r="129" spans="1:39" s="530" customFormat="1" x14ac:dyDescent="0.25">
      <c r="A129" s="522">
        <f>+A125+1</f>
        <v>99</v>
      </c>
      <c r="B129" s="494" t="s">
        <v>274</v>
      </c>
      <c r="C129" s="495" t="s">
        <v>273</v>
      </c>
      <c r="D129" s="495" t="s">
        <v>273</v>
      </c>
      <c r="E129" s="496" t="s">
        <v>297</v>
      </c>
      <c r="F129" s="497">
        <v>75</v>
      </c>
      <c r="G129" s="498"/>
      <c r="H129" s="499" t="s">
        <v>603</v>
      </c>
      <c r="I129" s="500"/>
      <c r="J129" s="504" t="s">
        <v>602</v>
      </c>
      <c r="K129" s="505" t="s">
        <v>697</v>
      </c>
      <c r="L129" s="503">
        <v>44560</v>
      </c>
      <c r="M129" s="504" t="s">
        <v>175</v>
      </c>
      <c r="N129" s="504" t="s">
        <v>380</v>
      </c>
      <c r="O129" s="499" t="s">
        <v>604</v>
      </c>
      <c r="P129" s="500" t="s">
        <v>116</v>
      </c>
      <c r="Q129" s="523">
        <v>44881</v>
      </c>
      <c r="R129" s="523">
        <v>45245</v>
      </c>
      <c r="S129" s="506" t="s">
        <v>117</v>
      </c>
      <c r="T129" s="524">
        <v>21450000</v>
      </c>
      <c r="U129" s="508">
        <f>T129*11%</f>
        <v>2359500</v>
      </c>
      <c r="V129" s="525"/>
      <c r="W129" s="526">
        <f t="shared" si="16"/>
        <v>23809500</v>
      </c>
      <c r="X129" s="527">
        <v>24000000</v>
      </c>
      <c r="Y129" s="179">
        <f>+'JANUARI (3)'!AC129</f>
        <v>0</v>
      </c>
      <c r="Z129" s="528">
        <f>+'[4]JANUARI (3)'!AB129</f>
        <v>0</v>
      </c>
      <c r="AA129" s="495"/>
      <c r="AB129" s="495">
        <f t="shared" ref="AB129:AB134" si="31">+Z129+AA129</f>
        <v>0</v>
      </c>
      <c r="AC129" s="495">
        <f t="shared" si="14"/>
        <v>0</v>
      </c>
      <c r="AD129" s="529"/>
      <c r="AG129" s="531"/>
      <c r="AM129" s="532"/>
    </row>
    <row r="130" spans="1:39" x14ac:dyDescent="0.25">
      <c r="A130" s="199">
        <f t="shared" si="13"/>
        <v>100</v>
      </c>
      <c r="B130" s="200" t="s">
        <v>274</v>
      </c>
      <c r="C130" s="182" t="s">
        <v>273</v>
      </c>
      <c r="D130" s="182" t="s">
        <v>273</v>
      </c>
      <c r="E130" s="185" t="s">
        <v>575</v>
      </c>
      <c r="F130" s="201">
        <v>332.8</v>
      </c>
      <c r="G130" s="209">
        <v>64.5</v>
      </c>
      <c r="H130" s="188" t="s">
        <v>576</v>
      </c>
      <c r="I130" s="189" t="s">
        <v>577</v>
      </c>
      <c r="J130" s="203" t="s">
        <v>423</v>
      </c>
      <c r="K130" s="187" t="s">
        <v>507</v>
      </c>
      <c r="L130" s="205">
        <v>44501</v>
      </c>
      <c r="M130" s="203" t="s">
        <v>175</v>
      </c>
      <c r="N130" s="203" t="s">
        <v>579</v>
      </c>
      <c r="O130" s="188" t="s">
        <v>580</v>
      </c>
      <c r="P130" s="189" t="s">
        <v>116</v>
      </c>
      <c r="Q130" s="205">
        <v>44501</v>
      </c>
      <c r="R130" s="205" t="s">
        <v>518</v>
      </c>
      <c r="S130" s="218" t="s">
        <v>117</v>
      </c>
      <c r="T130" s="203">
        <f>18333333+18333333</f>
        <v>36666666</v>
      </c>
      <c r="U130" s="212">
        <f t="shared" si="21"/>
        <v>3666666.6</v>
      </c>
      <c r="V130" s="213"/>
      <c r="W130" s="214">
        <f t="shared" si="16"/>
        <v>40333332.600000001</v>
      </c>
      <c r="X130" s="584">
        <v>36666666</v>
      </c>
      <c r="Y130" s="179">
        <f>+'JANUARI (3)'!AC130</f>
        <v>0</v>
      </c>
      <c r="Z130" s="179">
        <f>+'[4]JANUARI (3)'!AB130</f>
        <v>0</v>
      </c>
      <c r="AA130" s="182"/>
      <c r="AB130" s="182">
        <f t="shared" si="31"/>
        <v>0</v>
      </c>
      <c r="AC130" s="180">
        <f t="shared" si="14"/>
        <v>0</v>
      </c>
      <c r="AD130" s="190"/>
      <c r="AM130" s="181"/>
    </row>
    <row r="131" spans="1:39" x14ac:dyDescent="0.25">
      <c r="A131" s="199">
        <f t="shared" si="13"/>
        <v>101</v>
      </c>
      <c r="B131" s="200" t="s">
        <v>274</v>
      </c>
      <c r="C131" s="182" t="s">
        <v>273</v>
      </c>
      <c r="D131" s="182" t="s">
        <v>273</v>
      </c>
      <c r="E131" s="185" t="s">
        <v>651</v>
      </c>
      <c r="F131" s="201"/>
      <c r="G131" s="209" t="s">
        <v>652</v>
      </c>
      <c r="H131" s="188" t="s">
        <v>603</v>
      </c>
      <c r="I131" s="189" t="s">
        <v>653</v>
      </c>
      <c r="J131" s="203" t="s">
        <v>654</v>
      </c>
      <c r="K131" s="580" t="s">
        <v>655</v>
      </c>
      <c r="L131" s="205">
        <v>44841</v>
      </c>
      <c r="M131" s="203" t="s">
        <v>175</v>
      </c>
      <c r="N131" s="203" t="s">
        <v>656</v>
      </c>
      <c r="O131" s="211" t="s">
        <v>657</v>
      </c>
      <c r="P131" s="178" t="s">
        <v>116</v>
      </c>
      <c r="Q131" s="205">
        <v>44841</v>
      </c>
      <c r="R131" s="205">
        <v>45205</v>
      </c>
      <c r="S131" s="278" t="s">
        <v>248</v>
      </c>
      <c r="T131" s="203">
        <v>23423423</v>
      </c>
      <c r="U131" s="212">
        <f>+T131*0.11</f>
        <v>2576576.5299999998</v>
      </c>
      <c r="V131" s="213"/>
      <c r="W131" s="214">
        <f t="shared" si="16"/>
        <v>25999999.530000001</v>
      </c>
      <c r="X131" s="585">
        <v>24000000</v>
      </c>
      <c r="Y131" s="179">
        <f>+'JANUARI (3)'!AC131</f>
        <v>0</v>
      </c>
      <c r="Z131" s="179">
        <f>+'[4]JANUARI (3)'!AB131</f>
        <v>0</v>
      </c>
      <c r="AA131" s="180"/>
      <c r="AB131" s="182">
        <f t="shared" si="31"/>
        <v>0</v>
      </c>
      <c r="AC131" s="180">
        <f t="shared" si="14"/>
        <v>0</v>
      </c>
      <c r="AD131" s="190"/>
      <c r="AM131" s="181"/>
    </row>
    <row r="132" spans="1:39" x14ac:dyDescent="0.25">
      <c r="A132" s="199">
        <f t="shared" si="13"/>
        <v>102</v>
      </c>
      <c r="B132" s="200" t="s">
        <v>274</v>
      </c>
      <c r="C132" s="182" t="s">
        <v>273</v>
      </c>
      <c r="D132" s="182" t="s">
        <v>273</v>
      </c>
      <c r="E132" s="185" t="s">
        <v>658</v>
      </c>
      <c r="F132" s="201">
        <v>90</v>
      </c>
      <c r="G132" s="210" t="s">
        <v>652</v>
      </c>
      <c r="H132" s="188" t="s">
        <v>659</v>
      </c>
      <c r="I132" s="189" t="s">
        <v>653</v>
      </c>
      <c r="J132" s="203" t="s">
        <v>654</v>
      </c>
      <c r="K132" s="580" t="s">
        <v>660</v>
      </c>
      <c r="L132" s="205">
        <v>44841</v>
      </c>
      <c r="M132" s="203" t="s">
        <v>175</v>
      </c>
      <c r="N132" s="203" t="s">
        <v>656</v>
      </c>
      <c r="O132" s="211" t="s">
        <v>657</v>
      </c>
      <c r="P132" s="178" t="s">
        <v>116</v>
      </c>
      <c r="Q132" s="205">
        <v>44841</v>
      </c>
      <c r="R132" s="205">
        <v>45205</v>
      </c>
      <c r="S132" s="278" t="s">
        <v>248</v>
      </c>
      <c r="T132" s="203">
        <v>23423423</v>
      </c>
      <c r="U132" s="212">
        <f>+T132*0.11</f>
        <v>2576576.5299999998</v>
      </c>
      <c r="V132" s="213"/>
      <c r="W132" s="214">
        <f t="shared" si="16"/>
        <v>25999999.530000001</v>
      </c>
      <c r="X132" s="585"/>
      <c r="Y132" s="179">
        <f>+'JANUARI (3)'!AC132</f>
        <v>0</v>
      </c>
      <c r="Z132" s="179">
        <f>+'[4]JANUARI (3)'!AB132</f>
        <v>0</v>
      </c>
      <c r="AA132" s="180"/>
      <c r="AB132" s="182">
        <f t="shared" si="31"/>
        <v>0</v>
      </c>
      <c r="AC132" s="180">
        <f t="shared" si="14"/>
        <v>0</v>
      </c>
      <c r="AD132" s="213"/>
      <c r="AM132" s="181"/>
    </row>
    <row r="133" spans="1:39" x14ac:dyDescent="0.25">
      <c r="A133" s="235">
        <f>+A132+1</f>
        <v>103</v>
      </c>
      <c r="B133" s="236" t="s">
        <v>274</v>
      </c>
      <c r="C133" s="237" t="s">
        <v>273</v>
      </c>
      <c r="D133" s="237" t="s">
        <v>273</v>
      </c>
      <c r="E133" s="238" t="s">
        <v>570</v>
      </c>
      <c r="F133" s="239">
        <v>16</v>
      </c>
      <c r="G133" s="240"/>
      <c r="H133" s="241" t="s">
        <v>578</v>
      </c>
      <c r="I133" s="242" t="s">
        <v>574</v>
      </c>
      <c r="J133" s="243" t="s">
        <v>571</v>
      </c>
      <c r="K133" s="244" t="s">
        <v>642</v>
      </c>
      <c r="L133" s="245">
        <v>44763</v>
      </c>
      <c r="M133" s="243" t="s">
        <v>175</v>
      </c>
      <c r="N133" s="243" t="s">
        <v>568</v>
      </c>
      <c r="O133" s="241" t="s">
        <v>569</v>
      </c>
      <c r="P133" s="242" t="s">
        <v>116</v>
      </c>
      <c r="Q133" s="245">
        <v>44763</v>
      </c>
      <c r="R133" s="245">
        <v>45128</v>
      </c>
      <c r="S133" s="246" t="s">
        <v>117</v>
      </c>
      <c r="T133" s="243">
        <v>30000000</v>
      </c>
      <c r="U133" s="247">
        <f t="shared" ref="U133" si="32">T133*11%</f>
        <v>3300000</v>
      </c>
      <c r="V133" s="248"/>
      <c r="W133" s="249">
        <f t="shared" si="16"/>
        <v>33300000</v>
      </c>
      <c r="X133" s="586">
        <v>30000000</v>
      </c>
      <c r="Y133" s="179">
        <f>+'JANUARI (3)'!AC133</f>
        <v>0</v>
      </c>
      <c r="Z133" s="179">
        <f>+'[4]JANUARI (3)'!AB133</f>
        <v>0</v>
      </c>
      <c r="AA133" s="237"/>
      <c r="AB133" s="182">
        <f t="shared" si="31"/>
        <v>0</v>
      </c>
      <c r="AC133" s="237">
        <f t="shared" si="14"/>
        <v>0</v>
      </c>
      <c r="AD133" s="251"/>
    </row>
    <row r="134" spans="1:39" ht="15.75" thickBot="1" x14ac:dyDescent="0.3">
      <c r="A134" s="421">
        <f>+A133+1</f>
        <v>104</v>
      </c>
      <c r="B134" s="236" t="s">
        <v>274</v>
      </c>
      <c r="C134" s="422" t="s">
        <v>273</v>
      </c>
      <c r="D134" s="422" t="s">
        <v>273</v>
      </c>
      <c r="E134" s="238" t="s">
        <v>566</v>
      </c>
      <c r="F134" s="239">
        <v>1390</v>
      </c>
      <c r="G134" s="581">
        <v>45</v>
      </c>
      <c r="H134" s="582" t="s">
        <v>572</v>
      </c>
      <c r="I134" s="583" t="s">
        <v>573</v>
      </c>
      <c r="J134" s="243" t="s">
        <v>424</v>
      </c>
      <c r="K134" s="244" t="s">
        <v>508</v>
      </c>
      <c r="L134" s="245">
        <v>44635</v>
      </c>
      <c r="M134" s="243" t="s">
        <v>175</v>
      </c>
      <c r="N134" s="243" t="s">
        <v>381</v>
      </c>
      <c r="O134" s="582" t="s">
        <v>567</v>
      </c>
      <c r="P134" s="583" t="s">
        <v>116</v>
      </c>
      <c r="Q134" s="245">
        <v>44627</v>
      </c>
      <c r="R134" s="245">
        <v>45357</v>
      </c>
      <c r="S134" s="423" t="s">
        <v>117</v>
      </c>
      <c r="T134" s="243">
        <v>50000000</v>
      </c>
      <c r="U134" s="289">
        <f>T134*10%</f>
        <v>5000000</v>
      </c>
      <c r="V134" s="248"/>
      <c r="W134" s="249">
        <f>T134+U134+V134</f>
        <v>55000000</v>
      </c>
      <c r="X134" s="587">
        <v>50000000</v>
      </c>
      <c r="Y134" s="179">
        <f>+'JANUARI (3)'!AC134</f>
        <v>0</v>
      </c>
      <c r="Z134" s="179">
        <f>+'[4]JANUARI (3)'!AB134</f>
        <v>0</v>
      </c>
      <c r="AA134" s="422"/>
      <c r="AB134" s="182">
        <f t="shared" si="31"/>
        <v>0</v>
      </c>
      <c r="AC134" s="422">
        <f>+AB134+Y134</f>
        <v>0</v>
      </c>
      <c r="AD134" s="248"/>
    </row>
    <row r="135" spans="1:39" ht="15.75" thickBot="1" x14ac:dyDescent="0.3">
      <c r="A135" s="396"/>
      <c r="B135" s="425"/>
      <c r="C135" s="425"/>
      <c r="D135" s="425"/>
      <c r="E135" s="425"/>
      <c r="F135" s="425"/>
      <c r="G135" s="425"/>
      <c r="H135" s="425"/>
      <c r="I135" s="425"/>
      <c r="J135" s="425"/>
      <c r="K135" s="425"/>
      <c r="L135" s="425"/>
      <c r="M135" s="425"/>
      <c r="N135" s="425"/>
      <c r="O135" s="425"/>
      <c r="P135" s="425"/>
      <c r="Q135" s="425"/>
      <c r="R135" s="425"/>
      <c r="S135" s="425"/>
      <c r="T135" s="426">
        <f>SUM(T129:T134)</f>
        <v>184963512</v>
      </c>
      <c r="U135" s="426">
        <f t="shared" ref="U135:AD135" si="33">SUM(U129:U134)</f>
        <v>19479319.659999996</v>
      </c>
      <c r="V135" s="426">
        <f t="shared" si="33"/>
        <v>0</v>
      </c>
      <c r="W135" s="426">
        <f t="shared" si="33"/>
        <v>204442831.66</v>
      </c>
      <c r="X135" s="426">
        <f>SUM(X129:X134)</f>
        <v>164666666</v>
      </c>
      <c r="Y135" s="426">
        <f t="shared" si="33"/>
        <v>0</v>
      </c>
      <c r="Z135" s="426">
        <f t="shared" si="33"/>
        <v>0</v>
      </c>
      <c r="AA135" s="426">
        <f t="shared" si="33"/>
        <v>0</v>
      </c>
      <c r="AB135" s="426">
        <f t="shared" si="33"/>
        <v>0</v>
      </c>
      <c r="AC135" s="426">
        <f t="shared" si="33"/>
        <v>0</v>
      </c>
      <c r="AD135" s="426">
        <f t="shared" si="33"/>
        <v>0</v>
      </c>
    </row>
    <row r="136" spans="1:39" ht="15.75" thickBot="1" x14ac:dyDescent="0.3">
      <c r="A136" s="418"/>
      <c r="B136" s="419"/>
      <c r="C136" s="419"/>
      <c r="D136" s="419"/>
      <c r="E136" s="419"/>
      <c r="F136" s="419"/>
      <c r="G136" s="419"/>
      <c r="H136" s="419"/>
      <c r="I136" s="419"/>
      <c r="J136" s="419"/>
      <c r="K136" s="419"/>
      <c r="L136" s="419"/>
      <c r="M136" s="419"/>
      <c r="N136" s="419"/>
      <c r="O136" s="419"/>
      <c r="P136" s="419"/>
      <c r="Q136" s="419"/>
      <c r="R136" s="419"/>
      <c r="S136" s="419"/>
      <c r="T136" s="420"/>
      <c r="U136" s="420"/>
      <c r="V136" s="420"/>
      <c r="W136" s="420"/>
      <c r="X136" s="420"/>
      <c r="Y136" s="420"/>
      <c r="Z136" s="420"/>
      <c r="AA136" s="420"/>
      <c r="AB136" s="420"/>
      <c r="AC136" s="420"/>
      <c r="AD136" s="420"/>
    </row>
    <row r="137" spans="1:39" ht="15.75" thickBot="1" x14ac:dyDescent="0.3">
      <c r="A137" s="427"/>
      <c r="B137" s="428" t="s">
        <v>688</v>
      </c>
      <c r="C137" s="427"/>
      <c r="D137" s="427"/>
      <c r="E137" s="427"/>
      <c r="F137" s="429"/>
      <c r="G137" s="427"/>
      <c r="H137" s="427"/>
      <c r="I137" s="427"/>
      <c r="J137" s="427"/>
      <c r="K137" s="430"/>
      <c r="L137" s="427"/>
      <c r="M137" s="427"/>
      <c r="N137" s="427"/>
      <c r="O137" s="431"/>
      <c r="P137" s="432"/>
      <c r="Q137" s="431"/>
      <c r="R137" s="431"/>
      <c r="S137" s="431"/>
      <c r="T137" s="433">
        <f>+T135+T126+T121+T118+T99+T57</f>
        <v>777102694</v>
      </c>
      <c r="U137" s="433">
        <f t="shared" ref="U137:AD137" si="34">+U135+U126+U121+U118+U99+U57</f>
        <v>80207591.909999996</v>
      </c>
      <c r="V137" s="433">
        <f t="shared" si="34"/>
        <v>0</v>
      </c>
      <c r="W137" s="433">
        <f t="shared" si="34"/>
        <v>857310285.90999985</v>
      </c>
      <c r="X137" s="433">
        <f t="shared" si="34"/>
        <v>722779848</v>
      </c>
      <c r="Y137" s="433">
        <f t="shared" si="34"/>
        <v>2624000</v>
      </c>
      <c r="Z137" s="433">
        <f t="shared" si="34"/>
        <v>0</v>
      </c>
      <c r="AA137" s="433">
        <f t="shared" si="34"/>
        <v>455000</v>
      </c>
      <c r="AB137" s="433">
        <f t="shared" si="34"/>
        <v>455000</v>
      </c>
      <c r="AC137" s="433">
        <f t="shared" si="34"/>
        <v>3079000</v>
      </c>
      <c r="AD137" s="433">
        <f t="shared" si="34"/>
        <v>0</v>
      </c>
    </row>
    <row r="138" spans="1:39" x14ac:dyDescent="0.25">
      <c r="K138" s="252"/>
      <c r="Y138" s="194"/>
      <c r="AC138" s="194"/>
      <c r="AF138" s="253"/>
    </row>
    <row r="139" spans="1:39" x14ac:dyDescent="0.25">
      <c r="A139" s="254"/>
      <c r="B139" s="254"/>
      <c r="C139" s="254"/>
      <c r="D139" s="254"/>
      <c r="E139" s="254"/>
      <c r="F139" s="254"/>
      <c r="G139" s="255"/>
      <c r="H139" s="254"/>
      <c r="I139" s="254"/>
      <c r="J139" s="256"/>
      <c r="K139" s="257"/>
      <c r="L139" s="254"/>
      <c r="M139" s="254"/>
      <c r="N139" s="254"/>
      <c r="O139" s="254"/>
      <c r="P139" s="254"/>
      <c r="Q139" s="258"/>
      <c r="R139" s="258"/>
      <c r="S139" s="258"/>
      <c r="T139" s="277"/>
      <c r="U139" s="258"/>
      <c r="V139" s="258"/>
      <c r="W139" s="254"/>
      <c r="X139" s="259"/>
      <c r="Y139" s="215" t="s">
        <v>698</v>
      </c>
      <c r="Z139" s="260"/>
      <c r="AA139" s="254"/>
      <c r="AB139" s="192"/>
      <c r="AC139" s="281"/>
      <c r="AD139" s="256"/>
      <c r="AE139" s="192"/>
      <c r="AF139" s="253"/>
    </row>
    <row r="140" spans="1:39" x14ac:dyDescent="0.25">
      <c r="A140" s="261" t="s">
        <v>256</v>
      </c>
      <c r="B140" s="262"/>
      <c r="C140" s="254"/>
      <c r="D140" s="254"/>
      <c r="G140" s="255"/>
      <c r="H140" s="263"/>
      <c r="J140" s="264"/>
      <c r="K140" s="261"/>
      <c r="L140" s="263"/>
      <c r="M140" s="263"/>
      <c r="O140" s="254"/>
      <c r="P140" s="254"/>
      <c r="Q140" s="263"/>
      <c r="R140" s="258"/>
      <c r="S140" s="258"/>
      <c r="T140" s="258"/>
      <c r="U140" s="258"/>
      <c r="V140" s="258"/>
      <c r="W140" s="254"/>
      <c r="X140" s="254"/>
      <c r="Y140" s="215" t="s">
        <v>650</v>
      </c>
      <c r="Z140" s="260"/>
      <c r="AA140" s="259"/>
      <c r="AB140" s="259"/>
      <c r="AC140" s="265"/>
      <c r="AD140" s="266"/>
      <c r="AE140" s="267"/>
      <c r="AF140" s="253"/>
    </row>
    <row r="141" spans="1:39" x14ac:dyDescent="0.25">
      <c r="A141" s="262" t="s">
        <v>285</v>
      </c>
      <c r="B141" s="262"/>
      <c r="C141" s="254"/>
      <c r="D141" s="254"/>
      <c r="G141" s="255"/>
      <c r="H141" s="262"/>
      <c r="J141" s="262"/>
      <c r="K141" s="268"/>
      <c r="L141" s="262"/>
      <c r="M141" s="262"/>
      <c r="O141" s="254"/>
      <c r="P141" s="254"/>
      <c r="Q141" s="262"/>
      <c r="R141" s="258"/>
      <c r="S141" s="258"/>
      <c r="T141" s="258"/>
      <c r="U141" s="258"/>
      <c r="V141" s="258"/>
      <c r="W141" s="254"/>
      <c r="X141" s="254"/>
      <c r="Y141" s="215"/>
      <c r="Z141" s="260"/>
      <c r="AA141" s="254"/>
      <c r="AB141" s="259"/>
      <c r="AC141" s="266"/>
      <c r="AD141" s="269"/>
      <c r="AE141" s="267"/>
    </row>
    <row r="142" spans="1:39" x14ac:dyDescent="0.25">
      <c r="A142" s="270"/>
      <c r="B142" s="270"/>
      <c r="C142" s="269"/>
      <c r="D142" s="269"/>
      <c r="G142" s="271"/>
      <c r="H142" s="270"/>
      <c r="J142" s="270"/>
      <c r="K142" s="272"/>
      <c r="L142" s="270"/>
      <c r="M142" s="270"/>
      <c r="O142" s="269"/>
      <c r="P142" s="269"/>
      <c r="Q142" s="269"/>
      <c r="R142" s="269"/>
      <c r="S142" s="269"/>
      <c r="T142" s="269"/>
      <c r="U142" s="269"/>
      <c r="V142" s="269"/>
      <c r="W142" s="269"/>
      <c r="X142" s="269"/>
      <c r="Y142" s="215"/>
      <c r="Z142" s="273"/>
      <c r="AA142" s="269"/>
      <c r="AB142" s="280"/>
      <c r="AC142" s="265"/>
      <c r="AD142" s="269"/>
      <c r="AE142" s="267"/>
    </row>
    <row r="143" spans="1:39" x14ac:dyDescent="0.25">
      <c r="A143" s="270"/>
      <c r="B143" s="270"/>
      <c r="C143" s="269"/>
      <c r="D143" s="269"/>
      <c r="G143" s="271"/>
      <c r="H143" s="270"/>
      <c r="J143" s="270"/>
      <c r="K143" s="272"/>
      <c r="L143" s="270"/>
      <c r="M143" s="270"/>
      <c r="O143" s="269"/>
      <c r="P143" s="269"/>
      <c r="Q143" s="269"/>
      <c r="R143" s="269"/>
      <c r="S143" s="269"/>
      <c r="T143" s="269"/>
      <c r="U143" s="269"/>
      <c r="V143" s="269"/>
      <c r="W143" s="269"/>
      <c r="X143" s="269"/>
      <c r="Y143" s="215"/>
      <c r="Z143" s="273"/>
      <c r="AA143" s="269"/>
      <c r="AB143" s="280"/>
      <c r="AC143" s="280"/>
      <c r="AD143" s="269"/>
      <c r="AE143" s="267"/>
    </row>
    <row r="144" spans="1:39" x14ac:dyDescent="0.25">
      <c r="A144" s="274"/>
      <c r="B144" s="262"/>
      <c r="C144" s="269"/>
      <c r="D144" s="269"/>
      <c r="G144" s="271"/>
      <c r="H144" s="274"/>
      <c r="J144" s="274"/>
      <c r="K144" s="275"/>
      <c r="L144" s="274"/>
      <c r="M144" s="274"/>
      <c r="O144" s="269"/>
      <c r="P144" s="269"/>
      <c r="Q144" s="269"/>
      <c r="R144" s="269"/>
      <c r="S144" s="269"/>
      <c r="T144" s="269"/>
      <c r="U144" s="269"/>
      <c r="V144" s="269"/>
      <c r="W144" s="269"/>
      <c r="X144" s="269"/>
      <c r="Y144" s="276" t="s">
        <v>283</v>
      </c>
      <c r="Z144" s="273"/>
      <c r="AA144" s="269"/>
      <c r="AB144" s="269"/>
      <c r="AC144" s="254"/>
      <c r="AD144" s="254"/>
      <c r="AE144" s="192"/>
    </row>
    <row r="145" spans="1:31" x14ac:dyDescent="0.25">
      <c r="A145" s="262"/>
      <c r="B145" s="270"/>
      <c r="C145" s="269"/>
      <c r="D145" s="269"/>
      <c r="G145" s="271"/>
      <c r="H145" s="262"/>
      <c r="J145" s="262"/>
      <c r="K145" s="268"/>
      <c r="L145" s="262"/>
      <c r="M145" s="262"/>
      <c r="O145" s="269"/>
      <c r="P145" s="269"/>
      <c r="Q145" s="269"/>
      <c r="R145" s="269"/>
      <c r="S145" s="269"/>
      <c r="T145" s="269"/>
      <c r="U145" s="269"/>
      <c r="V145" s="269"/>
      <c r="W145" s="269"/>
      <c r="X145" s="269"/>
      <c r="Y145" s="215" t="s">
        <v>284</v>
      </c>
      <c r="Z145" s="273"/>
      <c r="AA145" s="269"/>
      <c r="AB145" s="269"/>
      <c r="AE145" s="181"/>
    </row>
    <row r="146" spans="1:31" x14ac:dyDescent="0.25">
      <c r="A146" s="254" t="s">
        <v>286</v>
      </c>
      <c r="B146" s="254"/>
      <c r="C146" s="254"/>
      <c r="D146" s="254"/>
      <c r="G146" s="255"/>
      <c r="H146" s="254"/>
      <c r="J146" s="254"/>
      <c r="K146" s="257"/>
      <c r="L146" s="254"/>
      <c r="M146" s="254"/>
      <c r="O146" s="254"/>
      <c r="P146" s="254"/>
      <c r="Q146" s="254"/>
      <c r="R146" s="254"/>
      <c r="S146" s="254"/>
      <c r="T146" s="254"/>
      <c r="U146" s="254"/>
      <c r="V146" s="254"/>
      <c r="W146" s="254"/>
      <c r="X146" s="254"/>
      <c r="Y146" s="254"/>
      <c r="Z146" s="254"/>
      <c r="AA146" s="254"/>
      <c r="AB146" s="254"/>
      <c r="AE146" s="181"/>
    </row>
    <row r="147" spans="1:31" x14ac:dyDescent="0.25">
      <c r="K147" s="252"/>
    </row>
    <row r="148" spans="1:31" x14ac:dyDescent="0.25">
      <c r="K148" s="252"/>
      <c r="Z148" s="253"/>
    </row>
    <row r="149" spans="1:31" x14ac:dyDescent="0.25">
      <c r="K149" s="252"/>
    </row>
    <row r="150" spans="1:31" x14ac:dyDescent="0.25">
      <c r="K150" s="252"/>
    </row>
    <row r="151" spans="1:31" x14ac:dyDescent="0.25">
      <c r="K151" s="252"/>
    </row>
    <row r="152" spans="1:31" x14ac:dyDescent="0.25">
      <c r="K152" s="252"/>
    </row>
    <row r="153" spans="1:31" x14ac:dyDescent="0.25">
      <c r="K153" s="252"/>
    </row>
    <row r="154" spans="1:31" x14ac:dyDescent="0.25">
      <c r="K154" s="252"/>
    </row>
    <row r="155" spans="1:31" x14ac:dyDescent="0.25">
      <c r="K155" s="252"/>
    </row>
    <row r="156" spans="1:31" x14ac:dyDescent="0.25">
      <c r="K156" s="252"/>
    </row>
    <row r="157" spans="1:31" x14ac:dyDescent="0.25">
      <c r="K157" s="252"/>
    </row>
  </sheetData>
  <mergeCells count="14">
    <mergeCell ref="A6:A7"/>
    <mergeCell ref="B6:B7"/>
    <mergeCell ref="C6:C7"/>
    <mergeCell ref="D6:D7"/>
    <mergeCell ref="E6:I6"/>
    <mergeCell ref="AD6:AD7"/>
    <mergeCell ref="F8:G8"/>
    <mergeCell ref="K6:M6"/>
    <mergeCell ref="N6:P6"/>
    <mergeCell ref="Q6:S6"/>
    <mergeCell ref="T6:W6"/>
    <mergeCell ref="X6:X7"/>
    <mergeCell ref="Y6:AC6"/>
    <mergeCell ref="J6:J7"/>
  </mergeCells>
  <pageMargins left="0.7" right="0.7" top="0.75" bottom="0.75" header="0.3" footer="0.3"/>
  <pageSetup paperSize="9" orientation="portrait" horizontalDpi="180" verticalDpi="18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5AB8F-F45A-48BE-A40E-1B94045CD165}">
  <dimension ref="A1:AM157"/>
  <sheetViews>
    <sheetView topLeftCell="T128" zoomScaleNormal="100" workbookViewId="0">
      <selection activeCell="AE140" sqref="AE140"/>
    </sheetView>
  </sheetViews>
  <sheetFormatPr defaultRowHeight="15" x14ac:dyDescent="0.25"/>
  <cols>
    <col min="1" max="1" width="5" style="176" customWidth="1"/>
    <col min="2" max="2" width="16.85546875" style="176" bestFit="1" customWidth="1"/>
    <col min="3" max="3" width="15.85546875" style="176" customWidth="1"/>
    <col min="4" max="4" width="14.85546875" style="176" customWidth="1"/>
    <col min="5" max="5" width="40.140625" style="176" customWidth="1"/>
    <col min="6" max="6" width="11.42578125" style="176" customWidth="1"/>
    <col min="7" max="7" width="11.5703125" style="176" customWidth="1"/>
    <col min="8" max="8" width="77.7109375" style="176" customWidth="1"/>
    <col min="9" max="9" width="14.140625" style="176" customWidth="1"/>
    <col min="10" max="10" width="17.85546875" style="176" bestFit="1" customWidth="1"/>
    <col min="11" max="11" width="32.7109375" style="176" customWidth="1"/>
    <col min="12" max="12" width="10.7109375" style="176" bestFit="1" customWidth="1"/>
    <col min="13" max="13" width="12.5703125" style="176" customWidth="1"/>
    <col min="14" max="14" width="30.140625" style="176" bestFit="1" customWidth="1"/>
    <col min="15" max="15" width="72.85546875" style="176" customWidth="1"/>
    <col min="16" max="16" width="12" style="176" customWidth="1"/>
    <col min="17" max="18" width="11.85546875" style="176" bestFit="1" customWidth="1"/>
    <col min="19" max="19" width="12.28515625" style="176" customWidth="1"/>
    <col min="20" max="20" width="14" style="176" bestFit="1" customWidth="1"/>
    <col min="21" max="21" width="12.7109375" style="176" bestFit="1" customWidth="1"/>
    <col min="22" max="22" width="6.5703125" style="176" customWidth="1"/>
    <col min="23" max="23" width="14" style="176" customWidth="1"/>
    <col min="24" max="24" width="13.5703125" style="176" customWidth="1"/>
    <col min="25" max="25" width="13.85546875" style="176" customWidth="1"/>
    <col min="26" max="26" width="13.5703125" style="176" customWidth="1"/>
    <col min="27" max="27" width="12.85546875" style="176" customWidth="1"/>
    <col min="28" max="28" width="12.5703125" style="176" bestFit="1" customWidth="1"/>
    <col min="29" max="29" width="13.5703125" style="176" bestFit="1" customWidth="1"/>
    <col min="30" max="30" width="18" style="176" bestFit="1" customWidth="1"/>
    <col min="31" max="31" width="9.140625" style="176"/>
    <col min="32" max="32" width="11.5703125" style="176" bestFit="1" customWidth="1"/>
    <col min="33" max="33" width="10.5703125" style="176" bestFit="1" customWidth="1"/>
    <col min="34" max="34" width="11.5703125" style="176" bestFit="1" customWidth="1"/>
    <col min="35" max="38" width="9.140625" style="176"/>
    <col min="39" max="39" width="11.5703125" style="176" bestFit="1" customWidth="1"/>
    <col min="40" max="16384" width="9.140625" style="176"/>
  </cols>
  <sheetData>
    <row r="1" spans="1:34" x14ac:dyDescent="0.25">
      <c r="A1" s="192" t="s">
        <v>695</v>
      </c>
      <c r="B1" s="181"/>
      <c r="C1" s="181"/>
      <c r="D1" s="181"/>
    </row>
    <row r="2" spans="1:34" x14ac:dyDescent="0.25">
      <c r="A2" s="192" t="s">
        <v>141</v>
      </c>
      <c r="B2" s="181"/>
      <c r="C2" s="181"/>
      <c r="D2" s="181"/>
      <c r="G2" s="193"/>
      <c r="AC2" s="194"/>
    </row>
    <row r="3" spans="1:34" x14ac:dyDescent="0.25">
      <c r="A3" s="192" t="s">
        <v>282</v>
      </c>
      <c r="B3" s="181"/>
      <c r="C3" s="181"/>
      <c r="D3" s="181"/>
      <c r="G3" s="193"/>
      <c r="AA3" s="194"/>
    </row>
    <row r="4" spans="1:34" x14ac:dyDescent="0.25">
      <c r="A4" s="192" t="s">
        <v>696</v>
      </c>
      <c r="B4" s="181"/>
      <c r="C4" s="181"/>
      <c r="D4" s="181"/>
      <c r="G4" s="193"/>
      <c r="AA4" s="194"/>
    </row>
    <row r="5" spans="1:34" ht="15.75" thickBot="1" x14ac:dyDescent="0.3"/>
    <row r="6" spans="1:34" s="195" customFormat="1" ht="23.1" customHeight="1" x14ac:dyDescent="0.25">
      <c r="A6" s="645" t="s">
        <v>26</v>
      </c>
      <c r="B6" s="642" t="s">
        <v>52</v>
      </c>
      <c r="C6" s="642" t="s">
        <v>271</v>
      </c>
      <c r="D6" s="642" t="s">
        <v>272</v>
      </c>
      <c r="E6" s="638" t="s">
        <v>41</v>
      </c>
      <c r="F6" s="639"/>
      <c r="G6" s="639"/>
      <c r="H6" s="639"/>
      <c r="I6" s="640"/>
      <c r="J6" s="641" t="s">
        <v>27</v>
      </c>
      <c r="K6" s="635" t="s">
        <v>28</v>
      </c>
      <c r="L6" s="636"/>
      <c r="M6" s="637"/>
      <c r="N6" s="638" t="s">
        <v>36</v>
      </c>
      <c r="O6" s="639"/>
      <c r="P6" s="640"/>
      <c r="Q6" s="635" t="s">
        <v>29</v>
      </c>
      <c r="R6" s="636"/>
      <c r="S6" s="637"/>
      <c r="T6" s="641" t="s">
        <v>72</v>
      </c>
      <c r="U6" s="641"/>
      <c r="V6" s="641"/>
      <c r="W6" s="641"/>
      <c r="X6" s="642" t="s">
        <v>95</v>
      </c>
      <c r="Y6" s="638" t="s">
        <v>76</v>
      </c>
      <c r="Z6" s="639"/>
      <c r="AA6" s="639"/>
      <c r="AB6" s="639"/>
      <c r="AC6" s="640"/>
      <c r="AD6" s="631" t="s">
        <v>31</v>
      </c>
    </row>
    <row r="7" spans="1:34" s="195" customFormat="1" ht="45" x14ac:dyDescent="0.25">
      <c r="A7" s="646"/>
      <c r="B7" s="643"/>
      <c r="C7" s="643"/>
      <c r="D7" s="643"/>
      <c r="E7" s="196" t="s">
        <v>83</v>
      </c>
      <c r="F7" s="196" t="s">
        <v>84</v>
      </c>
      <c r="G7" s="282" t="s">
        <v>144</v>
      </c>
      <c r="H7" s="282" t="s">
        <v>51</v>
      </c>
      <c r="I7" s="282" t="s">
        <v>53</v>
      </c>
      <c r="J7" s="644"/>
      <c r="K7" s="197" t="s">
        <v>32</v>
      </c>
      <c r="L7" s="197" t="s">
        <v>33</v>
      </c>
      <c r="M7" s="283" t="s">
        <v>56</v>
      </c>
      <c r="N7" s="283" t="s">
        <v>37</v>
      </c>
      <c r="O7" s="283" t="s">
        <v>51</v>
      </c>
      <c r="P7" s="283" t="s">
        <v>38</v>
      </c>
      <c r="Q7" s="197" t="s">
        <v>34</v>
      </c>
      <c r="R7" s="197" t="s">
        <v>35</v>
      </c>
      <c r="S7" s="196" t="s">
        <v>105</v>
      </c>
      <c r="T7" s="196" t="s">
        <v>106</v>
      </c>
      <c r="U7" s="196" t="s">
        <v>107</v>
      </c>
      <c r="V7" s="196" t="s">
        <v>108</v>
      </c>
      <c r="W7" s="196" t="s">
        <v>43</v>
      </c>
      <c r="X7" s="643"/>
      <c r="Y7" s="196" t="s">
        <v>30</v>
      </c>
      <c r="Z7" s="196" t="s">
        <v>77</v>
      </c>
      <c r="AA7" s="196" t="s">
        <v>78</v>
      </c>
      <c r="AB7" s="196" t="s">
        <v>79</v>
      </c>
      <c r="AC7" s="196" t="s">
        <v>80</v>
      </c>
      <c r="AD7" s="632"/>
    </row>
    <row r="8" spans="1:34" x14ac:dyDescent="0.25">
      <c r="A8" s="198">
        <v>1</v>
      </c>
      <c r="B8" s="198">
        <v>2</v>
      </c>
      <c r="C8" s="198"/>
      <c r="D8" s="198"/>
      <c r="E8" s="198">
        <v>3</v>
      </c>
      <c r="F8" s="633">
        <v>4</v>
      </c>
      <c r="G8" s="634"/>
      <c r="H8" s="198">
        <v>5</v>
      </c>
      <c r="I8" s="198">
        <v>6</v>
      </c>
      <c r="J8" s="198">
        <v>7</v>
      </c>
      <c r="K8" s="198">
        <v>8</v>
      </c>
      <c r="L8" s="198">
        <v>9</v>
      </c>
      <c r="M8" s="198">
        <v>10</v>
      </c>
      <c r="N8" s="198">
        <v>11</v>
      </c>
      <c r="O8" s="198">
        <v>12</v>
      </c>
      <c r="P8" s="198">
        <v>13</v>
      </c>
      <c r="Q8" s="198">
        <v>14</v>
      </c>
      <c r="R8" s="198">
        <v>15</v>
      </c>
      <c r="S8" s="198">
        <v>16</v>
      </c>
      <c r="T8" s="198">
        <v>17</v>
      </c>
      <c r="U8" s="198">
        <v>18</v>
      </c>
      <c r="V8" s="198">
        <v>19</v>
      </c>
      <c r="W8" s="198">
        <v>20</v>
      </c>
      <c r="X8" s="198">
        <v>21</v>
      </c>
      <c r="Y8" s="198">
        <v>22</v>
      </c>
      <c r="Z8" s="198">
        <v>23</v>
      </c>
      <c r="AA8" s="198">
        <v>24</v>
      </c>
      <c r="AB8" s="198" t="s">
        <v>96</v>
      </c>
      <c r="AC8" s="198" t="s">
        <v>97</v>
      </c>
      <c r="AD8" s="198">
        <v>27</v>
      </c>
      <c r="AH8" s="181"/>
    </row>
    <row r="9" spans="1:34" x14ac:dyDescent="0.25">
      <c r="A9" s="183"/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H9" s="181"/>
    </row>
    <row r="10" spans="1:34" x14ac:dyDescent="0.25">
      <c r="A10" s="177"/>
      <c r="B10" s="184" t="s">
        <v>643</v>
      </c>
      <c r="C10" s="177"/>
      <c r="D10" s="177"/>
      <c r="E10" s="177"/>
      <c r="F10" s="177"/>
      <c r="G10" s="177"/>
      <c r="H10" s="177"/>
      <c r="I10" s="177"/>
      <c r="J10" s="177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H10" s="181"/>
    </row>
    <row r="11" spans="1:34" x14ac:dyDescent="0.25">
      <c r="A11" s="199">
        <v>1</v>
      </c>
      <c r="B11" s="200" t="s">
        <v>274</v>
      </c>
      <c r="C11" s="182" t="s">
        <v>276</v>
      </c>
      <c r="D11" s="182" t="s">
        <v>276</v>
      </c>
      <c r="E11" s="185" t="s">
        <v>529</v>
      </c>
      <c r="F11" s="201">
        <v>12</v>
      </c>
      <c r="G11" s="202"/>
      <c r="H11" s="188" t="s">
        <v>533</v>
      </c>
      <c r="I11" s="189" t="s">
        <v>532</v>
      </c>
      <c r="J11" s="203" t="s">
        <v>382</v>
      </c>
      <c r="K11" s="204" t="s">
        <v>425</v>
      </c>
      <c r="L11" s="205">
        <v>44411</v>
      </c>
      <c r="M11" s="203" t="s">
        <v>175</v>
      </c>
      <c r="N11" s="187" t="s">
        <v>299</v>
      </c>
      <c r="O11" s="190" t="s">
        <v>591</v>
      </c>
      <c r="P11" s="189" t="s">
        <v>116</v>
      </c>
      <c r="Q11" s="205">
        <v>44411</v>
      </c>
      <c r="R11" s="205">
        <v>44775</v>
      </c>
      <c r="S11" s="190" t="s">
        <v>117</v>
      </c>
      <c r="T11" s="191">
        <v>1800000</v>
      </c>
      <c r="U11" s="206">
        <f>T11*10%</f>
        <v>180000</v>
      </c>
      <c r="V11" s="190"/>
      <c r="W11" s="207">
        <f>T11+U11+V11</f>
        <v>1980000</v>
      </c>
      <c r="X11" s="482">
        <v>1800000</v>
      </c>
      <c r="Y11" s="179"/>
      <c r="Z11" s="179">
        <f>+'[4]JANUARI (3)'!AB11</f>
        <v>0</v>
      </c>
      <c r="AA11" s="179"/>
      <c r="AB11" s="182">
        <f>+Z11+AA11</f>
        <v>0</v>
      </c>
      <c r="AC11" s="182">
        <f>+AB11+Y11</f>
        <v>0</v>
      </c>
      <c r="AD11" s="177"/>
      <c r="AH11" s="181"/>
    </row>
    <row r="12" spans="1:34" x14ac:dyDescent="0.25">
      <c r="A12" s="199">
        <f>+A11+1</f>
        <v>2</v>
      </c>
      <c r="B12" s="200" t="s">
        <v>274</v>
      </c>
      <c r="C12" s="182" t="s">
        <v>276</v>
      </c>
      <c r="D12" s="182" t="s">
        <v>276</v>
      </c>
      <c r="E12" s="185" t="s">
        <v>529</v>
      </c>
      <c r="F12" s="201">
        <v>12</v>
      </c>
      <c r="G12" s="202"/>
      <c r="H12" s="188" t="s">
        <v>533</v>
      </c>
      <c r="I12" s="189" t="s">
        <v>532</v>
      </c>
      <c r="J12" s="203" t="s">
        <v>382</v>
      </c>
      <c r="K12" s="204" t="s">
        <v>426</v>
      </c>
      <c r="L12" s="205">
        <v>44411</v>
      </c>
      <c r="M12" s="203" t="s">
        <v>175</v>
      </c>
      <c r="N12" s="187" t="s">
        <v>300</v>
      </c>
      <c r="O12" s="188" t="s">
        <v>582</v>
      </c>
      <c r="P12" s="189" t="s">
        <v>116</v>
      </c>
      <c r="Q12" s="205">
        <v>44411</v>
      </c>
      <c r="R12" s="205">
        <v>44775</v>
      </c>
      <c r="S12" s="190" t="s">
        <v>117</v>
      </c>
      <c r="T12" s="191">
        <v>1800000</v>
      </c>
      <c r="U12" s="206">
        <f>T12*10%</f>
        <v>180000</v>
      </c>
      <c r="V12" s="190"/>
      <c r="W12" s="207">
        <f>T12+U12+V12</f>
        <v>1980000</v>
      </c>
      <c r="X12" s="483">
        <v>1800000</v>
      </c>
      <c r="Y12" s="179"/>
      <c r="Z12" s="179">
        <f>+'[4]JANUARI (3)'!AB12</f>
        <v>0</v>
      </c>
      <c r="AA12" s="182"/>
      <c r="AB12" s="182">
        <f t="shared" ref="AB12:AB33" si="0">+Z12+AA12</f>
        <v>0</v>
      </c>
      <c r="AC12" s="182">
        <f t="shared" ref="AC12:AC78" si="1">+AB12+Y12</f>
        <v>0</v>
      </c>
      <c r="AD12" s="190"/>
      <c r="AH12" s="181"/>
    </row>
    <row r="13" spans="1:34" x14ac:dyDescent="0.25">
      <c r="A13" s="199">
        <f t="shared" ref="A13:A78" si="2">+A12+1</f>
        <v>3</v>
      </c>
      <c r="B13" s="200" t="s">
        <v>274</v>
      </c>
      <c r="C13" s="182" t="s">
        <v>276</v>
      </c>
      <c r="D13" s="182" t="s">
        <v>276</v>
      </c>
      <c r="E13" s="185" t="s">
        <v>529</v>
      </c>
      <c r="F13" s="201">
        <v>12</v>
      </c>
      <c r="G13" s="209"/>
      <c r="H13" s="188" t="s">
        <v>533</v>
      </c>
      <c r="I13" s="189" t="s">
        <v>532</v>
      </c>
      <c r="J13" s="203" t="s">
        <v>382</v>
      </c>
      <c r="K13" s="204" t="s">
        <v>427</v>
      </c>
      <c r="L13" s="205">
        <v>44411</v>
      </c>
      <c r="M13" s="203" t="s">
        <v>175</v>
      </c>
      <c r="N13" s="187" t="s">
        <v>301</v>
      </c>
      <c r="O13" s="188" t="s">
        <v>550</v>
      </c>
      <c r="P13" s="189" t="s">
        <v>116</v>
      </c>
      <c r="Q13" s="205">
        <v>44411</v>
      </c>
      <c r="R13" s="205">
        <v>44775</v>
      </c>
      <c r="S13" s="190" t="s">
        <v>117</v>
      </c>
      <c r="T13" s="191">
        <v>1800000</v>
      </c>
      <c r="U13" s="206">
        <f>T13*10%</f>
        <v>180000</v>
      </c>
      <c r="V13" s="190"/>
      <c r="W13" s="207">
        <f>T13+U13+V13</f>
        <v>1980000</v>
      </c>
      <c r="X13" s="483">
        <v>1800000</v>
      </c>
      <c r="Y13" s="179"/>
      <c r="Z13" s="179">
        <f>+'[4]JANUARI (3)'!AB13</f>
        <v>0</v>
      </c>
      <c r="AA13" s="182"/>
      <c r="AB13" s="182">
        <f t="shared" si="0"/>
        <v>0</v>
      </c>
      <c r="AC13" s="182">
        <f t="shared" si="1"/>
        <v>0</v>
      </c>
      <c r="AD13" s="190"/>
      <c r="AH13" s="181"/>
    </row>
    <row r="14" spans="1:34" x14ac:dyDescent="0.25">
      <c r="A14" s="199">
        <f t="shared" si="2"/>
        <v>4</v>
      </c>
      <c r="B14" s="200" t="s">
        <v>274</v>
      </c>
      <c r="C14" s="182" t="s">
        <v>276</v>
      </c>
      <c r="D14" s="182" t="s">
        <v>276</v>
      </c>
      <c r="E14" s="185" t="s">
        <v>529</v>
      </c>
      <c r="F14" s="201">
        <v>60</v>
      </c>
      <c r="G14" s="209"/>
      <c r="H14" s="188" t="s">
        <v>533</v>
      </c>
      <c r="I14" s="189" t="s">
        <v>532</v>
      </c>
      <c r="J14" s="203" t="s">
        <v>382</v>
      </c>
      <c r="K14" s="204" t="s">
        <v>428</v>
      </c>
      <c r="L14" s="205">
        <v>44411</v>
      </c>
      <c r="M14" s="203" t="s">
        <v>175</v>
      </c>
      <c r="N14" s="187" t="s">
        <v>302</v>
      </c>
      <c r="O14" s="188" t="s">
        <v>550</v>
      </c>
      <c r="P14" s="189" t="s">
        <v>116</v>
      </c>
      <c r="Q14" s="205">
        <v>44411</v>
      </c>
      <c r="R14" s="205">
        <v>44775</v>
      </c>
      <c r="S14" s="190" t="s">
        <v>117</v>
      </c>
      <c r="T14" s="191">
        <v>10800000</v>
      </c>
      <c r="U14" s="206">
        <f t="shared" ref="U14:U83" si="3">T14*10%</f>
        <v>1080000</v>
      </c>
      <c r="V14" s="190"/>
      <c r="W14" s="207">
        <f t="shared" ref="W14:W83" si="4">T14+U14+V14</f>
        <v>11880000</v>
      </c>
      <c r="X14" s="483">
        <v>10800000</v>
      </c>
      <c r="Y14" s="179"/>
      <c r="Z14" s="179">
        <f>+'[4]JANUARI (3)'!AB14</f>
        <v>0</v>
      </c>
      <c r="AA14" s="182"/>
      <c r="AB14" s="182">
        <f t="shared" si="0"/>
        <v>0</v>
      </c>
      <c r="AC14" s="182">
        <f t="shared" si="1"/>
        <v>0</v>
      </c>
      <c r="AD14" s="190"/>
      <c r="AH14" s="181"/>
    </row>
    <row r="15" spans="1:34" x14ac:dyDescent="0.25">
      <c r="A15" s="199">
        <f t="shared" si="2"/>
        <v>5</v>
      </c>
      <c r="B15" s="200" t="s">
        <v>274</v>
      </c>
      <c r="C15" s="182" t="s">
        <v>276</v>
      </c>
      <c r="D15" s="182" t="s">
        <v>276</v>
      </c>
      <c r="E15" s="185" t="s">
        <v>529</v>
      </c>
      <c r="F15" s="201">
        <v>24</v>
      </c>
      <c r="G15" s="209"/>
      <c r="H15" s="188" t="s">
        <v>533</v>
      </c>
      <c r="I15" s="189" t="s">
        <v>532</v>
      </c>
      <c r="J15" s="203" t="s">
        <v>382</v>
      </c>
      <c r="K15" s="204" t="s">
        <v>429</v>
      </c>
      <c r="L15" s="205">
        <v>44411</v>
      </c>
      <c r="M15" s="203" t="s">
        <v>175</v>
      </c>
      <c r="N15" s="187" t="s">
        <v>303</v>
      </c>
      <c r="O15" s="188" t="s">
        <v>586</v>
      </c>
      <c r="P15" s="189" t="s">
        <v>116</v>
      </c>
      <c r="Q15" s="205">
        <v>44411</v>
      </c>
      <c r="R15" s="205">
        <v>44775</v>
      </c>
      <c r="S15" s="190" t="s">
        <v>117</v>
      </c>
      <c r="T15" s="191">
        <v>3600000</v>
      </c>
      <c r="U15" s="206">
        <f t="shared" si="3"/>
        <v>360000</v>
      </c>
      <c r="V15" s="190"/>
      <c r="W15" s="207">
        <f t="shared" si="4"/>
        <v>3960000</v>
      </c>
      <c r="X15" s="483">
        <v>3600000</v>
      </c>
      <c r="Y15" s="179"/>
      <c r="Z15" s="179">
        <f>+'[4]JANUARI (3)'!AB15</f>
        <v>0</v>
      </c>
      <c r="AA15" s="182"/>
      <c r="AB15" s="182">
        <f t="shared" si="0"/>
        <v>0</v>
      </c>
      <c r="AC15" s="182">
        <f t="shared" si="1"/>
        <v>0</v>
      </c>
      <c r="AD15" s="190"/>
      <c r="AH15" s="181"/>
    </row>
    <row r="16" spans="1:34" x14ac:dyDescent="0.25">
      <c r="A16" s="199">
        <f t="shared" si="2"/>
        <v>6</v>
      </c>
      <c r="B16" s="200" t="s">
        <v>274</v>
      </c>
      <c r="C16" s="182" t="s">
        <v>276</v>
      </c>
      <c r="D16" s="182" t="s">
        <v>276</v>
      </c>
      <c r="E16" s="185" t="s">
        <v>529</v>
      </c>
      <c r="F16" s="201">
        <v>12</v>
      </c>
      <c r="G16" s="209"/>
      <c r="H16" s="188" t="s">
        <v>533</v>
      </c>
      <c r="I16" s="189" t="s">
        <v>532</v>
      </c>
      <c r="J16" s="203" t="s">
        <v>382</v>
      </c>
      <c r="K16" s="204" t="s">
        <v>430</v>
      </c>
      <c r="L16" s="205">
        <v>44411</v>
      </c>
      <c r="M16" s="203" t="s">
        <v>175</v>
      </c>
      <c r="N16" s="187" t="s">
        <v>304</v>
      </c>
      <c r="O16" s="188" t="s">
        <v>587</v>
      </c>
      <c r="P16" s="189" t="s">
        <v>116</v>
      </c>
      <c r="Q16" s="205">
        <v>44411</v>
      </c>
      <c r="R16" s="205">
        <v>44775</v>
      </c>
      <c r="S16" s="190" t="s">
        <v>117</v>
      </c>
      <c r="T16" s="191">
        <v>7200000</v>
      </c>
      <c r="U16" s="206">
        <f t="shared" si="3"/>
        <v>720000</v>
      </c>
      <c r="V16" s="190"/>
      <c r="W16" s="207">
        <f t="shared" si="4"/>
        <v>7920000</v>
      </c>
      <c r="X16" s="483">
        <v>7200000</v>
      </c>
      <c r="Y16" s="179"/>
      <c r="Z16" s="179">
        <f>+'[4]JANUARI (3)'!AB16</f>
        <v>0</v>
      </c>
      <c r="AA16" s="182"/>
      <c r="AB16" s="182">
        <f t="shared" si="0"/>
        <v>0</v>
      </c>
      <c r="AC16" s="182">
        <f t="shared" si="1"/>
        <v>0</v>
      </c>
      <c r="AD16" s="190"/>
      <c r="AH16" s="181"/>
    </row>
    <row r="17" spans="1:34" x14ac:dyDescent="0.25">
      <c r="A17" s="199">
        <f t="shared" si="2"/>
        <v>7</v>
      </c>
      <c r="B17" s="200" t="s">
        <v>274</v>
      </c>
      <c r="C17" s="182" t="s">
        <v>276</v>
      </c>
      <c r="D17" s="182" t="s">
        <v>276</v>
      </c>
      <c r="E17" s="185" t="s">
        <v>529</v>
      </c>
      <c r="F17" s="201">
        <v>12</v>
      </c>
      <c r="G17" s="209"/>
      <c r="H17" s="188" t="s">
        <v>533</v>
      </c>
      <c r="I17" s="189" t="s">
        <v>532</v>
      </c>
      <c r="J17" s="203" t="s">
        <v>383</v>
      </c>
      <c r="K17" s="204" t="s">
        <v>431</v>
      </c>
      <c r="L17" s="205">
        <v>44411</v>
      </c>
      <c r="M17" s="203" t="s">
        <v>175</v>
      </c>
      <c r="N17" s="187" t="s">
        <v>641</v>
      </c>
      <c r="O17" s="188" t="s">
        <v>589</v>
      </c>
      <c r="P17" s="189" t="s">
        <v>116</v>
      </c>
      <c r="Q17" s="205">
        <v>44411</v>
      </c>
      <c r="R17" s="205">
        <v>44775</v>
      </c>
      <c r="S17" s="190" t="s">
        <v>117</v>
      </c>
      <c r="T17" s="191">
        <v>1800000</v>
      </c>
      <c r="U17" s="206">
        <f t="shared" si="3"/>
        <v>180000</v>
      </c>
      <c r="V17" s="190"/>
      <c r="W17" s="207">
        <f t="shared" si="4"/>
        <v>1980000</v>
      </c>
      <c r="X17" s="483">
        <v>1800000</v>
      </c>
      <c r="Y17" s="179"/>
      <c r="Z17" s="179">
        <f>+'[4]JANUARI (3)'!AB17</f>
        <v>0</v>
      </c>
      <c r="AA17" s="182"/>
      <c r="AB17" s="182">
        <f t="shared" si="0"/>
        <v>0</v>
      </c>
      <c r="AC17" s="182">
        <f t="shared" si="1"/>
        <v>0</v>
      </c>
      <c r="AD17" s="190"/>
      <c r="AG17" s="194"/>
      <c r="AH17" s="181"/>
    </row>
    <row r="18" spans="1:34" x14ac:dyDescent="0.25">
      <c r="A18" s="199">
        <f t="shared" si="2"/>
        <v>8</v>
      </c>
      <c r="B18" s="200" t="s">
        <v>274</v>
      </c>
      <c r="C18" s="182" t="s">
        <v>276</v>
      </c>
      <c r="D18" s="182" t="s">
        <v>276</v>
      </c>
      <c r="E18" s="185" t="s">
        <v>529</v>
      </c>
      <c r="F18" s="201">
        <v>12</v>
      </c>
      <c r="G18" s="209"/>
      <c r="H18" s="188" t="s">
        <v>533</v>
      </c>
      <c r="I18" s="189" t="s">
        <v>532</v>
      </c>
      <c r="J18" s="203" t="s">
        <v>382</v>
      </c>
      <c r="K18" s="204" t="s">
        <v>432</v>
      </c>
      <c r="L18" s="205">
        <v>44411</v>
      </c>
      <c r="M18" s="203" t="s">
        <v>175</v>
      </c>
      <c r="N18" s="187" t="s">
        <v>305</v>
      </c>
      <c r="O18" s="188" t="s">
        <v>584</v>
      </c>
      <c r="P18" s="189" t="s">
        <v>116</v>
      </c>
      <c r="Q18" s="205">
        <v>44411</v>
      </c>
      <c r="R18" s="205">
        <v>44775</v>
      </c>
      <c r="S18" s="190" t="s">
        <v>117</v>
      </c>
      <c r="T18" s="191">
        <v>1800000</v>
      </c>
      <c r="U18" s="206">
        <f t="shared" si="3"/>
        <v>180000</v>
      </c>
      <c r="V18" s="190"/>
      <c r="W18" s="207">
        <f t="shared" si="4"/>
        <v>1980000</v>
      </c>
      <c r="X18" s="483">
        <v>1800000</v>
      </c>
      <c r="Y18" s="179"/>
      <c r="Z18" s="179">
        <f>+'[4]JANUARI (3)'!AB18</f>
        <v>0</v>
      </c>
      <c r="AA18" s="182"/>
      <c r="AB18" s="182">
        <f t="shared" si="0"/>
        <v>0</v>
      </c>
      <c r="AC18" s="182">
        <f t="shared" si="1"/>
        <v>0</v>
      </c>
      <c r="AD18" s="190"/>
      <c r="AH18" s="181"/>
    </row>
    <row r="19" spans="1:34" x14ac:dyDescent="0.25">
      <c r="A19" s="199">
        <f t="shared" si="2"/>
        <v>9</v>
      </c>
      <c r="B19" s="200" t="s">
        <v>274</v>
      </c>
      <c r="C19" s="182" t="s">
        <v>276</v>
      </c>
      <c r="D19" s="182" t="s">
        <v>276</v>
      </c>
      <c r="E19" s="185" t="s">
        <v>529</v>
      </c>
      <c r="F19" s="201">
        <v>12</v>
      </c>
      <c r="G19" s="209"/>
      <c r="H19" s="188" t="s">
        <v>533</v>
      </c>
      <c r="I19" s="189" t="s">
        <v>532</v>
      </c>
      <c r="J19" s="203" t="s">
        <v>382</v>
      </c>
      <c r="K19" s="204" t="s">
        <v>433</v>
      </c>
      <c r="L19" s="205">
        <v>44411</v>
      </c>
      <c r="M19" s="203" t="s">
        <v>175</v>
      </c>
      <c r="N19" s="187" t="s">
        <v>306</v>
      </c>
      <c r="O19" s="188" t="s">
        <v>585</v>
      </c>
      <c r="P19" s="189" t="s">
        <v>116</v>
      </c>
      <c r="Q19" s="205">
        <v>44411</v>
      </c>
      <c r="R19" s="205">
        <v>44775</v>
      </c>
      <c r="S19" s="190" t="s">
        <v>117</v>
      </c>
      <c r="T19" s="191">
        <v>1800000</v>
      </c>
      <c r="U19" s="206">
        <f t="shared" si="3"/>
        <v>180000</v>
      </c>
      <c r="V19" s="190"/>
      <c r="W19" s="207">
        <f t="shared" si="4"/>
        <v>1980000</v>
      </c>
      <c r="X19" s="483">
        <v>3600000</v>
      </c>
      <c r="Y19" s="179"/>
      <c r="Z19" s="179">
        <f>+'[4]JANUARI (3)'!AB19</f>
        <v>0</v>
      </c>
      <c r="AA19" s="182"/>
      <c r="AB19" s="182">
        <f t="shared" si="0"/>
        <v>0</v>
      </c>
      <c r="AC19" s="182">
        <f t="shared" si="1"/>
        <v>0</v>
      </c>
      <c r="AD19" s="190"/>
      <c r="AH19" s="181"/>
    </row>
    <row r="20" spans="1:34" x14ac:dyDescent="0.25">
      <c r="A20" s="199">
        <f t="shared" si="2"/>
        <v>10</v>
      </c>
      <c r="B20" s="200" t="s">
        <v>274</v>
      </c>
      <c r="C20" s="182" t="s">
        <v>276</v>
      </c>
      <c r="D20" s="182" t="s">
        <v>276</v>
      </c>
      <c r="E20" s="185" t="s">
        <v>529</v>
      </c>
      <c r="F20" s="201">
        <v>12</v>
      </c>
      <c r="G20" s="209"/>
      <c r="H20" s="188" t="s">
        <v>533</v>
      </c>
      <c r="I20" s="189" t="s">
        <v>532</v>
      </c>
      <c r="J20" s="203" t="s">
        <v>382</v>
      </c>
      <c r="K20" s="204" t="s">
        <v>434</v>
      </c>
      <c r="L20" s="205">
        <v>44411</v>
      </c>
      <c r="M20" s="203" t="s">
        <v>175</v>
      </c>
      <c r="N20" s="187" t="s">
        <v>307</v>
      </c>
      <c r="O20" s="188" t="s">
        <v>551</v>
      </c>
      <c r="P20" s="189" t="s">
        <v>116</v>
      </c>
      <c r="Q20" s="205">
        <v>44411</v>
      </c>
      <c r="R20" s="205">
        <v>44775</v>
      </c>
      <c r="S20" s="190" t="s">
        <v>117</v>
      </c>
      <c r="T20" s="191">
        <v>1800000</v>
      </c>
      <c r="U20" s="206">
        <f t="shared" si="3"/>
        <v>180000</v>
      </c>
      <c r="V20" s="190"/>
      <c r="W20" s="207">
        <f t="shared" si="4"/>
        <v>1980000</v>
      </c>
      <c r="X20" s="483">
        <v>1800000</v>
      </c>
      <c r="Y20" s="179"/>
      <c r="Z20" s="179">
        <f>+'[4]JANUARI (3)'!AB20</f>
        <v>0</v>
      </c>
      <c r="AA20" s="182"/>
      <c r="AB20" s="182">
        <f t="shared" si="0"/>
        <v>0</v>
      </c>
      <c r="AC20" s="182">
        <f t="shared" si="1"/>
        <v>0</v>
      </c>
      <c r="AD20" s="190"/>
      <c r="AH20" s="181"/>
    </row>
    <row r="21" spans="1:34" x14ac:dyDescent="0.25">
      <c r="A21" s="199">
        <f t="shared" si="2"/>
        <v>11</v>
      </c>
      <c r="B21" s="200" t="s">
        <v>274</v>
      </c>
      <c r="C21" s="182" t="s">
        <v>276</v>
      </c>
      <c r="D21" s="182" t="s">
        <v>276</v>
      </c>
      <c r="E21" s="185" t="s">
        <v>529</v>
      </c>
      <c r="F21" s="201">
        <v>12</v>
      </c>
      <c r="G21" s="209"/>
      <c r="H21" s="188" t="s">
        <v>533</v>
      </c>
      <c r="I21" s="189" t="s">
        <v>532</v>
      </c>
      <c r="J21" s="203" t="s">
        <v>382</v>
      </c>
      <c r="K21" s="204" t="s">
        <v>435</v>
      </c>
      <c r="L21" s="205">
        <v>44411</v>
      </c>
      <c r="M21" s="203" t="s">
        <v>175</v>
      </c>
      <c r="N21" s="187" t="s">
        <v>308</v>
      </c>
      <c r="O21" s="188" t="s">
        <v>582</v>
      </c>
      <c r="P21" s="189" t="s">
        <v>116</v>
      </c>
      <c r="Q21" s="205">
        <v>44411</v>
      </c>
      <c r="R21" s="205">
        <v>44775</v>
      </c>
      <c r="S21" s="190" t="s">
        <v>117</v>
      </c>
      <c r="T21" s="191">
        <v>1800000</v>
      </c>
      <c r="U21" s="206">
        <f t="shared" si="3"/>
        <v>180000</v>
      </c>
      <c r="V21" s="190"/>
      <c r="W21" s="207">
        <f t="shared" si="4"/>
        <v>1980000</v>
      </c>
      <c r="X21" s="483">
        <v>1800000</v>
      </c>
      <c r="Y21" s="179"/>
      <c r="Z21" s="179">
        <f>+'[4]JANUARI (3)'!AB21</f>
        <v>0</v>
      </c>
      <c r="AA21" s="182"/>
      <c r="AB21" s="182">
        <f t="shared" si="0"/>
        <v>0</v>
      </c>
      <c r="AC21" s="182">
        <f t="shared" si="1"/>
        <v>0</v>
      </c>
      <c r="AD21" s="190"/>
      <c r="AH21" s="181"/>
    </row>
    <row r="22" spans="1:34" x14ac:dyDescent="0.25">
      <c r="A22" s="199">
        <f t="shared" si="2"/>
        <v>12</v>
      </c>
      <c r="B22" s="200" t="s">
        <v>274</v>
      </c>
      <c r="C22" s="182" t="s">
        <v>276</v>
      </c>
      <c r="D22" s="182" t="s">
        <v>276</v>
      </c>
      <c r="E22" s="185" t="s">
        <v>529</v>
      </c>
      <c r="F22" s="201">
        <v>12</v>
      </c>
      <c r="G22" s="209"/>
      <c r="H22" s="188" t="s">
        <v>533</v>
      </c>
      <c r="I22" s="189" t="s">
        <v>532</v>
      </c>
      <c r="J22" s="203" t="s">
        <v>382</v>
      </c>
      <c r="K22" s="204" t="s">
        <v>436</v>
      </c>
      <c r="L22" s="205">
        <v>44411</v>
      </c>
      <c r="M22" s="203" t="s">
        <v>175</v>
      </c>
      <c r="N22" s="187" t="s">
        <v>309</v>
      </c>
      <c r="O22" s="188" t="s">
        <v>586</v>
      </c>
      <c r="P22" s="189" t="s">
        <v>116</v>
      </c>
      <c r="Q22" s="205">
        <v>44411</v>
      </c>
      <c r="R22" s="205">
        <v>44775</v>
      </c>
      <c r="S22" s="190" t="s">
        <v>117</v>
      </c>
      <c r="T22" s="191">
        <v>1800000</v>
      </c>
      <c r="U22" s="206">
        <f t="shared" si="3"/>
        <v>180000</v>
      </c>
      <c r="V22" s="190"/>
      <c r="W22" s="207">
        <f t="shared" si="4"/>
        <v>1980000</v>
      </c>
      <c r="X22" s="483">
        <v>1800000</v>
      </c>
      <c r="Y22" s="179"/>
      <c r="Z22" s="179">
        <f>+'[4]JANUARI (3)'!AB22</f>
        <v>0</v>
      </c>
      <c r="AA22" s="182"/>
      <c r="AB22" s="182">
        <f t="shared" si="0"/>
        <v>0</v>
      </c>
      <c r="AC22" s="182">
        <f t="shared" si="1"/>
        <v>0</v>
      </c>
      <c r="AD22" s="190"/>
      <c r="AH22" s="181"/>
    </row>
    <row r="23" spans="1:34" x14ac:dyDescent="0.25">
      <c r="A23" s="199">
        <f t="shared" si="2"/>
        <v>13</v>
      </c>
      <c r="B23" s="200" t="s">
        <v>274</v>
      </c>
      <c r="C23" s="182" t="s">
        <v>276</v>
      </c>
      <c r="D23" s="182" t="s">
        <v>276</v>
      </c>
      <c r="E23" s="185" t="s">
        <v>529</v>
      </c>
      <c r="F23" s="201">
        <v>48</v>
      </c>
      <c r="G23" s="209"/>
      <c r="H23" s="188" t="s">
        <v>533</v>
      </c>
      <c r="I23" s="189" t="s">
        <v>532</v>
      </c>
      <c r="J23" s="203" t="s">
        <v>382</v>
      </c>
      <c r="K23" s="204" t="s">
        <v>437</v>
      </c>
      <c r="L23" s="205">
        <v>44411</v>
      </c>
      <c r="M23" s="203" t="s">
        <v>175</v>
      </c>
      <c r="N23" s="187" t="s">
        <v>310</v>
      </c>
      <c r="O23" s="188" t="s">
        <v>558</v>
      </c>
      <c r="P23" s="189" t="s">
        <v>116</v>
      </c>
      <c r="Q23" s="205">
        <v>44411</v>
      </c>
      <c r="R23" s="205">
        <v>44775</v>
      </c>
      <c r="S23" s="190" t="s">
        <v>117</v>
      </c>
      <c r="T23" s="191">
        <v>7200000</v>
      </c>
      <c r="U23" s="206">
        <f t="shared" si="3"/>
        <v>720000</v>
      </c>
      <c r="V23" s="190"/>
      <c r="W23" s="207">
        <f t="shared" si="4"/>
        <v>7920000</v>
      </c>
      <c r="X23" s="483">
        <v>1800000</v>
      </c>
      <c r="Y23" s="179"/>
      <c r="Z23" s="179">
        <f>+'[4]JANUARI (3)'!AB23</f>
        <v>0</v>
      </c>
      <c r="AA23" s="182"/>
      <c r="AB23" s="182">
        <f t="shared" si="0"/>
        <v>0</v>
      </c>
      <c r="AC23" s="182">
        <f t="shared" si="1"/>
        <v>0</v>
      </c>
      <c r="AD23" s="190"/>
      <c r="AH23" s="181"/>
    </row>
    <row r="24" spans="1:34" s="215" customFormat="1" x14ac:dyDescent="0.25">
      <c r="A24" s="199">
        <f t="shared" si="2"/>
        <v>14</v>
      </c>
      <c r="B24" s="200" t="s">
        <v>274</v>
      </c>
      <c r="C24" s="182" t="s">
        <v>276</v>
      </c>
      <c r="D24" s="182" t="s">
        <v>276</v>
      </c>
      <c r="E24" s="185" t="s">
        <v>287</v>
      </c>
      <c r="F24" s="201">
        <v>12</v>
      </c>
      <c r="G24" s="210"/>
      <c r="H24" s="211"/>
      <c r="I24" s="178"/>
      <c r="J24" s="203" t="s">
        <v>382</v>
      </c>
      <c r="K24" s="204" t="s">
        <v>438</v>
      </c>
      <c r="L24" s="205">
        <v>44411</v>
      </c>
      <c r="M24" s="203" t="s">
        <v>175</v>
      </c>
      <c r="N24" s="187" t="s">
        <v>311</v>
      </c>
      <c r="O24" s="211"/>
      <c r="P24" s="178"/>
      <c r="Q24" s="205">
        <v>44411</v>
      </c>
      <c r="R24" s="205">
        <v>44775</v>
      </c>
      <c r="S24" s="190"/>
      <c r="T24" s="191">
        <v>1800000</v>
      </c>
      <c r="U24" s="212">
        <f t="shared" si="3"/>
        <v>180000</v>
      </c>
      <c r="V24" s="213"/>
      <c r="W24" s="214">
        <f t="shared" si="4"/>
        <v>1980000</v>
      </c>
      <c r="X24" s="483">
        <v>1800000</v>
      </c>
      <c r="Y24" s="179"/>
      <c r="Z24" s="179">
        <f>+'[4]JANUARI (3)'!AB24</f>
        <v>0</v>
      </c>
      <c r="AA24" s="180"/>
      <c r="AB24" s="182">
        <f t="shared" si="0"/>
        <v>0</v>
      </c>
      <c r="AC24" s="182">
        <f t="shared" si="1"/>
        <v>0</v>
      </c>
      <c r="AD24" s="213"/>
      <c r="AH24" s="216"/>
    </row>
    <row r="25" spans="1:34" x14ac:dyDescent="0.25">
      <c r="A25" s="199">
        <f t="shared" si="2"/>
        <v>15</v>
      </c>
      <c r="B25" s="200" t="s">
        <v>274</v>
      </c>
      <c r="C25" s="182" t="s">
        <v>276</v>
      </c>
      <c r="D25" s="182" t="s">
        <v>276</v>
      </c>
      <c r="E25" s="185" t="s">
        <v>529</v>
      </c>
      <c r="F25" s="201">
        <v>12</v>
      </c>
      <c r="G25" s="209"/>
      <c r="H25" s="188" t="s">
        <v>533</v>
      </c>
      <c r="I25" s="189" t="s">
        <v>532</v>
      </c>
      <c r="J25" s="203" t="s">
        <v>382</v>
      </c>
      <c r="K25" s="204" t="s">
        <v>439</v>
      </c>
      <c r="L25" s="205">
        <v>44411</v>
      </c>
      <c r="M25" s="203" t="s">
        <v>175</v>
      </c>
      <c r="N25" s="187" t="s">
        <v>312</v>
      </c>
      <c r="O25" s="188" t="s">
        <v>586</v>
      </c>
      <c r="P25" s="189" t="s">
        <v>116</v>
      </c>
      <c r="Q25" s="205">
        <v>44411</v>
      </c>
      <c r="R25" s="205">
        <v>44775</v>
      </c>
      <c r="S25" s="190" t="s">
        <v>117</v>
      </c>
      <c r="T25" s="191">
        <v>1800000</v>
      </c>
      <c r="U25" s="206">
        <f t="shared" si="3"/>
        <v>180000</v>
      </c>
      <c r="V25" s="190"/>
      <c r="W25" s="207">
        <f t="shared" si="4"/>
        <v>1980000</v>
      </c>
      <c r="X25" s="483">
        <v>7200000</v>
      </c>
      <c r="Y25" s="179"/>
      <c r="Z25" s="179">
        <f>+'[4]JANUARI (3)'!AB25</f>
        <v>0</v>
      </c>
      <c r="AA25" s="182"/>
      <c r="AB25" s="182">
        <f t="shared" si="0"/>
        <v>0</v>
      </c>
      <c r="AC25" s="182">
        <f t="shared" si="1"/>
        <v>0</v>
      </c>
      <c r="AD25" s="190"/>
      <c r="AH25" s="181"/>
    </row>
    <row r="26" spans="1:34" x14ac:dyDescent="0.25">
      <c r="A26" s="199">
        <f t="shared" si="2"/>
        <v>16</v>
      </c>
      <c r="B26" s="200" t="s">
        <v>274</v>
      </c>
      <c r="C26" s="182" t="s">
        <v>276</v>
      </c>
      <c r="D26" s="182" t="s">
        <v>276</v>
      </c>
      <c r="E26" s="185" t="s">
        <v>529</v>
      </c>
      <c r="F26" s="201">
        <v>24</v>
      </c>
      <c r="G26" s="209"/>
      <c r="H26" s="188" t="s">
        <v>533</v>
      </c>
      <c r="I26" s="189" t="s">
        <v>532</v>
      </c>
      <c r="J26" s="203" t="s">
        <v>382</v>
      </c>
      <c r="K26" s="204" t="s">
        <v>440</v>
      </c>
      <c r="L26" s="205">
        <v>44411</v>
      </c>
      <c r="M26" s="203" t="s">
        <v>175</v>
      </c>
      <c r="N26" s="187" t="s">
        <v>313</v>
      </c>
      <c r="O26" s="188" t="s">
        <v>590</v>
      </c>
      <c r="P26" s="189" t="s">
        <v>116</v>
      </c>
      <c r="Q26" s="205">
        <v>44411</v>
      </c>
      <c r="R26" s="205">
        <v>44775</v>
      </c>
      <c r="S26" s="190" t="s">
        <v>117</v>
      </c>
      <c r="T26" s="191">
        <v>3600000</v>
      </c>
      <c r="U26" s="206">
        <f t="shared" si="3"/>
        <v>360000</v>
      </c>
      <c r="V26" s="190"/>
      <c r="W26" s="207">
        <f t="shared" si="4"/>
        <v>3960000</v>
      </c>
      <c r="X26" s="483">
        <v>3600000</v>
      </c>
      <c r="Y26" s="179"/>
      <c r="Z26" s="179">
        <f>+'[4]JANUARI (3)'!AB26</f>
        <v>0</v>
      </c>
      <c r="AA26" s="182"/>
      <c r="AB26" s="182">
        <f t="shared" si="0"/>
        <v>0</v>
      </c>
      <c r="AC26" s="182">
        <f t="shared" si="1"/>
        <v>0</v>
      </c>
      <c r="AD26" s="190"/>
    </row>
    <row r="27" spans="1:34" s="215" customFormat="1" x14ac:dyDescent="0.25">
      <c r="A27" s="199">
        <f t="shared" si="2"/>
        <v>17</v>
      </c>
      <c r="B27" s="200" t="s">
        <v>274</v>
      </c>
      <c r="C27" s="182" t="s">
        <v>276</v>
      </c>
      <c r="D27" s="182" t="s">
        <v>276</v>
      </c>
      <c r="E27" s="185" t="s">
        <v>529</v>
      </c>
      <c r="F27" s="201">
        <v>12</v>
      </c>
      <c r="G27" s="210"/>
      <c r="H27" s="188" t="s">
        <v>533</v>
      </c>
      <c r="I27" s="189" t="s">
        <v>532</v>
      </c>
      <c r="J27" s="203" t="s">
        <v>382</v>
      </c>
      <c r="K27" s="204" t="s">
        <v>441</v>
      </c>
      <c r="L27" s="205">
        <v>44411</v>
      </c>
      <c r="M27" s="203" t="s">
        <v>175</v>
      </c>
      <c r="N27" s="187" t="s">
        <v>314</v>
      </c>
      <c r="O27" s="211" t="s">
        <v>588</v>
      </c>
      <c r="P27" s="178" t="s">
        <v>116</v>
      </c>
      <c r="Q27" s="205">
        <v>44411</v>
      </c>
      <c r="R27" s="205">
        <v>44775</v>
      </c>
      <c r="S27" s="190" t="s">
        <v>117</v>
      </c>
      <c r="T27" s="191">
        <v>1800000</v>
      </c>
      <c r="U27" s="212">
        <f t="shared" si="3"/>
        <v>180000</v>
      </c>
      <c r="V27" s="213"/>
      <c r="W27" s="214">
        <f t="shared" si="4"/>
        <v>1980000</v>
      </c>
      <c r="X27" s="483">
        <v>1800000</v>
      </c>
      <c r="Y27" s="179"/>
      <c r="Z27" s="179">
        <f>+'[4]JANUARI (3)'!AB27</f>
        <v>0</v>
      </c>
      <c r="AA27" s="180"/>
      <c r="AB27" s="182">
        <f t="shared" si="0"/>
        <v>0</v>
      </c>
      <c r="AC27" s="182">
        <f t="shared" si="1"/>
        <v>0</v>
      </c>
      <c r="AD27" s="213"/>
    </row>
    <row r="28" spans="1:34" x14ac:dyDescent="0.25">
      <c r="A28" s="199">
        <f t="shared" si="2"/>
        <v>18</v>
      </c>
      <c r="B28" s="200" t="s">
        <v>274</v>
      </c>
      <c r="C28" s="182" t="s">
        <v>276</v>
      </c>
      <c r="D28" s="182" t="s">
        <v>276</v>
      </c>
      <c r="E28" s="185" t="s">
        <v>529</v>
      </c>
      <c r="F28" s="201">
        <v>12</v>
      </c>
      <c r="G28" s="209"/>
      <c r="H28" s="188" t="s">
        <v>533</v>
      </c>
      <c r="I28" s="189" t="s">
        <v>532</v>
      </c>
      <c r="J28" s="203" t="s">
        <v>382</v>
      </c>
      <c r="K28" s="204" t="s">
        <v>442</v>
      </c>
      <c r="L28" s="205">
        <v>44411</v>
      </c>
      <c r="M28" s="203" t="s">
        <v>175</v>
      </c>
      <c r="N28" s="187" t="s">
        <v>315</v>
      </c>
      <c r="O28" s="188" t="s">
        <v>586</v>
      </c>
      <c r="P28" s="189" t="s">
        <v>116</v>
      </c>
      <c r="Q28" s="205">
        <v>44411</v>
      </c>
      <c r="R28" s="205">
        <v>44775</v>
      </c>
      <c r="S28" s="190" t="s">
        <v>117</v>
      </c>
      <c r="T28" s="191">
        <v>1800000</v>
      </c>
      <c r="U28" s="212">
        <f t="shared" si="3"/>
        <v>180000</v>
      </c>
      <c r="V28" s="213"/>
      <c r="W28" s="214">
        <f t="shared" si="4"/>
        <v>1980000</v>
      </c>
      <c r="X28" s="483">
        <v>1800000</v>
      </c>
      <c r="Y28" s="179"/>
      <c r="Z28" s="179">
        <f>+'[4]JANUARI (3)'!AB28</f>
        <v>0</v>
      </c>
      <c r="AA28" s="182"/>
      <c r="AB28" s="182">
        <f t="shared" si="0"/>
        <v>0</v>
      </c>
      <c r="AC28" s="182">
        <f t="shared" si="1"/>
        <v>0</v>
      </c>
      <c r="AD28" s="190"/>
    </row>
    <row r="29" spans="1:34" x14ac:dyDescent="0.25">
      <c r="A29" s="199">
        <f t="shared" si="2"/>
        <v>19</v>
      </c>
      <c r="B29" s="200" t="s">
        <v>274</v>
      </c>
      <c r="C29" s="182" t="s">
        <v>276</v>
      </c>
      <c r="D29" s="182" t="s">
        <v>276</v>
      </c>
      <c r="E29" s="185" t="s">
        <v>529</v>
      </c>
      <c r="F29" s="201">
        <v>24</v>
      </c>
      <c r="G29" s="209"/>
      <c r="H29" s="188" t="s">
        <v>533</v>
      </c>
      <c r="I29" s="189" t="s">
        <v>532</v>
      </c>
      <c r="J29" s="203" t="s">
        <v>382</v>
      </c>
      <c r="K29" s="204" t="s">
        <v>443</v>
      </c>
      <c r="L29" s="205">
        <v>44411</v>
      </c>
      <c r="M29" s="203" t="s">
        <v>175</v>
      </c>
      <c r="N29" s="187" t="s">
        <v>316</v>
      </c>
      <c r="O29" s="188" t="s">
        <v>581</v>
      </c>
      <c r="P29" s="189" t="s">
        <v>116</v>
      </c>
      <c r="Q29" s="205">
        <v>44411</v>
      </c>
      <c r="R29" s="205">
        <v>44775</v>
      </c>
      <c r="S29" s="190" t="s">
        <v>117</v>
      </c>
      <c r="T29" s="191">
        <v>3600000</v>
      </c>
      <c r="U29" s="212">
        <f t="shared" si="3"/>
        <v>360000</v>
      </c>
      <c r="V29" s="213"/>
      <c r="W29" s="214">
        <f t="shared" si="4"/>
        <v>3960000</v>
      </c>
      <c r="X29" s="483">
        <v>3600000</v>
      </c>
      <c r="Y29" s="179"/>
      <c r="Z29" s="179">
        <f>+'[4]JANUARI (3)'!AB29</f>
        <v>0</v>
      </c>
      <c r="AA29" s="182"/>
      <c r="AB29" s="182">
        <f t="shared" si="0"/>
        <v>0</v>
      </c>
      <c r="AC29" s="182">
        <f t="shared" si="1"/>
        <v>0</v>
      </c>
      <c r="AD29" s="190"/>
    </row>
    <row r="30" spans="1:34" x14ac:dyDescent="0.25">
      <c r="A30" s="199">
        <f t="shared" si="2"/>
        <v>20</v>
      </c>
      <c r="B30" s="200" t="s">
        <v>274</v>
      </c>
      <c r="C30" s="182" t="s">
        <v>276</v>
      </c>
      <c r="D30" s="182" t="s">
        <v>276</v>
      </c>
      <c r="E30" s="185" t="s">
        <v>529</v>
      </c>
      <c r="F30" s="201">
        <v>12</v>
      </c>
      <c r="G30" s="209"/>
      <c r="H30" s="188" t="s">
        <v>533</v>
      </c>
      <c r="I30" s="189" t="s">
        <v>532</v>
      </c>
      <c r="J30" s="203" t="s">
        <v>382</v>
      </c>
      <c r="K30" s="204" t="s">
        <v>444</v>
      </c>
      <c r="L30" s="205">
        <v>44411</v>
      </c>
      <c r="M30" s="203" t="s">
        <v>175</v>
      </c>
      <c r="N30" s="187" t="s">
        <v>317</v>
      </c>
      <c r="O30" s="188" t="s">
        <v>583</v>
      </c>
      <c r="P30" s="189" t="s">
        <v>116</v>
      </c>
      <c r="Q30" s="205">
        <v>44411</v>
      </c>
      <c r="R30" s="205">
        <v>44775</v>
      </c>
      <c r="S30" s="190" t="s">
        <v>117</v>
      </c>
      <c r="T30" s="191">
        <v>1800000</v>
      </c>
      <c r="U30" s="212">
        <f t="shared" si="3"/>
        <v>180000</v>
      </c>
      <c r="V30" s="213"/>
      <c r="W30" s="214">
        <f t="shared" si="4"/>
        <v>1980000</v>
      </c>
      <c r="X30" s="483">
        <v>1800000</v>
      </c>
      <c r="Y30" s="179"/>
      <c r="Z30" s="179">
        <f>+'[4]JANUARI (3)'!AB30</f>
        <v>0</v>
      </c>
      <c r="AA30" s="182"/>
      <c r="AB30" s="182">
        <f t="shared" si="0"/>
        <v>0</v>
      </c>
      <c r="AC30" s="182">
        <f t="shared" si="1"/>
        <v>0</v>
      </c>
      <c r="AD30" s="190"/>
    </row>
    <row r="31" spans="1:34" x14ac:dyDescent="0.25">
      <c r="A31" s="199">
        <f t="shared" si="2"/>
        <v>21</v>
      </c>
      <c r="B31" s="200" t="s">
        <v>274</v>
      </c>
      <c r="C31" s="182" t="s">
        <v>276</v>
      </c>
      <c r="D31" s="182" t="s">
        <v>276</v>
      </c>
      <c r="E31" s="185" t="s">
        <v>529</v>
      </c>
      <c r="F31" s="201">
        <v>24</v>
      </c>
      <c r="G31" s="209"/>
      <c r="H31" s="188" t="s">
        <v>533</v>
      </c>
      <c r="I31" s="189" t="s">
        <v>532</v>
      </c>
      <c r="J31" s="203" t="s">
        <v>382</v>
      </c>
      <c r="K31" s="204" t="s">
        <v>445</v>
      </c>
      <c r="L31" s="205">
        <v>44411</v>
      </c>
      <c r="M31" s="203" t="s">
        <v>175</v>
      </c>
      <c r="N31" s="187" t="s">
        <v>318</v>
      </c>
      <c r="O31" s="188" t="s">
        <v>592</v>
      </c>
      <c r="P31" s="189" t="s">
        <v>116</v>
      </c>
      <c r="Q31" s="205">
        <v>44411</v>
      </c>
      <c r="R31" s="205">
        <v>44775</v>
      </c>
      <c r="S31" s="190" t="s">
        <v>117</v>
      </c>
      <c r="T31" s="191">
        <v>1800000</v>
      </c>
      <c r="U31" s="212">
        <f t="shared" si="3"/>
        <v>180000</v>
      </c>
      <c r="V31" s="213"/>
      <c r="W31" s="214">
        <f t="shared" si="4"/>
        <v>1980000</v>
      </c>
      <c r="X31" s="483">
        <v>1800000</v>
      </c>
      <c r="Y31" s="179"/>
      <c r="Z31" s="179">
        <f>+'[4]JANUARI (3)'!AB31</f>
        <v>0</v>
      </c>
      <c r="AA31" s="182"/>
      <c r="AB31" s="182">
        <f t="shared" si="0"/>
        <v>0</v>
      </c>
      <c r="AC31" s="182">
        <f t="shared" si="1"/>
        <v>0</v>
      </c>
      <c r="AD31" s="190"/>
    </row>
    <row r="32" spans="1:34" x14ac:dyDescent="0.25">
      <c r="A32" s="199">
        <f t="shared" si="2"/>
        <v>22</v>
      </c>
      <c r="B32" s="200" t="s">
        <v>274</v>
      </c>
      <c r="C32" s="182" t="s">
        <v>276</v>
      </c>
      <c r="D32" s="182" t="s">
        <v>276</v>
      </c>
      <c r="E32" s="185" t="s">
        <v>529</v>
      </c>
      <c r="F32" s="201">
        <v>12</v>
      </c>
      <c r="G32" s="209"/>
      <c r="H32" s="188" t="s">
        <v>533</v>
      </c>
      <c r="I32" s="189" t="s">
        <v>532</v>
      </c>
      <c r="J32" s="203" t="s">
        <v>382</v>
      </c>
      <c r="K32" s="204" t="s">
        <v>446</v>
      </c>
      <c r="L32" s="205">
        <v>44411</v>
      </c>
      <c r="M32" s="203" t="s">
        <v>175</v>
      </c>
      <c r="N32" s="187" t="s">
        <v>319</v>
      </c>
      <c r="O32" s="188" t="s">
        <v>550</v>
      </c>
      <c r="P32" s="189" t="s">
        <v>116</v>
      </c>
      <c r="Q32" s="205">
        <v>44411</v>
      </c>
      <c r="R32" s="205">
        <v>44775</v>
      </c>
      <c r="S32" s="190" t="s">
        <v>117</v>
      </c>
      <c r="T32" s="191">
        <v>1800000</v>
      </c>
      <c r="U32" s="212">
        <f t="shared" si="3"/>
        <v>180000</v>
      </c>
      <c r="V32" s="213"/>
      <c r="W32" s="214">
        <f t="shared" si="4"/>
        <v>1980000</v>
      </c>
      <c r="X32" s="483">
        <v>3600000</v>
      </c>
      <c r="Y32" s="179"/>
      <c r="Z32" s="179">
        <f>+'[4]JANUARI (3)'!AB32</f>
        <v>0</v>
      </c>
      <c r="AA32" s="182"/>
      <c r="AB32" s="182">
        <f t="shared" si="0"/>
        <v>0</v>
      </c>
      <c r="AC32" s="182">
        <f t="shared" si="1"/>
        <v>0</v>
      </c>
      <c r="AD32" s="190"/>
    </row>
    <row r="33" spans="1:33" ht="15.75" thickBot="1" x14ac:dyDescent="0.3">
      <c r="A33" s="235">
        <f t="shared" si="2"/>
        <v>23</v>
      </c>
      <c r="B33" s="236" t="s">
        <v>274</v>
      </c>
      <c r="C33" s="237" t="s">
        <v>276</v>
      </c>
      <c r="D33" s="237" t="s">
        <v>276</v>
      </c>
      <c r="E33" s="238" t="s">
        <v>287</v>
      </c>
      <c r="F33" s="239">
        <v>12</v>
      </c>
      <c r="G33" s="240"/>
      <c r="H33" s="241"/>
      <c r="I33" s="242"/>
      <c r="J33" s="284" t="s">
        <v>382</v>
      </c>
      <c r="K33" s="285" t="s">
        <v>447</v>
      </c>
      <c r="L33" s="286"/>
      <c r="M33" s="243" t="s">
        <v>175</v>
      </c>
      <c r="N33" s="244" t="s">
        <v>320</v>
      </c>
      <c r="O33" s="241"/>
      <c r="P33" s="242"/>
      <c r="Q33" s="286"/>
      <c r="R33" s="286"/>
      <c r="S33" s="287"/>
      <c r="T33" s="288">
        <v>1800000</v>
      </c>
      <c r="U33" s="289">
        <f t="shared" si="3"/>
        <v>180000</v>
      </c>
      <c r="V33" s="248"/>
      <c r="W33" s="249">
        <f t="shared" si="4"/>
        <v>1980000</v>
      </c>
      <c r="X33" s="483">
        <v>1800000</v>
      </c>
      <c r="Y33" s="290"/>
      <c r="Z33" s="179">
        <f>+'[4]JANUARI (3)'!AB33</f>
        <v>0</v>
      </c>
      <c r="AA33" s="237"/>
      <c r="AB33" s="182">
        <f t="shared" si="0"/>
        <v>0</v>
      </c>
      <c r="AC33" s="237">
        <f t="shared" si="1"/>
        <v>0</v>
      </c>
      <c r="AD33" s="287"/>
    </row>
    <row r="34" spans="1:33" ht="15.75" thickBot="1" x14ac:dyDescent="0.3">
      <c r="A34" s="307"/>
      <c r="B34" s="308"/>
      <c r="C34" s="309"/>
      <c r="D34" s="309"/>
      <c r="E34" s="310"/>
      <c r="F34" s="311">
        <f>SUM(F11:F33)</f>
        <v>408</v>
      </c>
      <c r="G34" s="312"/>
      <c r="H34" s="313"/>
      <c r="I34" s="314"/>
      <c r="J34" s="315"/>
      <c r="K34" s="316"/>
      <c r="L34" s="317"/>
      <c r="M34" s="318"/>
      <c r="N34" s="319"/>
      <c r="O34" s="313"/>
      <c r="P34" s="314"/>
      <c r="Q34" s="317"/>
      <c r="R34" s="317"/>
      <c r="S34" s="320"/>
      <c r="T34" s="321">
        <f>SUM(T11:T33)</f>
        <v>66600000</v>
      </c>
      <c r="U34" s="321">
        <f t="shared" ref="U34:AB34" si="5">SUM(U11:U33)</f>
        <v>6660000</v>
      </c>
      <c r="V34" s="321">
        <f t="shared" si="5"/>
        <v>0</v>
      </c>
      <c r="W34" s="321">
        <f t="shared" si="5"/>
        <v>73260000</v>
      </c>
      <c r="X34" s="485">
        <f t="shared" si="5"/>
        <v>70200000</v>
      </c>
      <c r="Y34" s="321">
        <f t="shared" si="5"/>
        <v>0</v>
      </c>
      <c r="Z34" s="321">
        <f t="shared" si="5"/>
        <v>0</v>
      </c>
      <c r="AA34" s="321">
        <f t="shared" si="5"/>
        <v>0</v>
      </c>
      <c r="AB34" s="321">
        <f t="shared" si="5"/>
        <v>0</v>
      </c>
      <c r="AC34" s="321">
        <f>SUM(AC11:AC33)</f>
        <v>0</v>
      </c>
      <c r="AD34" s="320"/>
      <c r="AF34" s="194">
        <f>+AC34-AC33</f>
        <v>0</v>
      </c>
    </row>
    <row r="35" spans="1:33" x14ac:dyDescent="0.25">
      <c r="A35" s="291">
        <f>+A33+1</f>
        <v>24</v>
      </c>
      <c r="B35" s="292" t="s">
        <v>274</v>
      </c>
      <c r="C35" s="293" t="s">
        <v>276</v>
      </c>
      <c r="D35" s="293" t="s">
        <v>276</v>
      </c>
      <c r="E35" s="294" t="s">
        <v>529</v>
      </c>
      <c r="F35" s="295">
        <v>6</v>
      </c>
      <c r="G35" s="296"/>
      <c r="H35" s="297" t="s">
        <v>533</v>
      </c>
      <c r="I35" s="298" t="s">
        <v>532</v>
      </c>
      <c r="J35" s="230" t="s">
        <v>542</v>
      </c>
      <c r="K35" s="229" t="s">
        <v>448</v>
      </c>
      <c r="L35" s="231">
        <v>44417</v>
      </c>
      <c r="M35" s="230" t="s">
        <v>175</v>
      </c>
      <c r="N35" s="299" t="s">
        <v>540</v>
      </c>
      <c r="O35" s="297" t="s">
        <v>541</v>
      </c>
      <c r="P35" s="298" t="s">
        <v>116</v>
      </c>
      <c r="Q35" s="231">
        <v>44417</v>
      </c>
      <c r="R35" s="231">
        <v>44781</v>
      </c>
      <c r="S35" s="300" t="s">
        <v>117</v>
      </c>
      <c r="T35" s="301">
        <v>1800000</v>
      </c>
      <c r="U35" s="302">
        <f t="shared" si="3"/>
        <v>180000</v>
      </c>
      <c r="V35" s="303"/>
      <c r="W35" s="304">
        <f t="shared" si="4"/>
        <v>1980000</v>
      </c>
      <c r="X35" s="486">
        <v>3600000</v>
      </c>
      <c r="Y35" s="306"/>
      <c r="Z35" s="179">
        <f>+'[4]JANUARI (3)'!AB35</f>
        <v>0</v>
      </c>
      <c r="AA35" s="293"/>
      <c r="AB35" s="182">
        <f t="shared" ref="AB35:AB46" si="6">+Z35+AA35</f>
        <v>0</v>
      </c>
      <c r="AC35" s="293">
        <f t="shared" si="1"/>
        <v>0</v>
      </c>
      <c r="AD35" s="300"/>
    </row>
    <row r="36" spans="1:33" x14ac:dyDescent="0.25">
      <c r="A36" s="199">
        <f t="shared" si="2"/>
        <v>25</v>
      </c>
      <c r="B36" s="200" t="s">
        <v>274</v>
      </c>
      <c r="C36" s="182" t="s">
        <v>276</v>
      </c>
      <c r="D36" s="182" t="s">
        <v>276</v>
      </c>
      <c r="E36" s="185" t="s">
        <v>529</v>
      </c>
      <c r="F36" s="201">
        <v>12</v>
      </c>
      <c r="G36" s="209"/>
      <c r="H36" s="188" t="s">
        <v>533</v>
      </c>
      <c r="I36" s="189" t="s">
        <v>532</v>
      </c>
      <c r="J36" s="203" t="s">
        <v>548</v>
      </c>
      <c r="K36" s="204" t="s">
        <v>449</v>
      </c>
      <c r="L36" s="205">
        <v>44417</v>
      </c>
      <c r="M36" s="203" t="s">
        <v>175</v>
      </c>
      <c r="N36" s="187" t="s">
        <v>321</v>
      </c>
      <c r="O36" s="188" t="s">
        <v>549</v>
      </c>
      <c r="P36" s="189" t="s">
        <v>116</v>
      </c>
      <c r="Q36" s="205">
        <v>44417</v>
      </c>
      <c r="R36" s="205">
        <v>44781</v>
      </c>
      <c r="S36" s="190" t="s">
        <v>117</v>
      </c>
      <c r="T36" s="217">
        <v>5400000</v>
      </c>
      <c r="U36" s="212">
        <f t="shared" si="3"/>
        <v>540000</v>
      </c>
      <c r="V36" s="213"/>
      <c r="W36" s="214">
        <f t="shared" si="4"/>
        <v>5940000</v>
      </c>
      <c r="X36" s="486">
        <v>7200000</v>
      </c>
      <c r="Y36" s="179"/>
      <c r="Z36" s="179">
        <f>+'[4]JANUARI (3)'!AB36</f>
        <v>0</v>
      </c>
      <c r="AA36" s="182"/>
      <c r="AB36" s="182">
        <f t="shared" si="6"/>
        <v>0</v>
      </c>
      <c r="AC36" s="182">
        <f t="shared" si="1"/>
        <v>0</v>
      </c>
      <c r="AD36" s="190"/>
    </row>
    <row r="37" spans="1:33" x14ac:dyDescent="0.25">
      <c r="A37" s="199">
        <f t="shared" si="2"/>
        <v>26</v>
      </c>
      <c r="B37" s="200" t="s">
        <v>274</v>
      </c>
      <c r="C37" s="182" t="s">
        <v>276</v>
      </c>
      <c r="D37" s="182" t="s">
        <v>276</v>
      </c>
      <c r="E37" s="185" t="s">
        <v>529</v>
      </c>
      <c r="F37" s="201">
        <v>6</v>
      </c>
      <c r="G37" s="209"/>
      <c r="H37" s="188" t="s">
        <v>533</v>
      </c>
      <c r="I37" s="189" t="s">
        <v>532</v>
      </c>
      <c r="J37" s="203" t="s">
        <v>288</v>
      </c>
      <c r="K37" s="204" t="s">
        <v>450</v>
      </c>
      <c r="L37" s="205">
        <v>44417</v>
      </c>
      <c r="M37" s="203" t="s">
        <v>175</v>
      </c>
      <c r="N37" s="187" t="s">
        <v>322</v>
      </c>
      <c r="O37" s="188" t="s">
        <v>543</v>
      </c>
      <c r="P37" s="189" t="s">
        <v>116</v>
      </c>
      <c r="Q37" s="205">
        <v>44417</v>
      </c>
      <c r="R37" s="205">
        <v>44781</v>
      </c>
      <c r="S37" s="218" t="s">
        <v>117</v>
      </c>
      <c r="T37" s="217">
        <v>1800000</v>
      </c>
      <c r="U37" s="212">
        <f t="shared" si="3"/>
        <v>180000</v>
      </c>
      <c r="V37" s="213"/>
      <c r="W37" s="214">
        <f t="shared" si="4"/>
        <v>1980000</v>
      </c>
      <c r="X37" s="486">
        <v>1800000</v>
      </c>
      <c r="Y37" s="179"/>
      <c r="Z37" s="179">
        <f>+'[4]JANUARI (3)'!AB37</f>
        <v>0</v>
      </c>
      <c r="AA37" s="182"/>
      <c r="AB37" s="182">
        <f t="shared" si="6"/>
        <v>0</v>
      </c>
      <c r="AC37" s="182">
        <f t="shared" si="1"/>
        <v>0</v>
      </c>
      <c r="AD37" s="190"/>
    </row>
    <row r="38" spans="1:33" s="175" customFormat="1" x14ac:dyDescent="0.25">
      <c r="A38" s="199">
        <f t="shared" si="2"/>
        <v>27</v>
      </c>
      <c r="B38" s="200" t="s">
        <v>274</v>
      </c>
      <c r="C38" s="182" t="s">
        <v>276</v>
      </c>
      <c r="D38" s="182" t="s">
        <v>276</v>
      </c>
      <c r="E38" s="185" t="s">
        <v>529</v>
      </c>
      <c r="F38" s="201">
        <v>6</v>
      </c>
      <c r="G38" s="173"/>
      <c r="H38" s="188" t="s">
        <v>533</v>
      </c>
      <c r="I38" s="189" t="s">
        <v>532</v>
      </c>
      <c r="J38" s="203" t="s">
        <v>542</v>
      </c>
      <c r="K38" s="204" t="s">
        <v>451</v>
      </c>
      <c r="L38" s="205">
        <v>44417</v>
      </c>
      <c r="M38" s="203" t="s">
        <v>175</v>
      </c>
      <c r="N38" s="187" t="s">
        <v>323</v>
      </c>
      <c r="O38" s="188" t="s">
        <v>531</v>
      </c>
      <c r="P38" s="178" t="s">
        <v>116</v>
      </c>
      <c r="Q38" s="205">
        <v>44417</v>
      </c>
      <c r="R38" s="205">
        <v>44781</v>
      </c>
      <c r="S38" s="218" t="s">
        <v>117</v>
      </c>
      <c r="T38" s="217">
        <v>1800000</v>
      </c>
      <c r="U38" s="212">
        <f t="shared" si="3"/>
        <v>180000</v>
      </c>
      <c r="V38" s="213"/>
      <c r="W38" s="214">
        <f t="shared" si="4"/>
        <v>1980000</v>
      </c>
      <c r="X38" s="484">
        <v>1800000</v>
      </c>
      <c r="Y38" s="179"/>
      <c r="Z38" s="179">
        <f>+'[4]JANUARI (3)'!AB38</f>
        <v>0</v>
      </c>
      <c r="AA38" s="180"/>
      <c r="AB38" s="182">
        <f t="shared" si="6"/>
        <v>0</v>
      </c>
      <c r="AC38" s="182">
        <f t="shared" si="1"/>
        <v>0</v>
      </c>
      <c r="AD38" s="174"/>
    </row>
    <row r="39" spans="1:33" x14ac:dyDescent="0.25">
      <c r="A39" s="199">
        <f t="shared" si="2"/>
        <v>28</v>
      </c>
      <c r="B39" s="200" t="s">
        <v>274</v>
      </c>
      <c r="C39" s="182" t="s">
        <v>276</v>
      </c>
      <c r="D39" s="182" t="s">
        <v>276</v>
      </c>
      <c r="E39" s="185" t="s">
        <v>529</v>
      </c>
      <c r="F39" s="201">
        <v>6</v>
      </c>
      <c r="G39" s="209"/>
      <c r="H39" s="188" t="s">
        <v>533</v>
      </c>
      <c r="I39" s="189" t="s">
        <v>532</v>
      </c>
      <c r="J39" s="203" t="s">
        <v>384</v>
      </c>
      <c r="K39" s="204" t="s">
        <v>452</v>
      </c>
      <c r="L39" s="205">
        <v>44417</v>
      </c>
      <c r="M39" s="203" t="s">
        <v>175</v>
      </c>
      <c r="N39" s="187" t="s">
        <v>324</v>
      </c>
      <c r="O39" s="188" t="s">
        <v>537</v>
      </c>
      <c r="P39" s="189" t="s">
        <v>116</v>
      </c>
      <c r="Q39" s="205">
        <v>44417</v>
      </c>
      <c r="R39" s="205">
        <v>44781</v>
      </c>
      <c r="S39" s="218" t="s">
        <v>117</v>
      </c>
      <c r="T39" s="217">
        <v>1800000</v>
      </c>
      <c r="U39" s="212">
        <f t="shared" si="3"/>
        <v>180000</v>
      </c>
      <c r="V39" s="213"/>
      <c r="W39" s="214">
        <f t="shared" si="4"/>
        <v>1980000</v>
      </c>
      <c r="X39" s="58">
        <v>1800000</v>
      </c>
      <c r="Y39" s="179"/>
      <c r="Z39" s="179">
        <f>+'[4]JANUARI (3)'!AB39</f>
        <v>0</v>
      </c>
      <c r="AA39" s="182"/>
      <c r="AB39" s="182">
        <f t="shared" si="6"/>
        <v>0</v>
      </c>
      <c r="AC39" s="182">
        <f t="shared" si="1"/>
        <v>0</v>
      </c>
      <c r="AD39" s="190"/>
    </row>
    <row r="40" spans="1:33" x14ac:dyDescent="0.25">
      <c r="A40" s="199">
        <f t="shared" si="2"/>
        <v>29</v>
      </c>
      <c r="B40" s="200" t="s">
        <v>274</v>
      </c>
      <c r="C40" s="182" t="s">
        <v>276</v>
      </c>
      <c r="D40" s="182" t="s">
        <v>276</v>
      </c>
      <c r="E40" s="185" t="s">
        <v>529</v>
      </c>
      <c r="F40" s="201">
        <v>6</v>
      </c>
      <c r="G40" s="209"/>
      <c r="H40" s="188" t="s">
        <v>533</v>
      </c>
      <c r="I40" s="189" t="s">
        <v>532</v>
      </c>
      <c r="J40" s="203" t="s">
        <v>384</v>
      </c>
      <c r="K40" s="204" t="s">
        <v>453</v>
      </c>
      <c r="L40" s="205">
        <v>44417</v>
      </c>
      <c r="M40" s="203" t="s">
        <v>175</v>
      </c>
      <c r="N40" s="187" t="s">
        <v>546</v>
      </c>
      <c r="O40" s="188" t="s">
        <v>547</v>
      </c>
      <c r="P40" s="189" t="s">
        <v>116</v>
      </c>
      <c r="Q40" s="205">
        <v>44417</v>
      </c>
      <c r="R40" s="205">
        <v>44781</v>
      </c>
      <c r="S40" s="218" t="s">
        <v>117</v>
      </c>
      <c r="T40" s="217">
        <v>1800000</v>
      </c>
      <c r="U40" s="212">
        <f t="shared" si="3"/>
        <v>180000</v>
      </c>
      <c r="V40" s="213"/>
      <c r="W40" s="214">
        <f t="shared" si="4"/>
        <v>1980000</v>
      </c>
      <c r="X40" s="58">
        <v>1800000</v>
      </c>
      <c r="Y40" s="179"/>
      <c r="Z40" s="179">
        <f>+'[4]JANUARI (3)'!AB40</f>
        <v>0</v>
      </c>
      <c r="AA40" s="182"/>
      <c r="AB40" s="182">
        <f t="shared" si="6"/>
        <v>0</v>
      </c>
      <c r="AC40" s="182">
        <f t="shared" si="1"/>
        <v>0</v>
      </c>
      <c r="AD40" s="190"/>
    </row>
    <row r="41" spans="1:33" x14ac:dyDescent="0.25">
      <c r="A41" s="199">
        <f t="shared" si="2"/>
        <v>30</v>
      </c>
      <c r="B41" s="200" t="s">
        <v>274</v>
      </c>
      <c r="C41" s="182" t="s">
        <v>276</v>
      </c>
      <c r="D41" s="182" t="s">
        <v>276</v>
      </c>
      <c r="E41" s="185" t="s">
        <v>529</v>
      </c>
      <c r="F41" s="201">
        <v>6</v>
      </c>
      <c r="G41" s="209"/>
      <c r="H41" s="188" t="s">
        <v>533</v>
      </c>
      <c r="I41" s="189" t="s">
        <v>532</v>
      </c>
      <c r="J41" s="203" t="s">
        <v>385</v>
      </c>
      <c r="K41" s="204" t="s">
        <v>454</v>
      </c>
      <c r="L41" s="205">
        <v>44417</v>
      </c>
      <c r="M41" s="203" t="s">
        <v>175</v>
      </c>
      <c r="N41" s="187" t="s">
        <v>325</v>
      </c>
      <c r="O41" s="188" t="s">
        <v>535</v>
      </c>
      <c r="P41" s="189" t="s">
        <v>116</v>
      </c>
      <c r="Q41" s="205">
        <v>44417</v>
      </c>
      <c r="R41" s="205">
        <v>44781</v>
      </c>
      <c r="S41" s="218" t="s">
        <v>117</v>
      </c>
      <c r="T41" s="217">
        <v>1800000</v>
      </c>
      <c r="U41" s="212">
        <f t="shared" si="3"/>
        <v>180000</v>
      </c>
      <c r="V41" s="213"/>
      <c r="W41" s="214">
        <f t="shared" si="4"/>
        <v>1980000</v>
      </c>
      <c r="X41" s="58">
        <v>1800000</v>
      </c>
      <c r="Y41" s="179"/>
      <c r="Z41" s="179">
        <f>+'[4]JANUARI (3)'!AB41</f>
        <v>0</v>
      </c>
      <c r="AA41" s="182"/>
      <c r="AB41" s="182">
        <f t="shared" si="6"/>
        <v>0</v>
      </c>
      <c r="AC41" s="182">
        <f t="shared" si="1"/>
        <v>0</v>
      </c>
      <c r="AD41" s="190"/>
      <c r="AG41" s="194"/>
    </row>
    <row r="42" spans="1:33" x14ac:dyDescent="0.25">
      <c r="A42" s="199">
        <f t="shared" si="2"/>
        <v>31</v>
      </c>
      <c r="B42" s="200" t="s">
        <v>274</v>
      </c>
      <c r="C42" s="182" t="s">
        <v>276</v>
      </c>
      <c r="D42" s="182" t="s">
        <v>276</v>
      </c>
      <c r="E42" s="185" t="s">
        <v>529</v>
      </c>
      <c r="F42" s="201">
        <v>6</v>
      </c>
      <c r="G42" s="209"/>
      <c r="H42" s="188" t="s">
        <v>533</v>
      </c>
      <c r="I42" s="189" t="s">
        <v>532</v>
      </c>
      <c r="J42" s="203" t="s">
        <v>534</v>
      </c>
      <c r="K42" s="204" t="s">
        <v>455</v>
      </c>
      <c r="L42" s="205">
        <v>44417</v>
      </c>
      <c r="M42" s="203" t="s">
        <v>175</v>
      </c>
      <c r="N42" s="187" t="s">
        <v>530</v>
      </c>
      <c r="O42" s="188" t="s">
        <v>531</v>
      </c>
      <c r="P42" s="189" t="s">
        <v>116</v>
      </c>
      <c r="Q42" s="205">
        <v>44417</v>
      </c>
      <c r="R42" s="205">
        <v>44781</v>
      </c>
      <c r="S42" s="218" t="s">
        <v>117</v>
      </c>
      <c r="T42" s="217">
        <v>1800000</v>
      </c>
      <c r="U42" s="212">
        <f t="shared" si="3"/>
        <v>180000</v>
      </c>
      <c r="V42" s="213"/>
      <c r="W42" s="214">
        <f t="shared" si="4"/>
        <v>1980000</v>
      </c>
      <c r="X42" s="483">
        <v>3600000</v>
      </c>
      <c r="Y42" s="179"/>
      <c r="Z42" s="179">
        <f>+'[4]JANUARI (3)'!AB42</f>
        <v>0</v>
      </c>
      <c r="AA42" s="182"/>
      <c r="AB42" s="182">
        <f t="shared" si="6"/>
        <v>0</v>
      </c>
      <c r="AC42" s="182">
        <f t="shared" si="1"/>
        <v>0</v>
      </c>
      <c r="AD42" s="190"/>
    </row>
    <row r="43" spans="1:33" x14ac:dyDescent="0.25">
      <c r="A43" s="199">
        <f t="shared" si="2"/>
        <v>32</v>
      </c>
      <c r="B43" s="200" t="s">
        <v>274</v>
      </c>
      <c r="C43" s="182" t="s">
        <v>276</v>
      </c>
      <c r="D43" s="182" t="s">
        <v>276</v>
      </c>
      <c r="E43" s="185" t="s">
        <v>529</v>
      </c>
      <c r="F43" s="201">
        <v>6</v>
      </c>
      <c r="G43" s="209"/>
      <c r="H43" s="188" t="s">
        <v>533</v>
      </c>
      <c r="I43" s="189" t="s">
        <v>532</v>
      </c>
      <c r="J43" s="203" t="s">
        <v>386</v>
      </c>
      <c r="K43" s="204" t="s">
        <v>456</v>
      </c>
      <c r="L43" s="205">
        <v>44417</v>
      </c>
      <c r="M43" s="203" t="s">
        <v>175</v>
      </c>
      <c r="N43" s="187" t="s">
        <v>326</v>
      </c>
      <c r="O43" s="188" t="s">
        <v>545</v>
      </c>
      <c r="P43" s="189" t="s">
        <v>116</v>
      </c>
      <c r="Q43" s="205">
        <v>44417</v>
      </c>
      <c r="R43" s="205">
        <v>44781</v>
      </c>
      <c r="S43" s="218" t="s">
        <v>117</v>
      </c>
      <c r="T43" s="217">
        <v>1800000</v>
      </c>
      <c r="U43" s="212">
        <f t="shared" si="3"/>
        <v>180000</v>
      </c>
      <c r="V43" s="213"/>
      <c r="W43" s="214">
        <f t="shared" si="4"/>
        <v>1980000</v>
      </c>
      <c r="X43" s="58">
        <v>1800000</v>
      </c>
      <c r="Y43" s="179"/>
      <c r="Z43" s="179">
        <f>+'[4]JANUARI (3)'!AB43</f>
        <v>0</v>
      </c>
      <c r="AA43" s="182"/>
      <c r="AB43" s="182">
        <f t="shared" si="6"/>
        <v>0</v>
      </c>
      <c r="AC43" s="182">
        <f t="shared" si="1"/>
        <v>0</v>
      </c>
      <c r="AD43" s="190"/>
    </row>
    <row r="44" spans="1:33" x14ac:dyDescent="0.25">
      <c r="A44" s="199">
        <f t="shared" si="2"/>
        <v>33</v>
      </c>
      <c r="B44" s="200" t="s">
        <v>274</v>
      </c>
      <c r="C44" s="182" t="s">
        <v>276</v>
      </c>
      <c r="D44" s="182" t="s">
        <v>276</v>
      </c>
      <c r="E44" s="185" t="s">
        <v>529</v>
      </c>
      <c r="F44" s="201">
        <v>24</v>
      </c>
      <c r="G44" s="209"/>
      <c r="H44" s="188" t="s">
        <v>533</v>
      </c>
      <c r="I44" s="189" t="s">
        <v>532</v>
      </c>
      <c r="J44" s="203" t="s">
        <v>387</v>
      </c>
      <c r="K44" s="204" t="s">
        <v>544</v>
      </c>
      <c r="L44" s="205">
        <v>44417</v>
      </c>
      <c r="M44" s="203" t="s">
        <v>175</v>
      </c>
      <c r="N44" s="187" t="s">
        <v>327</v>
      </c>
      <c r="O44" s="188" t="s">
        <v>535</v>
      </c>
      <c r="P44" s="189" t="s">
        <v>116</v>
      </c>
      <c r="Q44" s="205">
        <v>44417</v>
      </c>
      <c r="R44" s="205">
        <v>44781</v>
      </c>
      <c r="S44" s="218" t="s">
        <v>117</v>
      </c>
      <c r="T44" s="217">
        <v>7200000</v>
      </c>
      <c r="U44" s="212">
        <f t="shared" si="3"/>
        <v>720000</v>
      </c>
      <c r="V44" s="213"/>
      <c r="W44" s="214">
        <f t="shared" si="4"/>
        <v>7920000</v>
      </c>
      <c r="X44" s="58">
        <v>3600000</v>
      </c>
      <c r="Y44" s="179"/>
      <c r="Z44" s="179">
        <f>+'[4]JANUARI (3)'!AB44</f>
        <v>0</v>
      </c>
      <c r="AA44" s="182"/>
      <c r="AB44" s="182">
        <f t="shared" si="6"/>
        <v>0</v>
      </c>
      <c r="AC44" s="182">
        <f t="shared" si="1"/>
        <v>0</v>
      </c>
      <c r="AD44" s="190"/>
    </row>
    <row r="45" spans="1:33" x14ac:dyDescent="0.25">
      <c r="A45" s="199">
        <f t="shared" si="2"/>
        <v>34</v>
      </c>
      <c r="B45" s="200" t="s">
        <v>274</v>
      </c>
      <c r="C45" s="182" t="s">
        <v>276</v>
      </c>
      <c r="D45" s="182" t="s">
        <v>276</v>
      </c>
      <c r="E45" s="185" t="s">
        <v>529</v>
      </c>
      <c r="F45" s="201">
        <v>6</v>
      </c>
      <c r="G45" s="209"/>
      <c r="H45" s="188" t="s">
        <v>533</v>
      </c>
      <c r="I45" s="189" t="s">
        <v>532</v>
      </c>
      <c r="J45" s="203" t="s">
        <v>539</v>
      </c>
      <c r="K45" s="204" t="s">
        <v>457</v>
      </c>
      <c r="L45" s="205">
        <v>44417</v>
      </c>
      <c r="M45" s="203" t="s">
        <v>175</v>
      </c>
      <c r="N45" s="187" t="s">
        <v>538</v>
      </c>
      <c r="O45" s="188" t="s">
        <v>536</v>
      </c>
      <c r="P45" s="189" t="s">
        <v>116</v>
      </c>
      <c r="Q45" s="205">
        <v>44447</v>
      </c>
      <c r="R45" s="205">
        <v>44781</v>
      </c>
      <c r="S45" s="218" t="s">
        <v>117</v>
      </c>
      <c r="T45" s="217">
        <v>1800000</v>
      </c>
      <c r="U45" s="212">
        <f t="shared" si="3"/>
        <v>180000</v>
      </c>
      <c r="V45" s="213"/>
      <c r="W45" s="214">
        <f t="shared" si="4"/>
        <v>1980000</v>
      </c>
      <c r="X45" s="58">
        <v>1800000</v>
      </c>
      <c r="Y45" s="179"/>
      <c r="Z45" s="179">
        <f>+'[4]JANUARI (3)'!AB45</f>
        <v>0</v>
      </c>
      <c r="AA45" s="182"/>
      <c r="AB45" s="182">
        <f t="shared" si="6"/>
        <v>0</v>
      </c>
      <c r="AC45" s="182">
        <f t="shared" si="1"/>
        <v>0</v>
      </c>
      <c r="AD45" s="190"/>
    </row>
    <row r="46" spans="1:33" ht="15.75" thickBot="1" x14ac:dyDescent="0.3">
      <c r="A46" s="235">
        <f t="shared" si="2"/>
        <v>35</v>
      </c>
      <c r="B46" s="236" t="s">
        <v>274</v>
      </c>
      <c r="C46" s="237" t="s">
        <v>276</v>
      </c>
      <c r="D46" s="237" t="s">
        <v>276</v>
      </c>
      <c r="E46" s="238" t="s">
        <v>289</v>
      </c>
      <c r="F46" s="239"/>
      <c r="G46" s="243"/>
      <c r="H46" s="241"/>
      <c r="I46" s="242"/>
      <c r="J46" s="243" t="s">
        <v>388</v>
      </c>
      <c r="K46" s="322" t="s">
        <v>458</v>
      </c>
      <c r="L46" s="245">
        <v>44447</v>
      </c>
      <c r="M46" s="243" t="s">
        <v>175</v>
      </c>
      <c r="N46" s="243" t="s">
        <v>328</v>
      </c>
      <c r="O46" s="241"/>
      <c r="P46" s="242"/>
      <c r="Q46" s="245">
        <v>44447</v>
      </c>
      <c r="R46" s="245">
        <v>44781</v>
      </c>
      <c r="S46" s="246"/>
      <c r="T46" s="323">
        <v>3360000</v>
      </c>
      <c r="U46" s="289">
        <f t="shared" si="3"/>
        <v>336000</v>
      </c>
      <c r="V46" s="248"/>
      <c r="W46" s="249">
        <f t="shared" si="4"/>
        <v>3696000</v>
      </c>
      <c r="X46" s="58">
        <v>2700000</v>
      </c>
      <c r="Y46" s="290"/>
      <c r="Z46" s="179">
        <f>+'[4]JANUARI (3)'!AB46</f>
        <v>0</v>
      </c>
      <c r="AA46" s="237"/>
      <c r="AB46" s="182">
        <f t="shared" si="6"/>
        <v>0</v>
      </c>
      <c r="AC46" s="237">
        <f t="shared" si="1"/>
        <v>0</v>
      </c>
      <c r="AD46" s="287"/>
    </row>
    <row r="47" spans="1:33" ht="15.75" thickBot="1" x14ac:dyDescent="0.3">
      <c r="A47" s="325"/>
      <c r="B47" s="326"/>
      <c r="C47" s="327"/>
      <c r="D47" s="327"/>
      <c r="E47" s="328"/>
      <c r="F47" s="329">
        <f>SUM(F35:F46)</f>
        <v>90</v>
      </c>
      <c r="G47" s="330"/>
      <c r="H47" s="331"/>
      <c r="I47" s="332"/>
      <c r="J47" s="330"/>
      <c r="K47" s="333"/>
      <c r="L47" s="334"/>
      <c r="M47" s="330"/>
      <c r="N47" s="330"/>
      <c r="O47" s="331"/>
      <c r="P47" s="332"/>
      <c r="Q47" s="334"/>
      <c r="R47" s="334"/>
      <c r="S47" s="335"/>
      <c r="T47" s="336">
        <f>SUM(T35:T46)</f>
        <v>32160000</v>
      </c>
      <c r="U47" s="336">
        <f t="shared" ref="U47:AB47" si="7">SUM(U35:U46)</f>
        <v>3216000</v>
      </c>
      <c r="V47" s="336">
        <f t="shared" si="7"/>
        <v>0</v>
      </c>
      <c r="W47" s="336">
        <f t="shared" si="7"/>
        <v>35376000</v>
      </c>
      <c r="X47" s="336">
        <f t="shared" si="7"/>
        <v>33300000</v>
      </c>
      <c r="Y47" s="336">
        <f t="shared" si="7"/>
        <v>0</v>
      </c>
      <c r="Z47" s="336">
        <f t="shared" si="7"/>
        <v>0</v>
      </c>
      <c r="AA47" s="336">
        <f t="shared" si="7"/>
        <v>0</v>
      </c>
      <c r="AB47" s="336">
        <f t="shared" si="7"/>
        <v>0</v>
      </c>
      <c r="AC47" s="336">
        <f>SUM(AC35:AC46)</f>
        <v>0</v>
      </c>
      <c r="AD47" s="337"/>
      <c r="AF47" s="194">
        <f>+AC47-AC46</f>
        <v>0</v>
      </c>
    </row>
    <row r="48" spans="1:33" x14ac:dyDescent="0.25">
      <c r="A48" s="291">
        <f>+A46+1</f>
        <v>36</v>
      </c>
      <c r="B48" s="292" t="s">
        <v>274</v>
      </c>
      <c r="C48" s="293" t="s">
        <v>276</v>
      </c>
      <c r="D48" s="293" t="s">
        <v>290</v>
      </c>
      <c r="E48" s="294" t="s">
        <v>552</v>
      </c>
      <c r="F48" s="295">
        <v>24</v>
      </c>
      <c r="G48" s="296"/>
      <c r="H48" s="297" t="s">
        <v>555</v>
      </c>
      <c r="I48" s="298" t="s">
        <v>553</v>
      </c>
      <c r="J48" s="230" t="s">
        <v>389</v>
      </c>
      <c r="K48" s="229" t="s">
        <v>459</v>
      </c>
      <c r="L48" s="231">
        <v>44417</v>
      </c>
      <c r="M48" s="230" t="s">
        <v>175</v>
      </c>
      <c r="N48" s="299" t="s">
        <v>329</v>
      </c>
      <c r="O48" s="297" t="s">
        <v>554</v>
      </c>
      <c r="P48" s="298" t="s">
        <v>116</v>
      </c>
      <c r="Q48" s="231">
        <v>44417</v>
      </c>
      <c r="R48" s="231">
        <v>44781</v>
      </c>
      <c r="S48" s="324" t="s">
        <v>117</v>
      </c>
      <c r="T48" s="301">
        <v>3360000</v>
      </c>
      <c r="U48" s="302">
        <f t="shared" si="3"/>
        <v>336000</v>
      </c>
      <c r="V48" s="303"/>
      <c r="W48" s="304">
        <f t="shared" si="4"/>
        <v>3696000</v>
      </c>
      <c r="X48" s="58">
        <v>3360000</v>
      </c>
      <c r="Y48" s="306"/>
      <c r="Z48" s="179">
        <f>+'[4]JANUARI (3)'!AB48</f>
        <v>0</v>
      </c>
      <c r="AA48" s="293"/>
      <c r="AB48" s="182">
        <f t="shared" ref="AB48:AB55" si="8">+Z48+AA48</f>
        <v>0</v>
      </c>
      <c r="AC48" s="293">
        <f t="shared" si="1"/>
        <v>0</v>
      </c>
      <c r="AD48" s="300"/>
    </row>
    <row r="49" spans="1:32" x14ac:dyDescent="0.25">
      <c r="A49" s="199">
        <f t="shared" si="2"/>
        <v>37</v>
      </c>
      <c r="B49" s="200" t="s">
        <v>274</v>
      </c>
      <c r="C49" s="182" t="s">
        <v>276</v>
      </c>
      <c r="D49" s="182" t="s">
        <v>290</v>
      </c>
      <c r="E49" s="185" t="s">
        <v>552</v>
      </c>
      <c r="F49" s="201">
        <v>24</v>
      </c>
      <c r="G49" s="209"/>
      <c r="H49" s="188" t="s">
        <v>555</v>
      </c>
      <c r="I49" s="189" t="s">
        <v>553</v>
      </c>
      <c r="J49" s="203" t="s">
        <v>390</v>
      </c>
      <c r="K49" s="204" t="s">
        <v>460</v>
      </c>
      <c r="L49" s="205">
        <v>44417</v>
      </c>
      <c r="M49" s="203" t="s">
        <v>175</v>
      </c>
      <c r="N49" s="187" t="s">
        <v>330</v>
      </c>
      <c r="O49" s="188" t="s">
        <v>557</v>
      </c>
      <c r="P49" s="189" t="s">
        <v>116</v>
      </c>
      <c r="Q49" s="205">
        <v>44417</v>
      </c>
      <c r="R49" s="205">
        <v>44781</v>
      </c>
      <c r="S49" s="218" t="s">
        <v>117</v>
      </c>
      <c r="T49" s="217">
        <v>3696000</v>
      </c>
      <c r="U49" s="212">
        <f t="shared" si="3"/>
        <v>369600</v>
      </c>
      <c r="V49" s="213"/>
      <c r="W49" s="214">
        <f t="shared" si="4"/>
        <v>4065600</v>
      </c>
      <c r="X49" s="58">
        <v>1680000</v>
      </c>
      <c r="Y49" s="179"/>
      <c r="Z49" s="179">
        <f>+'[4]JANUARI (3)'!AB49</f>
        <v>0</v>
      </c>
      <c r="AA49" s="182"/>
      <c r="AB49" s="182">
        <f t="shared" si="8"/>
        <v>0</v>
      </c>
      <c r="AC49" s="182">
        <f t="shared" si="1"/>
        <v>0</v>
      </c>
      <c r="AD49" s="190"/>
    </row>
    <row r="50" spans="1:32" x14ac:dyDescent="0.25">
      <c r="A50" s="199">
        <f t="shared" si="2"/>
        <v>38</v>
      </c>
      <c r="B50" s="200" t="s">
        <v>274</v>
      </c>
      <c r="C50" s="182" t="s">
        <v>276</v>
      </c>
      <c r="D50" s="182" t="s">
        <v>290</v>
      </c>
      <c r="E50" s="185" t="s">
        <v>552</v>
      </c>
      <c r="F50" s="201">
        <v>12</v>
      </c>
      <c r="G50" s="209"/>
      <c r="H50" s="188" t="s">
        <v>555</v>
      </c>
      <c r="I50" s="189" t="s">
        <v>553</v>
      </c>
      <c r="J50" s="203" t="s">
        <v>390</v>
      </c>
      <c r="K50" s="204" t="s">
        <v>461</v>
      </c>
      <c r="L50" s="205">
        <v>44417</v>
      </c>
      <c r="M50" s="203" t="s">
        <v>175</v>
      </c>
      <c r="N50" s="187" t="s">
        <v>331</v>
      </c>
      <c r="O50" s="188" t="s">
        <v>559</v>
      </c>
      <c r="P50" s="189" t="s">
        <v>116</v>
      </c>
      <c r="Q50" s="205">
        <v>44417</v>
      </c>
      <c r="R50" s="205">
        <v>44781</v>
      </c>
      <c r="S50" s="218" t="s">
        <v>117</v>
      </c>
      <c r="T50" s="217">
        <v>1680000</v>
      </c>
      <c r="U50" s="212">
        <f t="shared" si="3"/>
        <v>168000</v>
      </c>
      <c r="V50" s="213"/>
      <c r="W50" s="214">
        <f t="shared" si="4"/>
        <v>1848000</v>
      </c>
      <c r="X50" s="58">
        <v>1680000</v>
      </c>
      <c r="Y50" s="179"/>
      <c r="Z50" s="179">
        <f>+'[4]JANUARI (3)'!AB50</f>
        <v>0</v>
      </c>
      <c r="AA50" s="182"/>
      <c r="AB50" s="182">
        <f t="shared" si="8"/>
        <v>0</v>
      </c>
      <c r="AC50" s="182">
        <f t="shared" si="1"/>
        <v>0</v>
      </c>
      <c r="AD50" s="190"/>
    </row>
    <row r="51" spans="1:32" x14ac:dyDescent="0.25">
      <c r="A51" s="199">
        <f t="shared" si="2"/>
        <v>39</v>
      </c>
      <c r="B51" s="200" t="s">
        <v>274</v>
      </c>
      <c r="C51" s="182" t="s">
        <v>276</v>
      </c>
      <c r="D51" s="182" t="s">
        <v>290</v>
      </c>
      <c r="E51" s="185" t="s">
        <v>552</v>
      </c>
      <c r="F51" s="201">
        <v>12</v>
      </c>
      <c r="G51" s="209"/>
      <c r="H51" s="188" t="s">
        <v>555</v>
      </c>
      <c r="I51" s="189" t="s">
        <v>553</v>
      </c>
      <c r="J51" s="203" t="s">
        <v>390</v>
      </c>
      <c r="K51" s="204" t="s">
        <v>462</v>
      </c>
      <c r="L51" s="205">
        <v>44417</v>
      </c>
      <c r="M51" s="203" t="s">
        <v>175</v>
      </c>
      <c r="N51" s="187" t="s">
        <v>332</v>
      </c>
      <c r="O51" s="188" t="s">
        <v>556</v>
      </c>
      <c r="P51" s="189" t="s">
        <v>116</v>
      </c>
      <c r="Q51" s="205">
        <v>44417</v>
      </c>
      <c r="R51" s="205">
        <v>44781</v>
      </c>
      <c r="S51" s="218" t="s">
        <v>117</v>
      </c>
      <c r="T51" s="217">
        <v>3696000</v>
      </c>
      <c r="U51" s="212">
        <f t="shared" si="3"/>
        <v>369600</v>
      </c>
      <c r="V51" s="213"/>
      <c r="W51" s="214">
        <f t="shared" si="4"/>
        <v>4065600</v>
      </c>
      <c r="X51" s="58">
        <v>1680000</v>
      </c>
      <c r="Y51" s="179"/>
      <c r="Z51" s="179">
        <f>+'[4]JANUARI (3)'!AB51</f>
        <v>0</v>
      </c>
      <c r="AA51" s="182"/>
      <c r="AB51" s="182">
        <f t="shared" si="8"/>
        <v>0</v>
      </c>
      <c r="AC51" s="182">
        <f t="shared" si="1"/>
        <v>0</v>
      </c>
      <c r="AD51" s="190"/>
    </row>
    <row r="52" spans="1:32" x14ac:dyDescent="0.25">
      <c r="A52" s="199">
        <f>+A51+1</f>
        <v>40</v>
      </c>
      <c r="B52" s="200" t="s">
        <v>274</v>
      </c>
      <c r="C52" s="182" t="s">
        <v>276</v>
      </c>
      <c r="D52" s="182" t="s">
        <v>290</v>
      </c>
      <c r="E52" s="185" t="s">
        <v>552</v>
      </c>
      <c r="F52" s="201">
        <v>24</v>
      </c>
      <c r="G52" s="209"/>
      <c r="H52" s="188" t="s">
        <v>555</v>
      </c>
      <c r="I52" s="189" t="s">
        <v>553</v>
      </c>
      <c r="J52" s="203" t="s">
        <v>390</v>
      </c>
      <c r="K52" s="204" t="s">
        <v>463</v>
      </c>
      <c r="L52" s="205">
        <v>44417</v>
      </c>
      <c r="M52" s="203" t="s">
        <v>175</v>
      </c>
      <c r="N52" s="187" t="s">
        <v>333</v>
      </c>
      <c r="O52" s="188" t="s">
        <v>558</v>
      </c>
      <c r="P52" s="189" t="s">
        <v>116</v>
      </c>
      <c r="Q52" s="205">
        <v>44417</v>
      </c>
      <c r="R52" s="205">
        <v>44781</v>
      </c>
      <c r="S52" s="218" t="s">
        <v>117</v>
      </c>
      <c r="T52" s="217">
        <v>3360000</v>
      </c>
      <c r="U52" s="212">
        <f t="shared" si="3"/>
        <v>336000</v>
      </c>
      <c r="V52" s="213"/>
      <c r="W52" s="214">
        <f t="shared" si="4"/>
        <v>3696000</v>
      </c>
      <c r="X52" s="58">
        <v>1680000</v>
      </c>
      <c r="Y52" s="179"/>
      <c r="Z52" s="179">
        <f>+'[4]JANUARI (3)'!AB52</f>
        <v>0</v>
      </c>
      <c r="AA52" s="182"/>
      <c r="AB52" s="182">
        <f t="shared" si="8"/>
        <v>0</v>
      </c>
      <c r="AC52" s="182">
        <f t="shared" si="1"/>
        <v>0</v>
      </c>
      <c r="AD52" s="190"/>
    </row>
    <row r="53" spans="1:32" x14ac:dyDescent="0.25">
      <c r="A53" s="235">
        <f>+A52+1</f>
        <v>41</v>
      </c>
      <c r="B53" s="494" t="s">
        <v>274</v>
      </c>
      <c r="C53" s="495" t="s">
        <v>276</v>
      </c>
      <c r="D53" s="495" t="s">
        <v>290</v>
      </c>
      <c r="E53" s="496" t="s">
        <v>288</v>
      </c>
      <c r="F53" s="497"/>
      <c r="G53" s="498"/>
      <c r="H53" s="499"/>
      <c r="I53" s="500"/>
      <c r="J53" s="501" t="s">
        <v>288</v>
      </c>
      <c r="K53" s="502" t="s">
        <v>692</v>
      </c>
      <c r="L53" s="503">
        <v>43626</v>
      </c>
      <c r="M53" s="504" t="s">
        <v>175</v>
      </c>
      <c r="N53" s="505" t="s">
        <v>693</v>
      </c>
      <c r="O53" s="499"/>
      <c r="P53" s="500"/>
      <c r="Q53" s="503">
        <v>43626</v>
      </c>
      <c r="R53" s="503">
        <v>43992</v>
      </c>
      <c r="S53" s="506"/>
      <c r="T53" s="507">
        <v>1680000</v>
      </c>
      <c r="U53" s="508">
        <f t="shared" si="3"/>
        <v>168000</v>
      </c>
      <c r="V53" s="492"/>
      <c r="W53" s="493">
        <f t="shared" si="4"/>
        <v>1848000</v>
      </c>
      <c r="X53" s="137">
        <f t="shared" ref="X53" si="9">+T53</f>
        <v>1680000</v>
      </c>
      <c r="Y53" s="375"/>
      <c r="Z53" s="179">
        <f>+'[4]JANUARI (3)'!AB53</f>
        <v>0</v>
      </c>
      <c r="AA53" s="362"/>
      <c r="AB53" s="182">
        <f t="shared" si="8"/>
        <v>0</v>
      </c>
      <c r="AC53" s="362"/>
      <c r="AD53" s="376" t="s">
        <v>694</v>
      </c>
    </row>
    <row r="54" spans="1:32" x14ac:dyDescent="0.25">
      <c r="A54" s="235">
        <f>+A53+1</f>
        <v>42</v>
      </c>
      <c r="B54" s="509" t="s">
        <v>274</v>
      </c>
      <c r="C54" s="510" t="s">
        <v>276</v>
      </c>
      <c r="D54" s="510" t="s">
        <v>290</v>
      </c>
      <c r="E54" s="496" t="s">
        <v>689</v>
      </c>
      <c r="F54" s="511">
        <v>12</v>
      </c>
      <c r="G54" s="512"/>
      <c r="H54" s="513" t="s">
        <v>555</v>
      </c>
      <c r="I54" s="514"/>
      <c r="J54" s="504" t="s">
        <v>390</v>
      </c>
      <c r="K54" s="504" t="s">
        <v>690</v>
      </c>
      <c r="L54" s="504" t="s">
        <v>690</v>
      </c>
      <c r="M54" s="515" t="s">
        <v>175</v>
      </c>
      <c r="N54" s="504" t="s">
        <v>334</v>
      </c>
      <c r="O54" s="513" t="s">
        <v>560</v>
      </c>
      <c r="P54" s="516" t="s">
        <v>116</v>
      </c>
      <c r="Q54" s="503">
        <v>44110</v>
      </c>
      <c r="R54" s="503">
        <v>44475</v>
      </c>
      <c r="S54" s="517" t="s">
        <v>117</v>
      </c>
      <c r="T54" s="507">
        <v>1680000</v>
      </c>
      <c r="U54" s="518">
        <f t="shared" ref="U54" si="10">T54*10%</f>
        <v>168000</v>
      </c>
      <c r="V54" s="487"/>
      <c r="W54" s="249">
        <f>T54+U54+V54</f>
        <v>1848000</v>
      </c>
      <c r="X54" s="58">
        <v>1680000</v>
      </c>
      <c r="Y54" s="375"/>
      <c r="Z54" s="179">
        <f>+'[4]JANUARI (3)'!AB54</f>
        <v>0</v>
      </c>
      <c r="AA54" s="362"/>
      <c r="AB54" s="182">
        <f t="shared" si="8"/>
        <v>0</v>
      </c>
      <c r="AC54" s="362"/>
      <c r="AD54" s="376" t="s">
        <v>694</v>
      </c>
    </row>
    <row r="55" spans="1:32" ht="15.75" thickBot="1" x14ac:dyDescent="0.3">
      <c r="A55" s="235">
        <f>+A54+1</f>
        <v>43</v>
      </c>
      <c r="B55" s="236" t="s">
        <v>274</v>
      </c>
      <c r="C55" s="237" t="s">
        <v>276</v>
      </c>
      <c r="D55" s="237" t="s">
        <v>290</v>
      </c>
      <c r="E55" s="238" t="s">
        <v>552</v>
      </c>
      <c r="F55" s="239">
        <v>12</v>
      </c>
      <c r="G55" s="240"/>
      <c r="H55" s="241" t="s">
        <v>555</v>
      </c>
      <c r="I55" s="242" t="s">
        <v>553</v>
      </c>
      <c r="J55" s="243" t="s">
        <v>391</v>
      </c>
      <c r="K55" s="338" t="s">
        <v>464</v>
      </c>
      <c r="L55" s="245">
        <v>44417</v>
      </c>
      <c r="M55" s="243" t="s">
        <v>175</v>
      </c>
      <c r="N55" s="243" t="s">
        <v>334</v>
      </c>
      <c r="O55" s="241" t="s">
        <v>560</v>
      </c>
      <c r="P55" s="242" t="s">
        <v>116</v>
      </c>
      <c r="Q55" s="245">
        <v>44417</v>
      </c>
      <c r="R55" s="245">
        <v>44781</v>
      </c>
      <c r="S55" s="246" t="s">
        <v>117</v>
      </c>
      <c r="T55" s="323">
        <v>7727000</v>
      </c>
      <c r="U55" s="289">
        <f t="shared" si="3"/>
        <v>772700</v>
      </c>
      <c r="V55" s="248"/>
      <c r="W55" s="249">
        <f t="shared" si="4"/>
        <v>8499700</v>
      </c>
      <c r="X55" s="58">
        <v>8500000</v>
      </c>
      <c r="Y55" s="290"/>
      <c r="Z55" s="179">
        <f>+'[4]JANUARI (3)'!AB55</f>
        <v>0</v>
      </c>
      <c r="AA55" s="237"/>
      <c r="AB55" s="182">
        <f t="shared" si="8"/>
        <v>0</v>
      </c>
      <c r="AC55" s="237">
        <f t="shared" si="1"/>
        <v>0</v>
      </c>
      <c r="AD55" s="287"/>
    </row>
    <row r="56" spans="1:32" ht="15.75" thickBot="1" x14ac:dyDescent="0.3">
      <c r="A56" s="307"/>
      <c r="B56" s="308"/>
      <c r="C56" s="309"/>
      <c r="D56" s="309"/>
      <c r="E56" s="310"/>
      <c r="F56" s="336">
        <f>SUM(F48:F55)</f>
        <v>120</v>
      </c>
      <c r="G56" s="312"/>
      <c r="H56" s="313"/>
      <c r="I56" s="314"/>
      <c r="J56" s="318"/>
      <c r="K56" s="341"/>
      <c r="L56" s="342"/>
      <c r="M56" s="318"/>
      <c r="N56" s="318"/>
      <c r="O56" s="313"/>
      <c r="P56" s="314"/>
      <c r="Q56" s="342"/>
      <c r="R56" s="342"/>
      <c r="S56" s="343"/>
      <c r="T56" s="336">
        <f>SUM(T48:T55)</f>
        <v>26879000</v>
      </c>
      <c r="U56" s="336">
        <f t="shared" ref="U56:AD56" si="11">SUM(U48:U55)</f>
        <v>2687900</v>
      </c>
      <c r="V56" s="336">
        <f t="shared" si="11"/>
        <v>0</v>
      </c>
      <c r="W56" s="336">
        <f t="shared" si="11"/>
        <v>29566900</v>
      </c>
      <c r="X56" s="336">
        <f t="shared" si="11"/>
        <v>21940000</v>
      </c>
      <c r="Y56" s="336">
        <f t="shared" si="11"/>
        <v>0</v>
      </c>
      <c r="Z56" s="336">
        <f t="shared" si="11"/>
        <v>0</v>
      </c>
      <c r="AA56" s="336">
        <f t="shared" si="11"/>
        <v>0</v>
      </c>
      <c r="AB56" s="336">
        <f t="shared" si="11"/>
        <v>0</v>
      </c>
      <c r="AC56" s="336">
        <f t="shared" si="11"/>
        <v>0</v>
      </c>
      <c r="AD56" s="336">
        <f t="shared" si="11"/>
        <v>0</v>
      </c>
      <c r="AE56" s="219"/>
      <c r="AF56" s="219"/>
    </row>
    <row r="57" spans="1:32" ht="15.75" thickBot="1" x14ac:dyDescent="0.3">
      <c r="A57" s="344"/>
      <c r="B57" s="345"/>
      <c r="C57" s="346"/>
      <c r="D57" s="346"/>
      <c r="E57" s="347"/>
      <c r="F57" s="348">
        <f>+F56+F47+F34</f>
        <v>618</v>
      </c>
      <c r="G57" s="349"/>
      <c r="H57" s="350"/>
      <c r="I57" s="351"/>
      <c r="J57" s="352"/>
      <c r="K57" s="353"/>
      <c r="L57" s="354"/>
      <c r="M57" s="352"/>
      <c r="N57" s="352"/>
      <c r="O57" s="350"/>
      <c r="P57" s="351"/>
      <c r="Q57" s="354"/>
      <c r="R57" s="354"/>
      <c r="S57" s="355"/>
      <c r="T57" s="348">
        <f t="shared" ref="T57:AD57" si="12">+T56+T47+T34</f>
        <v>125639000</v>
      </c>
      <c r="U57" s="348">
        <f t="shared" si="12"/>
        <v>12563900</v>
      </c>
      <c r="V57" s="348">
        <f t="shared" si="12"/>
        <v>0</v>
      </c>
      <c r="W57" s="348">
        <f t="shared" si="12"/>
        <v>138202900</v>
      </c>
      <c r="X57" s="348">
        <f t="shared" si="12"/>
        <v>125440000</v>
      </c>
      <c r="Y57" s="348">
        <f t="shared" si="12"/>
        <v>0</v>
      </c>
      <c r="Z57" s="348">
        <f t="shared" si="12"/>
        <v>0</v>
      </c>
      <c r="AA57" s="348">
        <f t="shared" si="12"/>
        <v>0</v>
      </c>
      <c r="AB57" s="348">
        <f t="shared" si="12"/>
        <v>0</v>
      </c>
      <c r="AC57" s="348">
        <f t="shared" si="12"/>
        <v>0</v>
      </c>
      <c r="AD57" s="348">
        <f t="shared" si="12"/>
        <v>0</v>
      </c>
    </row>
    <row r="58" spans="1:32" x14ac:dyDescent="0.25">
      <c r="A58" s="291"/>
      <c r="B58" s="292"/>
      <c r="C58" s="339"/>
      <c r="D58" s="293"/>
      <c r="E58" s="294"/>
      <c r="F58" s="301"/>
      <c r="G58" s="296"/>
      <c r="H58" s="297"/>
      <c r="I58" s="298"/>
      <c r="J58" s="230"/>
      <c r="K58" s="229"/>
      <c r="L58" s="231"/>
      <c r="M58" s="230"/>
      <c r="N58" s="230"/>
      <c r="O58" s="297"/>
      <c r="P58" s="298"/>
      <c r="Q58" s="231"/>
      <c r="R58" s="231"/>
      <c r="S58" s="324"/>
      <c r="T58" s="340"/>
      <c r="U58" s="340"/>
      <c r="V58" s="340"/>
      <c r="W58" s="340"/>
      <c r="X58" s="340"/>
      <c r="Y58" s="306"/>
      <c r="Z58" s="340"/>
      <c r="AA58" s="340"/>
      <c r="AB58" s="340"/>
      <c r="AC58" s="340"/>
      <c r="AD58" s="301"/>
    </row>
    <row r="59" spans="1:32" x14ac:dyDescent="0.25">
      <c r="A59" s="199"/>
      <c r="B59" s="200"/>
      <c r="C59" s="220" t="s">
        <v>644</v>
      </c>
      <c r="D59" s="182"/>
      <c r="E59" s="185"/>
      <c r="F59" s="201"/>
      <c r="G59" s="209"/>
      <c r="H59" s="188"/>
      <c r="I59" s="189"/>
      <c r="J59" s="203"/>
      <c r="K59" s="204"/>
      <c r="L59" s="205"/>
      <c r="M59" s="203"/>
      <c r="N59" s="203"/>
      <c r="O59" s="188"/>
      <c r="P59" s="189"/>
      <c r="Q59" s="205"/>
      <c r="R59" s="205"/>
      <c r="S59" s="218"/>
      <c r="T59" s="217"/>
      <c r="U59" s="212"/>
      <c r="V59" s="213"/>
      <c r="W59" s="214"/>
      <c r="X59" s="208"/>
      <c r="Y59" s="179"/>
      <c r="Z59" s="179"/>
      <c r="AA59" s="182"/>
      <c r="AB59" s="182"/>
      <c r="AC59" s="182"/>
      <c r="AD59" s="190"/>
    </row>
    <row r="60" spans="1:32" x14ac:dyDescent="0.25">
      <c r="A60" s="199">
        <f>+A55+1</f>
        <v>44</v>
      </c>
      <c r="B60" s="200" t="s">
        <v>274</v>
      </c>
      <c r="C60" s="182" t="s">
        <v>292</v>
      </c>
      <c r="D60" s="182" t="s">
        <v>281</v>
      </c>
      <c r="E60" s="185" t="s">
        <v>291</v>
      </c>
      <c r="F60" s="221">
        <v>75.7</v>
      </c>
      <c r="G60" s="209"/>
      <c r="H60" s="188" t="s">
        <v>613</v>
      </c>
      <c r="I60" s="189"/>
      <c r="J60" s="203" t="s">
        <v>392</v>
      </c>
      <c r="K60" s="222" t="s">
        <v>465</v>
      </c>
      <c r="L60" s="223" t="s">
        <v>509</v>
      </c>
      <c r="M60" s="203" t="s">
        <v>175</v>
      </c>
      <c r="N60" s="224" t="s">
        <v>335</v>
      </c>
      <c r="O60" s="188" t="s">
        <v>632</v>
      </c>
      <c r="P60" s="189" t="s">
        <v>116</v>
      </c>
      <c r="Q60" s="223" t="s">
        <v>509</v>
      </c>
      <c r="R60" s="223" t="s">
        <v>514</v>
      </c>
      <c r="S60" s="218" t="s">
        <v>117</v>
      </c>
      <c r="T60" s="225">
        <v>3100000</v>
      </c>
      <c r="U60" s="212">
        <f t="shared" si="3"/>
        <v>310000</v>
      </c>
      <c r="V60" s="213"/>
      <c r="W60" s="214">
        <f t="shared" si="4"/>
        <v>3410000</v>
      </c>
      <c r="X60" s="488">
        <v>4410000</v>
      </c>
      <c r="Y60" s="179"/>
      <c r="Z60" s="179">
        <f>+'[4]JANUARI (3)'!AB60</f>
        <v>0</v>
      </c>
      <c r="AA60" s="182"/>
      <c r="AB60" s="182">
        <f t="shared" ref="AB60:AB96" si="13">+Z60+AA60</f>
        <v>0</v>
      </c>
      <c r="AC60" s="182">
        <f t="shared" si="1"/>
        <v>0</v>
      </c>
      <c r="AD60" s="190"/>
    </row>
    <row r="61" spans="1:32" x14ac:dyDescent="0.25">
      <c r="A61" s="199">
        <f t="shared" si="2"/>
        <v>45</v>
      </c>
      <c r="B61" s="200" t="s">
        <v>274</v>
      </c>
      <c r="C61" s="182" t="s">
        <v>292</v>
      </c>
      <c r="D61" s="182" t="s">
        <v>281</v>
      </c>
      <c r="E61" s="185" t="s">
        <v>291</v>
      </c>
      <c r="F61" s="221">
        <v>30</v>
      </c>
      <c r="G61" s="209"/>
      <c r="H61" s="188" t="s">
        <v>613</v>
      </c>
      <c r="I61" s="189"/>
      <c r="J61" s="203" t="s">
        <v>392</v>
      </c>
      <c r="K61" s="222" t="s">
        <v>466</v>
      </c>
      <c r="L61" s="223" t="s">
        <v>509</v>
      </c>
      <c r="M61" s="203" t="s">
        <v>175</v>
      </c>
      <c r="N61" s="224" t="s">
        <v>336</v>
      </c>
      <c r="O61" s="188" t="s">
        <v>638</v>
      </c>
      <c r="P61" s="189" t="s">
        <v>116</v>
      </c>
      <c r="Q61" s="223" t="s">
        <v>509</v>
      </c>
      <c r="R61" s="223" t="s">
        <v>514</v>
      </c>
      <c r="S61" s="218" t="s">
        <v>117</v>
      </c>
      <c r="T61" s="217">
        <v>1230000</v>
      </c>
      <c r="U61" s="212">
        <f t="shared" si="3"/>
        <v>123000</v>
      </c>
      <c r="V61" s="213"/>
      <c r="W61" s="214">
        <f t="shared" si="4"/>
        <v>1353000</v>
      </c>
      <c r="X61" s="489">
        <v>1350000</v>
      </c>
      <c r="Y61" s="179"/>
      <c r="Z61" s="179">
        <f>+'[4]JANUARI (3)'!AB61</f>
        <v>0</v>
      </c>
      <c r="AA61" s="182"/>
      <c r="AB61" s="182">
        <f t="shared" si="13"/>
        <v>0</v>
      </c>
      <c r="AC61" s="182">
        <f t="shared" si="1"/>
        <v>0</v>
      </c>
      <c r="AD61" s="190"/>
    </row>
    <row r="62" spans="1:32" x14ac:dyDescent="0.25">
      <c r="A62" s="199">
        <f t="shared" si="2"/>
        <v>46</v>
      </c>
      <c r="B62" s="200" t="s">
        <v>274</v>
      </c>
      <c r="C62" s="182" t="s">
        <v>292</v>
      </c>
      <c r="D62" s="182" t="s">
        <v>281</v>
      </c>
      <c r="E62" s="185" t="s">
        <v>291</v>
      </c>
      <c r="F62" s="221">
        <v>8</v>
      </c>
      <c r="G62" s="209"/>
      <c r="H62" s="188" t="s">
        <v>613</v>
      </c>
      <c r="I62" s="189"/>
      <c r="J62" s="203" t="s">
        <v>393</v>
      </c>
      <c r="K62" s="222" t="s">
        <v>467</v>
      </c>
      <c r="L62" s="223" t="s">
        <v>509</v>
      </c>
      <c r="M62" s="203" t="s">
        <v>175</v>
      </c>
      <c r="N62" s="224" t="s">
        <v>337</v>
      </c>
      <c r="O62" s="188" t="s">
        <v>619</v>
      </c>
      <c r="P62" s="189" t="s">
        <v>116</v>
      </c>
      <c r="Q62" s="223" t="s">
        <v>509</v>
      </c>
      <c r="R62" s="223" t="s">
        <v>514</v>
      </c>
      <c r="S62" s="218" t="s">
        <v>117</v>
      </c>
      <c r="T62" s="217">
        <v>328000</v>
      </c>
      <c r="U62" s="212">
        <f t="shared" si="3"/>
        <v>32800</v>
      </c>
      <c r="V62" s="213"/>
      <c r="W62" s="214">
        <f t="shared" si="4"/>
        <v>360800</v>
      </c>
      <c r="X62" s="489">
        <v>360000</v>
      </c>
      <c r="Y62" s="179"/>
      <c r="Z62" s="179">
        <f>+'[4]JANUARI (3)'!AB62</f>
        <v>0</v>
      </c>
      <c r="AA62" s="182"/>
      <c r="AB62" s="182">
        <f t="shared" si="13"/>
        <v>0</v>
      </c>
      <c r="AC62" s="182">
        <f t="shared" si="1"/>
        <v>0</v>
      </c>
      <c r="AD62" s="190"/>
    </row>
    <row r="63" spans="1:32" x14ac:dyDescent="0.25">
      <c r="A63" s="199">
        <f t="shared" si="2"/>
        <v>47</v>
      </c>
      <c r="B63" s="200" t="s">
        <v>274</v>
      </c>
      <c r="C63" s="182" t="s">
        <v>292</v>
      </c>
      <c r="D63" s="182" t="s">
        <v>281</v>
      </c>
      <c r="E63" s="185" t="s">
        <v>291</v>
      </c>
      <c r="F63" s="221">
        <v>55</v>
      </c>
      <c r="G63" s="209"/>
      <c r="H63" s="188" t="s">
        <v>613</v>
      </c>
      <c r="I63" s="189"/>
      <c r="J63" s="203" t="s">
        <v>394</v>
      </c>
      <c r="K63" s="222" t="s">
        <v>468</v>
      </c>
      <c r="L63" s="223" t="s">
        <v>509</v>
      </c>
      <c r="M63" s="203" t="s">
        <v>175</v>
      </c>
      <c r="N63" s="224" t="s">
        <v>338</v>
      </c>
      <c r="O63" s="188" t="s">
        <v>625</v>
      </c>
      <c r="P63" s="189" t="s">
        <v>116</v>
      </c>
      <c r="Q63" s="223" t="s">
        <v>509</v>
      </c>
      <c r="R63" s="223" t="s">
        <v>514</v>
      </c>
      <c r="S63" s="218" t="s">
        <v>117</v>
      </c>
      <c r="T63" s="217">
        <v>2255000</v>
      </c>
      <c r="U63" s="212">
        <f t="shared" si="3"/>
        <v>225500</v>
      </c>
      <c r="V63" s="213"/>
      <c r="W63" s="214">
        <f t="shared" si="4"/>
        <v>2480500</v>
      </c>
      <c r="X63" s="489">
        <v>2475000</v>
      </c>
      <c r="Y63" s="179"/>
      <c r="Z63" s="179">
        <f>+'[4]JANUARI (3)'!AB63</f>
        <v>0</v>
      </c>
      <c r="AA63" s="182"/>
      <c r="AB63" s="182">
        <f t="shared" si="13"/>
        <v>0</v>
      </c>
      <c r="AC63" s="182">
        <f t="shared" si="1"/>
        <v>0</v>
      </c>
      <c r="AD63" s="190"/>
    </row>
    <row r="64" spans="1:32" x14ac:dyDescent="0.25">
      <c r="A64" s="199">
        <f t="shared" si="2"/>
        <v>48</v>
      </c>
      <c r="B64" s="200" t="s">
        <v>274</v>
      </c>
      <c r="C64" s="182" t="s">
        <v>292</v>
      </c>
      <c r="D64" s="182" t="s">
        <v>281</v>
      </c>
      <c r="E64" s="185" t="s">
        <v>291</v>
      </c>
      <c r="F64" s="221">
        <v>16</v>
      </c>
      <c r="G64" s="209"/>
      <c r="H64" s="188" t="s">
        <v>613</v>
      </c>
      <c r="I64" s="189"/>
      <c r="J64" s="203" t="s">
        <v>395</v>
      </c>
      <c r="K64" s="222" t="s">
        <v>469</v>
      </c>
      <c r="L64" s="223" t="s">
        <v>509</v>
      </c>
      <c r="M64" s="203" t="s">
        <v>175</v>
      </c>
      <c r="N64" s="224" t="s">
        <v>339</v>
      </c>
      <c r="O64" s="188" t="s">
        <v>626</v>
      </c>
      <c r="P64" s="189" t="s">
        <v>116</v>
      </c>
      <c r="Q64" s="223" t="s">
        <v>509</v>
      </c>
      <c r="R64" s="223" t="s">
        <v>514</v>
      </c>
      <c r="S64" s="218" t="s">
        <v>117</v>
      </c>
      <c r="T64" s="217">
        <v>656000</v>
      </c>
      <c r="U64" s="212">
        <f t="shared" si="3"/>
        <v>65600</v>
      </c>
      <c r="V64" s="213"/>
      <c r="W64" s="214">
        <f t="shared" si="4"/>
        <v>721600</v>
      </c>
      <c r="X64" s="489">
        <v>720000</v>
      </c>
      <c r="Y64" s="179"/>
      <c r="Z64" s="179">
        <f>+'[4]JANUARI (3)'!AB64</f>
        <v>0</v>
      </c>
      <c r="AA64" s="182"/>
      <c r="AB64" s="182">
        <f t="shared" si="13"/>
        <v>0</v>
      </c>
      <c r="AC64" s="182">
        <f t="shared" si="1"/>
        <v>0</v>
      </c>
      <c r="AD64" s="190"/>
    </row>
    <row r="65" spans="1:30" x14ac:dyDescent="0.25">
      <c r="A65" s="199">
        <f t="shared" si="2"/>
        <v>49</v>
      </c>
      <c r="B65" s="200" t="s">
        <v>274</v>
      </c>
      <c r="C65" s="182" t="s">
        <v>292</v>
      </c>
      <c r="D65" s="182" t="s">
        <v>281</v>
      </c>
      <c r="E65" s="185" t="s">
        <v>291</v>
      </c>
      <c r="F65" s="221">
        <v>12</v>
      </c>
      <c r="G65" s="209"/>
      <c r="H65" s="188" t="s">
        <v>613</v>
      </c>
      <c r="I65" s="189"/>
      <c r="J65" s="203" t="s">
        <v>394</v>
      </c>
      <c r="K65" s="222" t="s">
        <v>470</v>
      </c>
      <c r="L65" s="223" t="s">
        <v>509</v>
      </c>
      <c r="M65" s="203" t="s">
        <v>175</v>
      </c>
      <c r="N65" s="224" t="s">
        <v>340</v>
      </c>
      <c r="O65" s="188" t="s">
        <v>627</v>
      </c>
      <c r="P65" s="189" t="s">
        <v>116</v>
      </c>
      <c r="Q65" s="223" t="s">
        <v>509</v>
      </c>
      <c r="R65" s="223" t="s">
        <v>514</v>
      </c>
      <c r="S65" s="218" t="s">
        <v>117</v>
      </c>
      <c r="T65" s="217">
        <v>492000</v>
      </c>
      <c r="U65" s="212">
        <f t="shared" si="3"/>
        <v>49200</v>
      </c>
      <c r="V65" s="213"/>
      <c r="W65" s="214">
        <f t="shared" si="4"/>
        <v>541200</v>
      </c>
      <c r="X65" s="489">
        <v>360000</v>
      </c>
      <c r="Y65" s="179"/>
      <c r="Z65" s="179">
        <f>+'[4]JANUARI (3)'!AB65</f>
        <v>0</v>
      </c>
      <c r="AA65" s="182"/>
      <c r="AB65" s="182">
        <f t="shared" si="13"/>
        <v>0</v>
      </c>
      <c r="AC65" s="182">
        <f t="shared" si="1"/>
        <v>0</v>
      </c>
      <c r="AD65" s="190"/>
    </row>
    <row r="66" spans="1:30" x14ac:dyDescent="0.25">
      <c r="A66" s="199">
        <f t="shared" si="2"/>
        <v>50</v>
      </c>
      <c r="B66" s="200" t="s">
        <v>274</v>
      </c>
      <c r="C66" s="182" t="s">
        <v>292</v>
      </c>
      <c r="D66" s="182" t="s">
        <v>281</v>
      </c>
      <c r="E66" s="185" t="s">
        <v>291</v>
      </c>
      <c r="F66" s="221">
        <v>44</v>
      </c>
      <c r="G66" s="209"/>
      <c r="H66" s="188" t="s">
        <v>613</v>
      </c>
      <c r="I66" s="189"/>
      <c r="J66" s="203" t="s">
        <v>396</v>
      </c>
      <c r="K66" s="222" t="s">
        <v>471</v>
      </c>
      <c r="L66" s="223" t="s">
        <v>509</v>
      </c>
      <c r="M66" s="203" t="s">
        <v>175</v>
      </c>
      <c r="N66" s="224" t="s">
        <v>341</v>
      </c>
      <c r="O66" s="188" t="s">
        <v>630</v>
      </c>
      <c r="P66" s="189" t="s">
        <v>116</v>
      </c>
      <c r="Q66" s="223" t="s">
        <v>509</v>
      </c>
      <c r="R66" s="223" t="s">
        <v>514</v>
      </c>
      <c r="S66" s="218" t="s">
        <v>117</v>
      </c>
      <c r="T66" s="217">
        <v>1804000</v>
      </c>
      <c r="U66" s="212">
        <f t="shared" si="3"/>
        <v>180400</v>
      </c>
      <c r="V66" s="213"/>
      <c r="W66" s="214">
        <f t="shared" si="4"/>
        <v>1984400</v>
      </c>
      <c r="X66" s="489">
        <v>1980000</v>
      </c>
      <c r="Y66" s="179"/>
      <c r="Z66" s="179">
        <f>+'[4]JANUARI (3)'!AB66</f>
        <v>0</v>
      </c>
      <c r="AA66" s="182"/>
      <c r="AB66" s="182">
        <f t="shared" si="13"/>
        <v>0</v>
      </c>
      <c r="AC66" s="182">
        <f t="shared" si="1"/>
        <v>0</v>
      </c>
      <c r="AD66" s="190"/>
    </row>
    <row r="67" spans="1:30" x14ac:dyDescent="0.25">
      <c r="A67" s="199">
        <f t="shared" si="2"/>
        <v>51</v>
      </c>
      <c r="B67" s="200" t="s">
        <v>274</v>
      </c>
      <c r="C67" s="182" t="s">
        <v>292</v>
      </c>
      <c r="D67" s="182" t="s">
        <v>281</v>
      </c>
      <c r="E67" s="185" t="s">
        <v>291</v>
      </c>
      <c r="F67" s="221">
        <v>7</v>
      </c>
      <c r="G67" s="209"/>
      <c r="H67" s="188" t="s">
        <v>613</v>
      </c>
      <c r="I67" s="189"/>
      <c r="J67" s="203" t="s">
        <v>397</v>
      </c>
      <c r="K67" s="222" t="s">
        <v>472</v>
      </c>
      <c r="L67" s="223" t="s">
        <v>509</v>
      </c>
      <c r="M67" s="203" t="s">
        <v>175</v>
      </c>
      <c r="N67" s="224" t="s">
        <v>342</v>
      </c>
      <c r="O67" s="188" t="s">
        <v>631</v>
      </c>
      <c r="P67" s="189" t="s">
        <v>116</v>
      </c>
      <c r="Q67" s="223" t="s">
        <v>509</v>
      </c>
      <c r="R67" s="223" t="s">
        <v>514</v>
      </c>
      <c r="S67" s="218" t="s">
        <v>117</v>
      </c>
      <c r="T67" s="217">
        <v>287000</v>
      </c>
      <c r="U67" s="212">
        <f t="shared" si="3"/>
        <v>28700</v>
      </c>
      <c r="V67" s="213"/>
      <c r="W67" s="214">
        <f t="shared" si="4"/>
        <v>315700</v>
      </c>
      <c r="X67" s="489">
        <v>315000</v>
      </c>
      <c r="Y67" s="179"/>
      <c r="Z67" s="179">
        <f>+'[4]JANUARI (3)'!AB67</f>
        <v>287000</v>
      </c>
      <c r="AA67" s="182">
        <v>0</v>
      </c>
      <c r="AB67" s="182">
        <f t="shared" si="13"/>
        <v>287000</v>
      </c>
      <c r="AC67" s="182">
        <f t="shared" si="1"/>
        <v>287000</v>
      </c>
      <c r="AD67" s="112" t="s">
        <v>670</v>
      </c>
    </row>
    <row r="68" spans="1:30" x14ac:dyDescent="0.25">
      <c r="A68" s="199">
        <f t="shared" si="2"/>
        <v>52</v>
      </c>
      <c r="B68" s="200" t="s">
        <v>274</v>
      </c>
      <c r="C68" s="182" t="s">
        <v>292</v>
      </c>
      <c r="D68" s="182" t="s">
        <v>281</v>
      </c>
      <c r="E68" s="185" t="s">
        <v>291</v>
      </c>
      <c r="F68" s="221">
        <v>16</v>
      </c>
      <c r="G68" s="209"/>
      <c r="H68" s="188" t="s">
        <v>613</v>
      </c>
      <c r="I68" s="189"/>
      <c r="J68" s="203" t="s">
        <v>398</v>
      </c>
      <c r="K68" s="222" t="s">
        <v>473</v>
      </c>
      <c r="L68" s="223" t="s">
        <v>509</v>
      </c>
      <c r="M68" s="203" t="s">
        <v>175</v>
      </c>
      <c r="N68" s="224" t="s">
        <v>343</v>
      </c>
      <c r="O68" s="188" t="s">
        <v>628</v>
      </c>
      <c r="P68" s="189" t="s">
        <v>116</v>
      </c>
      <c r="Q68" s="223" t="s">
        <v>509</v>
      </c>
      <c r="R68" s="223" t="s">
        <v>514</v>
      </c>
      <c r="S68" s="218" t="s">
        <v>117</v>
      </c>
      <c r="T68" s="217">
        <v>656000</v>
      </c>
      <c r="U68" s="212">
        <f t="shared" si="3"/>
        <v>65600</v>
      </c>
      <c r="V68" s="213"/>
      <c r="W68" s="214">
        <f t="shared" si="4"/>
        <v>721600</v>
      </c>
      <c r="X68" s="489">
        <v>720000</v>
      </c>
      <c r="Y68" s="179"/>
      <c r="Z68" s="179">
        <f>+'[4]JANUARI (3)'!AB68</f>
        <v>656000</v>
      </c>
      <c r="AA68" s="182">
        <v>0</v>
      </c>
      <c r="AB68" s="182">
        <f t="shared" si="13"/>
        <v>656000</v>
      </c>
      <c r="AC68" s="182">
        <f t="shared" si="1"/>
        <v>656000</v>
      </c>
      <c r="AD68" s="112" t="s">
        <v>670</v>
      </c>
    </row>
    <row r="69" spans="1:30" x14ac:dyDescent="0.25">
      <c r="A69" s="199">
        <f t="shared" si="2"/>
        <v>53</v>
      </c>
      <c r="B69" s="200" t="s">
        <v>274</v>
      </c>
      <c r="C69" s="182" t="s">
        <v>292</v>
      </c>
      <c r="D69" s="182" t="s">
        <v>281</v>
      </c>
      <c r="E69" s="185" t="s">
        <v>291</v>
      </c>
      <c r="F69" s="221">
        <v>4</v>
      </c>
      <c r="G69" s="209"/>
      <c r="H69" s="188"/>
      <c r="I69" s="189"/>
      <c r="J69" s="203" t="s">
        <v>399</v>
      </c>
      <c r="K69" s="222" t="s">
        <v>474</v>
      </c>
      <c r="L69" s="223" t="s">
        <v>509</v>
      </c>
      <c r="M69" s="203" t="s">
        <v>175</v>
      </c>
      <c r="N69" s="224" t="s">
        <v>344</v>
      </c>
      <c r="O69" s="188"/>
      <c r="P69" s="189"/>
      <c r="Q69" s="223" t="s">
        <v>509</v>
      </c>
      <c r="R69" s="223" t="s">
        <v>514</v>
      </c>
      <c r="S69" s="218"/>
      <c r="T69" s="217">
        <v>164000</v>
      </c>
      <c r="U69" s="212">
        <f t="shared" si="3"/>
        <v>16400</v>
      </c>
      <c r="V69" s="213"/>
      <c r="W69" s="214">
        <f t="shared" si="4"/>
        <v>180400</v>
      </c>
      <c r="X69" s="489">
        <v>180000</v>
      </c>
      <c r="Y69" s="179"/>
      <c r="Z69" s="179">
        <f>+'[4]JANUARI (3)'!AB69</f>
        <v>0</v>
      </c>
      <c r="AA69" s="182"/>
      <c r="AB69" s="182">
        <f t="shared" si="13"/>
        <v>0</v>
      </c>
      <c r="AC69" s="182">
        <f t="shared" si="1"/>
        <v>0</v>
      </c>
      <c r="AD69" s="190"/>
    </row>
    <row r="70" spans="1:30" x14ac:dyDescent="0.25">
      <c r="A70" s="199">
        <f t="shared" si="2"/>
        <v>54</v>
      </c>
      <c r="B70" s="200" t="s">
        <v>274</v>
      </c>
      <c r="C70" s="182" t="s">
        <v>292</v>
      </c>
      <c r="D70" s="182" t="s">
        <v>281</v>
      </c>
      <c r="E70" s="185" t="s">
        <v>291</v>
      </c>
      <c r="F70" s="221">
        <v>42</v>
      </c>
      <c r="G70" s="209"/>
      <c r="H70" s="188" t="s">
        <v>613</v>
      </c>
      <c r="I70" s="189"/>
      <c r="J70" s="203" t="s">
        <v>400</v>
      </c>
      <c r="K70" s="222" t="s">
        <v>475</v>
      </c>
      <c r="L70" s="223" t="s">
        <v>509</v>
      </c>
      <c r="M70" s="203" t="s">
        <v>175</v>
      </c>
      <c r="N70" s="224" t="s">
        <v>629</v>
      </c>
      <c r="O70" s="188" t="s">
        <v>625</v>
      </c>
      <c r="P70" s="189" t="s">
        <v>116</v>
      </c>
      <c r="Q70" s="223" t="s">
        <v>509</v>
      </c>
      <c r="R70" s="223" t="s">
        <v>514</v>
      </c>
      <c r="S70" s="218" t="s">
        <v>117</v>
      </c>
      <c r="T70" s="217">
        <v>1772000</v>
      </c>
      <c r="U70" s="212">
        <f t="shared" si="3"/>
        <v>177200</v>
      </c>
      <c r="V70" s="213"/>
      <c r="W70" s="214">
        <f t="shared" si="4"/>
        <v>1949200</v>
      </c>
      <c r="X70" s="489">
        <v>1890000</v>
      </c>
      <c r="Y70" s="179"/>
      <c r="Z70" s="179">
        <f>+'[4]JANUARI (3)'!AB70</f>
        <v>0</v>
      </c>
      <c r="AA70" s="182"/>
      <c r="AB70" s="182">
        <f t="shared" si="13"/>
        <v>0</v>
      </c>
      <c r="AC70" s="182">
        <f t="shared" si="1"/>
        <v>0</v>
      </c>
      <c r="AD70" s="190"/>
    </row>
    <row r="71" spans="1:30" x14ac:dyDescent="0.25">
      <c r="A71" s="199">
        <f t="shared" si="2"/>
        <v>55</v>
      </c>
      <c r="B71" s="200" t="s">
        <v>274</v>
      </c>
      <c r="C71" s="182" t="s">
        <v>292</v>
      </c>
      <c r="D71" s="182" t="s">
        <v>281</v>
      </c>
      <c r="E71" s="185" t="s">
        <v>291</v>
      </c>
      <c r="F71" s="221">
        <v>8</v>
      </c>
      <c r="G71" s="209"/>
      <c r="H71" s="188" t="s">
        <v>613</v>
      </c>
      <c r="I71" s="189"/>
      <c r="J71" s="203" t="s">
        <v>401</v>
      </c>
      <c r="K71" s="222" t="s">
        <v>476</v>
      </c>
      <c r="L71" s="223" t="s">
        <v>509</v>
      </c>
      <c r="M71" s="203" t="s">
        <v>175</v>
      </c>
      <c r="N71" s="224" t="s">
        <v>345</v>
      </c>
      <c r="O71" s="188" t="s">
        <v>626</v>
      </c>
      <c r="P71" s="189" t="s">
        <v>116</v>
      </c>
      <c r="Q71" s="223" t="s">
        <v>509</v>
      </c>
      <c r="R71" s="223" t="s">
        <v>514</v>
      </c>
      <c r="S71" s="218" t="s">
        <v>117</v>
      </c>
      <c r="T71" s="217">
        <v>328000</v>
      </c>
      <c r="U71" s="212">
        <f t="shared" si="3"/>
        <v>32800</v>
      </c>
      <c r="V71" s="213"/>
      <c r="W71" s="214">
        <f t="shared" si="4"/>
        <v>360800</v>
      </c>
      <c r="X71" s="489">
        <v>360000</v>
      </c>
      <c r="Y71" s="179"/>
      <c r="Z71" s="179">
        <f>+'[4]JANUARI (3)'!AB71</f>
        <v>0</v>
      </c>
      <c r="AA71" s="182"/>
      <c r="AB71" s="182">
        <f t="shared" si="13"/>
        <v>0</v>
      </c>
      <c r="AC71" s="182">
        <f t="shared" si="1"/>
        <v>0</v>
      </c>
      <c r="AD71" s="190"/>
    </row>
    <row r="72" spans="1:30" x14ac:dyDescent="0.25">
      <c r="A72" s="199">
        <f t="shared" si="2"/>
        <v>56</v>
      </c>
      <c r="B72" s="200" t="s">
        <v>274</v>
      </c>
      <c r="C72" s="182" t="s">
        <v>292</v>
      </c>
      <c r="D72" s="182" t="s">
        <v>281</v>
      </c>
      <c r="E72" s="185" t="s">
        <v>291</v>
      </c>
      <c r="F72" s="221">
        <v>30</v>
      </c>
      <c r="G72" s="209"/>
      <c r="H72" s="188" t="s">
        <v>613</v>
      </c>
      <c r="I72" s="189"/>
      <c r="J72" s="203" t="s">
        <v>402</v>
      </c>
      <c r="K72" s="222" t="s">
        <v>477</v>
      </c>
      <c r="L72" s="223" t="s">
        <v>509</v>
      </c>
      <c r="M72" s="203" t="s">
        <v>175</v>
      </c>
      <c r="N72" s="224" t="s">
        <v>346</v>
      </c>
      <c r="O72" s="188" t="s">
        <v>621</v>
      </c>
      <c r="P72" s="189" t="s">
        <v>116</v>
      </c>
      <c r="Q72" s="223" t="s">
        <v>509</v>
      </c>
      <c r="R72" s="223" t="s">
        <v>514</v>
      </c>
      <c r="S72" s="218" t="s">
        <v>117</v>
      </c>
      <c r="T72" s="217">
        <v>3280000</v>
      </c>
      <c r="U72" s="212">
        <f t="shared" si="3"/>
        <v>328000</v>
      </c>
      <c r="V72" s="213"/>
      <c r="W72" s="214">
        <f t="shared" si="4"/>
        <v>3608000</v>
      </c>
      <c r="X72" s="489">
        <f>3280000+320000</f>
        <v>3600000</v>
      </c>
      <c r="Y72" s="179"/>
      <c r="Z72" s="179">
        <f>+'[4]JANUARI (3)'!AB72</f>
        <v>0</v>
      </c>
      <c r="AA72" s="182"/>
      <c r="AB72" s="182">
        <f t="shared" si="13"/>
        <v>0</v>
      </c>
      <c r="AC72" s="182">
        <f t="shared" si="1"/>
        <v>0</v>
      </c>
      <c r="AD72" s="190"/>
    </row>
    <row r="73" spans="1:30" x14ac:dyDescent="0.25">
      <c r="A73" s="199">
        <f t="shared" si="2"/>
        <v>57</v>
      </c>
      <c r="B73" s="200" t="s">
        <v>274</v>
      </c>
      <c r="C73" s="182" t="s">
        <v>292</v>
      </c>
      <c r="D73" s="182" t="s">
        <v>281</v>
      </c>
      <c r="E73" s="185" t="s">
        <v>291</v>
      </c>
      <c r="F73" s="221">
        <v>16</v>
      </c>
      <c r="G73" s="209"/>
      <c r="H73" s="188" t="s">
        <v>613</v>
      </c>
      <c r="I73" s="189"/>
      <c r="J73" s="203" t="s">
        <v>403</v>
      </c>
      <c r="K73" s="222" t="s">
        <v>478</v>
      </c>
      <c r="L73" s="223" t="s">
        <v>509</v>
      </c>
      <c r="M73" s="203" t="s">
        <v>175</v>
      </c>
      <c r="N73" s="224" t="s">
        <v>347</v>
      </c>
      <c r="O73" s="188" t="s">
        <v>624</v>
      </c>
      <c r="P73" s="189" t="s">
        <v>116</v>
      </c>
      <c r="Q73" s="223" t="s">
        <v>509</v>
      </c>
      <c r="R73" s="223" t="s">
        <v>514</v>
      </c>
      <c r="S73" s="218" t="s">
        <v>117</v>
      </c>
      <c r="T73" s="217">
        <v>656000</v>
      </c>
      <c r="U73" s="212">
        <f t="shared" si="3"/>
        <v>65600</v>
      </c>
      <c r="V73" s="213"/>
      <c r="W73" s="214">
        <f t="shared" si="4"/>
        <v>721600</v>
      </c>
      <c r="X73" s="489">
        <v>720000</v>
      </c>
      <c r="Y73" s="179"/>
      <c r="Z73" s="179">
        <f>+'[4]JANUARI (3)'!AB73</f>
        <v>0</v>
      </c>
      <c r="AA73" s="182"/>
      <c r="AB73" s="182">
        <f t="shared" si="13"/>
        <v>0</v>
      </c>
      <c r="AC73" s="182">
        <f t="shared" si="1"/>
        <v>0</v>
      </c>
      <c r="AD73" s="190"/>
    </row>
    <row r="74" spans="1:30" x14ac:dyDescent="0.25">
      <c r="A74" s="199">
        <f t="shared" si="2"/>
        <v>58</v>
      </c>
      <c r="B74" s="200" t="s">
        <v>274</v>
      </c>
      <c r="C74" s="182" t="s">
        <v>292</v>
      </c>
      <c r="D74" s="182" t="s">
        <v>281</v>
      </c>
      <c r="E74" s="185" t="s">
        <v>291</v>
      </c>
      <c r="F74" s="221">
        <v>20</v>
      </c>
      <c r="G74" s="209"/>
      <c r="H74" s="188" t="s">
        <v>613</v>
      </c>
      <c r="I74" s="189"/>
      <c r="J74" s="203" t="s">
        <v>402</v>
      </c>
      <c r="K74" s="222" t="s">
        <v>479</v>
      </c>
      <c r="L74" s="223" t="s">
        <v>509</v>
      </c>
      <c r="M74" s="203" t="s">
        <v>175</v>
      </c>
      <c r="N74" s="224" t="s">
        <v>348</v>
      </c>
      <c r="O74" s="188" t="s">
        <v>620</v>
      </c>
      <c r="P74" s="189" t="s">
        <v>116</v>
      </c>
      <c r="Q74" s="223" t="s">
        <v>509</v>
      </c>
      <c r="R74" s="223" t="s">
        <v>514</v>
      </c>
      <c r="S74" s="218" t="s">
        <v>117</v>
      </c>
      <c r="T74" s="217">
        <v>820000</v>
      </c>
      <c r="U74" s="212">
        <f t="shared" si="3"/>
        <v>82000</v>
      </c>
      <c r="V74" s="213"/>
      <c r="W74" s="214">
        <f t="shared" si="4"/>
        <v>902000</v>
      </c>
      <c r="X74" s="489">
        <v>720000</v>
      </c>
      <c r="Y74" s="179"/>
      <c r="Z74" s="179">
        <f>+'[4]JANUARI (3)'!AB74</f>
        <v>0</v>
      </c>
      <c r="AA74" s="182"/>
      <c r="AB74" s="182">
        <f t="shared" si="13"/>
        <v>0</v>
      </c>
      <c r="AC74" s="182">
        <f t="shared" si="1"/>
        <v>0</v>
      </c>
      <c r="AD74" s="190"/>
    </row>
    <row r="75" spans="1:30" x14ac:dyDescent="0.25">
      <c r="A75" s="199">
        <f t="shared" si="2"/>
        <v>59</v>
      </c>
      <c r="B75" s="200" t="s">
        <v>274</v>
      </c>
      <c r="C75" s="182" t="s">
        <v>292</v>
      </c>
      <c r="D75" s="182" t="s">
        <v>281</v>
      </c>
      <c r="E75" s="185" t="s">
        <v>291</v>
      </c>
      <c r="F75" s="221">
        <v>18</v>
      </c>
      <c r="G75" s="209"/>
      <c r="H75" s="188" t="s">
        <v>613</v>
      </c>
      <c r="I75" s="189"/>
      <c r="J75" s="203" t="s">
        <v>404</v>
      </c>
      <c r="K75" s="222" t="s">
        <v>480</v>
      </c>
      <c r="L75" s="223" t="s">
        <v>509</v>
      </c>
      <c r="M75" s="203" t="s">
        <v>175</v>
      </c>
      <c r="N75" s="224" t="s">
        <v>349</v>
      </c>
      <c r="O75" s="188" t="s">
        <v>635</v>
      </c>
      <c r="P75" s="189" t="s">
        <v>116</v>
      </c>
      <c r="Q75" s="223" t="s">
        <v>509</v>
      </c>
      <c r="R75" s="223" t="s">
        <v>514</v>
      </c>
      <c r="S75" s="218" t="s">
        <v>117</v>
      </c>
      <c r="T75" s="217">
        <v>738000</v>
      </c>
      <c r="U75" s="212">
        <f t="shared" si="3"/>
        <v>73800</v>
      </c>
      <c r="V75" s="213"/>
      <c r="W75" s="214">
        <f t="shared" si="4"/>
        <v>811800</v>
      </c>
      <c r="X75" s="489">
        <v>900000</v>
      </c>
      <c r="Y75" s="179"/>
      <c r="Z75" s="179">
        <f>+'[4]JANUARI (3)'!AB75</f>
        <v>0</v>
      </c>
      <c r="AA75" s="182"/>
      <c r="AB75" s="182">
        <f t="shared" si="13"/>
        <v>0</v>
      </c>
      <c r="AC75" s="182">
        <f t="shared" si="1"/>
        <v>0</v>
      </c>
      <c r="AD75" s="190"/>
    </row>
    <row r="76" spans="1:30" x14ac:dyDescent="0.25">
      <c r="A76" s="199">
        <f t="shared" si="2"/>
        <v>60</v>
      </c>
      <c r="B76" s="200" t="s">
        <v>274</v>
      </c>
      <c r="C76" s="182" t="s">
        <v>292</v>
      </c>
      <c r="D76" s="182" t="s">
        <v>281</v>
      </c>
      <c r="E76" s="185" t="s">
        <v>291</v>
      </c>
      <c r="F76" s="221">
        <v>8</v>
      </c>
      <c r="G76" s="209"/>
      <c r="H76" s="188" t="s">
        <v>613</v>
      </c>
      <c r="I76" s="189"/>
      <c r="J76" s="203" t="s">
        <v>405</v>
      </c>
      <c r="K76" s="222" t="s">
        <v>481</v>
      </c>
      <c r="L76" s="223" t="s">
        <v>509</v>
      </c>
      <c r="M76" s="203" t="s">
        <v>175</v>
      </c>
      <c r="N76" s="224" t="s">
        <v>340</v>
      </c>
      <c r="O76" s="188" t="s">
        <v>616</v>
      </c>
      <c r="P76" s="189" t="s">
        <v>116</v>
      </c>
      <c r="Q76" s="223" t="s">
        <v>509</v>
      </c>
      <c r="R76" s="223" t="s">
        <v>514</v>
      </c>
      <c r="S76" s="218" t="s">
        <v>117</v>
      </c>
      <c r="T76" s="217">
        <v>328000</v>
      </c>
      <c r="U76" s="212">
        <f t="shared" si="3"/>
        <v>32800</v>
      </c>
      <c r="V76" s="213"/>
      <c r="W76" s="214">
        <f t="shared" si="4"/>
        <v>360800</v>
      </c>
      <c r="X76" s="489">
        <v>540000</v>
      </c>
      <c r="Y76" s="179"/>
      <c r="Z76" s="179">
        <f>+'[4]JANUARI (3)'!AB76</f>
        <v>0</v>
      </c>
      <c r="AA76" s="182"/>
      <c r="AB76" s="182">
        <f t="shared" si="13"/>
        <v>0</v>
      </c>
      <c r="AC76" s="182">
        <f t="shared" si="1"/>
        <v>0</v>
      </c>
      <c r="AD76" s="190"/>
    </row>
    <row r="77" spans="1:30" x14ac:dyDescent="0.25">
      <c r="A77" s="199">
        <f t="shared" si="2"/>
        <v>61</v>
      </c>
      <c r="B77" s="200" t="s">
        <v>274</v>
      </c>
      <c r="C77" s="182" t="s">
        <v>292</v>
      </c>
      <c r="D77" s="182" t="s">
        <v>281</v>
      </c>
      <c r="E77" s="185" t="s">
        <v>291</v>
      </c>
      <c r="F77" s="221">
        <v>6</v>
      </c>
      <c r="G77" s="209"/>
      <c r="H77" s="188" t="s">
        <v>613</v>
      </c>
      <c r="I77" s="189"/>
      <c r="J77" s="203" t="s">
        <v>406</v>
      </c>
      <c r="K77" s="222" t="s">
        <v>482</v>
      </c>
      <c r="L77" s="223" t="s">
        <v>509</v>
      </c>
      <c r="M77" s="203" t="s">
        <v>175</v>
      </c>
      <c r="N77" s="224" t="s">
        <v>350</v>
      </c>
      <c r="O77" s="188" t="s">
        <v>616</v>
      </c>
      <c r="P77" s="189" t="s">
        <v>116</v>
      </c>
      <c r="Q77" s="223" t="s">
        <v>509</v>
      </c>
      <c r="R77" s="223" t="s">
        <v>514</v>
      </c>
      <c r="S77" s="218" t="s">
        <v>117</v>
      </c>
      <c r="T77" s="217">
        <v>246000</v>
      </c>
      <c r="U77" s="212">
        <f t="shared" si="3"/>
        <v>24600</v>
      </c>
      <c r="V77" s="213"/>
      <c r="W77" s="214">
        <f t="shared" si="4"/>
        <v>270600</v>
      </c>
      <c r="X77" s="489">
        <v>270000</v>
      </c>
      <c r="Y77" s="179"/>
      <c r="Z77" s="179">
        <f>+'[4]JANUARI (3)'!AB77</f>
        <v>0</v>
      </c>
      <c r="AA77" s="182"/>
      <c r="AB77" s="182">
        <f t="shared" si="13"/>
        <v>0</v>
      </c>
      <c r="AC77" s="182">
        <f t="shared" si="1"/>
        <v>0</v>
      </c>
      <c r="AD77" s="190"/>
    </row>
    <row r="78" spans="1:30" x14ac:dyDescent="0.25">
      <c r="A78" s="199">
        <f t="shared" si="2"/>
        <v>62</v>
      </c>
      <c r="B78" s="200" t="s">
        <v>274</v>
      </c>
      <c r="C78" s="182" t="s">
        <v>292</v>
      </c>
      <c r="D78" s="182" t="s">
        <v>281</v>
      </c>
      <c r="E78" s="185" t="s">
        <v>291</v>
      </c>
      <c r="F78" s="221">
        <v>60</v>
      </c>
      <c r="G78" s="209"/>
      <c r="H78" s="188" t="s">
        <v>613</v>
      </c>
      <c r="I78" s="189"/>
      <c r="J78" s="203" t="s">
        <v>407</v>
      </c>
      <c r="K78" s="222" t="s">
        <v>483</v>
      </c>
      <c r="L78" s="223" t="s">
        <v>509</v>
      </c>
      <c r="M78" s="203" t="s">
        <v>175</v>
      </c>
      <c r="N78" s="224" t="s">
        <v>351</v>
      </c>
      <c r="O78" s="188" t="s">
        <v>616</v>
      </c>
      <c r="P78" s="189" t="s">
        <v>116</v>
      </c>
      <c r="Q78" s="223" t="s">
        <v>509</v>
      </c>
      <c r="R78" s="223" t="s">
        <v>514</v>
      </c>
      <c r="S78" s="218" t="s">
        <v>117</v>
      </c>
      <c r="T78" s="217">
        <v>2460000</v>
      </c>
      <c r="U78" s="212">
        <f t="shared" si="3"/>
        <v>246000</v>
      </c>
      <c r="V78" s="213"/>
      <c r="W78" s="214">
        <f t="shared" si="4"/>
        <v>2706000</v>
      </c>
      <c r="X78" s="489">
        <v>2700000</v>
      </c>
      <c r="Y78" s="179"/>
      <c r="Z78" s="179">
        <f>+'[4]JANUARI (3)'!AB78</f>
        <v>0</v>
      </c>
      <c r="AA78" s="182"/>
      <c r="AB78" s="182">
        <f t="shared" si="13"/>
        <v>0</v>
      </c>
      <c r="AC78" s="182">
        <f t="shared" si="1"/>
        <v>0</v>
      </c>
      <c r="AD78" s="190"/>
    </row>
    <row r="79" spans="1:30" x14ac:dyDescent="0.25">
      <c r="A79" s="199">
        <f t="shared" ref="A79:A132" si="14">+A78+1</f>
        <v>63</v>
      </c>
      <c r="B79" s="200" t="s">
        <v>274</v>
      </c>
      <c r="C79" s="182" t="s">
        <v>292</v>
      </c>
      <c r="D79" s="182" t="s">
        <v>281</v>
      </c>
      <c r="E79" s="185" t="s">
        <v>291</v>
      </c>
      <c r="F79" s="221">
        <v>30</v>
      </c>
      <c r="G79" s="209"/>
      <c r="H79" s="188" t="s">
        <v>613</v>
      </c>
      <c r="I79" s="189"/>
      <c r="J79" s="203" t="s">
        <v>408</v>
      </c>
      <c r="K79" s="222" t="s">
        <v>484</v>
      </c>
      <c r="L79" s="223" t="s">
        <v>509</v>
      </c>
      <c r="M79" s="203" t="s">
        <v>175</v>
      </c>
      <c r="N79" s="224" t="s">
        <v>639</v>
      </c>
      <c r="O79" s="188" t="s">
        <v>640</v>
      </c>
      <c r="P79" s="189" t="s">
        <v>116</v>
      </c>
      <c r="Q79" s="223" t="s">
        <v>509</v>
      </c>
      <c r="R79" s="223" t="s">
        <v>514</v>
      </c>
      <c r="S79" s="218" t="s">
        <v>117</v>
      </c>
      <c r="T79" s="217">
        <v>1230000</v>
      </c>
      <c r="U79" s="212">
        <f t="shared" si="3"/>
        <v>123000</v>
      </c>
      <c r="V79" s="213"/>
      <c r="W79" s="214">
        <f t="shared" si="4"/>
        <v>1353000</v>
      </c>
      <c r="X79" s="489">
        <v>1350000</v>
      </c>
      <c r="Y79" s="179"/>
      <c r="Z79" s="179">
        <f>+'[4]JANUARI (3)'!AB79</f>
        <v>0</v>
      </c>
      <c r="AA79" s="182"/>
      <c r="AB79" s="182">
        <f t="shared" si="13"/>
        <v>0</v>
      </c>
      <c r="AC79" s="182">
        <f t="shared" ref="AC79:AC133" si="15">+AB79+Y79</f>
        <v>0</v>
      </c>
      <c r="AD79" s="190"/>
    </row>
    <row r="80" spans="1:30" x14ac:dyDescent="0.25">
      <c r="A80" s="199">
        <f t="shared" si="14"/>
        <v>64</v>
      </c>
      <c r="B80" s="200" t="s">
        <v>274</v>
      </c>
      <c r="C80" s="182" t="s">
        <v>292</v>
      </c>
      <c r="D80" s="182" t="s">
        <v>281</v>
      </c>
      <c r="E80" s="185" t="s">
        <v>291</v>
      </c>
      <c r="F80" s="221">
        <v>12</v>
      </c>
      <c r="G80" s="209"/>
      <c r="H80" s="188" t="s">
        <v>613</v>
      </c>
      <c r="I80" s="189"/>
      <c r="J80" s="203" t="s">
        <v>404</v>
      </c>
      <c r="K80" s="222" t="s">
        <v>485</v>
      </c>
      <c r="L80" s="223" t="s">
        <v>509</v>
      </c>
      <c r="M80" s="203" t="s">
        <v>175</v>
      </c>
      <c r="N80" s="224" t="s">
        <v>352</v>
      </c>
      <c r="O80" s="188" t="s">
        <v>614</v>
      </c>
      <c r="P80" s="189" t="s">
        <v>116</v>
      </c>
      <c r="Q80" s="223" t="s">
        <v>509</v>
      </c>
      <c r="R80" s="223" t="s">
        <v>514</v>
      </c>
      <c r="S80" s="218" t="s">
        <v>117</v>
      </c>
      <c r="T80" s="217">
        <v>492000</v>
      </c>
      <c r="U80" s="212">
        <f t="shared" si="3"/>
        <v>49200</v>
      </c>
      <c r="V80" s="213"/>
      <c r="W80" s="214">
        <f t="shared" si="4"/>
        <v>541200</v>
      </c>
      <c r="X80" s="489">
        <v>540000</v>
      </c>
      <c r="Y80" s="179"/>
      <c r="Z80" s="179">
        <f>+'[4]JANUARI (3)'!AB80</f>
        <v>0</v>
      </c>
      <c r="AA80" s="182"/>
      <c r="AB80" s="182">
        <f t="shared" si="13"/>
        <v>0</v>
      </c>
      <c r="AC80" s="182">
        <f t="shared" si="15"/>
        <v>0</v>
      </c>
      <c r="AD80" s="190"/>
    </row>
    <row r="81" spans="1:30" x14ac:dyDescent="0.25">
      <c r="A81" s="199">
        <f t="shared" si="14"/>
        <v>65</v>
      </c>
      <c r="B81" s="200" t="s">
        <v>274</v>
      </c>
      <c r="C81" s="182" t="s">
        <v>292</v>
      </c>
      <c r="D81" s="182" t="s">
        <v>281</v>
      </c>
      <c r="E81" s="185" t="s">
        <v>291</v>
      </c>
      <c r="F81" s="221">
        <v>11</v>
      </c>
      <c r="G81" s="209"/>
      <c r="H81" s="188" t="s">
        <v>613</v>
      </c>
      <c r="I81" s="189"/>
      <c r="J81" s="203" t="s">
        <v>409</v>
      </c>
      <c r="K81" s="222" t="s">
        <v>486</v>
      </c>
      <c r="L81" s="223" t="s">
        <v>509</v>
      </c>
      <c r="M81" s="203" t="s">
        <v>175</v>
      </c>
      <c r="N81" s="224" t="s">
        <v>353</v>
      </c>
      <c r="O81" s="188" t="s">
        <v>614</v>
      </c>
      <c r="P81" s="189" t="s">
        <v>116</v>
      </c>
      <c r="Q81" s="223" t="s">
        <v>509</v>
      </c>
      <c r="R81" s="223" t="s">
        <v>514</v>
      </c>
      <c r="S81" s="218" t="s">
        <v>117</v>
      </c>
      <c r="T81" s="217">
        <v>451000</v>
      </c>
      <c r="U81" s="212">
        <f t="shared" si="3"/>
        <v>45100</v>
      </c>
      <c r="V81" s="213"/>
      <c r="W81" s="214">
        <f t="shared" si="4"/>
        <v>496100</v>
      </c>
      <c r="X81" s="489">
        <v>495000</v>
      </c>
      <c r="Y81" s="179"/>
      <c r="Z81" s="179">
        <f>+'[4]JANUARI (3)'!AB81</f>
        <v>0</v>
      </c>
      <c r="AA81" s="182"/>
      <c r="AB81" s="182">
        <f t="shared" si="13"/>
        <v>0</v>
      </c>
      <c r="AC81" s="182">
        <f t="shared" si="15"/>
        <v>0</v>
      </c>
      <c r="AD81" s="190"/>
    </row>
    <row r="82" spans="1:30" x14ac:dyDescent="0.25">
      <c r="A82" s="199">
        <f t="shared" si="14"/>
        <v>66</v>
      </c>
      <c r="B82" s="200" t="s">
        <v>274</v>
      </c>
      <c r="C82" s="182" t="s">
        <v>292</v>
      </c>
      <c r="D82" s="182" t="s">
        <v>281</v>
      </c>
      <c r="E82" s="185" t="s">
        <v>291</v>
      </c>
      <c r="F82" s="221">
        <v>10</v>
      </c>
      <c r="G82" s="209"/>
      <c r="H82" s="188" t="s">
        <v>613</v>
      </c>
      <c r="I82" s="189"/>
      <c r="J82" s="203" t="s">
        <v>410</v>
      </c>
      <c r="K82" s="222" t="s">
        <v>487</v>
      </c>
      <c r="L82" s="223" t="s">
        <v>509</v>
      </c>
      <c r="M82" s="203" t="s">
        <v>175</v>
      </c>
      <c r="N82" s="224" t="s">
        <v>354</v>
      </c>
      <c r="O82" s="188" t="s">
        <v>626</v>
      </c>
      <c r="P82" s="189" t="s">
        <v>116</v>
      </c>
      <c r="Q82" s="223" t="s">
        <v>509</v>
      </c>
      <c r="R82" s="223" t="s">
        <v>514</v>
      </c>
      <c r="S82" s="218" t="s">
        <v>117</v>
      </c>
      <c r="T82" s="217">
        <v>410000</v>
      </c>
      <c r="U82" s="212">
        <f t="shared" si="3"/>
        <v>41000</v>
      </c>
      <c r="V82" s="213"/>
      <c r="W82" s="214">
        <f t="shared" si="4"/>
        <v>451000</v>
      </c>
      <c r="X82" s="489">
        <v>360000</v>
      </c>
      <c r="Y82" s="179"/>
      <c r="Z82" s="179">
        <f>+'[4]JANUARI (3)'!AB82</f>
        <v>410000</v>
      </c>
      <c r="AA82" s="182"/>
      <c r="AB82" s="182">
        <f t="shared" si="13"/>
        <v>410000</v>
      </c>
      <c r="AC82" s="182">
        <f t="shared" si="15"/>
        <v>410000</v>
      </c>
      <c r="AD82" s="112" t="s">
        <v>670</v>
      </c>
    </row>
    <row r="83" spans="1:30" x14ac:dyDescent="0.25">
      <c r="A83" s="199">
        <f t="shared" si="14"/>
        <v>67</v>
      </c>
      <c r="B83" s="200" t="s">
        <v>274</v>
      </c>
      <c r="C83" s="182" t="s">
        <v>292</v>
      </c>
      <c r="D83" s="182" t="s">
        <v>281</v>
      </c>
      <c r="E83" s="185" t="s">
        <v>291</v>
      </c>
      <c r="F83" s="221">
        <v>36</v>
      </c>
      <c r="G83" s="209"/>
      <c r="H83" s="188" t="s">
        <v>613</v>
      </c>
      <c r="I83" s="189"/>
      <c r="J83" s="203" t="s">
        <v>404</v>
      </c>
      <c r="K83" s="222" t="s">
        <v>488</v>
      </c>
      <c r="L83" s="223" t="s">
        <v>509</v>
      </c>
      <c r="M83" s="203" t="s">
        <v>175</v>
      </c>
      <c r="N83" s="224" t="s">
        <v>355</v>
      </c>
      <c r="O83" s="188" t="s">
        <v>617</v>
      </c>
      <c r="P83" s="189" t="s">
        <v>116</v>
      </c>
      <c r="Q83" s="223" t="s">
        <v>509</v>
      </c>
      <c r="R83" s="223" t="s">
        <v>514</v>
      </c>
      <c r="S83" s="218" t="s">
        <v>117</v>
      </c>
      <c r="T83" s="217">
        <v>1476000</v>
      </c>
      <c r="U83" s="212">
        <f t="shared" si="3"/>
        <v>147600</v>
      </c>
      <c r="V83" s="213"/>
      <c r="W83" s="214">
        <f t="shared" si="4"/>
        <v>1623600</v>
      </c>
      <c r="X83" s="489">
        <v>1440000</v>
      </c>
      <c r="Y83" s="179"/>
      <c r="Z83" s="179">
        <f>+'[4]JANUARI (3)'!AB83</f>
        <v>0</v>
      </c>
      <c r="AA83" s="182"/>
      <c r="AB83" s="182">
        <f t="shared" si="13"/>
        <v>0</v>
      </c>
      <c r="AC83" s="182">
        <f t="shared" si="15"/>
        <v>0</v>
      </c>
      <c r="AD83" s="190"/>
    </row>
    <row r="84" spans="1:30" x14ac:dyDescent="0.25">
      <c r="A84" s="199">
        <f t="shared" si="14"/>
        <v>68</v>
      </c>
      <c r="B84" s="200" t="s">
        <v>274</v>
      </c>
      <c r="C84" s="182" t="s">
        <v>292</v>
      </c>
      <c r="D84" s="182" t="s">
        <v>281</v>
      </c>
      <c r="E84" s="185" t="s">
        <v>291</v>
      </c>
      <c r="F84" s="221">
        <v>8</v>
      </c>
      <c r="G84" s="209"/>
      <c r="H84" s="188"/>
      <c r="I84" s="189"/>
      <c r="J84" s="203" t="s">
        <v>406</v>
      </c>
      <c r="K84" s="222" t="s">
        <v>489</v>
      </c>
      <c r="L84" s="223" t="s">
        <v>509</v>
      </c>
      <c r="M84" s="203" t="s">
        <v>175</v>
      </c>
      <c r="N84" s="224" t="s">
        <v>356</v>
      </c>
      <c r="O84" s="188"/>
      <c r="P84" s="189"/>
      <c r="Q84" s="223" t="s">
        <v>509</v>
      </c>
      <c r="R84" s="223" t="s">
        <v>514</v>
      </c>
      <c r="S84" s="218"/>
      <c r="T84" s="217">
        <v>328000</v>
      </c>
      <c r="U84" s="212">
        <f t="shared" ref="U84:U96" si="16">T84*10%</f>
        <v>32800</v>
      </c>
      <c r="V84" s="213"/>
      <c r="W84" s="214">
        <f t="shared" ref="W84:W133" si="17">T84+U84+V84</f>
        <v>360800</v>
      </c>
      <c r="X84" s="489">
        <v>450000</v>
      </c>
      <c r="Y84" s="179"/>
      <c r="Z84" s="179">
        <f>+'[4]JANUARI (3)'!AB84</f>
        <v>0</v>
      </c>
      <c r="AA84" s="182"/>
      <c r="AB84" s="182">
        <f t="shared" si="13"/>
        <v>0</v>
      </c>
      <c r="AC84" s="182">
        <f t="shared" si="15"/>
        <v>0</v>
      </c>
      <c r="AD84" s="190"/>
    </row>
    <row r="85" spans="1:30" x14ac:dyDescent="0.25">
      <c r="A85" s="199">
        <f t="shared" si="14"/>
        <v>69</v>
      </c>
      <c r="B85" s="200" t="s">
        <v>274</v>
      </c>
      <c r="C85" s="182" t="s">
        <v>292</v>
      </c>
      <c r="D85" s="182" t="s">
        <v>281</v>
      </c>
      <c r="E85" s="185" t="s">
        <v>291</v>
      </c>
      <c r="F85" s="221">
        <v>7</v>
      </c>
      <c r="G85" s="209"/>
      <c r="H85" s="188"/>
      <c r="I85" s="189"/>
      <c r="J85" s="203" t="s">
        <v>393</v>
      </c>
      <c r="K85" s="222" t="s">
        <v>490</v>
      </c>
      <c r="L85" s="223" t="s">
        <v>509</v>
      </c>
      <c r="M85" s="203" t="s">
        <v>175</v>
      </c>
      <c r="N85" s="224" t="s">
        <v>357</v>
      </c>
      <c r="O85" s="188"/>
      <c r="P85" s="189"/>
      <c r="Q85" s="223" t="s">
        <v>509</v>
      </c>
      <c r="R85" s="223" t="s">
        <v>514</v>
      </c>
      <c r="S85" s="218"/>
      <c r="T85" s="217">
        <v>360000</v>
      </c>
      <c r="U85" s="212">
        <f t="shared" si="16"/>
        <v>36000</v>
      </c>
      <c r="V85" s="213"/>
      <c r="W85" s="214">
        <f t="shared" si="17"/>
        <v>396000</v>
      </c>
      <c r="X85" s="489">
        <v>360000</v>
      </c>
      <c r="Y85" s="179"/>
      <c r="Z85" s="179">
        <f>+'[4]JANUARI (3)'!AB85</f>
        <v>0</v>
      </c>
      <c r="AA85" s="182"/>
      <c r="AB85" s="182">
        <f t="shared" si="13"/>
        <v>0</v>
      </c>
      <c r="AC85" s="182">
        <f t="shared" si="15"/>
        <v>0</v>
      </c>
      <c r="AD85" s="190"/>
    </row>
    <row r="86" spans="1:30" x14ac:dyDescent="0.25">
      <c r="A86" s="199">
        <f t="shared" si="14"/>
        <v>70</v>
      </c>
      <c r="B86" s="434" t="s">
        <v>274</v>
      </c>
      <c r="C86" s="435" t="s">
        <v>292</v>
      </c>
      <c r="D86" s="435" t="s">
        <v>281</v>
      </c>
      <c r="E86" s="436" t="s">
        <v>291</v>
      </c>
      <c r="F86" s="437">
        <v>7</v>
      </c>
      <c r="G86" s="438"/>
      <c r="H86" s="439"/>
      <c r="I86" s="440"/>
      <c r="J86" s="441" t="s">
        <v>146</v>
      </c>
      <c r="K86" s="442" t="s">
        <v>491</v>
      </c>
      <c r="L86" s="443" t="s">
        <v>510</v>
      </c>
      <c r="M86" s="441" t="s">
        <v>175</v>
      </c>
      <c r="N86" s="444" t="s">
        <v>358</v>
      </c>
      <c r="O86" s="439"/>
      <c r="P86" s="440"/>
      <c r="Q86" s="443" t="s">
        <v>510</v>
      </c>
      <c r="R86" s="443" t="s">
        <v>515</v>
      </c>
      <c r="S86" s="218"/>
      <c r="T86" s="217">
        <v>287000</v>
      </c>
      <c r="U86" s="212">
        <f t="shared" si="16"/>
        <v>28700</v>
      </c>
      <c r="V86" s="213"/>
      <c r="W86" s="214">
        <f t="shared" si="17"/>
        <v>315700</v>
      </c>
      <c r="X86" s="489">
        <v>360000</v>
      </c>
      <c r="Y86" s="179"/>
      <c r="Z86" s="179">
        <f>+'[4]JANUARI (3)'!AB86</f>
        <v>0</v>
      </c>
      <c r="AA86" s="182"/>
      <c r="AB86" s="182">
        <f t="shared" si="13"/>
        <v>0</v>
      </c>
      <c r="AC86" s="182">
        <f t="shared" si="15"/>
        <v>0</v>
      </c>
      <c r="AD86" s="190"/>
    </row>
    <row r="87" spans="1:30" x14ac:dyDescent="0.25">
      <c r="A87" s="199">
        <f t="shared" si="14"/>
        <v>71</v>
      </c>
      <c r="B87" s="434" t="s">
        <v>274</v>
      </c>
      <c r="C87" s="435" t="s">
        <v>292</v>
      </c>
      <c r="D87" s="435" t="s">
        <v>281</v>
      </c>
      <c r="E87" s="436" t="s">
        <v>291</v>
      </c>
      <c r="F87" s="437">
        <v>21</v>
      </c>
      <c r="G87" s="438"/>
      <c r="H87" s="439" t="s">
        <v>613</v>
      </c>
      <c r="I87" s="440"/>
      <c r="J87" s="441" t="s">
        <v>146</v>
      </c>
      <c r="K87" s="442" t="s">
        <v>492</v>
      </c>
      <c r="L87" s="443" t="s">
        <v>510</v>
      </c>
      <c r="M87" s="441" t="s">
        <v>175</v>
      </c>
      <c r="N87" s="444" t="s">
        <v>359</v>
      </c>
      <c r="O87" s="439" t="s">
        <v>618</v>
      </c>
      <c r="P87" s="440" t="s">
        <v>116</v>
      </c>
      <c r="Q87" s="443" t="s">
        <v>510</v>
      </c>
      <c r="R87" s="443" t="s">
        <v>515</v>
      </c>
      <c r="S87" s="218" t="s">
        <v>117</v>
      </c>
      <c r="T87" s="217">
        <v>861000</v>
      </c>
      <c r="U87" s="212">
        <f t="shared" si="16"/>
        <v>86100</v>
      </c>
      <c r="V87" s="213"/>
      <c r="W87" s="214">
        <f t="shared" si="17"/>
        <v>947100</v>
      </c>
      <c r="X87" s="489">
        <v>1440000</v>
      </c>
      <c r="Y87" s="179"/>
      <c r="Z87" s="179">
        <f>+'[4]JANUARI (3)'!AB87</f>
        <v>0</v>
      </c>
      <c r="AA87" s="182">
        <v>861000</v>
      </c>
      <c r="AB87" s="182">
        <f t="shared" si="13"/>
        <v>861000</v>
      </c>
      <c r="AC87" s="182">
        <f t="shared" si="15"/>
        <v>861000</v>
      </c>
      <c r="AD87" s="112" t="s">
        <v>670</v>
      </c>
    </row>
    <row r="88" spans="1:30" x14ac:dyDescent="0.25">
      <c r="A88" s="199">
        <f t="shared" si="14"/>
        <v>72</v>
      </c>
      <c r="B88" s="434" t="s">
        <v>274</v>
      </c>
      <c r="C88" s="435" t="s">
        <v>292</v>
      </c>
      <c r="D88" s="435" t="s">
        <v>281</v>
      </c>
      <c r="E88" s="436" t="s">
        <v>291</v>
      </c>
      <c r="F88" s="437">
        <v>6</v>
      </c>
      <c r="G88" s="438"/>
      <c r="H88" s="439"/>
      <c r="I88" s="440"/>
      <c r="J88" s="441" t="s">
        <v>146</v>
      </c>
      <c r="K88" s="442" t="s">
        <v>493</v>
      </c>
      <c r="L88" s="443" t="s">
        <v>510</v>
      </c>
      <c r="M88" s="441" t="s">
        <v>175</v>
      </c>
      <c r="N88" s="444" t="s">
        <v>360</v>
      </c>
      <c r="O88" s="439"/>
      <c r="P88" s="440"/>
      <c r="Q88" s="443" t="s">
        <v>510</v>
      </c>
      <c r="R88" s="443" t="s">
        <v>515</v>
      </c>
      <c r="S88" s="218"/>
      <c r="T88" s="217">
        <v>246000</v>
      </c>
      <c r="U88" s="212">
        <f t="shared" si="16"/>
        <v>24600</v>
      </c>
      <c r="V88" s="213"/>
      <c r="W88" s="214">
        <f t="shared" si="17"/>
        <v>270600</v>
      </c>
      <c r="X88" s="489">
        <v>315000</v>
      </c>
      <c r="Y88" s="179"/>
      <c r="Z88" s="179">
        <f>+'[4]JANUARI (3)'!AB88</f>
        <v>0</v>
      </c>
      <c r="AA88" s="182"/>
      <c r="AB88" s="182">
        <f t="shared" si="13"/>
        <v>0</v>
      </c>
      <c r="AC88" s="182">
        <f t="shared" si="15"/>
        <v>0</v>
      </c>
      <c r="AD88" s="190"/>
    </row>
    <row r="89" spans="1:30" x14ac:dyDescent="0.25">
      <c r="A89" s="199">
        <f t="shared" si="14"/>
        <v>73</v>
      </c>
      <c r="B89" s="434" t="s">
        <v>274</v>
      </c>
      <c r="C89" s="435" t="s">
        <v>292</v>
      </c>
      <c r="D89" s="435" t="s">
        <v>281</v>
      </c>
      <c r="E89" s="436" t="s">
        <v>291</v>
      </c>
      <c r="F89" s="437">
        <v>32</v>
      </c>
      <c r="G89" s="438"/>
      <c r="H89" s="439" t="s">
        <v>613</v>
      </c>
      <c r="I89" s="440"/>
      <c r="J89" s="441" t="s">
        <v>146</v>
      </c>
      <c r="K89" s="442" t="s">
        <v>494</v>
      </c>
      <c r="L89" s="443" t="s">
        <v>510</v>
      </c>
      <c r="M89" s="441" t="s">
        <v>175</v>
      </c>
      <c r="N89" s="444" t="s">
        <v>361</v>
      </c>
      <c r="O89" s="439" t="s">
        <v>633</v>
      </c>
      <c r="P89" s="440" t="s">
        <v>116</v>
      </c>
      <c r="Q89" s="443" t="s">
        <v>510</v>
      </c>
      <c r="R89" s="443" t="s">
        <v>515</v>
      </c>
      <c r="S89" s="218" t="s">
        <v>117</v>
      </c>
      <c r="T89" s="217">
        <v>1312000</v>
      </c>
      <c r="U89" s="212">
        <f t="shared" si="16"/>
        <v>131200</v>
      </c>
      <c r="V89" s="213"/>
      <c r="W89" s="214">
        <f t="shared" si="17"/>
        <v>1443200</v>
      </c>
      <c r="X89" s="489">
        <v>2250000</v>
      </c>
      <c r="Y89" s="179"/>
      <c r="Z89" s="179">
        <f>+'[4]JANUARI (3)'!AB89</f>
        <v>0</v>
      </c>
      <c r="AA89" s="182"/>
      <c r="AB89" s="182">
        <f t="shared" si="13"/>
        <v>0</v>
      </c>
      <c r="AC89" s="182">
        <f t="shared" si="15"/>
        <v>0</v>
      </c>
      <c r="AD89" s="190"/>
    </row>
    <row r="90" spans="1:30" x14ac:dyDescent="0.25">
      <c r="A90" s="199">
        <f t="shared" si="14"/>
        <v>74</v>
      </c>
      <c r="B90" s="434" t="s">
        <v>274</v>
      </c>
      <c r="C90" s="435" t="s">
        <v>292</v>
      </c>
      <c r="D90" s="435" t="s">
        <v>281</v>
      </c>
      <c r="E90" s="436" t="s">
        <v>291</v>
      </c>
      <c r="F90" s="437">
        <v>30</v>
      </c>
      <c r="G90" s="438"/>
      <c r="H90" s="439" t="s">
        <v>613</v>
      </c>
      <c r="I90" s="440"/>
      <c r="J90" s="441" t="s">
        <v>146</v>
      </c>
      <c r="K90" s="442" t="s">
        <v>495</v>
      </c>
      <c r="L90" s="443" t="s">
        <v>510</v>
      </c>
      <c r="M90" s="441" t="s">
        <v>175</v>
      </c>
      <c r="N90" s="444" t="s">
        <v>622</v>
      </c>
      <c r="O90" s="439" t="s">
        <v>623</v>
      </c>
      <c r="P90" s="440" t="s">
        <v>116</v>
      </c>
      <c r="Q90" s="443" t="s">
        <v>510</v>
      </c>
      <c r="R90" s="443" t="s">
        <v>515</v>
      </c>
      <c r="S90" s="218" t="s">
        <v>117</v>
      </c>
      <c r="T90" s="217">
        <v>1230000</v>
      </c>
      <c r="U90" s="212">
        <f t="shared" si="16"/>
        <v>123000</v>
      </c>
      <c r="V90" s="213"/>
      <c r="W90" s="214">
        <f t="shared" si="17"/>
        <v>1353000</v>
      </c>
      <c r="X90" s="490">
        <v>1230000</v>
      </c>
      <c r="Y90" s="179"/>
      <c r="Z90" s="179">
        <f>+'[4]JANUARI (3)'!AB90</f>
        <v>0</v>
      </c>
      <c r="AA90" s="182"/>
      <c r="AB90" s="182">
        <f t="shared" si="13"/>
        <v>0</v>
      </c>
      <c r="AC90" s="182">
        <f t="shared" si="15"/>
        <v>0</v>
      </c>
      <c r="AD90" s="190"/>
    </row>
    <row r="91" spans="1:30" x14ac:dyDescent="0.25">
      <c r="A91" s="199">
        <f t="shared" si="14"/>
        <v>75</v>
      </c>
      <c r="B91" s="434" t="s">
        <v>274</v>
      </c>
      <c r="C91" s="435" t="s">
        <v>292</v>
      </c>
      <c r="D91" s="435" t="s">
        <v>281</v>
      </c>
      <c r="E91" s="436" t="s">
        <v>291</v>
      </c>
      <c r="F91" s="437">
        <v>22</v>
      </c>
      <c r="G91" s="438"/>
      <c r="H91" s="439"/>
      <c r="I91" s="440"/>
      <c r="J91" s="441" t="s">
        <v>146</v>
      </c>
      <c r="K91" s="442" t="s">
        <v>496</v>
      </c>
      <c r="L91" s="443" t="s">
        <v>510</v>
      </c>
      <c r="M91" s="441" t="s">
        <v>175</v>
      </c>
      <c r="N91" s="444" t="s">
        <v>362</v>
      </c>
      <c r="O91" s="439" t="s">
        <v>637</v>
      </c>
      <c r="P91" s="440" t="s">
        <v>116</v>
      </c>
      <c r="Q91" s="443" t="s">
        <v>510</v>
      </c>
      <c r="R91" s="443" t="s">
        <v>515</v>
      </c>
      <c r="S91" s="218" t="s">
        <v>117</v>
      </c>
      <c r="T91" s="217">
        <v>902000</v>
      </c>
      <c r="U91" s="212">
        <f t="shared" si="16"/>
        <v>90200</v>
      </c>
      <c r="V91" s="213"/>
      <c r="W91" s="214">
        <f t="shared" si="17"/>
        <v>992200</v>
      </c>
      <c r="X91" s="490">
        <v>902000</v>
      </c>
      <c r="Y91" s="179"/>
      <c r="Z91" s="179">
        <f>+'[4]JANUARI (3)'!AB91</f>
        <v>0</v>
      </c>
      <c r="AA91" s="182"/>
      <c r="AB91" s="182">
        <f t="shared" si="13"/>
        <v>0</v>
      </c>
      <c r="AC91" s="182">
        <f t="shared" si="15"/>
        <v>0</v>
      </c>
      <c r="AD91" s="190"/>
    </row>
    <row r="92" spans="1:30" x14ac:dyDescent="0.25">
      <c r="A92" s="199">
        <f t="shared" si="14"/>
        <v>76</v>
      </c>
      <c r="B92" s="434" t="s">
        <v>274</v>
      </c>
      <c r="C92" s="435" t="s">
        <v>292</v>
      </c>
      <c r="D92" s="435" t="s">
        <v>281</v>
      </c>
      <c r="E92" s="436" t="s">
        <v>291</v>
      </c>
      <c r="F92" s="437">
        <v>10</v>
      </c>
      <c r="G92" s="438"/>
      <c r="H92" s="439" t="s">
        <v>611</v>
      </c>
      <c r="I92" s="440"/>
      <c r="J92" s="441" t="s">
        <v>146</v>
      </c>
      <c r="K92" s="442" t="s">
        <v>497</v>
      </c>
      <c r="L92" s="443" t="s">
        <v>510</v>
      </c>
      <c r="M92" s="441" t="s">
        <v>175</v>
      </c>
      <c r="N92" s="444" t="s">
        <v>363</v>
      </c>
      <c r="O92" s="439" t="s">
        <v>615</v>
      </c>
      <c r="P92" s="440" t="s">
        <v>116</v>
      </c>
      <c r="Q92" s="443" t="s">
        <v>510</v>
      </c>
      <c r="R92" s="443" t="s">
        <v>515</v>
      </c>
      <c r="S92" s="218" t="s">
        <v>117</v>
      </c>
      <c r="T92" s="217">
        <v>410000</v>
      </c>
      <c r="U92" s="212">
        <f t="shared" si="16"/>
        <v>41000</v>
      </c>
      <c r="V92" s="213"/>
      <c r="W92" s="214">
        <f t="shared" si="17"/>
        <v>451000</v>
      </c>
      <c r="X92" s="490">
        <v>410000</v>
      </c>
      <c r="Y92" s="179"/>
      <c r="Z92" s="179">
        <f>+'[4]JANUARI (3)'!AB92</f>
        <v>0</v>
      </c>
      <c r="AA92" s="182"/>
      <c r="AB92" s="182">
        <f t="shared" si="13"/>
        <v>0</v>
      </c>
      <c r="AC92" s="182">
        <f t="shared" si="15"/>
        <v>0</v>
      </c>
      <c r="AD92" s="190"/>
    </row>
    <row r="93" spans="1:30" x14ac:dyDescent="0.25">
      <c r="A93" s="199">
        <f t="shared" si="14"/>
        <v>77</v>
      </c>
      <c r="B93" s="434" t="s">
        <v>274</v>
      </c>
      <c r="C93" s="435" t="s">
        <v>292</v>
      </c>
      <c r="D93" s="435" t="s">
        <v>281</v>
      </c>
      <c r="E93" s="436" t="s">
        <v>291</v>
      </c>
      <c r="F93" s="437">
        <v>10</v>
      </c>
      <c r="G93" s="438"/>
      <c r="H93" s="439" t="s">
        <v>611</v>
      </c>
      <c r="I93" s="440"/>
      <c r="J93" s="441" t="s">
        <v>146</v>
      </c>
      <c r="K93" s="442" t="s">
        <v>498</v>
      </c>
      <c r="L93" s="443" t="s">
        <v>510</v>
      </c>
      <c r="M93" s="441" t="s">
        <v>175</v>
      </c>
      <c r="N93" s="444" t="s">
        <v>610</v>
      </c>
      <c r="O93" s="439" t="s">
        <v>612</v>
      </c>
      <c r="P93" s="440" t="s">
        <v>116</v>
      </c>
      <c r="Q93" s="443" t="s">
        <v>510</v>
      </c>
      <c r="R93" s="443" t="s">
        <v>515</v>
      </c>
      <c r="S93" s="218" t="s">
        <v>117</v>
      </c>
      <c r="T93" s="217">
        <v>410000</v>
      </c>
      <c r="U93" s="212">
        <f t="shared" si="16"/>
        <v>41000</v>
      </c>
      <c r="V93" s="213"/>
      <c r="W93" s="214">
        <f t="shared" si="17"/>
        <v>451000</v>
      </c>
      <c r="X93" s="490">
        <v>410000</v>
      </c>
      <c r="Y93" s="179"/>
      <c r="Z93" s="179">
        <f>+'[4]JANUARI (3)'!AB93</f>
        <v>410000</v>
      </c>
      <c r="AA93" s="182"/>
      <c r="AB93" s="182">
        <f t="shared" si="13"/>
        <v>410000</v>
      </c>
      <c r="AC93" s="182">
        <f t="shared" si="15"/>
        <v>410000</v>
      </c>
      <c r="AD93" s="112" t="s">
        <v>691</v>
      </c>
    </row>
    <row r="94" spans="1:30" x14ac:dyDescent="0.25">
      <c r="A94" s="199">
        <f t="shared" si="14"/>
        <v>78</v>
      </c>
      <c r="B94" s="434" t="s">
        <v>274</v>
      </c>
      <c r="C94" s="435" t="s">
        <v>292</v>
      </c>
      <c r="D94" s="435" t="s">
        <v>281</v>
      </c>
      <c r="E94" s="436" t="s">
        <v>291</v>
      </c>
      <c r="F94" s="437">
        <v>30</v>
      </c>
      <c r="G94" s="438"/>
      <c r="H94" s="439" t="s">
        <v>611</v>
      </c>
      <c r="I94" s="440"/>
      <c r="J94" s="441" t="s">
        <v>146</v>
      </c>
      <c r="K94" s="442" t="s">
        <v>499</v>
      </c>
      <c r="L94" s="443" t="s">
        <v>510</v>
      </c>
      <c r="M94" s="441" t="s">
        <v>175</v>
      </c>
      <c r="N94" s="444" t="s">
        <v>364</v>
      </c>
      <c r="O94" s="439" t="s">
        <v>634</v>
      </c>
      <c r="P94" s="440" t="s">
        <v>116</v>
      </c>
      <c r="Q94" s="443" t="s">
        <v>510</v>
      </c>
      <c r="R94" s="443" t="s">
        <v>515</v>
      </c>
      <c r="S94" s="218" t="s">
        <v>117</v>
      </c>
      <c r="T94" s="217">
        <v>1230000</v>
      </c>
      <c r="U94" s="212">
        <f t="shared" si="16"/>
        <v>123000</v>
      </c>
      <c r="V94" s="213"/>
      <c r="W94" s="214">
        <f t="shared" si="17"/>
        <v>1353000</v>
      </c>
      <c r="X94" s="490">
        <v>1230000</v>
      </c>
      <c r="Y94" s="179"/>
      <c r="Z94" s="179">
        <f>+'[4]JANUARI (3)'!AB94</f>
        <v>0</v>
      </c>
      <c r="AA94" s="182"/>
      <c r="AB94" s="182">
        <f t="shared" si="13"/>
        <v>0</v>
      </c>
      <c r="AC94" s="182">
        <f t="shared" si="15"/>
        <v>0</v>
      </c>
      <c r="AD94" s="190"/>
    </row>
    <row r="95" spans="1:30" x14ac:dyDescent="0.25">
      <c r="A95" s="199">
        <f t="shared" si="14"/>
        <v>79</v>
      </c>
      <c r="B95" s="434" t="s">
        <v>274</v>
      </c>
      <c r="C95" s="435" t="s">
        <v>292</v>
      </c>
      <c r="D95" s="435" t="s">
        <v>281</v>
      </c>
      <c r="E95" s="436" t="s">
        <v>291</v>
      </c>
      <c r="F95" s="437">
        <v>14</v>
      </c>
      <c r="G95" s="438"/>
      <c r="H95" s="439"/>
      <c r="I95" s="440"/>
      <c r="J95" s="441" t="s">
        <v>146</v>
      </c>
      <c r="K95" s="442" t="s">
        <v>500</v>
      </c>
      <c r="L95" s="443" t="s">
        <v>510</v>
      </c>
      <c r="M95" s="441" t="s">
        <v>175</v>
      </c>
      <c r="N95" s="444" t="s">
        <v>365</v>
      </c>
      <c r="O95" s="439"/>
      <c r="P95" s="440"/>
      <c r="Q95" s="443" t="s">
        <v>510</v>
      </c>
      <c r="R95" s="443" t="s">
        <v>515</v>
      </c>
      <c r="S95" s="218"/>
      <c r="T95" s="217">
        <v>574000</v>
      </c>
      <c r="U95" s="212">
        <f t="shared" si="16"/>
        <v>57400</v>
      </c>
      <c r="V95" s="213"/>
      <c r="W95" s="214">
        <f t="shared" si="17"/>
        <v>631400</v>
      </c>
      <c r="X95" s="490">
        <v>574000</v>
      </c>
      <c r="Y95" s="179"/>
      <c r="Z95" s="179">
        <f>+'[4]JANUARI (3)'!AB95</f>
        <v>0</v>
      </c>
      <c r="AA95" s="182"/>
      <c r="AB95" s="182">
        <f t="shared" si="13"/>
        <v>0</v>
      </c>
      <c r="AC95" s="182">
        <f t="shared" si="15"/>
        <v>0</v>
      </c>
      <c r="AD95" s="190"/>
    </row>
    <row r="96" spans="1:30" ht="15.75" thickBot="1" x14ac:dyDescent="0.3">
      <c r="A96" s="235">
        <f t="shared" si="14"/>
        <v>80</v>
      </c>
      <c r="B96" s="445" t="s">
        <v>274</v>
      </c>
      <c r="C96" s="446" t="s">
        <v>292</v>
      </c>
      <c r="D96" s="446" t="s">
        <v>281</v>
      </c>
      <c r="E96" s="447" t="s">
        <v>291</v>
      </c>
      <c r="F96" s="448">
        <v>12</v>
      </c>
      <c r="G96" s="449"/>
      <c r="H96" s="450"/>
      <c r="I96" s="451"/>
      <c r="J96" s="452" t="s">
        <v>146</v>
      </c>
      <c r="K96" s="453" t="s">
        <v>501</v>
      </c>
      <c r="L96" s="454" t="s">
        <v>510</v>
      </c>
      <c r="M96" s="452" t="s">
        <v>175</v>
      </c>
      <c r="N96" s="455" t="s">
        <v>366</v>
      </c>
      <c r="O96" s="450" t="s">
        <v>636</v>
      </c>
      <c r="P96" s="451" t="s">
        <v>116</v>
      </c>
      <c r="Q96" s="454" t="s">
        <v>510</v>
      </c>
      <c r="R96" s="454" t="s">
        <v>515</v>
      </c>
      <c r="S96" s="246"/>
      <c r="T96" s="323">
        <v>492000</v>
      </c>
      <c r="U96" s="289">
        <f t="shared" si="16"/>
        <v>49200</v>
      </c>
      <c r="V96" s="248"/>
      <c r="W96" s="249">
        <f t="shared" si="17"/>
        <v>541200</v>
      </c>
      <c r="X96" s="490">
        <v>492000</v>
      </c>
      <c r="Y96" s="290"/>
      <c r="Z96" s="179">
        <f>+'[4]JANUARI (3)'!AB96</f>
        <v>0</v>
      </c>
      <c r="AA96" s="237"/>
      <c r="AB96" s="182">
        <f t="shared" si="13"/>
        <v>0</v>
      </c>
      <c r="AC96" s="237">
        <f t="shared" si="15"/>
        <v>0</v>
      </c>
      <c r="AD96" s="287"/>
    </row>
    <row r="97" spans="1:39" ht="15.75" thickBot="1" x14ac:dyDescent="0.3">
      <c r="A97" s="307"/>
      <c r="B97" s="308"/>
      <c r="C97" s="309"/>
      <c r="D97" s="309"/>
      <c r="E97" s="310"/>
      <c r="F97" s="336">
        <f>SUM(F60:F96)</f>
        <v>783.7</v>
      </c>
      <c r="G97" s="312"/>
      <c r="H97" s="313"/>
      <c r="I97" s="314"/>
      <c r="J97" s="318"/>
      <c r="K97" s="357"/>
      <c r="L97" s="358"/>
      <c r="M97" s="318"/>
      <c r="N97" s="359"/>
      <c r="O97" s="313"/>
      <c r="P97" s="314"/>
      <c r="Q97" s="358"/>
      <c r="R97" s="358"/>
      <c r="S97" s="343"/>
      <c r="T97" s="336">
        <f>SUM(T60:T96)</f>
        <v>34301000</v>
      </c>
      <c r="U97" s="336">
        <f t="shared" ref="U97:AD97" si="18">SUM(U60:U96)</f>
        <v>3430100</v>
      </c>
      <c r="V97" s="336">
        <f t="shared" si="18"/>
        <v>0</v>
      </c>
      <c r="W97" s="336">
        <f t="shared" si="18"/>
        <v>37731100</v>
      </c>
      <c r="X97" s="336">
        <f t="shared" si="18"/>
        <v>39178000</v>
      </c>
      <c r="Y97" s="336">
        <f t="shared" si="18"/>
        <v>0</v>
      </c>
      <c r="Z97" s="336">
        <f t="shared" si="18"/>
        <v>1763000</v>
      </c>
      <c r="AA97" s="336">
        <f>SUM(AA60:AA96)</f>
        <v>861000</v>
      </c>
      <c r="AB97" s="336">
        <f t="shared" si="18"/>
        <v>2624000</v>
      </c>
      <c r="AC97" s="336">
        <f t="shared" si="18"/>
        <v>2624000</v>
      </c>
      <c r="AD97" s="336">
        <f t="shared" si="18"/>
        <v>0</v>
      </c>
      <c r="AF97" s="194">
        <f>+X97-AC97</f>
        <v>36554000</v>
      </c>
    </row>
    <row r="98" spans="1:39" ht="15.75" thickBot="1" x14ac:dyDescent="0.3">
      <c r="A98" s="456">
        <f>+A96+1</f>
        <v>81</v>
      </c>
      <c r="B98" s="457" t="s">
        <v>274</v>
      </c>
      <c r="C98" s="458" t="s">
        <v>292</v>
      </c>
      <c r="D98" s="458" t="s">
        <v>280</v>
      </c>
      <c r="E98" s="459" t="s">
        <v>294</v>
      </c>
      <c r="F98" s="460">
        <v>420</v>
      </c>
      <c r="G98" s="461">
        <v>0</v>
      </c>
      <c r="H98" s="462" t="s">
        <v>519</v>
      </c>
      <c r="I98" s="463"/>
      <c r="J98" s="464" t="s">
        <v>522</v>
      </c>
      <c r="K98" s="465" t="s">
        <v>520</v>
      </c>
      <c r="L98" s="466">
        <v>44595</v>
      </c>
      <c r="M98" s="464" t="s">
        <v>521</v>
      </c>
      <c r="N98" s="464" t="s">
        <v>523</v>
      </c>
      <c r="O98" s="462" t="s">
        <v>524</v>
      </c>
      <c r="P98" s="463" t="s">
        <v>528</v>
      </c>
      <c r="Q98" s="466">
        <v>44668</v>
      </c>
      <c r="R98" s="466">
        <v>45032</v>
      </c>
      <c r="S98" s="371" t="s">
        <v>117</v>
      </c>
      <c r="T98" s="368">
        <v>65405405</v>
      </c>
      <c r="U98" s="372">
        <f>T98*11%</f>
        <v>7194594.5499999998</v>
      </c>
      <c r="V98" s="373"/>
      <c r="W98" s="374">
        <f>T98+U98+V98</f>
        <v>72599999.549999997</v>
      </c>
      <c r="X98" s="58">
        <v>65405405</v>
      </c>
      <c r="Y98" s="375"/>
      <c r="Z98" s="179">
        <f>+'[4]JANUARI (3)'!AB98</f>
        <v>0</v>
      </c>
      <c r="AA98" s="362"/>
      <c r="AB98" s="182">
        <f>+Z98+AA98</f>
        <v>0</v>
      </c>
      <c r="AC98" s="362">
        <f>+AB98+Y98</f>
        <v>0</v>
      </c>
      <c r="AD98" s="376"/>
    </row>
    <row r="99" spans="1:39" ht="15.75" thickBot="1" x14ac:dyDescent="0.3">
      <c r="A99" s="344"/>
      <c r="B99" s="345"/>
      <c r="C99" s="346"/>
      <c r="D99" s="346"/>
      <c r="E99" s="347"/>
      <c r="F99" s="348">
        <f>+F98+F97</f>
        <v>1203.7</v>
      </c>
      <c r="G99" s="349"/>
      <c r="H99" s="350"/>
      <c r="I99" s="351"/>
      <c r="J99" s="352"/>
      <c r="K99" s="381"/>
      <c r="L99" s="382"/>
      <c r="M99" s="352"/>
      <c r="N99" s="383"/>
      <c r="O99" s="350"/>
      <c r="P99" s="351"/>
      <c r="Q99" s="382"/>
      <c r="R99" s="382"/>
      <c r="S99" s="355"/>
      <c r="T99" s="348">
        <f>+T98+T97</f>
        <v>99706405</v>
      </c>
      <c r="U99" s="348">
        <f t="shared" ref="U99:AD99" si="19">+U98+U97</f>
        <v>10624694.550000001</v>
      </c>
      <c r="V99" s="348">
        <f t="shared" si="19"/>
        <v>0</v>
      </c>
      <c r="W99" s="348">
        <f t="shared" si="19"/>
        <v>110331099.55</v>
      </c>
      <c r="X99" s="348">
        <f t="shared" si="19"/>
        <v>104583405</v>
      </c>
      <c r="Y99" s="348">
        <f t="shared" si="19"/>
        <v>0</v>
      </c>
      <c r="Z99" s="348">
        <f t="shared" si="19"/>
        <v>1763000</v>
      </c>
      <c r="AA99" s="348">
        <f t="shared" si="19"/>
        <v>861000</v>
      </c>
      <c r="AB99" s="348">
        <f t="shared" si="19"/>
        <v>2624000</v>
      </c>
      <c r="AC99" s="348">
        <f t="shared" si="19"/>
        <v>2624000</v>
      </c>
      <c r="AD99" s="348">
        <f t="shared" si="19"/>
        <v>0</v>
      </c>
    </row>
    <row r="100" spans="1:39" x14ac:dyDescent="0.25">
      <c r="A100" s="291"/>
      <c r="B100" s="292"/>
      <c r="C100" s="293"/>
      <c r="D100" s="293"/>
      <c r="E100" s="294"/>
      <c r="F100" s="377"/>
      <c r="G100" s="296"/>
      <c r="H100" s="297"/>
      <c r="I100" s="298"/>
      <c r="J100" s="230"/>
      <c r="K100" s="378"/>
      <c r="L100" s="379"/>
      <c r="M100" s="230"/>
      <c r="N100" s="380"/>
      <c r="O100" s="297"/>
      <c r="P100" s="298"/>
      <c r="Q100" s="379"/>
      <c r="R100" s="379"/>
      <c r="S100" s="324"/>
      <c r="T100" s="301"/>
      <c r="U100" s="302"/>
      <c r="V100" s="303"/>
      <c r="W100" s="304"/>
      <c r="X100" s="305"/>
      <c r="Y100" s="306"/>
      <c r="Z100" s="306">
        <f>+[2]september!$AB$11</f>
        <v>0</v>
      </c>
      <c r="AA100" s="293"/>
      <c r="AB100" s="293"/>
      <c r="AC100" s="293"/>
      <c r="AD100" s="300"/>
    </row>
    <row r="101" spans="1:39" x14ac:dyDescent="0.25">
      <c r="A101" s="199"/>
      <c r="B101" s="200"/>
      <c r="C101" s="220" t="s">
        <v>645</v>
      </c>
      <c r="D101" s="182"/>
      <c r="E101" s="185"/>
      <c r="F101" s="221"/>
      <c r="G101" s="209"/>
      <c r="H101" s="188"/>
      <c r="I101" s="189"/>
      <c r="J101" s="203"/>
      <c r="K101" s="222"/>
      <c r="L101" s="223"/>
      <c r="M101" s="203"/>
      <c r="N101" s="226"/>
      <c r="O101" s="188"/>
      <c r="P101" s="189"/>
      <c r="Q101" s="223"/>
      <c r="R101" s="223"/>
      <c r="S101" s="218"/>
      <c r="T101" s="217"/>
      <c r="U101" s="212"/>
      <c r="V101" s="213"/>
      <c r="W101" s="214"/>
      <c r="X101" s="208"/>
      <c r="Y101" s="179"/>
      <c r="Z101" s="179">
        <f>+[2]september!$AB$11</f>
        <v>0</v>
      </c>
      <c r="AA101" s="182"/>
      <c r="AB101" s="182"/>
      <c r="AC101" s="182"/>
      <c r="AD101" s="190"/>
    </row>
    <row r="102" spans="1:39" s="530" customFormat="1" x14ac:dyDescent="0.25">
      <c r="A102" s="522">
        <f>+A98+1</f>
        <v>82</v>
      </c>
      <c r="B102" s="494" t="s">
        <v>274</v>
      </c>
      <c r="C102" s="495" t="s">
        <v>275</v>
      </c>
      <c r="D102" s="495" t="s">
        <v>278</v>
      </c>
      <c r="E102" s="533" t="s">
        <v>593</v>
      </c>
      <c r="F102" s="497">
        <v>16</v>
      </c>
      <c r="G102" s="498"/>
      <c r="H102" s="499" t="s">
        <v>594</v>
      </c>
      <c r="I102" s="500" t="s">
        <v>595</v>
      </c>
      <c r="J102" s="534" t="s">
        <v>411</v>
      </c>
      <c r="K102" s="502" t="s">
        <v>666</v>
      </c>
      <c r="L102" s="503">
        <v>44788</v>
      </c>
      <c r="M102" s="504" t="s">
        <v>175</v>
      </c>
      <c r="N102" s="505" t="s">
        <v>367</v>
      </c>
      <c r="O102" s="499" t="s">
        <v>597</v>
      </c>
      <c r="P102" s="500" t="s">
        <v>116</v>
      </c>
      <c r="Q102" s="503">
        <v>44788</v>
      </c>
      <c r="R102" s="503">
        <v>45152</v>
      </c>
      <c r="S102" s="506" t="s">
        <v>117</v>
      </c>
      <c r="T102" s="535">
        <v>2970000</v>
      </c>
      <c r="U102" s="508">
        <f>+T102*0.11</f>
        <v>326700</v>
      </c>
      <c r="V102" s="525"/>
      <c r="W102" s="526">
        <f t="shared" si="17"/>
        <v>3296700</v>
      </c>
      <c r="X102" s="527">
        <v>2970000</v>
      </c>
      <c r="Y102" s="528"/>
      <c r="Z102" s="528">
        <f>+'[4]JANUARI (3)'!AB102</f>
        <v>0</v>
      </c>
      <c r="AA102" s="495"/>
      <c r="AB102" s="495">
        <f t="shared" ref="AB102:AB110" si="20">+Z102+AA102</f>
        <v>0</v>
      </c>
      <c r="AC102" s="495">
        <f t="shared" ref="AC102" si="21">+AB102+Y102</f>
        <v>0</v>
      </c>
      <c r="AD102" s="529" t="s">
        <v>668</v>
      </c>
    </row>
    <row r="103" spans="1:39" s="530" customFormat="1" x14ac:dyDescent="0.25">
      <c r="A103" s="522">
        <f t="shared" si="14"/>
        <v>83</v>
      </c>
      <c r="B103" s="494" t="s">
        <v>274</v>
      </c>
      <c r="C103" s="495" t="s">
        <v>275</v>
      </c>
      <c r="D103" s="495" t="s">
        <v>278</v>
      </c>
      <c r="E103" s="533" t="s">
        <v>593</v>
      </c>
      <c r="F103" s="497">
        <v>24</v>
      </c>
      <c r="G103" s="498"/>
      <c r="H103" s="499" t="s">
        <v>594</v>
      </c>
      <c r="I103" s="500" t="s">
        <v>595</v>
      </c>
      <c r="J103" s="534" t="s">
        <v>412</v>
      </c>
      <c r="K103" s="502" t="s">
        <v>672</v>
      </c>
      <c r="L103" s="503">
        <v>44770</v>
      </c>
      <c r="M103" s="504" t="s">
        <v>175</v>
      </c>
      <c r="N103" s="505" t="s">
        <v>367</v>
      </c>
      <c r="O103" s="499" t="s">
        <v>597</v>
      </c>
      <c r="P103" s="500" t="s">
        <v>116</v>
      </c>
      <c r="Q103" s="503">
        <v>44770</v>
      </c>
      <c r="R103" s="503">
        <v>45134</v>
      </c>
      <c r="S103" s="506" t="s">
        <v>117</v>
      </c>
      <c r="T103" s="535">
        <v>13200000</v>
      </c>
      <c r="U103" s="508">
        <f>+T103*0.11</f>
        <v>1452000</v>
      </c>
      <c r="V103" s="525"/>
      <c r="W103" s="526">
        <f t="shared" si="17"/>
        <v>14652000</v>
      </c>
      <c r="X103" s="527">
        <v>13200000</v>
      </c>
      <c r="Y103" s="528"/>
      <c r="Z103" s="528">
        <f>+'[4]JANUARI (3)'!AB103</f>
        <v>0</v>
      </c>
      <c r="AA103" s="495"/>
      <c r="AB103" s="495">
        <f t="shared" si="20"/>
        <v>0</v>
      </c>
      <c r="AC103" s="495">
        <f t="shared" si="15"/>
        <v>0</v>
      </c>
      <c r="AD103" s="529"/>
    </row>
    <row r="104" spans="1:39" s="530" customFormat="1" x14ac:dyDescent="0.25">
      <c r="A104" s="522">
        <f t="shared" si="14"/>
        <v>84</v>
      </c>
      <c r="B104" s="494" t="s">
        <v>274</v>
      </c>
      <c r="C104" s="495" t="s">
        <v>275</v>
      </c>
      <c r="D104" s="495" t="s">
        <v>278</v>
      </c>
      <c r="E104" s="533" t="s">
        <v>593</v>
      </c>
      <c r="F104" s="497">
        <v>24</v>
      </c>
      <c r="G104" s="498"/>
      <c r="H104" s="499" t="s">
        <v>594</v>
      </c>
      <c r="I104" s="500" t="s">
        <v>595</v>
      </c>
      <c r="J104" s="534" t="s">
        <v>413</v>
      </c>
      <c r="K104" s="502" t="s">
        <v>675</v>
      </c>
      <c r="L104" s="503">
        <v>44770</v>
      </c>
      <c r="M104" s="504" t="s">
        <v>175</v>
      </c>
      <c r="N104" s="505" t="s">
        <v>368</v>
      </c>
      <c r="O104" s="499" t="s">
        <v>599</v>
      </c>
      <c r="P104" s="500" t="s">
        <v>116</v>
      </c>
      <c r="Q104" s="503">
        <v>44770</v>
      </c>
      <c r="R104" s="503">
        <v>45134</v>
      </c>
      <c r="S104" s="506" t="s">
        <v>117</v>
      </c>
      <c r="T104" s="535">
        <v>4180000</v>
      </c>
      <c r="U104" s="508">
        <f>+T104*0.11</f>
        <v>459800</v>
      </c>
      <c r="V104" s="525"/>
      <c r="W104" s="526">
        <f t="shared" si="17"/>
        <v>4639800</v>
      </c>
      <c r="X104" s="527">
        <v>3800000</v>
      </c>
      <c r="Y104" s="528"/>
      <c r="Z104" s="528">
        <f>+'[4]JANUARI (3)'!AB104</f>
        <v>0</v>
      </c>
      <c r="AA104" s="495"/>
      <c r="AB104" s="495">
        <f t="shared" si="20"/>
        <v>0</v>
      </c>
      <c r="AC104" s="495">
        <f t="shared" si="15"/>
        <v>0</v>
      </c>
      <c r="AD104" s="529" t="s">
        <v>670</v>
      </c>
    </row>
    <row r="105" spans="1:39" s="530" customFormat="1" x14ac:dyDescent="0.25">
      <c r="A105" s="522">
        <f t="shared" si="14"/>
        <v>85</v>
      </c>
      <c r="B105" s="494" t="s">
        <v>274</v>
      </c>
      <c r="C105" s="495" t="s">
        <v>275</v>
      </c>
      <c r="D105" s="495" t="s">
        <v>278</v>
      </c>
      <c r="E105" s="533" t="s">
        <v>593</v>
      </c>
      <c r="F105" s="497">
        <v>24</v>
      </c>
      <c r="G105" s="498"/>
      <c r="H105" s="499" t="s">
        <v>594</v>
      </c>
      <c r="I105" s="500" t="s">
        <v>595</v>
      </c>
      <c r="J105" s="534" t="s">
        <v>414</v>
      </c>
      <c r="K105" s="502" t="s">
        <v>674</v>
      </c>
      <c r="L105" s="536" t="s">
        <v>662</v>
      </c>
      <c r="M105" s="504" t="s">
        <v>175</v>
      </c>
      <c r="N105" s="505" t="s">
        <v>369</v>
      </c>
      <c r="O105" s="499" t="s">
        <v>601</v>
      </c>
      <c r="P105" s="500" t="s">
        <v>116</v>
      </c>
      <c r="Q105" s="503">
        <v>44770</v>
      </c>
      <c r="R105" s="503">
        <v>45134</v>
      </c>
      <c r="S105" s="506" t="s">
        <v>117</v>
      </c>
      <c r="T105" s="524">
        <v>13200000</v>
      </c>
      <c r="U105" s="508">
        <f>+T105*0.11</f>
        <v>1452000</v>
      </c>
      <c r="V105" s="525"/>
      <c r="W105" s="526">
        <f t="shared" si="17"/>
        <v>14652000</v>
      </c>
      <c r="X105" s="527">
        <v>13200000</v>
      </c>
      <c r="Y105" s="528"/>
      <c r="Z105" s="528">
        <f>+'[4]JANUARI (3)'!AB105</f>
        <v>0</v>
      </c>
      <c r="AA105" s="495"/>
      <c r="AB105" s="495">
        <f t="shared" si="20"/>
        <v>0</v>
      </c>
      <c r="AC105" s="495">
        <f t="shared" si="15"/>
        <v>0</v>
      </c>
      <c r="AD105" s="529"/>
    </row>
    <row r="106" spans="1:39" s="530" customFormat="1" x14ac:dyDescent="0.25">
      <c r="A106" s="522">
        <f t="shared" si="14"/>
        <v>86</v>
      </c>
      <c r="B106" s="494" t="s">
        <v>274</v>
      </c>
      <c r="C106" s="495" t="s">
        <v>275</v>
      </c>
      <c r="D106" s="495" t="s">
        <v>278</v>
      </c>
      <c r="E106" s="533" t="s">
        <v>593</v>
      </c>
      <c r="F106" s="497">
        <v>24</v>
      </c>
      <c r="G106" s="498"/>
      <c r="H106" s="499" t="s">
        <v>594</v>
      </c>
      <c r="I106" s="500" t="s">
        <v>595</v>
      </c>
      <c r="J106" s="534" t="s">
        <v>415</v>
      </c>
      <c r="K106" s="502" t="s">
        <v>671</v>
      </c>
      <c r="L106" s="503">
        <v>44788</v>
      </c>
      <c r="M106" s="504" t="s">
        <v>175</v>
      </c>
      <c r="N106" s="505" t="s">
        <v>370</v>
      </c>
      <c r="O106" s="499" t="s">
        <v>596</v>
      </c>
      <c r="P106" s="500" t="s">
        <v>116</v>
      </c>
      <c r="Q106" s="503">
        <v>44770</v>
      </c>
      <c r="R106" s="503">
        <v>45134</v>
      </c>
      <c r="S106" s="506" t="s">
        <v>117</v>
      </c>
      <c r="T106" s="524">
        <v>13200000</v>
      </c>
      <c r="U106" s="508">
        <f>+T106*0.11</f>
        <v>1452000</v>
      </c>
      <c r="V106" s="525"/>
      <c r="W106" s="526">
        <f t="shared" si="17"/>
        <v>14652000</v>
      </c>
      <c r="X106" s="527">
        <v>13200000</v>
      </c>
      <c r="Y106" s="528"/>
      <c r="Z106" s="528">
        <f>+'[4]JANUARI (3)'!AB106</f>
        <v>0</v>
      </c>
      <c r="AA106" s="495"/>
      <c r="AB106" s="495">
        <f t="shared" si="20"/>
        <v>0</v>
      </c>
      <c r="AC106" s="495">
        <f t="shared" si="15"/>
        <v>0</v>
      </c>
      <c r="AD106" s="529"/>
    </row>
    <row r="107" spans="1:39" s="530" customFormat="1" x14ac:dyDescent="0.25">
      <c r="A107" s="522">
        <f t="shared" si="14"/>
        <v>87</v>
      </c>
      <c r="B107" s="494" t="s">
        <v>274</v>
      </c>
      <c r="C107" s="495" t="s">
        <v>275</v>
      </c>
      <c r="D107" s="495" t="s">
        <v>278</v>
      </c>
      <c r="E107" s="533" t="s">
        <v>593</v>
      </c>
      <c r="F107" s="497">
        <v>9</v>
      </c>
      <c r="G107" s="498"/>
      <c r="H107" s="499" t="s">
        <v>594</v>
      </c>
      <c r="I107" s="500" t="s">
        <v>595</v>
      </c>
      <c r="J107" s="534" t="s">
        <v>416</v>
      </c>
      <c r="K107" s="502" t="s">
        <v>667</v>
      </c>
      <c r="L107" s="503">
        <v>44788</v>
      </c>
      <c r="M107" s="504" t="s">
        <v>175</v>
      </c>
      <c r="N107" s="505" t="s">
        <v>370</v>
      </c>
      <c r="O107" s="499" t="s">
        <v>596</v>
      </c>
      <c r="P107" s="500" t="s">
        <v>116</v>
      </c>
      <c r="Q107" s="503">
        <v>44788</v>
      </c>
      <c r="R107" s="503">
        <v>45152</v>
      </c>
      <c r="S107" s="506" t="s">
        <v>117</v>
      </c>
      <c r="T107" s="524">
        <v>1980000</v>
      </c>
      <c r="U107" s="508">
        <f>T107*11%</f>
        <v>217800</v>
      </c>
      <c r="V107" s="525"/>
      <c r="W107" s="526">
        <f t="shared" si="17"/>
        <v>2197800</v>
      </c>
      <c r="X107" s="527">
        <v>2906000</v>
      </c>
      <c r="Y107" s="528"/>
      <c r="Z107" s="528">
        <f>+'[4]JANUARI (3)'!AB107</f>
        <v>0</v>
      </c>
      <c r="AA107" s="495"/>
      <c r="AB107" s="495">
        <f t="shared" si="20"/>
        <v>0</v>
      </c>
      <c r="AC107" s="495">
        <f t="shared" si="15"/>
        <v>0</v>
      </c>
      <c r="AD107" s="529" t="s">
        <v>668</v>
      </c>
    </row>
    <row r="108" spans="1:39" s="530" customFormat="1" x14ac:dyDescent="0.25">
      <c r="A108" s="522">
        <f t="shared" si="14"/>
        <v>88</v>
      </c>
      <c r="B108" s="494" t="s">
        <v>274</v>
      </c>
      <c r="C108" s="495" t="s">
        <v>275</v>
      </c>
      <c r="D108" s="495" t="s">
        <v>278</v>
      </c>
      <c r="E108" s="533" t="s">
        <v>593</v>
      </c>
      <c r="F108" s="497">
        <v>24</v>
      </c>
      <c r="G108" s="498"/>
      <c r="H108" s="499" t="s">
        <v>594</v>
      </c>
      <c r="I108" s="500" t="s">
        <v>595</v>
      </c>
      <c r="J108" s="534" t="s">
        <v>417</v>
      </c>
      <c r="K108" s="502" t="s">
        <v>673</v>
      </c>
      <c r="L108" s="503" t="s">
        <v>511</v>
      </c>
      <c r="M108" s="504" t="s">
        <v>175</v>
      </c>
      <c r="N108" s="505" t="s">
        <v>371</v>
      </c>
      <c r="O108" s="499" t="s">
        <v>598</v>
      </c>
      <c r="P108" s="500" t="s">
        <v>116</v>
      </c>
      <c r="Q108" s="503">
        <v>44770</v>
      </c>
      <c r="R108" s="503">
        <v>45134</v>
      </c>
      <c r="S108" s="506" t="s">
        <v>117</v>
      </c>
      <c r="T108" s="524">
        <v>13200000</v>
      </c>
      <c r="U108" s="508">
        <f>+T108*0.11</f>
        <v>1452000</v>
      </c>
      <c r="V108" s="525"/>
      <c r="W108" s="526">
        <f t="shared" si="17"/>
        <v>14652000</v>
      </c>
      <c r="X108" s="527">
        <v>13200000</v>
      </c>
      <c r="Y108" s="528"/>
      <c r="Z108" s="528">
        <f>+'[4]JANUARI (3)'!AB108</f>
        <v>0</v>
      </c>
      <c r="AA108" s="495"/>
      <c r="AB108" s="495">
        <f t="shared" si="20"/>
        <v>0</v>
      </c>
      <c r="AC108" s="495">
        <f t="shared" si="15"/>
        <v>0</v>
      </c>
      <c r="AD108" s="529"/>
    </row>
    <row r="109" spans="1:39" s="530" customFormat="1" x14ac:dyDescent="0.25">
      <c r="A109" s="522">
        <f t="shared" si="14"/>
        <v>89</v>
      </c>
      <c r="B109" s="494" t="s">
        <v>274</v>
      </c>
      <c r="C109" s="495" t="s">
        <v>275</v>
      </c>
      <c r="D109" s="495" t="s">
        <v>278</v>
      </c>
      <c r="E109" s="533" t="s">
        <v>593</v>
      </c>
      <c r="F109" s="497">
        <v>24</v>
      </c>
      <c r="G109" s="498"/>
      <c r="H109" s="499" t="s">
        <v>594</v>
      </c>
      <c r="I109" s="500" t="s">
        <v>595</v>
      </c>
      <c r="J109" s="534" t="s">
        <v>417</v>
      </c>
      <c r="K109" s="502" t="s">
        <v>678</v>
      </c>
      <c r="L109" s="503">
        <v>44770</v>
      </c>
      <c r="M109" s="504" t="s">
        <v>175</v>
      </c>
      <c r="N109" s="505" t="s">
        <v>372</v>
      </c>
      <c r="O109" s="499" t="s">
        <v>600</v>
      </c>
      <c r="P109" s="500" t="s">
        <v>116</v>
      </c>
      <c r="Q109" s="503">
        <v>44770</v>
      </c>
      <c r="R109" s="503">
        <v>45134</v>
      </c>
      <c r="S109" s="506" t="s">
        <v>117</v>
      </c>
      <c r="T109" s="524">
        <v>12000000</v>
      </c>
      <c r="U109" s="508">
        <f t="shared" ref="U109:U130" si="22">T109*10%</f>
        <v>1200000</v>
      </c>
      <c r="V109" s="525"/>
      <c r="W109" s="526">
        <f t="shared" si="17"/>
        <v>13200000</v>
      </c>
      <c r="X109" s="527">
        <v>13200000</v>
      </c>
      <c r="Y109" s="528"/>
      <c r="Z109" s="528">
        <f>+'[4]JANUARI (3)'!AB109</f>
        <v>0</v>
      </c>
      <c r="AA109" s="495"/>
      <c r="AB109" s="495">
        <f t="shared" si="20"/>
        <v>0</v>
      </c>
      <c r="AC109" s="495">
        <f t="shared" si="15"/>
        <v>0</v>
      </c>
      <c r="AD109" s="529"/>
      <c r="AM109" s="532"/>
    </row>
    <row r="110" spans="1:39" s="530" customFormat="1" ht="15.75" thickBot="1" x14ac:dyDescent="0.3">
      <c r="A110" s="537">
        <f t="shared" si="14"/>
        <v>90</v>
      </c>
      <c r="B110" s="509" t="s">
        <v>274</v>
      </c>
      <c r="C110" s="510" t="s">
        <v>275</v>
      </c>
      <c r="D110" s="510" t="s">
        <v>278</v>
      </c>
      <c r="E110" s="538" t="s">
        <v>295</v>
      </c>
      <c r="F110" s="539"/>
      <c r="G110" s="540"/>
      <c r="H110" s="513"/>
      <c r="I110" s="516"/>
      <c r="J110" s="515" t="s">
        <v>416</v>
      </c>
      <c r="K110" s="541" t="s">
        <v>503</v>
      </c>
      <c r="L110" s="542" t="s">
        <v>512</v>
      </c>
      <c r="M110" s="515" t="s">
        <v>175</v>
      </c>
      <c r="N110" s="515" t="s">
        <v>373</v>
      </c>
      <c r="O110" s="513"/>
      <c r="P110" s="516"/>
      <c r="Q110" s="542" t="s">
        <v>512</v>
      </c>
      <c r="R110" s="542" t="s">
        <v>517</v>
      </c>
      <c r="S110" s="517"/>
      <c r="T110" s="515">
        <v>20000000</v>
      </c>
      <c r="U110" s="543">
        <f t="shared" si="22"/>
        <v>2000000</v>
      </c>
      <c r="V110" s="544"/>
      <c r="W110" s="545">
        <f t="shared" si="17"/>
        <v>22000000</v>
      </c>
      <c r="X110" s="546">
        <v>35000000</v>
      </c>
      <c r="Y110" s="547"/>
      <c r="Z110" s="528">
        <f>+'[4]JANUARI (3)'!AB110</f>
        <v>0</v>
      </c>
      <c r="AA110" s="510"/>
      <c r="AB110" s="495">
        <f t="shared" si="20"/>
        <v>0</v>
      </c>
      <c r="AC110" s="510">
        <f t="shared" si="15"/>
        <v>0</v>
      </c>
      <c r="AD110" s="548"/>
      <c r="AM110" s="532"/>
    </row>
    <row r="111" spans="1:39" ht="15.75" thickBot="1" x14ac:dyDescent="0.3">
      <c r="A111" s="307"/>
      <c r="B111" s="308"/>
      <c r="C111" s="309"/>
      <c r="D111" s="309"/>
      <c r="E111" s="384"/>
      <c r="F111" s="385"/>
      <c r="G111" s="312"/>
      <c r="H111" s="313"/>
      <c r="I111" s="314"/>
      <c r="J111" s="318"/>
      <c r="K111" s="341"/>
      <c r="L111" s="342"/>
      <c r="M111" s="318"/>
      <c r="N111" s="318"/>
      <c r="O111" s="313"/>
      <c r="P111" s="314"/>
      <c r="Q111" s="342"/>
      <c r="R111" s="342"/>
      <c r="S111" s="343"/>
      <c r="T111" s="318">
        <f>SUM(T102:T110)</f>
        <v>93930000</v>
      </c>
      <c r="U111" s="318">
        <f t="shared" ref="U111:AC111" si="23">SUM(U102:U110)</f>
        <v>10012300</v>
      </c>
      <c r="V111" s="318">
        <f t="shared" si="23"/>
        <v>0</v>
      </c>
      <c r="W111" s="318">
        <f t="shared" si="23"/>
        <v>103942300</v>
      </c>
      <c r="X111" s="318">
        <f t="shared" si="23"/>
        <v>110676000</v>
      </c>
      <c r="Y111" s="318">
        <f t="shared" si="23"/>
        <v>0</v>
      </c>
      <c r="Z111" s="318">
        <f t="shared" si="23"/>
        <v>0</v>
      </c>
      <c r="AA111" s="318">
        <f t="shared" si="23"/>
        <v>0</v>
      </c>
      <c r="AB111" s="318">
        <f>SUM(AB102:AB110)</f>
        <v>0</v>
      </c>
      <c r="AC111" s="318">
        <f t="shared" si="23"/>
        <v>0</v>
      </c>
      <c r="AD111" s="320"/>
      <c r="AM111" s="181"/>
    </row>
    <row r="112" spans="1:39" s="530" customFormat="1" x14ac:dyDescent="0.25">
      <c r="A112" s="549">
        <f>+A110+1</f>
        <v>91</v>
      </c>
      <c r="B112" s="550" t="s">
        <v>274</v>
      </c>
      <c r="C112" s="551" t="s">
        <v>275</v>
      </c>
      <c r="D112" s="551" t="s">
        <v>278</v>
      </c>
      <c r="E112" s="552" t="s">
        <v>561</v>
      </c>
      <c r="F112" s="553">
        <v>24</v>
      </c>
      <c r="G112" s="554"/>
      <c r="H112" s="555" t="s">
        <v>562</v>
      </c>
      <c r="I112" s="556" t="s">
        <v>563</v>
      </c>
      <c r="J112" s="557" t="s">
        <v>418</v>
      </c>
      <c r="K112" s="558" t="s">
        <v>665</v>
      </c>
      <c r="L112" s="559">
        <v>44788</v>
      </c>
      <c r="M112" s="560" t="s">
        <v>175</v>
      </c>
      <c r="N112" s="561" t="s">
        <v>374</v>
      </c>
      <c r="O112" s="555" t="s">
        <v>565</v>
      </c>
      <c r="P112" s="556" t="s">
        <v>116</v>
      </c>
      <c r="Q112" s="559">
        <v>44770</v>
      </c>
      <c r="R112" s="559">
        <v>45134</v>
      </c>
      <c r="S112" s="562" t="s">
        <v>117</v>
      </c>
      <c r="T112" s="563">
        <v>3700000</v>
      </c>
      <c r="U112" s="564">
        <f>0.11*T112</f>
        <v>407000</v>
      </c>
      <c r="V112" s="565"/>
      <c r="W112" s="566">
        <f t="shared" si="17"/>
        <v>4107000</v>
      </c>
      <c r="X112" s="563">
        <v>3700000</v>
      </c>
      <c r="Y112" s="567"/>
      <c r="Z112" s="528">
        <f>+'[4]JANUARI (3)'!AB112</f>
        <v>0</v>
      </c>
      <c r="AA112" s="551"/>
      <c r="AB112" s="495">
        <f t="shared" ref="AB112:AB115" si="24">+Z112+AA112</f>
        <v>0</v>
      </c>
      <c r="AC112" s="551">
        <f t="shared" ref="AC112" si="25">+AB112+Y112</f>
        <v>0</v>
      </c>
      <c r="AD112" s="568" t="s">
        <v>668</v>
      </c>
      <c r="AM112" s="532"/>
    </row>
    <row r="113" spans="1:39" s="530" customFormat="1" x14ac:dyDescent="0.25">
      <c r="A113" s="522">
        <f t="shared" si="14"/>
        <v>92</v>
      </c>
      <c r="B113" s="494" t="s">
        <v>274</v>
      </c>
      <c r="C113" s="495" t="s">
        <v>275</v>
      </c>
      <c r="D113" s="495" t="s">
        <v>278</v>
      </c>
      <c r="E113" s="533" t="s">
        <v>296</v>
      </c>
      <c r="F113" s="497">
        <v>18</v>
      </c>
      <c r="G113" s="498">
        <v>27</v>
      </c>
      <c r="H113" s="499" t="s">
        <v>562</v>
      </c>
      <c r="I113" s="500" t="s">
        <v>563</v>
      </c>
      <c r="J113" s="534" t="s">
        <v>419</v>
      </c>
      <c r="K113" s="569" t="s">
        <v>608</v>
      </c>
      <c r="L113" s="570">
        <v>44713</v>
      </c>
      <c r="M113" s="504" t="s">
        <v>175</v>
      </c>
      <c r="N113" s="505" t="s">
        <v>375</v>
      </c>
      <c r="O113" s="499" t="s">
        <v>609</v>
      </c>
      <c r="P113" s="500" t="s">
        <v>116</v>
      </c>
      <c r="Q113" s="570">
        <v>44653</v>
      </c>
      <c r="R113" s="570">
        <v>45017</v>
      </c>
      <c r="S113" s="506" t="s">
        <v>117</v>
      </c>
      <c r="T113" s="524">
        <v>9500000</v>
      </c>
      <c r="U113" s="508">
        <v>1045000</v>
      </c>
      <c r="V113" s="525"/>
      <c r="W113" s="526">
        <f t="shared" si="17"/>
        <v>10545000</v>
      </c>
      <c r="X113" s="524">
        <v>9500000</v>
      </c>
      <c r="Y113" s="528"/>
      <c r="Z113" s="528">
        <f>+'[4]JANUARI (3)'!AB113</f>
        <v>0</v>
      </c>
      <c r="AA113" s="495"/>
      <c r="AB113" s="495">
        <f t="shared" si="24"/>
        <v>0</v>
      </c>
      <c r="AC113" s="495">
        <f t="shared" si="15"/>
        <v>0</v>
      </c>
      <c r="AD113" s="571"/>
      <c r="AM113" s="532"/>
    </row>
    <row r="114" spans="1:39" x14ac:dyDescent="0.25">
      <c r="A114" s="199">
        <f t="shared" si="14"/>
        <v>93</v>
      </c>
      <c r="B114" s="200" t="s">
        <v>274</v>
      </c>
      <c r="C114" s="182" t="s">
        <v>275</v>
      </c>
      <c r="D114" s="182" t="s">
        <v>278</v>
      </c>
      <c r="E114" s="185" t="s">
        <v>561</v>
      </c>
      <c r="F114" s="201">
        <v>22.2</v>
      </c>
      <c r="G114" s="209"/>
      <c r="H114" s="188" t="s">
        <v>562</v>
      </c>
      <c r="I114" s="189" t="s">
        <v>563</v>
      </c>
      <c r="J114" s="227" t="s">
        <v>420</v>
      </c>
      <c r="K114" s="204" t="s">
        <v>504</v>
      </c>
      <c r="L114" s="205">
        <v>44599</v>
      </c>
      <c r="M114" s="203" t="s">
        <v>175</v>
      </c>
      <c r="N114" s="187" t="s">
        <v>376</v>
      </c>
      <c r="O114" s="188" t="s">
        <v>564</v>
      </c>
      <c r="P114" s="189" t="s">
        <v>116</v>
      </c>
      <c r="Q114" s="205">
        <v>44532</v>
      </c>
      <c r="R114" s="205">
        <v>44896</v>
      </c>
      <c r="S114" s="218" t="s">
        <v>117</v>
      </c>
      <c r="T114" s="228">
        <v>6600000</v>
      </c>
      <c r="U114" s="212">
        <f t="shared" si="22"/>
        <v>660000</v>
      </c>
      <c r="V114" s="213"/>
      <c r="W114" s="214">
        <f t="shared" si="17"/>
        <v>7260000</v>
      </c>
      <c r="X114" s="491">
        <v>6600000</v>
      </c>
      <c r="Y114" s="179"/>
      <c r="Z114" s="179">
        <f>+'[4]JANUARI (3)'!AB114</f>
        <v>0</v>
      </c>
      <c r="AA114" s="182"/>
      <c r="AB114" s="182">
        <f t="shared" si="24"/>
        <v>0</v>
      </c>
      <c r="AC114" s="182">
        <f t="shared" si="15"/>
        <v>0</v>
      </c>
      <c r="AD114" s="190" t="s">
        <v>670</v>
      </c>
      <c r="AM114" s="181"/>
    </row>
    <row r="115" spans="1:39" ht="15.75" thickBot="1" x14ac:dyDescent="0.3">
      <c r="A115" s="235">
        <f t="shared" si="14"/>
        <v>94</v>
      </c>
      <c r="B115" s="236" t="s">
        <v>274</v>
      </c>
      <c r="C115" s="237" t="s">
        <v>275</v>
      </c>
      <c r="D115" s="237" t="s">
        <v>278</v>
      </c>
      <c r="E115" s="238" t="s">
        <v>561</v>
      </c>
      <c r="F115" s="239">
        <v>22.2</v>
      </c>
      <c r="G115" s="240"/>
      <c r="H115" s="241" t="s">
        <v>562</v>
      </c>
      <c r="I115" s="242" t="s">
        <v>563</v>
      </c>
      <c r="J115" s="386" t="s">
        <v>420</v>
      </c>
      <c r="K115" s="338" t="s">
        <v>505</v>
      </c>
      <c r="L115" s="245">
        <v>44599</v>
      </c>
      <c r="M115" s="243" t="s">
        <v>175</v>
      </c>
      <c r="N115" s="386" t="s">
        <v>377</v>
      </c>
      <c r="O115" s="241" t="s">
        <v>565</v>
      </c>
      <c r="P115" s="242" t="s">
        <v>116</v>
      </c>
      <c r="Q115" s="245">
        <v>44532</v>
      </c>
      <c r="R115" s="245">
        <v>44896</v>
      </c>
      <c r="S115" s="246" t="s">
        <v>117</v>
      </c>
      <c r="T115" s="387">
        <v>6600000</v>
      </c>
      <c r="U115" s="289">
        <f t="shared" si="22"/>
        <v>660000</v>
      </c>
      <c r="V115" s="248"/>
      <c r="W115" s="249">
        <f t="shared" si="17"/>
        <v>7260000</v>
      </c>
      <c r="X115" s="491">
        <v>6600000</v>
      </c>
      <c r="Y115" s="290"/>
      <c r="Z115" s="179">
        <f>+'[4]JANUARI (3)'!AB115</f>
        <v>0</v>
      </c>
      <c r="AA115" s="237"/>
      <c r="AB115" s="182">
        <f t="shared" si="24"/>
        <v>0</v>
      </c>
      <c r="AC115" s="237">
        <f t="shared" si="15"/>
        <v>0</v>
      </c>
      <c r="AD115" s="287" t="s">
        <v>669</v>
      </c>
      <c r="AM115" s="181"/>
    </row>
    <row r="116" spans="1:39" ht="15.75" thickBot="1" x14ac:dyDescent="0.3">
      <c r="A116" s="307"/>
      <c r="B116" s="308"/>
      <c r="C116" s="309"/>
      <c r="D116" s="309"/>
      <c r="E116" s="310"/>
      <c r="F116" s="385"/>
      <c r="G116" s="312"/>
      <c r="H116" s="313"/>
      <c r="I116" s="314"/>
      <c r="J116" s="388"/>
      <c r="K116" s="341"/>
      <c r="L116" s="342"/>
      <c r="M116" s="318"/>
      <c r="N116" s="388"/>
      <c r="O116" s="313"/>
      <c r="P116" s="314"/>
      <c r="Q116" s="342"/>
      <c r="R116" s="342"/>
      <c r="S116" s="343"/>
      <c r="T116" s="389">
        <f>SUM(T112:T115)</f>
        <v>26400000</v>
      </c>
      <c r="U116" s="389">
        <f t="shared" ref="U116:AC116" si="26">SUM(U112:U115)</f>
        <v>2772000</v>
      </c>
      <c r="V116" s="389">
        <f t="shared" si="26"/>
        <v>0</v>
      </c>
      <c r="W116" s="389">
        <f t="shared" si="26"/>
        <v>29172000</v>
      </c>
      <c r="X116" s="389">
        <f t="shared" si="26"/>
        <v>26400000</v>
      </c>
      <c r="Y116" s="389">
        <f t="shared" si="26"/>
        <v>0</v>
      </c>
      <c r="Z116" s="389">
        <f t="shared" si="26"/>
        <v>0</v>
      </c>
      <c r="AA116" s="389">
        <f t="shared" si="26"/>
        <v>0</v>
      </c>
      <c r="AB116" s="389">
        <f t="shared" si="26"/>
        <v>0</v>
      </c>
      <c r="AC116" s="389">
        <f t="shared" si="26"/>
        <v>0</v>
      </c>
      <c r="AD116" s="320"/>
      <c r="AM116" s="181"/>
    </row>
    <row r="117" spans="1:39" ht="15.75" thickBot="1" x14ac:dyDescent="0.3">
      <c r="A117" s="360">
        <f>+A115+1</f>
        <v>95</v>
      </c>
      <c r="B117" s="361" t="s">
        <v>274</v>
      </c>
      <c r="C117" s="362" t="s">
        <v>275</v>
      </c>
      <c r="D117" s="362" t="s">
        <v>278</v>
      </c>
      <c r="E117" s="363" t="s">
        <v>293</v>
      </c>
      <c r="F117" s="364">
        <v>800</v>
      </c>
      <c r="G117" s="365"/>
      <c r="H117" s="366" t="s">
        <v>525</v>
      </c>
      <c r="I117" s="367"/>
      <c r="J117" s="368" t="s">
        <v>522</v>
      </c>
      <c r="K117" s="369" t="s">
        <v>502</v>
      </c>
      <c r="L117" s="370">
        <v>44595</v>
      </c>
      <c r="M117" s="368" t="s">
        <v>521</v>
      </c>
      <c r="N117" s="368" t="s">
        <v>526</v>
      </c>
      <c r="O117" s="366" t="s">
        <v>527</v>
      </c>
      <c r="P117" s="367" t="s">
        <v>528</v>
      </c>
      <c r="Q117" s="370">
        <v>44562</v>
      </c>
      <c r="R117" s="370" t="s">
        <v>516</v>
      </c>
      <c r="S117" s="371" t="s">
        <v>117</v>
      </c>
      <c r="T117" s="368">
        <v>176713777</v>
      </c>
      <c r="U117" s="372">
        <f>T117*10%</f>
        <v>17671377.699999999</v>
      </c>
      <c r="V117" s="373"/>
      <c r="W117" s="374">
        <f>T117+U117+V117</f>
        <v>194385154.69999999</v>
      </c>
      <c r="X117" s="368">
        <v>176713777</v>
      </c>
      <c r="Y117" s="375"/>
      <c r="Z117" s="179">
        <f>+'[4]JANUARI (3)'!AB117</f>
        <v>0</v>
      </c>
      <c r="AA117" s="362"/>
      <c r="AB117" s="182">
        <f>+Z117+AA117</f>
        <v>0</v>
      </c>
      <c r="AC117" s="362">
        <f>+AB117+Y117</f>
        <v>0</v>
      </c>
      <c r="AD117" s="376"/>
      <c r="AM117" s="181"/>
    </row>
    <row r="118" spans="1:39" ht="15.75" thickBot="1" x14ac:dyDescent="0.3">
      <c r="A118" s="344"/>
      <c r="B118" s="345"/>
      <c r="C118" s="346"/>
      <c r="D118" s="346"/>
      <c r="E118" s="347"/>
      <c r="F118" s="390"/>
      <c r="G118" s="349"/>
      <c r="H118" s="350"/>
      <c r="I118" s="351"/>
      <c r="J118" s="391"/>
      <c r="K118" s="353"/>
      <c r="L118" s="354"/>
      <c r="M118" s="352"/>
      <c r="N118" s="391"/>
      <c r="O118" s="350"/>
      <c r="P118" s="351"/>
      <c r="Q118" s="354"/>
      <c r="R118" s="354"/>
      <c r="S118" s="355"/>
      <c r="T118" s="392">
        <f>+T117+T116+T111</f>
        <v>297043777</v>
      </c>
      <c r="U118" s="392">
        <f t="shared" ref="U118:AC118" si="27">+U117+U116+U111</f>
        <v>30455677.699999999</v>
      </c>
      <c r="V118" s="392">
        <f t="shared" si="27"/>
        <v>0</v>
      </c>
      <c r="W118" s="392">
        <f t="shared" si="27"/>
        <v>327499454.69999999</v>
      </c>
      <c r="X118" s="392">
        <f t="shared" si="27"/>
        <v>313789777</v>
      </c>
      <c r="Y118" s="392">
        <f t="shared" si="27"/>
        <v>0</v>
      </c>
      <c r="Z118" s="356">
        <f>+Z117+Z116+Z111</f>
        <v>0</v>
      </c>
      <c r="AA118" s="356">
        <f t="shared" ref="AA118:AB118" si="28">+AA117+AA116+AA111</f>
        <v>0</v>
      </c>
      <c r="AB118" s="356">
        <f t="shared" si="28"/>
        <v>0</v>
      </c>
      <c r="AC118" s="392">
        <f t="shared" si="27"/>
        <v>0</v>
      </c>
      <c r="AD118" s="392">
        <f t="shared" ref="AD118" si="29">+AD117+AD116</f>
        <v>0</v>
      </c>
      <c r="AM118" s="181"/>
    </row>
    <row r="119" spans="1:39" x14ac:dyDescent="0.25">
      <c r="A119" s="291"/>
      <c r="B119" s="292"/>
      <c r="C119" s="293"/>
      <c r="D119" s="293"/>
      <c r="E119" s="294"/>
      <c r="F119" s="295"/>
      <c r="G119" s="296"/>
      <c r="H119" s="297"/>
      <c r="I119" s="298"/>
      <c r="J119" s="232"/>
      <c r="K119" s="229"/>
      <c r="L119" s="231"/>
      <c r="M119" s="230"/>
      <c r="N119" s="232"/>
      <c r="O119" s="297"/>
      <c r="P119" s="298"/>
      <c r="Q119" s="231"/>
      <c r="R119" s="231"/>
      <c r="S119" s="324"/>
      <c r="T119" s="233"/>
      <c r="U119" s="233"/>
      <c r="V119" s="233"/>
      <c r="W119" s="233"/>
      <c r="X119" s="233"/>
      <c r="Y119" s="306"/>
      <c r="Z119" s="306"/>
      <c r="AA119" s="306"/>
      <c r="AB119" s="306"/>
      <c r="AC119" s="233"/>
      <c r="AD119" s="233"/>
      <c r="AM119" s="181"/>
    </row>
    <row r="120" spans="1:39" ht="15.75" thickBot="1" x14ac:dyDescent="0.3">
      <c r="A120" s="235"/>
      <c r="B120" s="236"/>
      <c r="C120" s="393" t="s">
        <v>687</v>
      </c>
      <c r="D120" s="237"/>
      <c r="E120" s="238"/>
      <c r="F120" s="239"/>
      <c r="G120" s="240"/>
      <c r="H120" s="241"/>
      <c r="I120" s="242"/>
      <c r="J120" s="386"/>
      <c r="K120" s="338"/>
      <c r="L120" s="245"/>
      <c r="M120" s="243"/>
      <c r="N120" s="386"/>
      <c r="O120" s="241"/>
      <c r="P120" s="242"/>
      <c r="Q120" s="245"/>
      <c r="R120" s="245"/>
      <c r="S120" s="246"/>
      <c r="T120" s="387"/>
      <c r="U120" s="289"/>
      <c r="V120" s="248"/>
      <c r="W120" s="249"/>
      <c r="X120" s="250"/>
      <c r="Y120" s="290"/>
      <c r="Z120" s="179">
        <f>+'[4]JANUARI (3)'!AB120</f>
        <v>0</v>
      </c>
      <c r="AA120" s="237"/>
      <c r="AB120" s="237"/>
      <c r="AC120" s="237"/>
      <c r="AD120" s="287"/>
      <c r="AM120" s="181"/>
    </row>
    <row r="121" spans="1:39" ht="15.75" thickBot="1" x14ac:dyDescent="0.3">
      <c r="A121" s="396">
        <f>+A117+1</f>
        <v>96</v>
      </c>
      <c r="B121" s="397" t="s">
        <v>274</v>
      </c>
      <c r="C121" s="398" t="s">
        <v>663</v>
      </c>
      <c r="D121" s="398" t="s">
        <v>605</v>
      </c>
      <c r="E121" s="399" t="s">
        <v>648</v>
      </c>
      <c r="F121" s="400">
        <v>24</v>
      </c>
      <c r="G121" s="401"/>
      <c r="H121" s="402" t="s">
        <v>606</v>
      </c>
      <c r="I121" s="403">
        <v>5423798</v>
      </c>
      <c r="J121" s="404" t="s">
        <v>421</v>
      </c>
      <c r="K121" s="405" t="s">
        <v>661</v>
      </c>
      <c r="L121" s="406" t="s">
        <v>662</v>
      </c>
      <c r="M121" s="404" t="s">
        <v>175</v>
      </c>
      <c r="N121" s="404" t="s">
        <v>378</v>
      </c>
      <c r="O121" s="402" t="s">
        <v>607</v>
      </c>
      <c r="P121" s="403" t="s">
        <v>116</v>
      </c>
      <c r="Q121" s="406" t="s">
        <v>662</v>
      </c>
      <c r="R121" s="406" t="s">
        <v>664</v>
      </c>
      <c r="S121" s="407" t="s">
        <v>117</v>
      </c>
      <c r="T121" s="404">
        <v>3850000</v>
      </c>
      <c r="U121" s="408">
        <f t="shared" si="22"/>
        <v>385000</v>
      </c>
      <c r="V121" s="409"/>
      <c r="W121" s="410">
        <f t="shared" si="17"/>
        <v>4235000</v>
      </c>
      <c r="X121" s="411">
        <v>3500000</v>
      </c>
      <c r="Y121" s="411">
        <v>0</v>
      </c>
      <c r="Z121" s="412"/>
      <c r="AA121" s="398"/>
      <c r="AB121" s="519">
        <f>+Z121+AA121</f>
        <v>0</v>
      </c>
      <c r="AC121" s="398">
        <f t="shared" si="15"/>
        <v>0</v>
      </c>
      <c r="AD121" s="413"/>
      <c r="AF121" s="194"/>
      <c r="AM121" s="181"/>
    </row>
    <row r="122" spans="1:39" x14ac:dyDescent="0.25">
      <c r="A122" s="291"/>
      <c r="B122" s="292"/>
      <c r="C122" s="293"/>
      <c r="D122" s="293"/>
      <c r="E122" s="394"/>
      <c r="F122" s="295"/>
      <c r="G122" s="296"/>
      <c r="H122" s="297"/>
      <c r="I122" s="298"/>
      <c r="J122" s="230"/>
      <c r="K122" s="299"/>
      <c r="L122" s="395"/>
      <c r="M122" s="230"/>
      <c r="N122" s="230"/>
      <c r="O122" s="297"/>
      <c r="P122" s="298"/>
      <c r="Q122" s="395"/>
      <c r="R122" s="395"/>
      <c r="S122" s="324"/>
      <c r="T122" s="230"/>
      <c r="U122" s="302"/>
      <c r="V122" s="303"/>
      <c r="W122" s="304"/>
      <c r="X122" s="305"/>
      <c r="Y122" s="306"/>
      <c r="Z122" s="306"/>
      <c r="AA122" s="293"/>
      <c r="AB122" s="293"/>
      <c r="AC122" s="293"/>
      <c r="AD122" s="300"/>
      <c r="AF122" s="194"/>
      <c r="AM122" s="181"/>
    </row>
    <row r="123" spans="1:39" x14ac:dyDescent="0.25">
      <c r="A123" s="199"/>
      <c r="B123" s="200"/>
      <c r="C123" s="220" t="s">
        <v>646</v>
      </c>
      <c r="D123" s="182"/>
      <c r="E123" s="186"/>
      <c r="F123" s="201"/>
      <c r="G123" s="209"/>
      <c r="H123" s="188"/>
      <c r="I123" s="189"/>
      <c r="J123" s="203"/>
      <c r="K123" s="187"/>
      <c r="L123" s="234"/>
      <c r="M123" s="203"/>
      <c r="N123" s="203"/>
      <c r="O123" s="188"/>
      <c r="P123" s="189"/>
      <c r="Q123" s="234"/>
      <c r="R123" s="234"/>
      <c r="S123" s="218"/>
      <c r="T123" s="203"/>
      <c r="U123" s="212"/>
      <c r="V123" s="213"/>
      <c r="W123" s="214"/>
      <c r="X123" s="208"/>
      <c r="Y123" s="179"/>
      <c r="Z123" s="179">
        <f>+[2]september!$AB$11</f>
        <v>0</v>
      </c>
      <c r="AA123" s="182"/>
      <c r="AB123" s="182"/>
      <c r="AC123" s="182"/>
      <c r="AD123" s="190"/>
      <c r="AM123" s="181"/>
    </row>
    <row r="124" spans="1:39" x14ac:dyDescent="0.25">
      <c r="A124" s="199">
        <f>+A121+1</f>
        <v>97</v>
      </c>
      <c r="B124" s="434" t="s">
        <v>274</v>
      </c>
      <c r="C124" s="435" t="s">
        <v>277</v>
      </c>
      <c r="D124" s="435" t="s">
        <v>279</v>
      </c>
      <c r="E124" s="436" t="s">
        <v>676</v>
      </c>
      <c r="F124" s="467">
        <v>54</v>
      </c>
      <c r="G124" s="438"/>
      <c r="H124" s="439" t="s">
        <v>679</v>
      </c>
      <c r="I124" s="440" t="s">
        <v>677</v>
      </c>
      <c r="J124" s="436" t="s">
        <v>680</v>
      </c>
      <c r="K124" s="469" t="s">
        <v>681</v>
      </c>
      <c r="L124" s="472" t="s">
        <v>682</v>
      </c>
      <c r="M124" s="441" t="s">
        <v>175</v>
      </c>
      <c r="N124" s="436" t="s">
        <v>683</v>
      </c>
      <c r="O124" s="439" t="s">
        <v>684</v>
      </c>
      <c r="P124" s="440" t="s">
        <v>116</v>
      </c>
      <c r="Q124" s="472" t="s">
        <v>682</v>
      </c>
      <c r="R124" s="472" t="s">
        <v>685</v>
      </c>
      <c r="S124" s="218" t="s">
        <v>248</v>
      </c>
      <c r="T124" s="203">
        <v>10900000</v>
      </c>
      <c r="U124" s="212">
        <f>+T124*0.11</f>
        <v>1199000</v>
      </c>
      <c r="V124" s="213"/>
      <c r="W124" s="214">
        <f t="shared" si="17"/>
        <v>12099000</v>
      </c>
      <c r="X124" s="208">
        <v>10800000</v>
      </c>
      <c r="Y124" s="179"/>
      <c r="Z124" s="179">
        <f>+'[4]JANUARI (3)'!AB124</f>
        <v>0</v>
      </c>
      <c r="AA124" s="182"/>
      <c r="AB124" s="182">
        <f t="shared" ref="AB124:AB125" si="30">+Z124+AA124</f>
        <v>0</v>
      </c>
      <c r="AC124" s="182">
        <f t="shared" si="15"/>
        <v>0</v>
      </c>
      <c r="AD124" s="190"/>
      <c r="AM124" s="181"/>
    </row>
    <row r="125" spans="1:39" ht="15.75" thickBot="1" x14ac:dyDescent="0.3">
      <c r="A125" s="235">
        <f t="shared" si="14"/>
        <v>98</v>
      </c>
      <c r="B125" s="236" t="s">
        <v>274</v>
      </c>
      <c r="C125" s="237" t="s">
        <v>277</v>
      </c>
      <c r="D125" s="237" t="s">
        <v>279</v>
      </c>
      <c r="E125" s="238" t="s">
        <v>298</v>
      </c>
      <c r="F125" s="239"/>
      <c r="G125" s="240"/>
      <c r="H125" s="241"/>
      <c r="I125" s="242"/>
      <c r="J125" s="243" t="s">
        <v>422</v>
      </c>
      <c r="K125" s="244" t="s">
        <v>506</v>
      </c>
      <c r="L125" s="245" t="s">
        <v>513</v>
      </c>
      <c r="M125" s="243" t="s">
        <v>175</v>
      </c>
      <c r="N125" s="243" t="s">
        <v>379</v>
      </c>
      <c r="O125" s="241" t="s">
        <v>649</v>
      </c>
      <c r="P125" s="242"/>
      <c r="Q125" s="245">
        <v>44125</v>
      </c>
      <c r="R125" s="245">
        <v>44854</v>
      </c>
      <c r="S125" s="246"/>
      <c r="T125" s="243">
        <v>55000000</v>
      </c>
      <c r="U125" s="289">
        <f t="shared" si="22"/>
        <v>5500000</v>
      </c>
      <c r="V125" s="248"/>
      <c r="W125" s="249">
        <f t="shared" si="17"/>
        <v>60500000</v>
      </c>
      <c r="X125" s="250"/>
      <c r="Y125" s="290"/>
      <c r="Z125" s="179">
        <f>+'[4]JANUARI (3)'!AB125</f>
        <v>0</v>
      </c>
      <c r="AA125" s="237"/>
      <c r="AB125" s="182">
        <f t="shared" si="30"/>
        <v>0</v>
      </c>
      <c r="AC125" s="237">
        <f t="shared" si="15"/>
        <v>0</v>
      </c>
      <c r="AD125" s="287"/>
      <c r="AM125" s="181"/>
    </row>
    <row r="126" spans="1:39" ht="15.75" thickBot="1" x14ac:dyDescent="0.3">
      <c r="A126" s="396"/>
      <c r="B126" s="397"/>
      <c r="C126" s="398"/>
      <c r="D126" s="398"/>
      <c r="E126" s="414"/>
      <c r="F126" s="400"/>
      <c r="G126" s="401"/>
      <c r="H126" s="402"/>
      <c r="I126" s="403"/>
      <c r="J126" s="404"/>
      <c r="K126" s="405"/>
      <c r="L126" s="415"/>
      <c r="M126" s="404"/>
      <c r="N126" s="404"/>
      <c r="O126" s="402"/>
      <c r="P126" s="403"/>
      <c r="Q126" s="415"/>
      <c r="R126" s="415"/>
      <c r="S126" s="407"/>
      <c r="T126" s="352">
        <f>SUM(T124:T125)</f>
        <v>65900000</v>
      </c>
      <c r="U126" s="352">
        <f t="shared" ref="U126:AD126" si="31">SUM(U124:U125)</f>
        <v>6699000</v>
      </c>
      <c r="V126" s="352">
        <f t="shared" si="31"/>
        <v>0</v>
      </c>
      <c r="W126" s="352">
        <f t="shared" si="31"/>
        <v>72599000</v>
      </c>
      <c r="X126" s="352">
        <f t="shared" si="31"/>
        <v>10800000</v>
      </c>
      <c r="Y126" s="352">
        <f t="shared" si="31"/>
        <v>0</v>
      </c>
      <c r="Z126" s="352">
        <f t="shared" si="31"/>
        <v>0</v>
      </c>
      <c r="AA126" s="352">
        <f t="shared" si="31"/>
        <v>0</v>
      </c>
      <c r="AB126" s="352">
        <f t="shared" si="31"/>
        <v>0</v>
      </c>
      <c r="AC126" s="352">
        <f t="shared" si="31"/>
        <v>0</v>
      </c>
      <c r="AD126" s="352">
        <f t="shared" si="31"/>
        <v>0</v>
      </c>
      <c r="AM126" s="181"/>
    </row>
    <row r="127" spans="1:39" x14ac:dyDescent="0.25">
      <c r="A127" s="360"/>
      <c r="B127" s="361"/>
      <c r="C127" s="362"/>
      <c r="D127" s="362"/>
      <c r="E127" s="363"/>
      <c r="F127" s="364"/>
      <c r="G127" s="365"/>
      <c r="H127" s="366"/>
      <c r="I127" s="367"/>
      <c r="J127" s="368"/>
      <c r="K127" s="416"/>
      <c r="L127" s="370"/>
      <c r="M127" s="368"/>
      <c r="N127" s="368"/>
      <c r="O127" s="366"/>
      <c r="P127" s="367"/>
      <c r="Q127" s="370"/>
      <c r="R127" s="370"/>
      <c r="S127" s="371"/>
      <c r="T127" s="417"/>
      <c r="U127" s="417"/>
      <c r="V127" s="417"/>
      <c r="W127" s="417"/>
      <c r="X127" s="417"/>
      <c r="Y127" s="417"/>
      <c r="Z127" s="417"/>
      <c r="AA127" s="417"/>
      <c r="AB127" s="417"/>
      <c r="AC127" s="417"/>
      <c r="AD127" s="417"/>
      <c r="AM127" s="181"/>
    </row>
    <row r="128" spans="1:39" x14ac:dyDescent="0.25">
      <c r="A128" s="199"/>
      <c r="B128" s="200"/>
      <c r="C128" s="220" t="s">
        <v>647</v>
      </c>
      <c r="D128" s="182"/>
      <c r="E128" s="185"/>
      <c r="F128" s="201"/>
      <c r="G128" s="209"/>
      <c r="H128" s="188"/>
      <c r="I128" s="189"/>
      <c r="J128" s="203"/>
      <c r="K128" s="187"/>
      <c r="L128" s="205"/>
      <c r="M128" s="203"/>
      <c r="N128" s="203"/>
      <c r="O128" s="188"/>
      <c r="P128" s="189"/>
      <c r="Q128" s="205"/>
      <c r="R128" s="205"/>
      <c r="S128" s="218"/>
      <c r="T128" s="203"/>
      <c r="U128" s="212"/>
      <c r="V128" s="213"/>
      <c r="W128" s="214"/>
      <c r="X128" s="208"/>
      <c r="Y128" s="179"/>
      <c r="Z128" s="179">
        <f>+[5]november!AB125</f>
        <v>0</v>
      </c>
      <c r="AA128" s="182"/>
      <c r="AB128" s="182"/>
      <c r="AC128" s="182"/>
      <c r="AD128" s="190"/>
      <c r="AM128" s="181"/>
    </row>
    <row r="129" spans="1:39" s="530" customFormat="1" x14ac:dyDescent="0.25">
      <c r="A129" s="522">
        <f>+A125+1</f>
        <v>99</v>
      </c>
      <c r="B129" s="494" t="s">
        <v>274</v>
      </c>
      <c r="C129" s="495" t="s">
        <v>273</v>
      </c>
      <c r="D129" s="495" t="s">
        <v>273</v>
      </c>
      <c r="E129" s="496" t="s">
        <v>297</v>
      </c>
      <c r="F129" s="497">
        <v>75</v>
      </c>
      <c r="G129" s="498"/>
      <c r="H129" s="499" t="s">
        <v>603</v>
      </c>
      <c r="I129" s="500"/>
      <c r="J129" s="504" t="s">
        <v>602</v>
      </c>
      <c r="K129" s="505" t="s">
        <v>697</v>
      </c>
      <c r="L129" s="503">
        <v>44560</v>
      </c>
      <c r="M129" s="504" t="s">
        <v>175</v>
      </c>
      <c r="N129" s="504" t="s">
        <v>380</v>
      </c>
      <c r="O129" s="499" t="s">
        <v>604</v>
      </c>
      <c r="P129" s="500" t="s">
        <v>116</v>
      </c>
      <c r="Q129" s="523">
        <v>44881</v>
      </c>
      <c r="R129" s="523">
        <v>45245</v>
      </c>
      <c r="S129" s="506" t="s">
        <v>117</v>
      </c>
      <c r="T129" s="524">
        <v>21450000</v>
      </c>
      <c r="U129" s="508">
        <f>T129*11%</f>
        <v>2359500</v>
      </c>
      <c r="V129" s="525"/>
      <c r="W129" s="526">
        <f t="shared" si="17"/>
        <v>23809500</v>
      </c>
      <c r="X129" s="527">
        <v>24000000</v>
      </c>
      <c r="Y129" s="528"/>
      <c r="Z129" s="528">
        <f>+'[4]JANUARI (3)'!AB129</f>
        <v>0</v>
      </c>
      <c r="AA129" s="495"/>
      <c r="AB129" s="495">
        <f t="shared" ref="AB129:AB134" si="32">+Z129+AA129</f>
        <v>0</v>
      </c>
      <c r="AC129" s="495">
        <f t="shared" si="15"/>
        <v>0</v>
      </c>
      <c r="AD129" s="529"/>
      <c r="AG129" s="531"/>
      <c r="AM129" s="532"/>
    </row>
    <row r="130" spans="1:39" x14ac:dyDescent="0.25">
      <c r="A130" s="199">
        <f t="shared" si="14"/>
        <v>100</v>
      </c>
      <c r="B130" s="434" t="s">
        <v>274</v>
      </c>
      <c r="C130" s="435" t="s">
        <v>273</v>
      </c>
      <c r="D130" s="435" t="s">
        <v>273</v>
      </c>
      <c r="E130" s="436" t="s">
        <v>575</v>
      </c>
      <c r="F130" s="467">
        <v>332.8</v>
      </c>
      <c r="G130" s="438">
        <v>64.5</v>
      </c>
      <c r="H130" s="439" t="s">
        <v>576</v>
      </c>
      <c r="I130" s="440" t="s">
        <v>577</v>
      </c>
      <c r="J130" s="441" t="s">
        <v>423</v>
      </c>
      <c r="K130" s="469" t="s">
        <v>507</v>
      </c>
      <c r="L130" s="468">
        <v>44501</v>
      </c>
      <c r="M130" s="441" t="s">
        <v>175</v>
      </c>
      <c r="N130" s="441" t="s">
        <v>579</v>
      </c>
      <c r="O130" s="439" t="s">
        <v>580</v>
      </c>
      <c r="P130" s="440" t="s">
        <v>116</v>
      </c>
      <c r="Q130" s="468">
        <v>44501</v>
      </c>
      <c r="R130" s="468" t="s">
        <v>518</v>
      </c>
      <c r="S130" s="218" t="s">
        <v>117</v>
      </c>
      <c r="T130" s="203">
        <f>18333333+18333333</f>
        <v>36666666</v>
      </c>
      <c r="U130" s="212">
        <f t="shared" si="22"/>
        <v>3666666.6</v>
      </c>
      <c r="V130" s="213"/>
      <c r="W130" s="214">
        <f t="shared" si="17"/>
        <v>40333332.600000001</v>
      </c>
      <c r="X130" s="208">
        <v>36666666</v>
      </c>
      <c r="Y130" s="179"/>
      <c r="Z130" s="179">
        <f>+'[4]JANUARI (3)'!AB130</f>
        <v>0</v>
      </c>
      <c r="AA130" s="182"/>
      <c r="AB130" s="182">
        <f t="shared" si="32"/>
        <v>0</v>
      </c>
      <c r="AC130" s="180">
        <f t="shared" si="15"/>
        <v>0</v>
      </c>
      <c r="AD130" s="190"/>
      <c r="AM130" s="181"/>
    </row>
    <row r="131" spans="1:39" x14ac:dyDescent="0.25">
      <c r="A131" s="199">
        <f t="shared" si="14"/>
        <v>101</v>
      </c>
      <c r="B131" s="434" t="s">
        <v>274</v>
      </c>
      <c r="C131" s="435" t="s">
        <v>273</v>
      </c>
      <c r="D131" s="435" t="s">
        <v>273</v>
      </c>
      <c r="E131" s="436" t="s">
        <v>651</v>
      </c>
      <c r="F131" s="467"/>
      <c r="G131" s="438" t="s">
        <v>652</v>
      </c>
      <c r="H131" s="439" t="s">
        <v>603</v>
      </c>
      <c r="I131" s="440" t="s">
        <v>653</v>
      </c>
      <c r="J131" s="441" t="s">
        <v>654</v>
      </c>
      <c r="K131" s="474" t="s">
        <v>655</v>
      </c>
      <c r="L131" s="468">
        <v>44841</v>
      </c>
      <c r="M131" s="441" t="s">
        <v>175</v>
      </c>
      <c r="N131" s="441" t="s">
        <v>656</v>
      </c>
      <c r="O131" s="475" t="s">
        <v>657</v>
      </c>
      <c r="P131" s="476" t="s">
        <v>116</v>
      </c>
      <c r="Q131" s="468">
        <v>44841</v>
      </c>
      <c r="R131" s="468">
        <v>45205</v>
      </c>
      <c r="S131" s="278" t="s">
        <v>248</v>
      </c>
      <c r="T131" s="203">
        <v>23423423</v>
      </c>
      <c r="U131" s="212">
        <f>+T131*0.11</f>
        <v>2576576.5299999998</v>
      </c>
      <c r="V131" s="213"/>
      <c r="W131" s="214">
        <f t="shared" si="17"/>
        <v>25999999.530000001</v>
      </c>
      <c r="X131" s="279">
        <v>24000000</v>
      </c>
      <c r="Y131" s="179"/>
      <c r="Z131" s="179">
        <f>+'[4]JANUARI (3)'!AB131</f>
        <v>0</v>
      </c>
      <c r="AA131" s="180"/>
      <c r="AB131" s="182">
        <f t="shared" si="32"/>
        <v>0</v>
      </c>
      <c r="AC131" s="180">
        <f t="shared" si="15"/>
        <v>0</v>
      </c>
      <c r="AD131" s="190"/>
      <c r="AM131" s="181"/>
    </row>
    <row r="132" spans="1:39" x14ac:dyDescent="0.25">
      <c r="A132" s="199">
        <f t="shared" si="14"/>
        <v>102</v>
      </c>
      <c r="B132" s="434" t="s">
        <v>274</v>
      </c>
      <c r="C132" s="435" t="s">
        <v>273</v>
      </c>
      <c r="D132" s="435" t="s">
        <v>273</v>
      </c>
      <c r="E132" s="436" t="s">
        <v>658</v>
      </c>
      <c r="F132" s="467">
        <v>90</v>
      </c>
      <c r="G132" s="477" t="s">
        <v>652</v>
      </c>
      <c r="H132" s="439" t="s">
        <v>659</v>
      </c>
      <c r="I132" s="440" t="s">
        <v>653</v>
      </c>
      <c r="J132" s="441" t="s">
        <v>654</v>
      </c>
      <c r="K132" s="474" t="s">
        <v>660</v>
      </c>
      <c r="L132" s="468">
        <v>44841</v>
      </c>
      <c r="M132" s="441" t="s">
        <v>175</v>
      </c>
      <c r="N132" s="441" t="s">
        <v>656</v>
      </c>
      <c r="O132" s="475" t="s">
        <v>657</v>
      </c>
      <c r="P132" s="476" t="s">
        <v>116</v>
      </c>
      <c r="Q132" s="468">
        <v>44841</v>
      </c>
      <c r="R132" s="468">
        <v>45205</v>
      </c>
      <c r="S132" s="278" t="s">
        <v>248</v>
      </c>
      <c r="T132" s="203">
        <v>23423423</v>
      </c>
      <c r="U132" s="212">
        <f>+T132*0.11</f>
        <v>2576576.5299999998</v>
      </c>
      <c r="V132" s="213"/>
      <c r="W132" s="214">
        <f t="shared" si="17"/>
        <v>25999999.530000001</v>
      </c>
      <c r="X132" s="279"/>
      <c r="Y132" s="179"/>
      <c r="Z132" s="179">
        <f>+'[4]JANUARI (3)'!AB132</f>
        <v>0</v>
      </c>
      <c r="AA132" s="180"/>
      <c r="AB132" s="182">
        <f t="shared" si="32"/>
        <v>0</v>
      </c>
      <c r="AC132" s="180">
        <f t="shared" si="15"/>
        <v>0</v>
      </c>
      <c r="AD132" s="213"/>
      <c r="AM132" s="181"/>
    </row>
    <row r="133" spans="1:39" x14ac:dyDescent="0.25">
      <c r="A133" s="235">
        <f>+A132+1</f>
        <v>103</v>
      </c>
      <c r="B133" s="445" t="s">
        <v>274</v>
      </c>
      <c r="C133" s="446" t="s">
        <v>273</v>
      </c>
      <c r="D133" s="446" t="s">
        <v>273</v>
      </c>
      <c r="E133" s="447" t="s">
        <v>570</v>
      </c>
      <c r="F133" s="470">
        <v>16</v>
      </c>
      <c r="G133" s="449"/>
      <c r="H133" s="450" t="s">
        <v>578</v>
      </c>
      <c r="I133" s="451" t="s">
        <v>574</v>
      </c>
      <c r="J133" s="452" t="s">
        <v>571</v>
      </c>
      <c r="K133" s="473" t="s">
        <v>642</v>
      </c>
      <c r="L133" s="471">
        <v>44763</v>
      </c>
      <c r="M133" s="452" t="s">
        <v>175</v>
      </c>
      <c r="N133" s="452" t="s">
        <v>568</v>
      </c>
      <c r="O133" s="450" t="s">
        <v>569</v>
      </c>
      <c r="P133" s="451" t="s">
        <v>116</v>
      </c>
      <c r="Q133" s="471">
        <v>44763</v>
      </c>
      <c r="R133" s="471">
        <v>45128</v>
      </c>
      <c r="S133" s="246" t="s">
        <v>117</v>
      </c>
      <c r="T133" s="243">
        <v>30000000</v>
      </c>
      <c r="U133" s="247">
        <f t="shared" ref="U133" si="33">T133*11%</f>
        <v>3300000</v>
      </c>
      <c r="V133" s="248"/>
      <c r="W133" s="249">
        <f t="shared" si="17"/>
        <v>33300000</v>
      </c>
      <c r="X133" s="250">
        <v>30000000</v>
      </c>
      <c r="Y133" s="290"/>
      <c r="Z133" s="179">
        <f>+'[4]JANUARI (3)'!AB133</f>
        <v>0</v>
      </c>
      <c r="AA133" s="237"/>
      <c r="AB133" s="182">
        <f t="shared" si="32"/>
        <v>0</v>
      </c>
      <c r="AC133" s="237">
        <f t="shared" si="15"/>
        <v>0</v>
      </c>
      <c r="AD133" s="251"/>
    </row>
    <row r="134" spans="1:39" ht="15.75" thickBot="1" x14ac:dyDescent="0.3">
      <c r="A134" s="421">
        <f>+A133+1</f>
        <v>104</v>
      </c>
      <c r="B134" s="445" t="s">
        <v>274</v>
      </c>
      <c r="C134" s="478" t="s">
        <v>273</v>
      </c>
      <c r="D134" s="478" t="s">
        <v>273</v>
      </c>
      <c r="E134" s="447" t="s">
        <v>566</v>
      </c>
      <c r="F134" s="470">
        <v>1390</v>
      </c>
      <c r="G134" s="479">
        <v>45</v>
      </c>
      <c r="H134" s="480" t="s">
        <v>572</v>
      </c>
      <c r="I134" s="481" t="s">
        <v>573</v>
      </c>
      <c r="J134" s="452" t="s">
        <v>424</v>
      </c>
      <c r="K134" s="473" t="s">
        <v>508</v>
      </c>
      <c r="L134" s="471">
        <v>44635</v>
      </c>
      <c r="M134" s="452" t="s">
        <v>175</v>
      </c>
      <c r="N134" s="452" t="s">
        <v>381</v>
      </c>
      <c r="O134" s="480" t="s">
        <v>567</v>
      </c>
      <c r="P134" s="481" t="s">
        <v>116</v>
      </c>
      <c r="Q134" s="471">
        <v>44627</v>
      </c>
      <c r="R134" s="471">
        <v>45357</v>
      </c>
      <c r="S134" s="423" t="s">
        <v>117</v>
      </c>
      <c r="T134" s="243">
        <v>50000000</v>
      </c>
      <c r="U134" s="289">
        <f>T134*10%</f>
        <v>5000000</v>
      </c>
      <c r="V134" s="248"/>
      <c r="W134" s="249">
        <f>T134+U134+V134</f>
        <v>55000000</v>
      </c>
      <c r="X134" s="424">
        <v>50000000</v>
      </c>
      <c r="Y134" s="290"/>
      <c r="Z134" s="179">
        <f>+'[4]JANUARI (3)'!AB134</f>
        <v>0</v>
      </c>
      <c r="AA134" s="422"/>
      <c r="AB134" s="182">
        <f t="shared" si="32"/>
        <v>0</v>
      </c>
      <c r="AC134" s="422">
        <f>+AB134+Y134</f>
        <v>0</v>
      </c>
      <c r="AD134" s="248"/>
    </row>
    <row r="135" spans="1:39" ht="15.75" thickBot="1" x14ac:dyDescent="0.3">
      <c r="A135" s="396"/>
      <c r="B135" s="425"/>
      <c r="C135" s="425"/>
      <c r="D135" s="425"/>
      <c r="E135" s="425"/>
      <c r="F135" s="425"/>
      <c r="G135" s="425"/>
      <c r="H135" s="425"/>
      <c r="I135" s="425"/>
      <c r="J135" s="425"/>
      <c r="K135" s="425"/>
      <c r="L135" s="425"/>
      <c r="M135" s="425"/>
      <c r="N135" s="425"/>
      <c r="O135" s="425"/>
      <c r="P135" s="425"/>
      <c r="Q135" s="425"/>
      <c r="R135" s="425"/>
      <c r="S135" s="425"/>
      <c r="T135" s="426">
        <f>SUM(T129:T134)</f>
        <v>184963512</v>
      </c>
      <c r="U135" s="426">
        <f t="shared" ref="U135:AD135" si="34">SUM(U129:U134)</f>
        <v>19479319.659999996</v>
      </c>
      <c r="V135" s="426">
        <f t="shared" si="34"/>
        <v>0</v>
      </c>
      <c r="W135" s="426">
        <f t="shared" si="34"/>
        <v>204442831.66</v>
      </c>
      <c r="X135" s="426">
        <f t="shared" si="34"/>
        <v>164666666</v>
      </c>
      <c r="Y135" s="426">
        <f t="shared" si="34"/>
        <v>0</v>
      </c>
      <c r="Z135" s="426">
        <f t="shared" si="34"/>
        <v>0</v>
      </c>
      <c r="AA135" s="426">
        <f t="shared" si="34"/>
        <v>0</v>
      </c>
      <c r="AB135" s="426">
        <f t="shared" si="34"/>
        <v>0</v>
      </c>
      <c r="AC135" s="426">
        <f t="shared" si="34"/>
        <v>0</v>
      </c>
      <c r="AD135" s="426">
        <f t="shared" si="34"/>
        <v>0</v>
      </c>
    </row>
    <row r="136" spans="1:39" ht="15.75" thickBot="1" x14ac:dyDescent="0.3">
      <c r="A136" s="418"/>
      <c r="B136" s="419"/>
      <c r="C136" s="419"/>
      <c r="D136" s="419"/>
      <c r="E136" s="419"/>
      <c r="F136" s="419"/>
      <c r="G136" s="419"/>
      <c r="H136" s="419"/>
      <c r="I136" s="419"/>
      <c r="J136" s="419"/>
      <c r="K136" s="419"/>
      <c r="L136" s="419"/>
      <c r="M136" s="419"/>
      <c r="N136" s="419"/>
      <c r="O136" s="419"/>
      <c r="P136" s="419"/>
      <c r="Q136" s="419"/>
      <c r="R136" s="419"/>
      <c r="S136" s="419"/>
      <c r="T136" s="420"/>
      <c r="U136" s="420"/>
      <c r="V136" s="420"/>
      <c r="W136" s="420"/>
      <c r="X136" s="420"/>
      <c r="Y136" s="420"/>
      <c r="Z136" s="420"/>
      <c r="AA136" s="420"/>
      <c r="AB136" s="420"/>
      <c r="AC136" s="420"/>
      <c r="AD136" s="420"/>
    </row>
    <row r="137" spans="1:39" ht="15.75" thickBot="1" x14ac:dyDescent="0.3">
      <c r="A137" s="427"/>
      <c r="B137" s="428" t="s">
        <v>688</v>
      </c>
      <c r="C137" s="427"/>
      <c r="D137" s="427"/>
      <c r="E137" s="427"/>
      <c r="F137" s="429"/>
      <c r="G137" s="427"/>
      <c r="H137" s="427"/>
      <c r="I137" s="427"/>
      <c r="J137" s="427"/>
      <c r="K137" s="430"/>
      <c r="L137" s="427"/>
      <c r="M137" s="427"/>
      <c r="N137" s="427"/>
      <c r="O137" s="431"/>
      <c r="P137" s="432"/>
      <c r="Q137" s="431"/>
      <c r="R137" s="431"/>
      <c r="S137" s="431"/>
      <c r="T137" s="433">
        <f>+T135+T126+T121+T118+T99+T57</f>
        <v>777102694</v>
      </c>
      <c r="U137" s="433">
        <f t="shared" ref="U137:AD137" si="35">+U135+U126+U121+U118+U99+U57</f>
        <v>80207591.909999996</v>
      </c>
      <c r="V137" s="433">
        <f t="shared" si="35"/>
        <v>0</v>
      </c>
      <c r="W137" s="433">
        <f t="shared" si="35"/>
        <v>857310285.90999985</v>
      </c>
      <c r="X137" s="433">
        <f t="shared" si="35"/>
        <v>722779848</v>
      </c>
      <c r="Y137" s="433">
        <f t="shared" si="35"/>
        <v>0</v>
      </c>
      <c r="Z137" s="433">
        <f t="shared" si="35"/>
        <v>1763000</v>
      </c>
      <c r="AA137" s="433">
        <f t="shared" si="35"/>
        <v>861000</v>
      </c>
      <c r="AB137" s="433">
        <f t="shared" si="35"/>
        <v>2624000</v>
      </c>
      <c r="AC137" s="433">
        <f t="shared" si="35"/>
        <v>2624000</v>
      </c>
      <c r="AD137" s="433">
        <f t="shared" si="35"/>
        <v>0</v>
      </c>
    </row>
    <row r="138" spans="1:39" x14ac:dyDescent="0.25">
      <c r="K138" s="252"/>
      <c r="Y138" s="194"/>
      <c r="AC138" s="194"/>
      <c r="AF138" s="253"/>
    </row>
    <row r="139" spans="1:39" x14ac:dyDescent="0.25">
      <c r="A139" s="254"/>
      <c r="B139" s="254"/>
      <c r="C139" s="254"/>
      <c r="D139" s="254"/>
      <c r="E139" s="254"/>
      <c r="F139" s="254"/>
      <c r="G139" s="255"/>
      <c r="H139" s="254"/>
      <c r="I139" s="254"/>
      <c r="J139" s="256"/>
      <c r="K139" s="257"/>
      <c r="L139" s="254"/>
      <c r="M139" s="254"/>
      <c r="N139" s="254"/>
      <c r="O139" s="254"/>
      <c r="P139" s="254"/>
      <c r="Q139" s="258"/>
      <c r="R139" s="258"/>
      <c r="S139" s="258"/>
      <c r="T139" s="277"/>
      <c r="U139" s="258"/>
      <c r="V139" s="258"/>
      <c r="W139" s="254"/>
      <c r="X139" s="259"/>
      <c r="Y139" s="215" t="s">
        <v>686</v>
      </c>
      <c r="Z139" s="260"/>
      <c r="AA139" s="254"/>
      <c r="AB139" s="192"/>
      <c r="AC139" s="281"/>
      <c r="AD139" s="256"/>
      <c r="AE139" s="192"/>
      <c r="AF139" s="253"/>
    </row>
    <row r="140" spans="1:39" x14ac:dyDescent="0.25">
      <c r="A140" s="261" t="s">
        <v>256</v>
      </c>
      <c r="B140" s="262"/>
      <c r="C140" s="254"/>
      <c r="D140" s="254"/>
      <c r="G140" s="255"/>
      <c r="H140" s="263"/>
      <c r="J140" s="264"/>
      <c r="K140" s="261"/>
      <c r="L140" s="263"/>
      <c r="M140" s="263"/>
      <c r="O140" s="254"/>
      <c r="P140" s="254"/>
      <c r="Q140" s="263"/>
      <c r="R140" s="258"/>
      <c r="S140" s="258"/>
      <c r="T140" s="258"/>
      <c r="U140" s="258"/>
      <c r="V140" s="258"/>
      <c r="W140" s="254"/>
      <c r="X140" s="254"/>
      <c r="Y140" s="215" t="s">
        <v>650</v>
      </c>
      <c r="Z140" s="260"/>
      <c r="AA140" s="259"/>
      <c r="AB140" s="259"/>
      <c r="AC140" s="265"/>
      <c r="AD140" s="266"/>
      <c r="AE140" s="267"/>
      <c r="AF140" s="253"/>
    </row>
    <row r="141" spans="1:39" x14ac:dyDescent="0.25">
      <c r="A141" s="262" t="s">
        <v>285</v>
      </c>
      <c r="B141" s="262"/>
      <c r="C141" s="254"/>
      <c r="D141" s="254"/>
      <c r="G141" s="255"/>
      <c r="H141" s="262"/>
      <c r="J141" s="262"/>
      <c r="K141" s="268"/>
      <c r="L141" s="262"/>
      <c r="M141" s="262"/>
      <c r="O141" s="254"/>
      <c r="P141" s="254"/>
      <c r="Q141" s="262"/>
      <c r="R141" s="258"/>
      <c r="S141" s="258"/>
      <c r="T141" s="258"/>
      <c r="U141" s="258"/>
      <c r="V141" s="258"/>
      <c r="W141" s="254"/>
      <c r="X141" s="254"/>
      <c r="Y141" s="215"/>
      <c r="Z141" s="260"/>
      <c r="AA141" s="254"/>
      <c r="AB141" s="259"/>
      <c r="AC141" s="266"/>
      <c r="AD141" s="269"/>
      <c r="AE141" s="267"/>
    </row>
    <row r="142" spans="1:39" x14ac:dyDescent="0.25">
      <c r="A142" s="270"/>
      <c r="B142" s="270"/>
      <c r="C142" s="269"/>
      <c r="D142" s="269"/>
      <c r="G142" s="271"/>
      <c r="H142" s="270"/>
      <c r="J142" s="270"/>
      <c r="K142" s="272"/>
      <c r="L142" s="270"/>
      <c r="M142" s="270"/>
      <c r="O142" s="269"/>
      <c r="P142" s="269"/>
      <c r="Q142" s="269"/>
      <c r="R142" s="269"/>
      <c r="S142" s="269"/>
      <c r="T142" s="269"/>
      <c r="U142" s="269"/>
      <c r="V142" s="269"/>
      <c r="W142" s="269"/>
      <c r="X142" s="269"/>
      <c r="Y142" s="215"/>
      <c r="Z142" s="273"/>
      <c r="AA142" s="269"/>
      <c r="AB142" s="280"/>
      <c r="AC142" s="265"/>
      <c r="AD142" s="269"/>
      <c r="AE142" s="267"/>
    </row>
    <row r="143" spans="1:39" x14ac:dyDescent="0.25">
      <c r="A143" s="270"/>
      <c r="B143" s="270"/>
      <c r="C143" s="269"/>
      <c r="D143" s="269"/>
      <c r="G143" s="271"/>
      <c r="H143" s="270"/>
      <c r="J143" s="270"/>
      <c r="K143" s="272"/>
      <c r="L143" s="270"/>
      <c r="M143" s="270"/>
      <c r="O143" s="269"/>
      <c r="P143" s="269"/>
      <c r="Q143" s="269"/>
      <c r="R143" s="269"/>
      <c r="S143" s="269"/>
      <c r="T143" s="269"/>
      <c r="U143" s="269"/>
      <c r="V143" s="269"/>
      <c r="W143" s="269"/>
      <c r="X143" s="269"/>
      <c r="Y143" s="215"/>
      <c r="Z143" s="273"/>
      <c r="AA143" s="269"/>
      <c r="AB143" s="280"/>
      <c r="AC143" s="280"/>
      <c r="AD143" s="269"/>
      <c r="AE143" s="267"/>
    </row>
    <row r="144" spans="1:39" x14ac:dyDescent="0.25">
      <c r="A144" s="274"/>
      <c r="B144" s="262"/>
      <c r="C144" s="269"/>
      <c r="D144" s="269"/>
      <c r="G144" s="271"/>
      <c r="H144" s="274"/>
      <c r="J144" s="274"/>
      <c r="K144" s="275"/>
      <c r="L144" s="274"/>
      <c r="M144" s="274"/>
      <c r="O144" s="269"/>
      <c r="P144" s="269"/>
      <c r="Q144" s="269"/>
      <c r="R144" s="269"/>
      <c r="S144" s="269"/>
      <c r="T144" s="269"/>
      <c r="U144" s="269"/>
      <c r="V144" s="269"/>
      <c r="W144" s="269"/>
      <c r="X144" s="269"/>
      <c r="Y144" s="276" t="s">
        <v>283</v>
      </c>
      <c r="Z144" s="273"/>
      <c r="AA144" s="269"/>
      <c r="AB144" s="269"/>
      <c r="AC144" s="254"/>
      <c r="AD144" s="254"/>
      <c r="AE144" s="192"/>
    </row>
    <row r="145" spans="1:31" x14ac:dyDescent="0.25">
      <c r="A145" s="262"/>
      <c r="B145" s="270"/>
      <c r="C145" s="269"/>
      <c r="D145" s="269"/>
      <c r="G145" s="271"/>
      <c r="H145" s="262"/>
      <c r="J145" s="262"/>
      <c r="K145" s="268"/>
      <c r="L145" s="262"/>
      <c r="M145" s="262"/>
      <c r="O145" s="269"/>
      <c r="P145" s="269"/>
      <c r="Q145" s="269"/>
      <c r="R145" s="269"/>
      <c r="S145" s="269"/>
      <c r="T145" s="269"/>
      <c r="U145" s="269"/>
      <c r="V145" s="269"/>
      <c r="W145" s="269"/>
      <c r="X145" s="269"/>
      <c r="Y145" s="215" t="s">
        <v>284</v>
      </c>
      <c r="Z145" s="273"/>
      <c r="AA145" s="269"/>
      <c r="AB145" s="269"/>
      <c r="AE145" s="181"/>
    </row>
    <row r="146" spans="1:31" x14ac:dyDescent="0.25">
      <c r="A146" s="254" t="s">
        <v>286</v>
      </c>
      <c r="B146" s="254"/>
      <c r="C146" s="254"/>
      <c r="D146" s="254"/>
      <c r="G146" s="255"/>
      <c r="H146" s="254"/>
      <c r="J146" s="254"/>
      <c r="K146" s="257"/>
      <c r="L146" s="254"/>
      <c r="M146" s="254"/>
      <c r="O146" s="254"/>
      <c r="P146" s="254"/>
      <c r="Q146" s="254"/>
      <c r="R146" s="254"/>
      <c r="S146" s="254"/>
      <c r="T146" s="254"/>
      <c r="U146" s="254"/>
      <c r="V146" s="254"/>
      <c r="W146" s="254"/>
      <c r="X146" s="254"/>
      <c r="Y146" s="254"/>
      <c r="Z146" s="254"/>
      <c r="AA146" s="254"/>
      <c r="AB146" s="254"/>
      <c r="AE146" s="181"/>
    </row>
    <row r="147" spans="1:31" x14ac:dyDescent="0.25">
      <c r="K147" s="252"/>
    </row>
    <row r="148" spans="1:31" x14ac:dyDescent="0.25">
      <c r="K148" s="252"/>
      <c r="Z148" s="253"/>
    </row>
    <row r="149" spans="1:31" x14ac:dyDescent="0.25">
      <c r="K149" s="252"/>
    </row>
    <row r="150" spans="1:31" x14ac:dyDescent="0.25">
      <c r="K150" s="252"/>
    </row>
    <row r="151" spans="1:31" x14ac:dyDescent="0.25">
      <c r="K151" s="252"/>
    </row>
    <row r="152" spans="1:31" x14ac:dyDescent="0.25">
      <c r="K152" s="252"/>
    </row>
    <row r="153" spans="1:31" x14ac:dyDescent="0.25">
      <c r="K153" s="252"/>
    </row>
    <row r="154" spans="1:31" x14ac:dyDescent="0.25">
      <c r="K154" s="252"/>
    </row>
    <row r="155" spans="1:31" x14ac:dyDescent="0.25">
      <c r="K155" s="252"/>
    </row>
    <row r="156" spans="1:31" x14ac:dyDescent="0.25">
      <c r="K156" s="252"/>
    </row>
    <row r="157" spans="1:31" x14ac:dyDescent="0.25">
      <c r="K157" s="252"/>
    </row>
  </sheetData>
  <mergeCells count="14">
    <mergeCell ref="A6:A7"/>
    <mergeCell ref="B6:B7"/>
    <mergeCell ref="C6:C7"/>
    <mergeCell ref="D6:D7"/>
    <mergeCell ref="E6:I6"/>
    <mergeCell ref="AD6:AD7"/>
    <mergeCell ref="F8:G8"/>
    <mergeCell ref="K6:M6"/>
    <mergeCell ref="N6:P6"/>
    <mergeCell ref="Q6:S6"/>
    <mergeCell ref="T6:W6"/>
    <mergeCell ref="X6:X7"/>
    <mergeCell ref="Y6:AC6"/>
    <mergeCell ref="J6:J7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Laporan Kanpus</vt:lpstr>
      <vt:lpstr>JUNI</vt:lpstr>
      <vt:lpstr>Lokasi Potensial Kerjasama </vt:lpstr>
      <vt:lpstr>Agst</vt:lpstr>
      <vt:lpstr>JULI</vt:lpstr>
      <vt:lpstr>APRIL</vt:lpstr>
      <vt:lpstr>MARET</vt:lpstr>
      <vt:lpstr>FERUARI</vt:lpstr>
      <vt:lpstr>JANUARI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Santi</cp:lastModifiedBy>
  <cp:lastPrinted>2021-09-28T02:30:45Z</cp:lastPrinted>
  <dcterms:created xsi:type="dcterms:W3CDTF">2021-06-16T01:56:33Z</dcterms:created>
  <dcterms:modified xsi:type="dcterms:W3CDTF">2023-05-02T01:10:17Z</dcterms:modified>
</cp:coreProperties>
</file>