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20" windowWidth="15600" windowHeight="7635" firstSheet="9" activeTab="11"/>
  </bookViews>
  <sheets>
    <sheet name="Target Pendapatan" sheetId="2" r:id="rId1"/>
    <sheet name="Minggu I-Feb" sheetId="3" r:id="rId2"/>
    <sheet name="Minggu II-Feb (2)" sheetId="6" r:id="rId3"/>
    <sheet name="Minggu IV (2)" sheetId="7" r:id="rId4"/>
    <sheet name="MINGGU I MARET" sheetId="8" r:id="rId5"/>
    <sheet name="MINGGU II MARET " sheetId="9" r:id="rId6"/>
    <sheet name="MINGGU III MARET (2)" sheetId="10" r:id="rId7"/>
    <sheet name="MINGGU V MARET (2)" sheetId="11" r:id="rId8"/>
    <sheet name="MINGGU  I april " sheetId="12" r:id="rId9"/>
    <sheet name="MINGGU  II april (2)" sheetId="13" r:id="rId10"/>
    <sheet name="MINGGU  IV april (2)" sheetId="14" r:id="rId11"/>
    <sheet name="MINGGU I Mei" sheetId="5" r:id="rId12"/>
    <sheet name="tagihan Jan 2023" sheetId="4" state="hidden" r:id="rId13"/>
  </sheets>
  <definedNames>
    <definedName name="_xlnm._FilterDatabase" localSheetId="8" hidden="1">'MINGGU  I april '!$BO$13:$BP$138</definedName>
    <definedName name="_xlnm._FilterDatabase" localSheetId="9" hidden="1">'MINGGU  II april (2)'!$BO$13:$BP$138</definedName>
    <definedName name="_xlnm._FilterDatabase" localSheetId="10" hidden="1">'MINGGU  IV april (2)'!$BO$13:$BP$138</definedName>
    <definedName name="_xlnm._FilterDatabase" localSheetId="4" hidden="1">'MINGGU I MARET'!$BO$13:$BP$138</definedName>
    <definedName name="_xlnm._FilterDatabase" localSheetId="11" hidden="1">'MINGGU I Mei'!$BO$13:$BP$138</definedName>
    <definedName name="_xlnm._FilterDatabase" localSheetId="1" hidden="1">'Minggu I-Feb'!$BO$13:$BP$138</definedName>
    <definedName name="_xlnm._FilterDatabase" localSheetId="5" hidden="1">'MINGGU II MARET '!$BO$13:$BP$138</definedName>
    <definedName name="_xlnm._FilterDatabase" localSheetId="2" hidden="1">'Minggu II-Feb (2)'!$BO$13:$BP$138</definedName>
    <definedName name="_xlnm._FilterDatabase" localSheetId="6" hidden="1">'MINGGU III MARET (2)'!$BO$13:$BP$138</definedName>
    <definedName name="_xlnm._FilterDatabase" localSheetId="3" hidden="1">'Minggu IV (2)'!$BO$13:$BP$138</definedName>
    <definedName name="_xlnm._FilterDatabase" localSheetId="7" hidden="1">'MINGGU V MARET (2)'!$BO$13:$BP$138</definedName>
    <definedName name="_xlnm._FilterDatabase" localSheetId="12" hidden="1">'tagihan Jan 2023'!$BO$9:$BP$130</definedName>
    <definedName name="_xlnm.Print_Titles" localSheetId="8">'MINGGU  I april '!$A:$B,'MINGGU  I april '!$10:$12</definedName>
    <definedName name="_xlnm.Print_Titles" localSheetId="9">'MINGGU  II april (2)'!$A:$B,'MINGGU  II april (2)'!$10:$12</definedName>
    <definedName name="_xlnm.Print_Titles" localSheetId="10">'MINGGU  IV april (2)'!$A:$B,'MINGGU  IV april (2)'!$10:$12</definedName>
    <definedName name="_xlnm.Print_Titles" localSheetId="4">'MINGGU I MARET'!$A:$B,'MINGGU I MARET'!$10:$12</definedName>
    <definedName name="_xlnm.Print_Titles" localSheetId="11">'MINGGU I Mei'!$A:$B,'MINGGU I Mei'!$10:$12</definedName>
    <definedName name="_xlnm.Print_Titles" localSheetId="1">'Minggu I-Feb'!$A:$B,'Minggu I-Feb'!$10:$12</definedName>
    <definedName name="_xlnm.Print_Titles" localSheetId="5">'MINGGU II MARET '!$A:$B,'MINGGU II MARET '!$10:$12</definedName>
    <definedName name="_xlnm.Print_Titles" localSheetId="2">'Minggu II-Feb (2)'!$A:$B,'Minggu II-Feb (2)'!$10:$12</definedName>
    <definedName name="_xlnm.Print_Titles" localSheetId="6">'MINGGU III MARET (2)'!$A:$B,'MINGGU III MARET (2)'!$10:$12</definedName>
    <definedName name="_xlnm.Print_Titles" localSheetId="3">'Minggu IV (2)'!$A:$B,'Minggu IV (2)'!$10:$12</definedName>
    <definedName name="_xlnm.Print_Titles" localSheetId="7">'MINGGU V MARET (2)'!$A:$B,'MINGGU V MARET (2)'!$10:$12</definedName>
    <definedName name="_xlnm.Print_Titles" localSheetId="12">'tagihan Jan 2023'!$A:$B,'tagihan Jan 2023'!$6:$8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8" i="14" l="1"/>
  <c r="AL128" i="14"/>
  <c r="AJ128" i="14"/>
  <c r="AD128" i="14"/>
  <c r="T128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V127" i="14"/>
  <c r="AU127" i="14"/>
  <c r="AT127" i="14"/>
  <c r="AQ127" i="14"/>
  <c r="AP127" i="14"/>
  <c r="AO127" i="14"/>
  <c r="BI126" i="14"/>
  <c r="BE126" i="14"/>
  <c r="BA126" i="14"/>
  <c r="AW126" i="14"/>
  <c r="AW127" i="14" s="1"/>
  <c r="AR126" i="14"/>
  <c r="BH123" i="14"/>
  <c r="BH128" i="14" s="1"/>
  <c r="BG123" i="14"/>
  <c r="BG128" i="14" s="1"/>
  <c r="BF123" i="14"/>
  <c r="BD123" i="14"/>
  <c r="BC123" i="14"/>
  <c r="BB123" i="14"/>
  <c r="BB128" i="14" s="1"/>
  <c r="AZ123" i="14"/>
  <c r="AY123" i="14"/>
  <c r="AX123" i="14"/>
  <c r="AV123" i="14"/>
  <c r="AV128" i="14" s="1"/>
  <c r="AU123" i="14"/>
  <c r="AT123" i="14"/>
  <c r="AQ123" i="14"/>
  <c r="AP123" i="14"/>
  <c r="AO123" i="14"/>
  <c r="AN123" i="14"/>
  <c r="AM123" i="14"/>
  <c r="AL123" i="14"/>
  <c r="AK123" i="14"/>
  <c r="AJ123" i="14"/>
  <c r="AI123" i="14"/>
  <c r="AH123" i="14"/>
  <c r="AH128" i="14" s="1"/>
  <c r="AG123" i="14"/>
  <c r="AF123" i="14"/>
  <c r="AE123" i="14"/>
  <c r="AD123" i="14"/>
  <c r="AC123" i="14"/>
  <c r="AB123" i="14"/>
  <c r="AB128" i="14" s="1"/>
  <c r="AA123" i="14"/>
  <c r="Z123" i="14"/>
  <c r="Z128" i="14" s="1"/>
  <c r="Y123" i="14"/>
  <c r="X123" i="14"/>
  <c r="W123" i="14"/>
  <c r="T123" i="14"/>
  <c r="R123" i="14"/>
  <c r="AS122" i="14"/>
  <c r="AR122" i="14"/>
  <c r="V122" i="14"/>
  <c r="S122" i="14"/>
  <c r="U122" i="14" s="1"/>
  <c r="AS121" i="14"/>
  <c r="AR121" i="14"/>
  <c r="V121" i="14"/>
  <c r="S121" i="14"/>
  <c r="U121" i="14" s="1"/>
  <c r="BI120" i="14"/>
  <c r="BE120" i="14"/>
  <c r="BA120" i="14"/>
  <c r="AW120" i="14"/>
  <c r="BK120" i="14" s="1"/>
  <c r="AR120" i="14"/>
  <c r="U120" i="14"/>
  <c r="BI119" i="14"/>
  <c r="BE119" i="14"/>
  <c r="BA119" i="14"/>
  <c r="AW119" i="14"/>
  <c r="AS119" i="14"/>
  <c r="AR119" i="14"/>
  <c r="V119" i="14"/>
  <c r="S119" i="14"/>
  <c r="U119" i="14" s="1"/>
  <c r="BI118" i="14"/>
  <c r="BE118" i="14"/>
  <c r="BA118" i="14"/>
  <c r="AW118" i="14"/>
  <c r="BK118" i="14" s="1"/>
  <c r="AR118" i="14"/>
  <c r="AS118" i="14" s="1"/>
  <c r="V118" i="14"/>
  <c r="U118" i="14"/>
  <c r="S118" i="14"/>
  <c r="BI117" i="14"/>
  <c r="BE117" i="14"/>
  <c r="BA117" i="14"/>
  <c r="AW117" i="14"/>
  <c r="AS117" i="14"/>
  <c r="AR117" i="14"/>
  <c r="V117" i="14"/>
  <c r="S117" i="14"/>
  <c r="U117" i="14" s="1"/>
  <c r="BI116" i="14"/>
  <c r="BE116" i="14"/>
  <c r="BA116" i="14"/>
  <c r="AW116" i="14"/>
  <c r="BK116" i="14" s="1"/>
  <c r="BL116" i="14" s="1"/>
  <c r="AR116" i="14"/>
  <c r="AS116" i="14" s="1"/>
  <c r="V116" i="14"/>
  <c r="U116" i="14"/>
  <c r="S116" i="14"/>
  <c r="A116" i="14"/>
  <c r="A117" i="14" s="1"/>
  <c r="A118" i="14" s="1"/>
  <c r="A119" i="14" s="1"/>
  <c r="A120" i="14" s="1"/>
  <c r="A121" i="14" s="1"/>
  <c r="A122" i="14" s="1"/>
  <c r="A123" i="14" s="1"/>
  <c r="BI115" i="14"/>
  <c r="BE115" i="14"/>
  <c r="BA115" i="14"/>
  <c r="AW115" i="14"/>
  <c r="AS115" i="14"/>
  <c r="AR115" i="14"/>
  <c r="V115" i="14"/>
  <c r="V123" i="14" s="1"/>
  <c r="S115" i="14"/>
  <c r="U115" i="14" s="1"/>
  <c r="A115" i="14"/>
  <c r="BI114" i="14"/>
  <c r="BE114" i="14"/>
  <c r="BE123" i="14" s="1"/>
  <c r="BA114" i="14"/>
  <c r="BA123" i="14" s="1"/>
  <c r="AW114" i="14"/>
  <c r="AR114" i="14"/>
  <c r="AS114" i="14" s="1"/>
  <c r="V114" i="14"/>
  <c r="BQ120" i="14" s="1"/>
  <c r="U114" i="14"/>
  <c r="S114" i="14"/>
  <c r="BH112" i="14"/>
  <c r="BG112" i="14"/>
  <c r="BF112" i="14"/>
  <c r="BD112" i="14"/>
  <c r="BC112" i="14"/>
  <c r="BB112" i="14"/>
  <c r="BA112" i="14"/>
  <c r="AZ112" i="14"/>
  <c r="AY112" i="14"/>
  <c r="AX112" i="14"/>
  <c r="AV112" i="14"/>
  <c r="AU112" i="14"/>
  <c r="AT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R112" i="14"/>
  <c r="BQ111" i="14"/>
  <c r="BI111" i="14"/>
  <c r="BE111" i="14"/>
  <c r="BA111" i="14"/>
  <c r="AW111" i="14"/>
  <c r="BK111" i="14" s="1"/>
  <c r="AR111" i="14"/>
  <c r="AS111" i="14" s="1"/>
  <c r="BR111" i="14" s="1"/>
  <c r="V111" i="14"/>
  <c r="U111" i="14"/>
  <c r="S111" i="14"/>
  <c r="A111" i="14"/>
  <c r="A112" i="14" s="1"/>
  <c r="BI110" i="14"/>
  <c r="BE110" i="14"/>
  <c r="BA110" i="14"/>
  <c r="AW110" i="14"/>
  <c r="AS110" i="14"/>
  <c r="BR110" i="14" s="1"/>
  <c r="AR110" i="14"/>
  <c r="V110" i="14"/>
  <c r="BQ110" i="14" s="1"/>
  <c r="S110" i="14"/>
  <c r="U110" i="14" s="1"/>
  <c r="BI109" i="14"/>
  <c r="BE109" i="14"/>
  <c r="BA109" i="14"/>
  <c r="AW109" i="14"/>
  <c r="AR109" i="14"/>
  <c r="AS109" i="14" s="1"/>
  <c r="V109" i="14"/>
  <c r="U109" i="14"/>
  <c r="S109" i="14"/>
  <c r="BI108" i="14"/>
  <c r="BE108" i="14"/>
  <c r="BA108" i="14"/>
  <c r="AW108" i="14"/>
  <c r="AS108" i="14"/>
  <c r="AR108" i="14"/>
  <c r="V108" i="14"/>
  <c r="S108" i="14"/>
  <c r="U108" i="14" s="1"/>
  <c r="BI107" i="14"/>
  <c r="BE107" i="14"/>
  <c r="BA107" i="14"/>
  <c r="AW107" i="14"/>
  <c r="BK107" i="14" s="1"/>
  <c r="BL107" i="14" s="1"/>
  <c r="AR107" i="14"/>
  <c r="AS107" i="14" s="1"/>
  <c r="V107" i="14"/>
  <c r="U107" i="14"/>
  <c r="S107" i="14"/>
  <c r="A107" i="14"/>
  <c r="A108" i="14" s="1"/>
  <c r="A109" i="14" s="1"/>
  <c r="A110" i="14" s="1"/>
  <c r="BI106" i="14"/>
  <c r="BI112" i="14" s="1"/>
  <c r="BE106" i="14"/>
  <c r="BA106" i="14"/>
  <c r="AW106" i="14"/>
  <c r="AS106" i="14"/>
  <c r="AR106" i="14"/>
  <c r="V106" i="14"/>
  <c r="S106" i="14"/>
  <c r="A106" i="14"/>
  <c r="BI105" i="14"/>
  <c r="BE105" i="14"/>
  <c r="BA105" i="14"/>
  <c r="AW105" i="14"/>
  <c r="BK105" i="14" s="1"/>
  <c r="AR105" i="14"/>
  <c r="V105" i="14"/>
  <c r="V112" i="14" s="1"/>
  <c r="U105" i="14"/>
  <c r="S105" i="14"/>
  <c r="BH103" i="14"/>
  <c r="BG103" i="14"/>
  <c r="BF103" i="14"/>
  <c r="BD103" i="14"/>
  <c r="BC103" i="14"/>
  <c r="BB103" i="14"/>
  <c r="AZ103" i="14"/>
  <c r="AY103" i="14"/>
  <c r="AX103" i="14"/>
  <c r="AV103" i="14"/>
  <c r="AU103" i="14"/>
  <c r="AT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R103" i="14"/>
  <c r="BL102" i="14"/>
  <c r="BK102" i="14"/>
  <c r="BM102" i="14" s="1"/>
  <c r="AS102" i="14"/>
  <c r="AR102" i="14"/>
  <c r="V102" i="14"/>
  <c r="S102" i="14"/>
  <c r="U102" i="14" s="1"/>
  <c r="BI101" i="14"/>
  <c r="BE101" i="14"/>
  <c r="BA101" i="14"/>
  <c r="AW101" i="14"/>
  <c r="AR101" i="14"/>
  <c r="AS101" i="14" s="1"/>
  <c r="V101" i="14"/>
  <c r="U101" i="14"/>
  <c r="S101" i="14"/>
  <c r="BI100" i="14"/>
  <c r="BE100" i="14"/>
  <c r="BA100" i="14"/>
  <c r="AW100" i="14"/>
  <c r="BK100" i="14" s="1"/>
  <c r="BM100" i="14" s="1"/>
  <c r="AS100" i="14"/>
  <c r="AR100" i="14"/>
  <c r="V100" i="14"/>
  <c r="S100" i="14"/>
  <c r="U100" i="14" s="1"/>
  <c r="BI99" i="14"/>
  <c r="BE99" i="14"/>
  <c r="BA99" i="14"/>
  <c r="AW99" i="14"/>
  <c r="BK99" i="14" s="1"/>
  <c r="AR99" i="14"/>
  <c r="AS99" i="14" s="1"/>
  <c r="V99" i="14"/>
  <c r="U99" i="14"/>
  <c r="S99" i="14"/>
  <c r="BI98" i="14"/>
  <c r="BE98" i="14"/>
  <c r="BA98" i="14"/>
  <c r="AW98" i="14"/>
  <c r="BK98" i="14" s="1"/>
  <c r="BM98" i="14" s="1"/>
  <c r="AS98" i="14"/>
  <c r="AR98" i="14"/>
  <c r="V98" i="14"/>
  <c r="S98" i="14"/>
  <c r="U98" i="14" s="1"/>
  <c r="BI97" i="14"/>
  <c r="BE97" i="14"/>
  <c r="BA97" i="14"/>
  <c r="AW97" i="14"/>
  <c r="AR97" i="14"/>
  <c r="AS97" i="14" s="1"/>
  <c r="V97" i="14"/>
  <c r="U97" i="14"/>
  <c r="S97" i="14"/>
  <c r="BI96" i="14"/>
  <c r="BE96" i="14"/>
  <c r="BA96" i="14"/>
  <c r="AW96" i="14"/>
  <c r="BK96" i="14" s="1"/>
  <c r="BM96" i="14" s="1"/>
  <c r="AS96" i="14"/>
  <c r="AR96" i="14"/>
  <c r="V96" i="14"/>
  <c r="S96" i="14"/>
  <c r="U96" i="14" s="1"/>
  <c r="BI95" i="14"/>
  <c r="BE95" i="14"/>
  <c r="BA95" i="14"/>
  <c r="AW95" i="14"/>
  <c r="BK95" i="14" s="1"/>
  <c r="AR95" i="14"/>
  <c r="AS95" i="14" s="1"/>
  <c r="V95" i="14"/>
  <c r="U95" i="14"/>
  <c r="S95" i="14"/>
  <c r="BI94" i="14"/>
  <c r="BE94" i="14"/>
  <c r="BA94" i="14"/>
  <c r="AW94" i="14"/>
  <c r="BK94" i="14" s="1"/>
  <c r="BM94" i="14" s="1"/>
  <c r="AS94" i="14"/>
  <c r="AR94" i="14"/>
  <c r="V94" i="14"/>
  <c r="S94" i="14"/>
  <c r="U94" i="14" s="1"/>
  <c r="BI93" i="14"/>
  <c r="BE93" i="14"/>
  <c r="BA93" i="14"/>
  <c r="AW93" i="14"/>
  <c r="AR93" i="14"/>
  <c r="AS93" i="14" s="1"/>
  <c r="BR102" i="14" s="1"/>
  <c r="V93" i="14"/>
  <c r="U93" i="14"/>
  <c r="S93" i="14"/>
  <c r="BQ92" i="14"/>
  <c r="BI92" i="14"/>
  <c r="BE92" i="14"/>
  <c r="BA92" i="14"/>
  <c r="AW92" i="14"/>
  <c r="AS92" i="14"/>
  <c r="AR92" i="14"/>
  <c r="V92" i="14"/>
  <c r="S92" i="14"/>
  <c r="U92" i="14" s="1"/>
  <c r="BI91" i="14"/>
  <c r="BE91" i="14"/>
  <c r="BA91" i="14"/>
  <c r="AW91" i="14"/>
  <c r="BK91" i="14" s="1"/>
  <c r="AR91" i="14"/>
  <c r="AS91" i="14" s="1"/>
  <c r="V91" i="14"/>
  <c r="U91" i="14"/>
  <c r="S91" i="14"/>
  <c r="BI90" i="14"/>
  <c r="BE90" i="14"/>
  <c r="BA90" i="14"/>
  <c r="AW90" i="14"/>
  <c r="AS90" i="14"/>
  <c r="AR90" i="14"/>
  <c r="V90" i="14"/>
  <c r="S90" i="14"/>
  <c r="U90" i="14" s="1"/>
  <c r="BI89" i="14"/>
  <c r="BE89" i="14"/>
  <c r="BA89" i="14"/>
  <c r="AW89" i="14"/>
  <c r="BK89" i="14" s="1"/>
  <c r="AR89" i="14"/>
  <c r="AS89" i="14" s="1"/>
  <c r="V89" i="14"/>
  <c r="U89" i="14"/>
  <c r="S89" i="14"/>
  <c r="BI88" i="14"/>
  <c r="BE88" i="14"/>
  <c r="BA88" i="14"/>
  <c r="AW88" i="14"/>
  <c r="AS88" i="14"/>
  <c r="AR88" i="14"/>
  <c r="V88" i="14"/>
  <c r="S88" i="14"/>
  <c r="U88" i="14" s="1"/>
  <c r="BI87" i="14"/>
  <c r="BE87" i="14"/>
  <c r="BA87" i="14"/>
  <c r="AW87" i="14"/>
  <c r="BK87" i="14" s="1"/>
  <c r="AR87" i="14"/>
  <c r="AS87" i="14" s="1"/>
  <c r="V87" i="14"/>
  <c r="U87" i="14"/>
  <c r="S87" i="14"/>
  <c r="BI86" i="14"/>
  <c r="BE86" i="14"/>
  <c r="BA86" i="14"/>
  <c r="AW86" i="14"/>
  <c r="AS86" i="14"/>
  <c r="AR86" i="14"/>
  <c r="V86" i="14"/>
  <c r="S86" i="14"/>
  <c r="U86" i="14" s="1"/>
  <c r="BI85" i="14"/>
  <c r="BE85" i="14"/>
  <c r="BA85" i="14"/>
  <c r="AW85" i="14"/>
  <c r="BK85" i="14" s="1"/>
  <c r="AR85" i="14"/>
  <c r="AS85" i="14" s="1"/>
  <c r="V85" i="14"/>
  <c r="U85" i="14"/>
  <c r="S85" i="14"/>
  <c r="BS84" i="14"/>
  <c r="BI84" i="14"/>
  <c r="BE84" i="14"/>
  <c r="BA84" i="14"/>
  <c r="AW84" i="14"/>
  <c r="AR84" i="14"/>
  <c r="AS84" i="14" s="1"/>
  <c r="V84" i="14"/>
  <c r="S84" i="14"/>
  <c r="U84" i="14" s="1"/>
  <c r="BT84" i="14" s="1"/>
  <c r="A84" i="14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BI83" i="14"/>
  <c r="BI103" i="14" s="1"/>
  <c r="BE83" i="14"/>
  <c r="BA83" i="14"/>
  <c r="AW83" i="14"/>
  <c r="AS83" i="14"/>
  <c r="AR83" i="14"/>
  <c r="V83" i="14"/>
  <c r="S83" i="14"/>
  <c r="U83" i="14" s="1"/>
  <c r="U103" i="14" s="1"/>
  <c r="A83" i="14"/>
  <c r="BI82" i="14"/>
  <c r="BE82" i="14"/>
  <c r="BA82" i="14"/>
  <c r="BA103" i="14" s="1"/>
  <c r="AW82" i="14"/>
  <c r="AR82" i="14"/>
  <c r="V82" i="14"/>
  <c r="U82" i="14"/>
  <c r="S82" i="14"/>
  <c r="BH80" i="14"/>
  <c r="BG80" i="14"/>
  <c r="BF80" i="14"/>
  <c r="BD80" i="14"/>
  <c r="BC80" i="14"/>
  <c r="BB80" i="14"/>
  <c r="AZ80" i="14"/>
  <c r="AY80" i="14"/>
  <c r="AX80" i="14"/>
  <c r="AV80" i="14"/>
  <c r="AU80" i="14"/>
  <c r="AT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T80" i="14"/>
  <c r="R80" i="14"/>
  <c r="BI79" i="14"/>
  <c r="BE79" i="14"/>
  <c r="BA79" i="14"/>
  <c r="AW79" i="14"/>
  <c r="BK79" i="14" s="1"/>
  <c r="AS79" i="14"/>
  <c r="AR79" i="14"/>
  <c r="V79" i="14"/>
  <c r="U79" i="14"/>
  <c r="S79" i="14"/>
  <c r="BI78" i="14"/>
  <c r="BE78" i="14"/>
  <c r="BA78" i="14"/>
  <c r="AW78" i="14"/>
  <c r="AS78" i="14"/>
  <c r="AR78" i="14"/>
  <c r="V78" i="14"/>
  <c r="S78" i="14"/>
  <c r="U78" i="14" s="1"/>
  <c r="BI77" i="14"/>
  <c r="BE77" i="14"/>
  <c r="BA77" i="14"/>
  <c r="AW77" i="14"/>
  <c r="BK77" i="14" s="1"/>
  <c r="AS77" i="14"/>
  <c r="AR77" i="14"/>
  <c r="V77" i="14"/>
  <c r="S77" i="14"/>
  <c r="U77" i="14" s="1"/>
  <c r="BI76" i="14"/>
  <c r="BE76" i="14"/>
  <c r="BA76" i="14"/>
  <c r="AW76" i="14"/>
  <c r="BK76" i="14" s="1"/>
  <c r="AS76" i="14"/>
  <c r="AR76" i="14"/>
  <c r="V76" i="14"/>
  <c r="U76" i="14"/>
  <c r="S76" i="14"/>
  <c r="BI75" i="14"/>
  <c r="BE75" i="14"/>
  <c r="BA75" i="14"/>
  <c r="AW75" i="14"/>
  <c r="BK75" i="14" s="1"/>
  <c r="BL75" i="14" s="1"/>
  <c r="AR75" i="14"/>
  <c r="AS75" i="14" s="1"/>
  <c r="V75" i="14"/>
  <c r="U75" i="14"/>
  <c r="S75" i="14"/>
  <c r="A75" i="14"/>
  <c r="A76" i="14" s="1"/>
  <c r="A77" i="14" s="1"/>
  <c r="A78" i="14" s="1"/>
  <c r="A79" i="14" s="1"/>
  <c r="A80" i="14" s="1"/>
  <c r="BI74" i="14"/>
  <c r="BE74" i="14"/>
  <c r="BA74" i="14"/>
  <c r="AW74" i="14"/>
  <c r="AR74" i="14"/>
  <c r="V74" i="14"/>
  <c r="S74" i="14"/>
  <c r="U74" i="14" s="1"/>
  <c r="BI73" i="14"/>
  <c r="BE73" i="14"/>
  <c r="BA73" i="14"/>
  <c r="AW73" i="14"/>
  <c r="AS73" i="14"/>
  <c r="AR73" i="14"/>
  <c r="V73" i="14"/>
  <c r="S73" i="14"/>
  <c r="U73" i="14" s="1"/>
  <c r="BI72" i="14"/>
  <c r="BE72" i="14"/>
  <c r="BA72" i="14"/>
  <c r="AW72" i="14"/>
  <c r="BK72" i="14" s="1"/>
  <c r="AS72" i="14"/>
  <c r="AR72" i="14"/>
  <c r="V72" i="14"/>
  <c r="U72" i="14"/>
  <c r="S72" i="14"/>
  <c r="BI71" i="14"/>
  <c r="BE71" i="14"/>
  <c r="BA71" i="14"/>
  <c r="AW71" i="14"/>
  <c r="AR71" i="14"/>
  <c r="AS71" i="14" s="1"/>
  <c r="V71" i="14"/>
  <c r="U71" i="14"/>
  <c r="S71" i="14"/>
  <c r="BI70" i="14"/>
  <c r="BE70" i="14"/>
  <c r="BA70" i="14"/>
  <c r="AW70" i="14"/>
  <c r="AS70" i="14"/>
  <c r="AR70" i="14"/>
  <c r="V70" i="14"/>
  <c r="S70" i="14"/>
  <c r="U70" i="14" s="1"/>
  <c r="A70" i="14"/>
  <c r="A71" i="14" s="1"/>
  <c r="A72" i="14" s="1"/>
  <c r="A73" i="14" s="1"/>
  <c r="A74" i="14" s="1"/>
  <c r="BI69" i="14"/>
  <c r="BE69" i="14"/>
  <c r="BA69" i="14"/>
  <c r="AW69" i="14"/>
  <c r="BK69" i="14" s="1"/>
  <c r="AS69" i="14"/>
  <c r="AR69" i="14"/>
  <c r="V69" i="14"/>
  <c r="S69" i="14"/>
  <c r="U69" i="14" s="1"/>
  <c r="BI68" i="14"/>
  <c r="BE68" i="14"/>
  <c r="BA68" i="14"/>
  <c r="AW68" i="14"/>
  <c r="BK68" i="14" s="1"/>
  <c r="AS68" i="14"/>
  <c r="AR68" i="14"/>
  <c r="V68" i="14"/>
  <c r="BQ78" i="14" s="1"/>
  <c r="U68" i="14"/>
  <c r="S68" i="14"/>
  <c r="BR67" i="14"/>
  <c r="BI67" i="14"/>
  <c r="BE67" i="14"/>
  <c r="BA67" i="14"/>
  <c r="AW67" i="14"/>
  <c r="BK67" i="14" s="1"/>
  <c r="AS67" i="14"/>
  <c r="AR67" i="14"/>
  <c r="V67" i="14"/>
  <c r="U67" i="14"/>
  <c r="S67" i="14"/>
  <c r="A67" i="14"/>
  <c r="A68" i="14" s="1"/>
  <c r="A69" i="14" s="1"/>
  <c r="BI66" i="14"/>
  <c r="BE66" i="14"/>
  <c r="BA66" i="14"/>
  <c r="AW66" i="14"/>
  <c r="AS66" i="14"/>
  <c r="AR66" i="14"/>
  <c r="V66" i="14"/>
  <c r="V80" i="14" s="1"/>
  <c r="U66" i="14"/>
  <c r="S66" i="14"/>
  <c r="BH64" i="14"/>
  <c r="BG64" i="14"/>
  <c r="BF64" i="14"/>
  <c r="BD64" i="14"/>
  <c r="BC64" i="14"/>
  <c r="BB64" i="14"/>
  <c r="AZ64" i="14"/>
  <c r="AY64" i="14"/>
  <c r="AX64" i="14"/>
  <c r="AV64" i="14"/>
  <c r="AU64" i="14"/>
  <c r="AT64" i="14"/>
  <c r="AQ64" i="14"/>
  <c r="AP64" i="14"/>
  <c r="AO64" i="14"/>
  <c r="R64" i="14"/>
  <c r="BI63" i="14"/>
  <c r="BE63" i="14"/>
  <c r="BA63" i="14"/>
  <c r="AW63" i="14"/>
  <c r="AR63" i="14"/>
  <c r="AS63" i="14" s="1"/>
  <c r="V63" i="14"/>
  <c r="U63" i="14"/>
  <c r="S63" i="14"/>
  <c r="BI62" i="14"/>
  <c r="BE62" i="14"/>
  <c r="BA62" i="14"/>
  <c r="AW62" i="14"/>
  <c r="AS62" i="14"/>
  <c r="AR62" i="14"/>
  <c r="V62" i="14"/>
  <c r="S62" i="14"/>
  <c r="U62" i="14" s="1"/>
  <c r="BI61" i="14"/>
  <c r="BE61" i="14"/>
  <c r="BA61" i="14"/>
  <c r="AW61" i="14"/>
  <c r="AR61" i="14"/>
  <c r="AS61" i="14" s="1"/>
  <c r="V61" i="14"/>
  <c r="S61" i="14"/>
  <c r="U61" i="14" s="1"/>
  <c r="BI60" i="14"/>
  <c r="BE60" i="14"/>
  <c r="BA60" i="14"/>
  <c r="AW60" i="14"/>
  <c r="BK60" i="14" s="1"/>
  <c r="AS60" i="14"/>
  <c r="AR60" i="14"/>
  <c r="V60" i="14"/>
  <c r="S60" i="14"/>
  <c r="U60" i="14" s="1"/>
  <c r="BI59" i="14"/>
  <c r="BE59" i="14"/>
  <c r="BA59" i="14"/>
  <c r="AW59" i="14"/>
  <c r="AR59" i="14"/>
  <c r="AS59" i="14" s="1"/>
  <c r="V59" i="14"/>
  <c r="U59" i="14"/>
  <c r="S59" i="14"/>
  <c r="BI58" i="14"/>
  <c r="BE58" i="14"/>
  <c r="BA58" i="14"/>
  <c r="AW58" i="14"/>
  <c r="AR58" i="14"/>
  <c r="AS58" i="14" s="1"/>
  <c r="V58" i="14"/>
  <c r="S58" i="14"/>
  <c r="U58" i="14" s="1"/>
  <c r="BI57" i="14"/>
  <c r="BE57" i="14"/>
  <c r="BA57" i="14"/>
  <c r="AW57" i="14"/>
  <c r="AR57" i="14"/>
  <c r="AS57" i="14" s="1"/>
  <c r="V57" i="14"/>
  <c r="S57" i="14"/>
  <c r="U57" i="14" s="1"/>
  <c r="BI56" i="14"/>
  <c r="BE56" i="14"/>
  <c r="BA56" i="14"/>
  <c r="AW56" i="14"/>
  <c r="BK56" i="14" s="1"/>
  <c r="BL56" i="14" s="1"/>
  <c r="AR56" i="14"/>
  <c r="AS56" i="14" s="1"/>
  <c r="V56" i="14"/>
  <c r="S56" i="14"/>
  <c r="U56" i="14" s="1"/>
  <c r="BI55" i="14"/>
  <c r="BE55" i="14"/>
  <c r="BA55" i="14"/>
  <c r="AW55" i="14"/>
  <c r="AS55" i="14"/>
  <c r="AR55" i="14"/>
  <c r="V55" i="14"/>
  <c r="S55" i="14"/>
  <c r="U55" i="14" s="1"/>
  <c r="BI54" i="14"/>
  <c r="BE54" i="14"/>
  <c r="BA54" i="14"/>
  <c r="AW54" i="14"/>
  <c r="BK54" i="14" s="1"/>
  <c r="AR54" i="14"/>
  <c r="AS54" i="14" s="1"/>
  <c r="V54" i="14"/>
  <c r="U54" i="14"/>
  <c r="S54" i="14"/>
  <c r="BI53" i="14"/>
  <c r="BA53" i="14"/>
  <c r="AW53" i="14"/>
  <c r="BK53" i="14" s="1"/>
  <c r="BM53" i="14" s="1"/>
  <c r="AR53" i="14"/>
  <c r="AS53" i="14" s="1"/>
  <c r="V53" i="14"/>
  <c r="U53" i="14"/>
  <c r="S53" i="14"/>
  <c r="BI52" i="14"/>
  <c r="BE52" i="14"/>
  <c r="BA52" i="14"/>
  <c r="AW52" i="14"/>
  <c r="AR52" i="14"/>
  <c r="AS52" i="14" s="1"/>
  <c r="V52" i="14"/>
  <c r="S52" i="14"/>
  <c r="U52" i="14" s="1"/>
  <c r="BI51" i="14"/>
  <c r="BE51" i="14"/>
  <c r="BA51" i="14"/>
  <c r="AW51" i="14"/>
  <c r="AR51" i="14"/>
  <c r="AS51" i="14" s="1"/>
  <c r="V51" i="14"/>
  <c r="S51" i="14"/>
  <c r="U51" i="14" s="1"/>
  <c r="BI50" i="14"/>
  <c r="BE50" i="14"/>
  <c r="BA50" i="14"/>
  <c r="AW50" i="14"/>
  <c r="AS50" i="14"/>
  <c r="AR50" i="14"/>
  <c r="V50" i="14"/>
  <c r="S50" i="14"/>
  <c r="U50" i="14" s="1"/>
  <c r="BI49" i="14"/>
  <c r="BE49" i="14"/>
  <c r="BA49" i="14"/>
  <c r="AW49" i="14"/>
  <c r="BK49" i="14" s="1"/>
  <c r="AR49" i="14"/>
  <c r="AS49" i="14" s="1"/>
  <c r="V49" i="14"/>
  <c r="U49" i="14"/>
  <c r="S49" i="14"/>
  <c r="BI48" i="14"/>
  <c r="BE48" i="14"/>
  <c r="BA48" i="14"/>
  <c r="AW48" i="14"/>
  <c r="AR48" i="14"/>
  <c r="AS48" i="14" s="1"/>
  <c r="V48" i="14"/>
  <c r="S48" i="14"/>
  <c r="U48" i="14" s="1"/>
  <c r="BI47" i="14"/>
  <c r="BE47" i="14"/>
  <c r="BA47" i="14"/>
  <c r="AW47" i="14"/>
  <c r="BK47" i="14" s="1"/>
  <c r="BL47" i="14" s="1"/>
  <c r="AR47" i="14"/>
  <c r="AS47" i="14" s="1"/>
  <c r="V47" i="14"/>
  <c r="S47" i="14"/>
  <c r="U47" i="14" s="1"/>
  <c r="BI46" i="14"/>
  <c r="BE46" i="14"/>
  <c r="BA46" i="14"/>
  <c r="AW46" i="14"/>
  <c r="AS46" i="14"/>
  <c r="AR46" i="14"/>
  <c r="V46" i="14"/>
  <c r="S46" i="14"/>
  <c r="U46" i="14" s="1"/>
  <c r="BI45" i="14"/>
  <c r="BE45" i="14"/>
  <c r="BA45" i="14"/>
  <c r="AW45" i="14"/>
  <c r="BK45" i="14" s="1"/>
  <c r="AR45" i="14"/>
  <c r="AS45" i="14" s="1"/>
  <c r="V45" i="14"/>
  <c r="U45" i="14"/>
  <c r="S45" i="14"/>
  <c r="BI44" i="14"/>
  <c r="BE44" i="14"/>
  <c r="BA44" i="14"/>
  <c r="AW44" i="14"/>
  <c r="AR44" i="14"/>
  <c r="AS44" i="14" s="1"/>
  <c r="V44" i="14"/>
  <c r="S44" i="14"/>
  <c r="U44" i="14" s="1"/>
  <c r="BI43" i="14"/>
  <c r="BE43" i="14"/>
  <c r="BA43" i="14"/>
  <c r="AW43" i="14"/>
  <c r="AS43" i="14"/>
  <c r="BR43" i="14" s="1"/>
  <c r="AR43" i="14"/>
  <c r="V43" i="14"/>
  <c r="S43" i="14"/>
  <c r="U43" i="14" s="1"/>
  <c r="BI42" i="14"/>
  <c r="BE42" i="14"/>
  <c r="BA42" i="14"/>
  <c r="AW42" i="14"/>
  <c r="BK42" i="14" s="1"/>
  <c r="AR42" i="14"/>
  <c r="AS42" i="14" s="1"/>
  <c r="V42" i="14"/>
  <c r="U42" i="14"/>
  <c r="S42" i="14"/>
  <c r="BI41" i="14"/>
  <c r="BE41" i="14"/>
  <c r="BA41" i="14"/>
  <c r="AW41" i="14"/>
  <c r="BK41" i="14" s="1"/>
  <c r="BL41" i="14" s="1"/>
  <c r="AR41" i="14"/>
  <c r="AS41" i="14" s="1"/>
  <c r="BR41" i="14" s="1"/>
  <c r="V41" i="14"/>
  <c r="S41" i="14"/>
  <c r="U41" i="14" s="1"/>
  <c r="BI40" i="14"/>
  <c r="BE40" i="14"/>
  <c r="BA40" i="14"/>
  <c r="AW40" i="14"/>
  <c r="AS40" i="14"/>
  <c r="AR40" i="14"/>
  <c r="V40" i="14"/>
  <c r="S40" i="14"/>
  <c r="U40" i="14" s="1"/>
  <c r="BI39" i="14"/>
  <c r="BE39" i="14"/>
  <c r="BA39" i="14"/>
  <c r="AW39" i="14"/>
  <c r="BK39" i="14" s="1"/>
  <c r="AR39" i="14"/>
  <c r="AS39" i="14" s="1"/>
  <c r="V39" i="14"/>
  <c r="U39" i="14"/>
  <c r="S39" i="14"/>
  <c r="BI38" i="14"/>
  <c r="BE38" i="14"/>
  <c r="BA38" i="14"/>
  <c r="AW38" i="14"/>
  <c r="AR38" i="14"/>
  <c r="AS38" i="14" s="1"/>
  <c r="V38" i="14"/>
  <c r="S38" i="14"/>
  <c r="U38" i="14" s="1"/>
  <c r="BI37" i="14"/>
  <c r="BE37" i="14"/>
  <c r="BA37" i="14"/>
  <c r="AW37" i="14"/>
  <c r="AR37" i="14"/>
  <c r="AS37" i="14" s="1"/>
  <c r="V37" i="14"/>
  <c r="S37" i="14"/>
  <c r="U37" i="14" s="1"/>
  <c r="BI36" i="14"/>
  <c r="BE36" i="14"/>
  <c r="BA36" i="14"/>
  <c r="AW36" i="14"/>
  <c r="AS36" i="14"/>
  <c r="AR36" i="14"/>
  <c r="V36" i="14"/>
  <c r="S36" i="14"/>
  <c r="U36" i="14" s="1"/>
  <c r="BI35" i="14"/>
  <c r="BE35" i="14"/>
  <c r="BA35" i="14"/>
  <c r="AW35" i="14"/>
  <c r="BK35" i="14" s="1"/>
  <c r="AR35" i="14"/>
  <c r="AS35" i="14" s="1"/>
  <c r="V35" i="14"/>
  <c r="U35" i="14"/>
  <c r="S35" i="14"/>
  <c r="BI34" i="14"/>
  <c r="BE34" i="14"/>
  <c r="BA34" i="14"/>
  <c r="AW34" i="14"/>
  <c r="AR34" i="14"/>
  <c r="AS34" i="14" s="1"/>
  <c r="BR63" i="14" s="1"/>
  <c r="V34" i="14"/>
  <c r="S34" i="14"/>
  <c r="U34" i="14" s="1"/>
  <c r="BI33" i="14"/>
  <c r="BE33" i="14"/>
  <c r="BA33" i="14"/>
  <c r="AW33" i="14"/>
  <c r="BK33" i="14" s="1"/>
  <c r="AR33" i="14"/>
  <c r="AS33" i="14" s="1"/>
  <c r="V33" i="14"/>
  <c r="U33" i="14"/>
  <c r="S33" i="14"/>
  <c r="BI32" i="14"/>
  <c r="BE32" i="14"/>
  <c r="BA32" i="14"/>
  <c r="AW32" i="14"/>
  <c r="AR32" i="14"/>
  <c r="AS32" i="14" s="1"/>
  <c r="V32" i="14"/>
  <c r="S32" i="14"/>
  <c r="U32" i="14" s="1"/>
  <c r="BI31" i="14"/>
  <c r="BE31" i="14"/>
  <c r="BA31" i="14"/>
  <c r="AW31" i="14"/>
  <c r="AR31" i="14"/>
  <c r="AS31" i="14" s="1"/>
  <c r="V31" i="14"/>
  <c r="S31" i="14"/>
  <c r="U31" i="14" s="1"/>
  <c r="BI30" i="14"/>
  <c r="BE30" i="14"/>
  <c r="BA30" i="14"/>
  <c r="AW30" i="14"/>
  <c r="AS30" i="14"/>
  <c r="AR30" i="14"/>
  <c r="V30" i="14"/>
  <c r="S30" i="14"/>
  <c r="U30" i="14" s="1"/>
  <c r="BI29" i="14"/>
  <c r="BE29" i="14"/>
  <c r="BA29" i="14"/>
  <c r="AW29" i="14"/>
  <c r="BK29" i="14" s="1"/>
  <c r="AR29" i="14"/>
  <c r="AS29" i="14" s="1"/>
  <c r="V29" i="14"/>
  <c r="U29" i="14"/>
  <c r="S29" i="14"/>
  <c r="BI28" i="14"/>
  <c r="BE28" i="14"/>
  <c r="BA28" i="14"/>
  <c r="AW28" i="14"/>
  <c r="AR28" i="14"/>
  <c r="AS28" i="14" s="1"/>
  <c r="V28" i="14"/>
  <c r="S28" i="14"/>
  <c r="U28" i="14" s="1"/>
  <c r="BI27" i="14"/>
  <c r="BE27" i="14"/>
  <c r="BA27" i="14"/>
  <c r="AW27" i="14"/>
  <c r="AR27" i="14"/>
  <c r="AS27" i="14" s="1"/>
  <c r="V27" i="14"/>
  <c r="S27" i="14"/>
  <c r="U27" i="14" s="1"/>
  <c r="BI26" i="14"/>
  <c r="BE26" i="14"/>
  <c r="BA26" i="14"/>
  <c r="AW26" i="14"/>
  <c r="BK26" i="14" s="1"/>
  <c r="AS26" i="14"/>
  <c r="AR26" i="14"/>
  <c r="V26" i="14"/>
  <c r="U26" i="14"/>
  <c r="S26" i="14"/>
  <c r="BI25" i="14"/>
  <c r="BE25" i="14"/>
  <c r="BA25" i="14"/>
  <c r="AW25" i="14"/>
  <c r="BK25" i="14" s="1"/>
  <c r="AR25" i="14"/>
  <c r="AS25" i="14" s="1"/>
  <c r="V25" i="14"/>
  <c r="U25" i="14"/>
  <c r="S25" i="14"/>
  <c r="BI24" i="14"/>
  <c r="BE24" i="14"/>
  <c r="BA24" i="14"/>
  <c r="BA64" i="14" s="1"/>
  <c r="AW24" i="14"/>
  <c r="AR24" i="14"/>
  <c r="AS24" i="14" s="1"/>
  <c r="V24" i="14"/>
  <c r="S24" i="14"/>
  <c r="U24" i="14" s="1"/>
  <c r="BI23" i="14"/>
  <c r="BE23" i="14"/>
  <c r="BE64" i="14" s="1"/>
  <c r="BA23" i="14"/>
  <c r="AW23" i="14"/>
  <c r="AR23" i="14"/>
  <c r="AS23" i="14" s="1"/>
  <c r="V23" i="14"/>
  <c r="S23" i="14"/>
  <c r="U23" i="14" s="1"/>
  <c r="BI22" i="14"/>
  <c r="BE22" i="14"/>
  <c r="BA22" i="14"/>
  <c r="AW22" i="14"/>
  <c r="BK22" i="14" s="1"/>
  <c r="AR22" i="14"/>
  <c r="V22" i="14"/>
  <c r="S22" i="14"/>
  <c r="U22" i="14" s="1"/>
  <c r="A22" i="14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BI21" i="14"/>
  <c r="BI64" i="14" s="1"/>
  <c r="BE21" i="14"/>
  <c r="BA21" i="14"/>
  <c r="AW21" i="14"/>
  <c r="AW64" i="14" s="1"/>
  <c r="AS21" i="14"/>
  <c r="AR21" i="14"/>
  <c r="V21" i="14"/>
  <c r="V64" i="14" s="1"/>
  <c r="S21" i="14"/>
  <c r="S64" i="14" s="1"/>
  <c r="AR20" i="14"/>
  <c r="AS20" i="14" s="1"/>
  <c r="BQ19" i="14"/>
  <c r="BH19" i="14"/>
  <c r="BG19" i="14"/>
  <c r="BF19" i="14"/>
  <c r="BD19" i="14"/>
  <c r="BC19" i="14"/>
  <c r="BB19" i="14"/>
  <c r="AZ19" i="14"/>
  <c r="AY19" i="14"/>
  <c r="AX19" i="14"/>
  <c r="AV19" i="14"/>
  <c r="AU19" i="14"/>
  <c r="AT19" i="14"/>
  <c r="AT128" i="14" s="1"/>
  <c r="AQ19" i="14"/>
  <c r="AP19" i="14"/>
  <c r="AO19" i="14"/>
  <c r="V19" i="14"/>
  <c r="U19" i="14"/>
  <c r="S19" i="14"/>
  <c r="R19" i="14"/>
  <c r="BI18" i="14"/>
  <c r="BE18" i="14"/>
  <c r="BA18" i="14"/>
  <c r="AW18" i="14"/>
  <c r="BK18" i="14" s="1"/>
  <c r="BM18" i="14" s="1"/>
  <c r="AR18" i="14"/>
  <c r="AS18" i="14" s="1"/>
  <c r="U18" i="14"/>
  <c r="S18" i="14"/>
  <c r="BI17" i="14"/>
  <c r="BE17" i="14"/>
  <c r="BA17" i="14"/>
  <c r="AW17" i="14"/>
  <c r="AR17" i="14"/>
  <c r="AS17" i="14" s="1"/>
  <c r="U17" i="14"/>
  <c r="S17" i="14"/>
  <c r="BI16" i="14"/>
  <c r="BE16" i="14"/>
  <c r="BA16" i="14"/>
  <c r="AW16" i="14"/>
  <c r="AR16" i="14"/>
  <c r="AS16" i="14" s="1"/>
  <c r="U16" i="14"/>
  <c r="S16" i="14"/>
  <c r="BI15" i="14"/>
  <c r="BE15" i="14"/>
  <c r="BA15" i="14"/>
  <c r="AW15" i="14"/>
  <c r="AR15" i="14"/>
  <c r="AS15" i="14" s="1"/>
  <c r="U15" i="14"/>
  <c r="S15" i="14"/>
  <c r="A15" i="14"/>
  <c r="A16" i="14" s="1"/>
  <c r="A17" i="14" s="1"/>
  <c r="A18" i="14" s="1"/>
  <c r="A19" i="14" s="1"/>
  <c r="BI14" i="14"/>
  <c r="BI19" i="14" s="1"/>
  <c r="BE14" i="14"/>
  <c r="BA14" i="14"/>
  <c r="BA19" i="14" s="1"/>
  <c r="AW14" i="14"/>
  <c r="AW19" i="14" s="1"/>
  <c r="AR14" i="14"/>
  <c r="U14" i="14"/>
  <c r="S14" i="14"/>
  <c r="AV12" i="14"/>
  <c r="AX12" i="14" s="1"/>
  <c r="AY12" i="14" s="1"/>
  <c r="AZ12" i="14" s="1"/>
  <c r="BB12" i="14" s="1"/>
  <c r="BC12" i="14" s="1"/>
  <c r="BD12" i="14" s="1"/>
  <c r="BF12" i="14" s="1"/>
  <c r="BG12" i="14" s="1"/>
  <c r="BH12" i="14" s="1"/>
  <c r="BI12" i="14" s="1"/>
  <c r="BJ12" i="14" s="1"/>
  <c r="BK12" i="14" s="1"/>
  <c r="BL12" i="14" s="1"/>
  <c r="BM12" i="14" s="1"/>
  <c r="AU12" i="14"/>
  <c r="S12" i="14"/>
  <c r="T12" i="14" s="1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AK12" i="14" s="1"/>
  <c r="AL12" i="14" s="1"/>
  <c r="AM12" i="14" s="1"/>
  <c r="AN12" i="14" s="1"/>
  <c r="BT7" i="14"/>
  <c r="BS7" i="14"/>
  <c r="BT6" i="14"/>
  <c r="BS6" i="14"/>
  <c r="BU6" i="14" s="1"/>
  <c r="BM25" i="14" l="1"/>
  <c r="BL25" i="14"/>
  <c r="BL45" i="14"/>
  <c r="BM45" i="14"/>
  <c r="BM68" i="14"/>
  <c r="BL68" i="14"/>
  <c r="BM26" i="14"/>
  <c r="BL26" i="14"/>
  <c r="BL42" i="14"/>
  <c r="BM42" i="14"/>
  <c r="BL85" i="14"/>
  <c r="BM85" i="14"/>
  <c r="BM22" i="14"/>
  <c r="BL22" i="14"/>
  <c r="BL39" i="14"/>
  <c r="BM39" i="14"/>
  <c r="BM49" i="14"/>
  <c r="BL49" i="14"/>
  <c r="BM67" i="14"/>
  <c r="BL67" i="14"/>
  <c r="BL35" i="14"/>
  <c r="BM35" i="14"/>
  <c r="BM79" i="14"/>
  <c r="BL79" i="14"/>
  <c r="AS64" i="14"/>
  <c r="BM33" i="14"/>
  <c r="BL33" i="14"/>
  <c r="BL89" i="14"/>
  <c r="BM89" i="14"/>
  <c r="BM29" i="14"/>
  <c r="BL29" i="14"/>
  <c r="BM54" i="14"/>
  <c r="BL54" i="14"/>
  <c r="BM76" i="14"/>
  <c r="BL76" i="14"/>
  <c r="BL18" i="14"/>
  <c r="AR19" i="14"/>
  <c r="AS14" i="14"/>
  <c r="AS19" i="14" s="1"/>
  <c r="BK16" i="14"/>
  <c r="BK23" i="14"/>
  <c r="BK27" i="14"/>
  <c r="BK59" i="14"/>
  <c r="BM69" i="14"/>
  <c r="BL69" i="14"/>
  <c r="BL95" i="14"/>
  <c r="BM95" i="14"/>
  <c r="BL96" i="14"/>
  <c r="BR120" i="14"/>
  <c r="AS120" i="14"/>
  <c r="AR123" i="14"/>
  <c r="BK17" i="14"/>
  <c r="U21" i="14"/>
  <c r="U64" i="14" s="1"/>
  <c r="BK21" i="14"/>
  <c r="BK24" i="14"/>
  <c r="BK28" i="14"/>
  <c r="BK30" i="14"/>
  <c r="BK31" i="14"/>
  <c r="BK32" i="14"/>
  <c r="BQ63" i="14"/>
  <c r="BK36" i="14"/>
  <c r="BK37" i="14"/>
  <c r="BK38" i="14"/>
  <c r="BK43" i="14"/>
  <c r="BK44" i="14"/>
  <c r="BK50" i="14"/>
  <c r="BK51" i="14"/>
  <c r="BK52" i="14"/>
  <c r="BL53" i="14"/>
  <c r="BM60" i="14"/>
  <c r="BL60" i="14"/>
  <c r="BK61" i="14"/>
  <c r="U80" i="14"/>
  <c r="AW80" i="14"/>
  <c r="BK66" i="14"/>
  <c r="AR80" i="14"/>
  <c r="BM77" i="14"/>
  <c r="BL77" i="14"/>
  <c r="BU84" i="14"/>
  <c r="BW84" i="14" s="1"/>
  <c r="BV84" i="14"/>
  <c r="BL99" i="14"/>
  <c r="BM99" i="14"/>
  <c r="BL100" i="14"/>
  <c r="BM107" i="14"/>
  <c r="BL87" i="14"/>
  <c r="BM87" i="14"/>
  <c r="AS105" i="14"/>
  <c r="AR112" i="14"/>
  <c r="BM116" i="14"/>
  <c r="BE19" i="14"/>
  <c r="BK15" i="14"/>
  <c r="AR64" i="14"/>
  <c r="BR33" i="14"/>
  <c r="BK34" i="14"/>
  <c r="BK40" i="14"/>
  <c r="BM41" i="14"/>
  <c r="BK46" i="14"/>
  <c r="BM47" i="14"/>
  <c r="BK48" i="14"/>
  <c r="BK55" i="14"/>
  <c r="BM56" i="14"/>
  <c r="BK57" i="14"/>
  <c r="BM72" i="14"/>
  <c r="BL72" i="14"/>
  <c r="BK73" i="14"/>
  <c r="BL91" i="14"/>
  <c r="BM91" i="14"/>
  <c r="BE112" i="14"/>
  <c r="BE128" i="14" s="1"/>
  <c r="BL111" i="14"/>
  <c r="BM111" i="14"/>
  <c r="BL118" i="14"/>
  <c r="BM118" i="14"/>
  <c r="W128" i="14"/>
  <c r="AA128" i="14"/>
  <c r="AE128" i="14"/>
  <c r="AI128" i="14"/>
  <c r="AM128" i="14"/>
  <c r="AQ128" i="14"/>
  <c r="BA80" i="14"/>
  <c r="BQ67" i="14"/>
  <c r="BK70" i="14"/>
  <c r="BK78" i="14"/>
  <c r="U123" i="14"/>
  <c r="X128" i="14"/>
  <c r="AN128" i="14"/>
  <c r="AX128" i="14"/>
  <c r="BC128" i="14"/>
  <c r="AS74" i="14"/>
  <c r="BM75" i="14"/>
  <c r="S80" i="14"/>
  <c r="AS82" i="14"/>
  <c r="AR103" i="14"/>
  <c r="BK84" i="14"/>
  <c r="BK93" i="14"/>
  <c r="BL94" i="14"/>
  <c r="BK97" i="14"/>
  <c r="BL98" i="14"/>
  <c r="BK101" i="14"/>
  <c r="S112" i="14"/>
  <c r="U106" i="14"/>
  <c r="U112" i="14" s="1"/>
  <c r="BK106" i="14"/>
  <c r="BK109" i="14"/>
  <c r="AW112" i="14"/>
  <c r="A128" i="14"/>
  <c r="R128" i="14"/>
  <c r="BD128" i="14"/>
  <c r="AS126" i="14"/>
  <c r="AS127" i="14" s="1"/>
  <c r="AR127" i="14"/>
  <c r="BK62" i="14"/>
  <c r="BE103" i="14"/>
  <c r="BK83" i="14"/>
  <c r="BL105" i="14"/>
  <c r="BM105" i="14"/>
  <c r="BK108" i="14"/>
  <c r="BA128" i="14"/>
  <c r="BL120" i="14"/>
  <c r="BM120" i="14"/>
  <c r="AF128" i="14"/>
  <c r="BK14" i="14"/>
  <c r="BQ33" i="14"/>
  <c r="BK58" i="14"/>
  <c r="BK63" i="14"/>
  <c r="BR78" i="14"/>
  <c r="BK71" i="14"/>
  <c r="BK74" i="14"/>
  <c r="S103" i="14"/>
  <c r="AW103" i="14"/>
  <c r="BK82" i="14"/>
  <c r="BQ102" i="14"/>
  <c r="AP128" i="14"/>
  <c r="BF128" i="14"/>
  <c r="BK126" i="14"/>
  <c r="BE80" i="14"/>
  <c r="BK86" i="14"/>
  <c r="BK88" i="14"/>
  <c r="BR92" i="14"/>
  <c r="BK110" i="14"/>
  <c r="AS123" i="14"/>
  <c r="BI123" i="14"/>
  <c r="BI128" i="14" s="1"/>
  <c r="BK115" i="14"/>
  <c r="BK117" i="14"/>
  <c r="BK119" i="14"/>
  <c r="Y128" i="14"/>
  <c r="AC128" i="14"/>
  <c r="AG128" i="14"/>
  <c r="AK128" i="14"/>
  <c r="AO128" i="14"/>
  <c r="AY128" i="14"/>
  <c r="AS80" i="14"/>
  <c r="BI80" i="14"/>
  <c r="V103" i="14"/>
  <c r="V128" i="14" s="1"/>
  <c r="BQ89" i="14"/>
  <c r="BK90" i="14"/>
  <c r="BK92" i="14"/>
  <c r="S123" i="14"/>
  <c r="S128" i="14" s="1"/>
  <c r="AW123" i="14"/>
  <c r="BK114" i="14"/>
  <c r="AU128" i="14"/>
  <c r="BQ109" i="14"/>
  <c r="BH128" i="13"/>
  <c r="AB128" i="13"/>
  <c r="BH127" i="13"/>
  <c r="BG127" i="13"/>
  <c r="BF127" i="13"/>
  <c r="BD127" i="13"/>
  <c r="BC127" i="13"/>
  <c r="BB127" i="13"/>
  <c r="AZ127" i="13"/>
  <c r="AY127" i="13"/>
  <c r="AX127" i="13"/>
  <c r="AV127" i="13"/>
  <c r="AU127" i="13"/>
  <c r="AT127" i="13"/>
  <c r="AR127" i="13"/>
  <c r="AQ127" i="13"/>
  <c r="AP127" i="13"/>
  <c r="AO127" i="13"/>
  <c r="BI126" i="13"/>
  <c r="BI127" i="13" s="1"/>
  <c r="BE126" i="13"/>
  <c r="BE127" i="13" s="1"/>
  <c r="BA126" i="13"/>
  <c r="BA127" i="13" s="1"/>
  <c r="AW126" i="13"/>
  <c r="AW127" i="13" s="1"/>
  <c r="AS126" i="13"/>
  <c r="AS127" i="13" s="1"/>
  <c r="AR126" i="13"/>
  <c r="BH123" i="13"/>
  <c r="BG123" i="13"/>
  <c r="BF123" i="13"/>
  <c r="BD123" i="13"/>
  <c r="BD128" i="13" s="1"/>
  <c r="BC123" i="13"/>
  <c r="BB123" i="13"/>
  <c r="AZ123" i="13"/>
  <c r="AZ128" i="13" s="1"/>
  <c r="AY123" i="13"/>
  <c r="AX123" i="13"/>
  <c r="AV123" i="13"/>
  <c r="AU123" i="13"/>
  <c r="AT123" i="13"/>
  <c r="AQ123" i="13"/>
  <c r="AP123" i="13"/>
  <c r="AO123" i="13"/>
  <c r="AN123" i="13"/>
  <c r="AM123" i="13"/>
  <c r="AL123" i="13"/>
  <c r="AK123" i="13"/>
  <c r="AK128" i="13" s="1"/>
  <c r="AJ123" i="13"/>
  <c r="AI123" i="13"/>
  <c r="AH123" i="13"/>
  <c r="AG123" i="13"/>
  <c r="AG128" i="13" s="1"/>
  <c r="AF123" i="13"/>
  <c r="AE123" i="13"/>
  <c r="AD123" i="13"/>
  <c r="AC123" i="13"/>
  <c r="AC128" i="13" s="1"/>
  <c r="AB123" i="13"/>
  <c r="AA123" i="13"/>
  <c r="Z123" i="13"/>
  <c r="Y123" i="13"/>
  <c r="Y128" i="13" s="1"/>
  <c r="X123" i="13"/>
  <c r="W123" i="13"/>
  <c r="T123" i="13"/>
  <c r="T128" i="13" s="1"/>
  <c r="S123" i="13"/>
  <c r="R123" i="13"/>
  <c r="AR122" i="13"/>
  <c r="AS122" i="13" s="1"/>
  <c r="V122" i="13"/>
  <c r="S122" i="13"/>
  <c r="U122" i="13" s="1"/>
  <c r="AR121" i="13"/>
  <c r="AS121" i="13" s="1"/>
  <c r="V121" i="13"/>
  <c r="U121" i="13"/>
  <c r="S121" i="13"/>
  <c r="BQ120" i="13"/>
  <c r="BI120" i="13"/>
  <c r="BE120" i="13"/>
  <c r="BA120" i="13"/>
  <c r="AW120" i="13"/>
  <c r="BK120" i="13" s="1"/>
  <c r="AS120" i="13"/>
  <c r="AR120" i="13"/>
  <c r="U120" i="13"/>
  <c r="BI119" i="13"/>
  <c r="BE119" i="13"/>
  <c r="BA119" i="13"/>
  <c r="AW119" i="13"/>
  <c r="AS119" i="13"/>
  <c r="AR119" i="13"/>
  <c r="V119" i="13"/>
  <c r="S119" i="13"/>
  <c r="U119" i="13" s="1"/>
  <c r="A119" i="13"/>
  <c r="A120" i="13" s="1"/>
  <c r="A121" i="13" s="1"/>
  <c r="A122" i="13" s="1"/>
  <c r="A123" i="13" s="1"/>
  <c r="BI118" i="13"/>
  <c r="BE118" i="13"/>
  <c r="BA118" i="13"/>
  <c r="AW118" i="13"/>
  <c r="BK118" i="13" s="1"/>
  <c r="AS118" i="13"/>
  <c r="AR118" i="13"/>
  <c r="V118" i="13"/>
  <c r="U118" i="13"/>
  <c r="S118" i="13"/>
  <c r="BI117" i="13"/>
  <c r="BE117" i="13"/>
  <c r="BA117" i="13"/>
  <c r="AW117" i="13"/>
  <c r="BK117" i="13" s="1"/>
  <c r="AR117" i="13"/>
  <c r="AS117" i="13" s="1"/>
  <c r="V117" i="13"/>
  <c r="U117" i="13"/>
  <c r="S117" i="13"/>
  <c r="BI116" i="13"/>
  <c r="BE116" i="13"/>
  <c r="BA116" i="13"/>
  <c r="AW116" i="13"/>
  <c r="AR116" i="13"/>
  <c r="AS116" i="13" s="1"/>
  <c r="V116" i="13"/>
  <c r="S116" i="13"/>
  <c r="U116" i="13" s="1"/>
  <c r="BI115" i="13"/>
  <c r="BE115" i="13"/>
  <c r="BA115" i="13"/>
  <c r="AW115" i="13"/>
  <c r="AS115" i="13"/>
  <c r="AR115" i="13"/>
  <c r="V115" i="13"/>
  <c r="S115" i="13"/>
  <c r="U115" i="13" s="1"/>
  <c r="A115" i="13"/>
  <c r="A116" i="13" s="1"/>
  <c r="A117" i="13" s="1"/>
  <c r="A118" i="13" s="1"/>
  <c r="BI114" i="13"/>
  <c r="BE114" i="13"/>
  <c r="BA114" i="13"/>
  <c r="BA123" i="13" s="1"/>
  <c r="AW114" i="13"/>
  <c r="AS114" i="13"/>
  <c r="AR114" i="13"/>
  <c r="V114" i="13"/>
  <c r="V123" i="13" s="1"/>
  <c r="U114" i="13"/>
  <c r="S114" i="13"/>
  <c r="BH112" i="13"/>
  <c r="BG112" i="13"/>
  <c r="BF112" i="13"/>
  <c r="BD112" i="13"/>
  <c r="BC112" i="13"/>
  <c r="BC128" i="13" s="1"/>
  <c r="BB112" i="13"/>
  <c r="AZ112" i="13"/>
  <c r="AY112" i="13"/>
  <c r="AX112" i="13"/>
  <c r="AV112" i="13"/>
  <c r="AU112" i="13"/>
  <c r="AT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R112" i="13"/>
  <c r="BI111" i="13"/>
  <c r="BE111" i="13"/>
  <c r="BA111" i="13"/>
  <c r="AW111" i="13"/>
  <c r="AR111" i="13"/>
  <c r="AS111" i="13" s="1"/>
  <c r="BR111" i="13" s="1"/>
  <c r="V111" i="13"/>
  <c r="BQ111" i="13" s="1"/>
  <c r="S111" i="13"/>
  <c r="U111" i="13" s="1"/>
  <c r="BI110" i="13"/>
  <c r="BE110" i="13"/>
  <c r="BA110" i="13"/>
  <c r="AW110" i="13"/>
  <c r="BK110" i="13" s="1"/>
  <c r="AR110" i="13"/>
  <c r="AS110" i="13" s="1"/>
  <c r="BR110" i="13" s="1"/>
  <c r="V110" i="13"/>
  <c r="BQ110" i="13" s="1"/>
  <c r="U110" i="13"/>
  <c r="S110" i="13"/>
  <c r="BI109" i="13"/>
  <c r="BE109" i="13"/>
  <c r="BA109" i="13"/>
  <c r="AW109" i="13"/>
  <c r="BK109" i="13" s="1"/>
  <c r="AS109" i="13"/>
  <c r="AR109" i="13"/>
  <c r="V109" i="13"/>
  <c r="U109" i="13"/>
  <c r="S109" i="13"/>
  <c r="BI108" i="13"/>
  <c r="BE108" i="13"/>
  <c r="BA108" i="13"/>
  <c r="AW108" i="13"/>
  <c r="BK108" i="13" s="1"/>
  <c r="AR108" i="13"/>
  <c r="AS108" i="13" s="1"/>
  <c r="V108" i="13"/>
  <c r="V112" i="13" s="1"/>
  <c r="U108" i="13"/>
  <c r="S108" i="13"/>
  <c r="BI107" i="13"/>
  <c r="BE107" i="13"/>
  <c r="BA107" i="13"/>
  <c r="AW107" i="13"/>
  <c r="BK107" i="13" s="1"/>
  <c r="BM107" i="13" s="1"/>
  <c r="AR107" i="13"/>
  <c r="AS107" i="13" s="1"/>
  <c r="V107" i="13"/>
  <c r="S107" i="13"/>
  <c r="U107" i="13" s="1"/>
  <c r="A107" i="13"/>
  <c r="A108" i="13" s="1"/>
  <c r="A109" i="13" s="1"/>
  <c r="A110" i="13" s="1"/>
  <c r="A111" i="13" s="1"/>
  <c r="A112" i="13" s="1"/>
  <c r="BI106" i="13"/>
  <c r="BE106" i="13"/>
  <c r="BA106" i="13"/>
  <c r="AW106" i="13"/>
  <c r="AR106" i="13"/>
  <c r="AS106" i="13" s="1"/>
  <c r="V106" i="13"/>
  <c r="S106" i="13"/>
  <c r="U106" i="13" s="1"/>
  <c r="A106" i="13"/>
  <c r="BI105" i="13"/>
  <c r="BI112" i="13" s="1"/>
  <c r="BE105" i="13"/>
  <c r="BA105" i="13"/>
  <c r="AW105" i="13"/>
  <c r="AS105" i="13"/>
  <c r="AR105" i="13"/>
  <c r="V105" i="13"/>
  <c r="S105" i="13"/>
  <c r="S112" i="13" s="1"/>
  <c r="BH103" i="13"/>
  <c r="BG103" i="13"/>
  <c r="BF103" i="13"/>
  <c r="BD103" i="13"/>
  <c r="BC103" i="13"/>
  <c r="BB103" i="13"/>
  <c r="AZ103" i="13"/>
  <c r="AY103" i="13"/>
  <c r="AX103" i="13"/>
  <c r="AV103" i="13"/>
  <c r="AU103" i="13"/>
  <c r="AT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R103" i="13"/>
  <c r="BM102" i="13"/>
  <c r="BK102" i="13"/>
  <c r="BL102" i="13" s="1"/>
  <c r="AR102" i="13"/>
  <c r="AS102" i="13" s="1"/>
  <c r="V102" i="13"/>
  <c r="S102" i="13"/>
  <c r="U102" i="13" s="1"/>
  <c r="BI101" i="13"/>
  <c r="BE101" i="13"/>
  <c r="BA101" i="13"/>
  <c r="AW101" i="13"/>
  <c r="BK101" i="13" s="1"/>
  <c r="AS101" i="13"/>
  <c r="AR101" i="13"/>
  <c r="V101" i="13"/>
  <c r="U101" i="13"/>
  <c r="S101" i="13"/>
  <c r="BI100" i="13"/>
  <c r="BE100" i="13"/>
  <c r="BA100" i="13"/>
  <c r="AW100" i="13"/>
  <c r="BK100" i="13" s="1"/>
  <c r="AR100" i="13"/>
  <c r="AS100" i="13" s="1"/>
  <c r="V100" i="13"/>
  <c r="U100" i="13"/>
  <c r="S100" i="13"/>
  <c r="BI99" i="13"/>
  <c r="BE99" i="13"/>
  <c r="BA99" i="13"/>
  <c r="AW99" i="13"/>
  <c r="BK99" i="13" s="1"/>
  <c r="BM99" i="13" s="1"/>
  <c r="AR99" i="13"/>
  <c r="AS99" i="13" s="1"/>
  <c r="V99" i="13"/>
  <c r="S99" i="13"/>
  <c r="U99" i="13" s="1"/>
  <c r="A99" i="13"/>
  <c r="A100" i="13" s="1"/>
  <c r="A101" i="13" s="1"/>
  <c r="A102" i="13" s="1"/>
  <c r="A103" i="13" s="1"/>
  <c r="BI98" i="13"/>
  <c r="BE98" i="13"/>
  <c r="BA98" i="13"/>
  <c r="AW98" i="13"/>
  <c r="AR98" i="13"/>
  <c r="AS98" i="13" s="1"/>
  <c r="V98" i="13"/>
  <c r="S98" i="13"/>
  <c r="U98" i="13" s="1"/>
  <c r="BI97" i="13"/>
  <c r="BE97" i="13"/>
  <c r="BA97" i="13"/>
  <c r="AW97" i="13"/>
  <c r="AS97" i="13"/>
  <c r="AR97" i="13"/>
  <c r="V97" i="13"/>
  <c r="S97" i="13"/>
  <c r="U97" i="13" s="1"/>
  <c r="BI96" i="13"/>
  <c r="BE96" i="13"/>
  <c r="BA96" i="13"/>
  <c r="AW96" i="13"/>
  <c r="BK96" i="13" s="1"/>
  <c r="AR96" i="13"/>
  <c r="AS96" i="13" s="1"/>
  <c r="V96" i="13"/>
  <c r="U96" i="13"/>
  <c r="S96" i="13"/>
  <c r="BI95" i="13"/>
  <c r="BE95" i="13"/>
  <c r="BA95" i="13"/>
  <c r="AW95" i="13"/>
  <c r="AS95" i="13"/>
  <c r="AR95" i="13"/>
  <c r="V95" i="13"/>
  <c r="BQ102" i="13" s="1"/>
  <c r="S95" i="13"/>
  <c r="U95" i="13" s="1"/>
  <c r="BI94" i="13"/>
  <c r="BE94" i="13"/>
  <c r="BA94" i="13"/>
  <c r="AW94" i="13"/>
  <c r="AS94" i="13"/>
  <c r="AR94" i="13"/>
  <c r="V94" i="13"/>
  <c r="S94" i="13"/>
  <c r="U94" i="13" s="1"/>
  <c r="BI93" i="13"/>
  <c r="BE93" i="13"/>
  <c r="BA93" i="13"/>
  <c r="AW93" i="13"/>
  <c r="BK93" i="13" s="1"/>
  <c r="AS93" i="13"/>
  <c r="AR93" i="13"/>
  <c r="V93" i="13"/>
  <c r="S93" i="13"/>
  <c r="U93" i="13" s="1"/>
  <c r="BI92" i="13"/>
  <c r="BE92" i="13"/>
  <c r="BA92" i="13"/>
  <c r="AW92" i="13"/>
  <c r="BK92" i="13" s="1"/>
  <c r="AS92" i="13"/>
  <c r="AR92" i="13"/>
  <c r="V92" i="13"/>
  <c r="U92" i="13"/>
  <c r="S92" i="13"/>
  <c r="BI91" i="13"/>
  <c r="BE91" i="13"/>
  <c r="BA91" i="13"/>
  <c r="AW91" i="13"/>
  <c r="BK91" i="13" s="1"/>
  <c r="AS91" i="13"/>
  <c r="AR91" i="13"/>
  <c r="V91" i="13"/>
  <c r="U91" i="13"/>
  <c r="S91" i="13"/>
  <c r="BI90" i="13"/>
  <c r="BE90" i="13"/>
  <c r="BA90" i="13"/>
  <c r="AW90" i="13"/>
  <c r="BK90" i="13" s="1"/>
  <c r="AR90" i="13"/>
  <c r="AS90" i="13" s="1"/>
  <c r="BR92" i="13" s="1"/>
  <c r="V90" i="13"/>
  <c r="BQ92" i="13" s="1"/>
  <c r="U90" i="13"/>
  <c r="S90" i="13"/>
  <c r="BI89" i="13"/>
  <c r="BE89" i="13"/>
  <c r="BA89" i="13"/>
  <c r="AW89" i="13"/>
  <c r="BK89" i="13" s="1"/>
  <c r="BM89" i="13" s="1"/>
  <c r="AS89" i="13"/>
  <c r="AR89" i="13"/>
  <c r="V89" i="13"/>
  <c r="U89" i="13"/>
  <c r="S89" i="13"/>
  <c r="BI88" i="13"/>
  <c r="BE88" i="13"/>
  <c r="BA88" i="13"/>
  <c r="AW88" i="13"/>
  <c r="BK88" i="13" s="1"/>
  <c r="BM88" i="13" s="1"/>
  <c r="AR88" i="13"/>
  <c r="AS88" i="13" s="1"/>
  <c r="V88" i="13"/>
  <c r="U88" i="13"/>
  <c r="S88" i="13"/>
  <c r="BI87" i="13"/>
  <c r="BE87" i="13"/>
  <c r="BA87" i="13"/>
  <c r="AW87" i="13"/>
  <c r="AS87" i="13"/>
  <c r="AR87" i="13"/>
  <c r="V87" i="13"/>
  <c r="V103" i="13" s="1"/>
  <c r="S87" i="13"/>
  <c r="U87" i="13" s="1"/>
  <c r="BI86" i="13"/>
  <c r="BE86" i="13"/>
  <c r="BA86" i="13"/>
  <c r="AW86" i="13"/>
  <c r="BK86" i="13" s="1"/>
  <c r="AS86" i="13"/>
  <c r="AR86" i="13"/>
  <c r="V86" i="13"/>
  <c r="S86" i="13"/>
  <c r="U86" i="13" s="1"/>
  <c r="BI85" i="13"/>
  <c r="BE85" i="13"/>
  <c r="BA85" i="13"/>
  <c r="AW85" i="13"/>
  <c r="BK85" i="13" s="1"/>
  <c r="AS85" i="13"/>
  <c r="AR85" i="13"/>
  <c r="V85" i="13"/>
  <c r="U85" i="13"/>
  <c r="S85" i="13"/>
  <c r="BS84" i="13"/>
  <c r="BI84" i="13"/>
  <c r="BE84" i="13"/>
  <c r="BA84" i="13"/>
  <c r="AW84" i="13"/>
  <c r="BK84" i="13" s="1"/>
  <c r="AS84" i="13"/>
  <c r="AR84" i="13"/>
  <c r="V84" i="13"/>
  <c r="U84" i="13"/>
  <c r="BT84" i="13" s="1"/>
  <c r="S84" i="13"/>
  <c r="A84" i="13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BI83" i="13"/>
  <c r="BE83" i="13"/>
  <c r="BA83" i="13"/>
  <c r="AW83" i="13"/>
  <c r="BK83" i="13" s="1"/>
  <c r="AS83" i="13"/>
  <c r="AR83" i="13"/>
  <c r="V83" i="13"/>
  <c r="U83" i="13"/>
  <c r="S83" i="13"/>
  <c r="A83" i="13"/>
  <c r="BI82" i="13"/>
  <c r="BE82" i="13"/>
  <c r="BE103" i="13" s="1"/>
  <c r="BA82" i="13"/>
  <c r="AW82" i="13"/>
  <c r="AR82" i="13"/>
  <c r="V82" i="13"/>
  <c r="U82" i="13"/>
  <c r="S82" i="13"/>
  <c r="BH80" i="13"/>
  <c r="BG80" i="13"/>
  <c r="BF80" i="13"/>
  <c r="BD80" i="13"/>
  <c r="BC80" i="13"/>
  <c r="BB80" i="13"/>
  <c r="AZ80" i="13"/>
  <c r="AY80" i="13"/>
  <c r="AX80" i="13"/>
  <c r="AV80" i="13"/>
  <c r="AU80" i="13"/>
  <c r="AT80" i="13"/>
  <c r="AQ80" i="13"/>
  <c r="AP80" i="13"/>
  <c r="AO80" i="13"/>
  <c r="AN80" i="13"/>
  <c r="AM80" i="13"/>
  <c r="AL80" i="13"/>
  <c r="AK80" i="13"/>
  <c r="AJ80" i="13"/>
  <c r="AJ128" i="13" s="1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T80" i="13"/>
  <c r="R80" i="13"/>
  <c r="BI79" i="13"/>
  <c r="BE79" i="13"/>
  <c r="BA79" i="13"/>
  <c r="AW79" i="13"/>
  <c r="AR79" i="13"/>
  <c r="AS79" i="13" s="1"/>
  <c r="V79" i="13"/>
  <c r="U79" i="13"/>
  <c r="S79" i="13"/>
  <c r="BI78" i="13"/>
  <c r="BE78" i="13"/>
  <c r="BA78" i="13"/>
  <c r="AW78" i="13"/>
  <c r="BK78" i="13" s="1"/>
  <c r="BM78" i="13" s="1"/>
  <c r="AS78" i="13"/>
  <c r="AR78" i="13"/>
  <c r="V78" i="13"/>
  <c r="U78" i="13"/>
  <c r="S78" i="13"/>
  <c r="BI77" i="13"/>
  <c r="BE77" i="13"/>
  <c r="BA77" i="13"/>
  <c r="AW77" i="13"/>
  <c r="BK77" i="13" s="1"/>
  <c r="BM77" i="13" s="1"/>
  <c r="AR77" i="13"/>
  <c r="AS77" i="13" s="1"/>
  <c r="V77" i="13"/>
  <c r="U77" i="13"/>
  <c r="S77" i="13"/>
  <c r="BI76" i="13"/>
  <c r="BE76" i="13"/>
  <c r="BA76" i="13"/>
  <c r="AW76" i="13"/>
  <c r="AS76" i="13"/>
  <c r="AR76" i="13"/>
  <c r="V76" i="13"/>
  <c r="S76" i="13"/>
  <c r="U76" i="13" s="1"/>
  <c r="BI75" i="13"/>
  <c r="BE75" i="13"/>
  <c r="BA75" i="13"/>
  <c r="AW75" i="13"/>
  <c r="BK75" i="13" s="1"/>
  <c r="AR75" i="13"/>
  <c r="AS75" i="13" s="1"/>
  <c r="V75" i="13"/>
  <c r="S75" i="13"/>
  <c r="U75" i="13" s="1"/>
  <c r="A75" i="13"/>
  <c r="A76" i="13" s="1"/>
  <c r="A77" i="13" s="1"/>
  <c r="A78" i="13" s="1"/>
  <c r="A79" i="13" s="1"/>
  <c r="A80" i="13" s="1"/>
  <c r="BI74" i="13"/>
  <c r="BE74" i="13"/>
  <c r="BA74" i="13"/>
  <c r="AW74" i="13"/>
  <c r="BK74" i="13" s="1"/>
  <c r="AS74" i="13"/>
  <c r="AR74" i="13"/>
  <c r="V74" i="13"/>
  <c r="S74" i="13"/>
  <c r="U74" i="13" s="1"/>
  <c r="BI73" i="13"/>
  <c r="BE73" i="13"/>
  <c r="BA73" i="13"/>
  <c r="AW73" i="13"/>
  <c r="BK73" i="13" s="1"/>
  <c r="BL73" i="13" s="1"/>
  <c r="AR73" i="13"/>
  <c r="AS73" i="13" s="1"/>
  <c r="V73" i="13"/>
  <c r="U73" i="13"/>
  <c r="S73" i="13"/>
  <c r="BI72" i="13"/>
  <c r="BE72" i="13"/>
  <c r="BA72" i="13"/>
  <c r="AW72" i="13"/>
  <c r="AR72" i="13"/>
  <c r="V72" i="13"/>
  <c r="S72" i="13"/>
  <c r="U72" i="13" s="1"/>
  <c r="BI71" i="13"/>
  <c r="BE71" i="13"/>
  <c r="BA71" i="13"/>
  <c r="AW71" i="13"/>
  <c r="BK71" i="13" s="1"/>
  <c r="AR71" i="13"/>
  <c r="AS71" i="13" s="1"/>
  <c r="V71" i="13"/>
  <c r="U71" i="13"/>
  <c r="S71" i="13"/>
  <c r="BI70" i="13"/>
  <c r="BE70" i="13"/>
  <c r="BA70" i="13"/>
  <c r="AW70" i="13"/>
  <c r="BK70" i="13" s="1"/>
  <c r="AS70" i="13"/>
  <c r="AR70" i="13"/>
  <c r="V70" i="13"/>
  <c r="U70" i="13"/>
  <c r="S70" i="13"/>
  <c r="BI69" i="13"/>
  <c r="BE69" i="13"/>
  <c r="BA69" i="13"/>
  <c r="AW69" i="13"/>
  <c r="BK69" i="13" s="1"/>
  <c r="AR69" i="13"/>
  <c r="AS69" i="13" s="1"/>
  <c r="V69" i="13"/>
  <c r="U69" i="13"/>
  <c r="S69" i="13"/>
  <c r="BI68" i="13"/>
  <c r="BE68" i="13"/>
  <c r="BA68" i="13"/>
  <c r="AW68" i="13"/>
  <c r="AS68" i="13"/>
  <c r="AR68" i="13"/>
  <c r="V68" i="13"/>
  <c r="S68" i="13"/>
  <c r="U68" i="13" s="1"/>
  <c r="A68" i="13"/>
  <c r="A69" i="13" s="1"/>
  <c r="A70" i="13" s="1"/>
  <c r="A71" i="13" s="1"/>
  <c r="A72" i="13" s="1"/>
  <c r="A73" i="13" s="1"/>
  <c r="A74" i="13" s="1"/>
  <c r="BI67" i="13"/>
  <c r="BE67" i="13"/>
  <c r="BA67" i="13"/>
  <c r="AW67" i="13"/>
  <c r="BK67" i="13" s="1"/>
  <c r="AR67" i="13"/>
  <c r="AS67" i="13" s="1"/>
  <c r="V67" i="13"/>
  <c r="U67" i="13"/>
  <c r="S67" i="13"/>
  <c r="A67" i="13"/>
  <c r="BI66" i="13"/>
  <c r="BI80" i="13" s="1"/>
  <c r="BE66" i="13"/>
  <c r="BA66" i="13"/>
  <c r="AW66" i="13"/>
  <c r="AS66" i="13"/>
  <c r="AR66" i="13"/>
  <c r="V66" i="13"/>
  <c r="S66" i="13"/>
  <c r="U66" i="13" s="1"/>
  <c r="BH64" i="13"/>
  <c r="BG64" i="13"/>
  <c r="BF64" i="13"/>
  <c r="BD64" i="13"/>
  <c r="BC64" i="13"/>
  <c r="BB64" i="13"/>
  <c r="AZ64" i="13"/>
  <c r="AY64" i="13"/>
  <c r="AX64" i="13"/>
  <c r="AV64" i="13"/>
  <c r="AU64" i="13"/>
  <c r="AT64" i="13"/>
  <c r="AQ64" i="13"/>
  <c r="AP64" i="13"/>
  <c r="AO64" i="13"/>
  <c r="R64" i="13"/>
  <c r="BI63" i="13"/>
  <c r="BE63" i="13"/>
  <c r="BA63" i="13"/>
  <c r="AW63" i="13"/>
  <c r="BK63" i="13" s="1"/>
  <c r="AR63" i="13"/>
  <c r="AS63" i="13" s="1"/>
  <c r="V63" i="13"/>
  <c r="S63" i="13"/>
  <c r="U63" i="13" s="1"/>
  <c r="BI62" i="13"/>
  <c r="BE62" i="13"/>
  <c r="BA62" i="13"/>
  <c r="AW62" i="13"/>
  <c r="BK62" i="13" s="1"/>
  <c r="AS62" i="13"/>
  <c r="AR62" i="13"/>
  <c r="V62" i="13"/>
  <c r="S62" i="13"/>
  <c r="U62" i="13" s="1"/>
  <c r="BI61" i="13"/>
  <c r="BE61" i="13"/>
  <c r="BA61" i="13"/>
  <c r="AW61" i="13"/>
  <c r="BK61" i="13" s="1"/>
  <c r="BL61" i="13" s="1"/>
  <c r="AR61" i="13"/>
  <c r="AS61" i="13" s="1"/>
  <c r="V61" i="13"/>
  <c r="U61" i="13"/>
  <c r="S61" i="13"/>
  <c r="BI60" i="13"/>
  <c r="BE60" i="13"/>
  <c r="BA60" i="13"/>
  <c r="AW60" i="13"/>
  <c r="AR60" i="13"/>
  <c r="AS60" i="13" s="1"/>
  <c r="V60" i="13"/>
  <c r="S60" i="13"/>
  <c r="U60" i="13" s="1"/>
  <c r="BI59" i="13"/>
  <c r="BE59" i="13"/>
  <c r="BA59" i="13"/>
  <c r="AW59" i="13"/>
  <c r="BK59" i="13" s="1"/>
  <c r="AR59" i="13"/>
  <c r="AS59" i="13" s="1"/>
  <c r="V59" i="13"/>
  <c r="U59" i="13"/>
  <c r="S59" i="13"/>
  <c r="BI58" i="13"/>
  <c r="BE58" i="13"/>
  <c r="BA58" i="13"/>
  <c r="AW58" i="13"/>
  <c r="BK58" i="13" s="1"/>
  <c r="AS58" i="13"/>
  <c r="AR58" i="13"/>
  <c r="V58" i="13"/>
  <c r="U58" i="13"/>
  <c r="S58" i="13"/>
  <c r="BI57" i="13"/>
  <c r="BE57" i="13"/>
  <c r="BA57" i="13"/>
  <c r="AW57" i="13"/>
  <c r="BK57" i="13" s="1"/>
  <c r="AR57" i="13"/>
  <c r="AS57" i="13" s="1"/>
  <c r="V57" i="13"/>
  <c r="U57" i="13"/>
  <c r="S57" i="13"/>
  <c r="BI56" i="13"/>
  <c r="BE56" i="13"/>
  <c r="BA56" i="13"/>
  <c r="AW56" i="13"/>
  <c r="AS56" i="13"/>
  <c r="AR56" i="13"/>
  <c r="V56" i="13"/>
  <c r="S56" i="13"/>
  <c r="U56" i="13" s="1"/>
  <c r="BI55" i="13"/>
  <c r="BE55" i="13"/>
  <c r="BA55" i="13"/>
  <c r="AW55" i="13"/>
  <c r="AR55" i="13"/>
  <c r="AS55" i="13" s="1"/>
  <c r="V55" i="13"/>
  <c r="S55" i="13"/>
  <c r="U55" i="13" s="1"/>
  <c r="BI54" i="13"/>
  <c r="BE54" i="13"/>
  <c r="BA54" i="13"/>
  <c r="AW54" i="13"/>
  <c r="BK54" i="13" s="1"/>
  <c r="AS54" i="13"/>
  <c r="AR54" i="13"/>
  <c r="V54" i="13"/>
  <c r="S54" i="13"/>
  <c r="U54" i="13" s="1"/>
  <c r="BI53" i="13"/>
  <c r="BA53" i="13"/>
  <c r="BK53" i="13" s="1"/>
  <c r="BL53" i="13" s="1"/>
  <c r="AW53" i="13"/>
  <c r="AS53" i="13"/>
  <c r="AR53" i="13"/>
  <c r="V53" i="13"/>
  <c r="S53" i="13"/>
  <c r="U53" i="13" s="1"/>
  <c r="BI52" i="13"/>
  <c r="BE52" i="13"/>
  <c r="BA52" i="13"/>
  <c r="AW52" i="13"/>
  <c r="AR52" i="13"/>
  <c r="AS52" i="13" s="1"/>
  <c r="V52" i="13"/>
  <c r="U52" i="13"/>
  <c r="S52" i="13"/>
  <c r="BI51" i="13"/>
  <c r="BE51" i="13"/>
  <c r="BA51" i="13"/>
  <c r="AW51" i="13"/>
  <c r="BK51" i="13" s="1"/>
  <c r="BM51" i="13" s="1"/>
  <c r="AR51" i="13"/>
  <c r="AS51" i="13" s="1"/>
  <c r="V51" i="13"/>
  <c r="S51" i="13"/>
  <c r="U51" i="13" s="1"/>
  <c r="BI50" i="13"/>
  <c r="BE50" i="13"/>
  <c r="BA50" i="13"/>
  <c r="AW50" i="13"/>
  <c r="AS50" i="13"/>
  <c r="AR50" i="13"/>
  <c r="V50" i="13"/>
  <c r="S50" i="13"/>
  <c r="U50" i="13" s="1"/>
  <c r="BI49" i="13"/>
  <c r="BE49" i="13"/>
  <c r="BA49" i="13"/>
  <c r="AW49" i="13"/>
  <c r="AS49" i="13"/>
  <c r="AR49" i="13"/>
  <c r="V49" i="13"/>
  <c r="S49" i="13"/>
  <c r="U49" i="13" s="1"/>
  <c r="BI48" i="13"/>
  <c r="BE48" i="13"/>
  <c r="BA48" i="13"/>
  <c r="AW48" i="13"/>
  <c r="BK48" i="13" s="1"/>
  <c r="AR48" i="13"/>
  <c r="AS48" i="13" s="1"/>
  <c r="V48" i="13"/>
  <c r="U48" i="13"/>
  <c r="S48" i="13"/>
  <c r="BI47" i="13"/>
  <c r="BE47" i="13"/>
  <c r="BA47" i="13"/>
  <c r="AW47" i="13"/>
  <c r="AR47" i="13"/>
  <c r="AS47" i="13" s="1"/>
  <c r="V47" i="13"/>
  <c r="S47" i="13"/>
  <c r="U47" i="13" s="1"/>
  <c r="BI46" i="13"/>
  <c r="BE46" i="13"/>
  <c r="BA46" i="13"/>
  <c r="AW46" i="13"/>
  <c r="BK46" i="13" s="1"/>
  <c r="BL46" i="13" s="1"/>
  <c r="AR46" i="13"/>
  <c r="AS46" i="13" s="1"/>
  <c r="V46" i="13"/>
  <c r="S46" i="13"/>
  <c r="U46" i="13" s="1"/>
  <c r="BI45" i="13"/>
  <c r="BE45" i="13"/>
  <c r="BA45" i="13"/>
  <c r="AW45" i="13"/>
  <c r="BK45" i="13" s="1"/>
  <c r="BM45" i="13" s="1"/>
  <c r="AS45" i="13"/>
  <c r="AR45" i="13"/>
  <c r="V45" i="13"/>
  <c r="S45" i="13"/>
  <c r="U45" i="13" s="1"/>
  <c r="BI44" i="13"/>
  <c r="BE44" i="13"/>
  <c r="BA44" i="13"/>
  <c r="AW44" i="13"/>
  <c r="BK44" i="13" s="1"/>
  <c r="BM44" i="13" s="1"/>
  <c r="AR44" i="13"/>
  <c r="AS44" i="13" s="1"/>
  <c r="V44" i="13"/>
  <c r="U44" i="13"/>
  <c r="S44" i="13"/>
  <c r="BI43" i="13"/>
  <c r="BE43" i="13"/>
  <c r="BA43" i="13"/>
  <c r="AW43" i="13"/>
  <c r="BK43" i="13" s="1"/>
  <c r="BL43" i="13" s="1"/>
  <c r="AR43" i="13"/>
  <c r="AS43" i="13" s="1"/>
  <c r="BR43" i="13" s="1"/>
  <c r="V43" i="13"/>
  <c r="S43" i="13"/>
  <c r="U43" i="13" s="1"/>
  <c r="BI42" i="13"/>
  <c r="BE42" i="13"/>
  <c r="BA42" i="13"/>
  <c r="AW42" i="13"/>
  <c r="AS42" i="13"/>
  <c r="AR42" i="13"/>
  <c r="V42" i="13"/>
  <c r="S42" i="13"/>
  <c r="U42" i="13" s="1"/>
  <c r="BI41" i="13"/>
  <c r="BE41" i="13"/>
  <c r="BA41" i="13"/>
  <c r="AW41" i="13"/>
  <c r="AR41" i="13"/>
  <c r="AS41" i="13" s="1"/>
  <c r="BR41" i="13" s="1"/>
  <c r="V41" i="13"/>
  <c r="BQ63" i="13" s="1"/>
  <c r="S41" i="13"/>
  <c r="U41" i="13" s="1"/>
  <c r="BI40" i="13"/>
  <c r="BE40" i="13"/>
  <c r="BA40" i="13"/>
  <c r="AW40" i="13"/>
  <c r="BK40" i="13" s="1"/>
  <c r="AR40" i="13"/>
  <c r="AS40" i="13" s="1"/>
  <c r="V40" i="13"/>
  <c r="U40" i="13"/>
  <c r="S40" i="13"/>
  <c r="BI39" i="13"/>
  <c r="BE39" i="13"/>
  <c r="BA39" i="13"/>
  <c r="AW39" i="13"/>
  <c r="BK39" i="13" s="1"/>
  <c r="AS39" i="13"/>
  <c r="AR39" i="13"/>
  <c r="V39" i="13"/>
  <c r="U39" i="13"/>
  <c r="S39" i="13"/>
  <c r="BI38" i="13"/>
  <c r="BE38" i="13"/>
  <c r="BA38" i="13"/>
  <c r="AW38" i="13"/>
  <c r="BK38" i="13" s="1"/>
  <c r="AR38" i="13"/>
  <c r="AS38" i="13" s="1"/>
  <c r="V38" i="13"/>
  <c r="U38" i="13"/>
  <c r="S38" i="13"/>
  <c r="BI37" i="13"/>
  <c r="BE37" i="13"/>
  <c r="BA37" i="13"/>
  <c r="AW37" i="13"/>
  <c r="AS37" i="13"/>
  <c r="AR37" i="13"/>
  <c r="V37" i="13"/>
  <c r="S37" i="13"/>
  <c r="U37" i="13" s="1"/>
  <c r="BI36" i="13"/>
  <c r="BE36" i="13"/>
  <c r="BA36" i="13"/>
  <c r="AW36" i="13"/>
  <c r="AR36" i="13"/>
  <c r="AS36" i="13" s="1"/>
  <c r="V36" i="13"/>
  <c r="S36" i="13"/>
  <c r="U36" i="13" s="1"/>
  <c r="BI35" i="13"/>
  <c r="BE35" i="13"/>
  <c r="BA35" i="13"/>
  <c r="AW35" i="13"/>
  <c r="AS35" i="13"/>
  <c r="AR35" i="13"/>
  <c r="V35" i="13"/>
  <c r="S35" i="13"/>
  <c r="U35" i="13" s="1"/>
  <c r="BI34" i="13"/>
  <c r="BE34" i="13"/>
  <c r="BA34" i="13"/>
  <c r="AW34" i="13"/>
  <c r="BK34" i="13" s="1"/>
  <c r="BL34" i="13" s="1"/>
  <c r="AR34" i="13"/>
  <c r="AS34" i="13" s="1"/>
  <c r="BR63" i="13" s="1"/>
  <c r="V34" i="13"/>
  <c r="U34" i="13"/>
  <c r="S34" i="13"/>
  <c r="BI33" i="13"/>
  <c r="BE33" i="13"/>
  <c r="BA33" i="13"/>
  <c r="AW33" i="13"/>
  <c r="BK33" i="13" s="1"/>
  <c r="AS33" i="13"/>
  <c r="AR33" i="13"/>
  <c r="V33" i="13"/>
  <c r="S33" i="13"/>
  <c r="U33" i="13" s="1"/>
  <c r="BI32" i="13"/>
  <c r="BE32" i="13"/>
  <c r="BA32" i="13"/>
  <c r="AW32" i="13"/>
  <c r="BK32" i="13" s="1"/>
  <c r="AR32" i="13"/>
  <c r="AS32" i="13" s="1"/>
  <c r="V32" i="13"/>
  <c r="U32" i="13"/>
  <c r="S32" i="13"/>
  <c r="BI31" i="13"/>
  <c r="BE31" i="13"/>
  <c r="BA31" i="13"/>
  <c r="AW31" i="13"/>
  <c r="AR31" i="13"/>
  <c r="AS31" i="13" s="1"/>
  <c r="V31" i="13"/>
  <c r="S31" i="13"/>
  <c r="U31" i="13" s="1"/>
  <c r="BI30" i="13"/>
  <c r="BE30" i="13"/>
  <c r="BA30" i="13"/>
  <c r="AW30" i="13"/>
  <c r="BK30" i="13" s="1"/>
  <c r="BL30" i="13" s="1"/>
  <c r="AR30" i="13"/>
  <c r="AS30" i="13" s="1"/>
  <c r="V30" i="13"/>
  <c r="S30" i="13"/>
  <c r="U30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BI29" i="13"/>
  <c r="BE29" i="13"/>
  <c r="BA29" i="13"/>
  <c r="AW29" i="13"/>
  <c r="BK29" i="13" s="1"/>
  <c r="BM29" i="13" s="1"/>
  <c r="AS29" i="13"/>
  <c r="AR29" i="13"/>
  <c r="V29" i="13"/>
  <c r="S29" i="13"/>
  <c r="U29" i="13" s="1"/>
  <c r="BI28" i="13"/>
  <c r="BE28" i="13"/>
  <c r="BA28" i="13"/>
  <c r="AW28" i="13"/>
  <c r="AR28" i="13"/>
  <c r="AS28" i="13" s="1"/>
  <c r="V28" i="13"/>
  <c r="U28" i="13"/>
  <c r="S28" i="13"/>
  <c r="BI27" i="13"/>
  <c r="BE27" i="13"/>
  <c r="BA27" i="13"/>
  <c r="BA64" i="13" s="1"/>
  <c r="AW27" i="13"/>
  <c r="BK27" i="13" s="1"/>
  <c r="BL27" i="13" s="1"/>
  <c r="AR27" i="13"/>
  <c r="AS27" i="13" s="1"/>
  <c r="V27" i="13"/>
  <c r="S27" i="13"/>
  <c r="U27" i="13" s="1"/>
  <c r="BI26" i="13"/>
  <c r="BE26" i="13"/>
  <c r="BA26" i="13"/>
  <c r="AW26" i="13"/>
  <c r="BK26" i="13" s="1"/>
  <c r="AS26" i="13"/>
  <c r="AR26" i="13"/>
  <c r="V26" i="13"/>
  <c r="U26" i="13"/>
  <c r="S26" i="13"/>
  <c r="BI25" i="13"/>
  <c r="BE25" i="13"/>
  <c r="BA25" i="13"/>
  <c r="AW25" i="13"/>
  <c r="BK25" i="13" s="1"/>
  <c r="AS25" i="13"/>
  <c r="AR25" i="13"/>
  <c r="V25" i="13"/>
  <c r="S25" i="13"/>
  <c r="U25" i="13" s="1"/>
  <c r="BI24" i="13"/>
  <c r="BE24" i="13"/>
  <c r="BA24" i="13"/>
  <c r="AW24" i="13"/>
  <c r="BK24" i="13" s="1"/>
  <c r="AR24" i="13"/>
  <c r="AS24" i="13" s="1"/>
  <c r="V24" i="13"/>
  <c r="U24" i="13"/>
  <c r="S24" i="13"/>
  <c r="A24" i="13"/>
  <c r="A25" i="13" s="1"/>
  <c r="A26" i="13" s="1"/>
  <c r="A27" i="13" s="1"/>
  <c r="A28" i="13" s="1"/>
  <c r="A29" i="13" s="1"/>
  <c r="BI23" i="13"/>
  <c r="BE23" i="13"/>
  <c r="BA23" i="13"/>
  <c r="AW23" i="13"/>
  <c r="AR23" i="13"/>
  <c r="AS23" i="13" s="1"/>
  <c r="V23" i="13"/>
  <c r="S23" i="13"/>
  <c r="U23" i="13" s="1"/>
  <c r="A23" i="13"/>
  <c r="BI22" i="13"/>
  <c r="BE22" i="13"/>
  <c r="BE64" i="13" s="1"/>
  <c r="BA22" i="13"/>
  <c r="AW22" i="13"/>
  <c r="BK22" i="13" s="1"/>
  <c r="BL22" i="13" s="1"/>
  <c r="AR22" i="13"/>
  <c r="V22" i="13"/>
  <c r="S22" i="13"/>
  <c r="U22" i="13" s="1"/>
  <c r="A22" i="13"/>
  <c r="BI21" i="13"/>
  <c r="BI64" i="13" s="1"/>
  <c r="BE21" i="13"/>
  <c r="BA21" i="13"/>
  <c r="AW21" i="13"/>
  <c r="AW64" i="13" s="1"/>
  <c r="AS21" i="13"/>
  <c r="AS64" i="13" s="1"/>
  <c r="AR21" i="13"/>
  <c r="V21" i="13"/>
  <c r="U21" i="13"/>
  <c r="S21" i="13"/>
  <c r="AS20" i="13"/>
  <c r="AR20" i="13"/>
  <c r="BQ19" i="13"/>
  <c r="BI19" i="13"/>
  <c r="BH19" i="13"/>
  <c r="BG19" i="13"/>
  <c r="BF19" i="13"/>
  <c r="BD19" i="13"/>
  <c r="BC19" i="13"/>
  <c r="BB19" i="13"/>
  <c r="BA19" i="13"/>
  <c r="AZ19" i="13"/>
  <c r="AY19" i="13"/>
  <c r="AX19" i="13"/>
  <c r="AW19" i="13"/>
  <c r="AV19" i="13"/>
  <c r="AU19" i="13"/>
  <c r="AT19" i="13"/>
  <c r="AQ19" i="13"/>
  <c r="AP19" i="13"/>
  <c r="AO19" i="13"/>
  <c r="V19" i="13"/>
  <c r="R19" i="13"/>
  <c r="BI18" i="13"/>
  <c r="BE18" i="13"/>
  <c r="BA18" i="13"/>
  <c r="AW18" i="13"/>
  <c r="AR18" i="13"/>
  <c r="AS18" i="13" s="1"/>
  <c r="U18" i="13"/>
  <c r="S18" i="13"/>
  <c r="BI17" i="13"/>
  <c r="BE17" i="13"/>
  <c r="BA17" i="13"/>
  <c r="AW17" i="13"/>
  <c r="BK17" i="13" s="1"/>
  <c r="AR17" i="13"/>
  <c r="AS17" i="13" s="1"/>
  <c r="S17" i="13"/>
  <c r="U17" i="13" s="1"/>
  <c r="BI16" i="13"/>
  <c r="BE16" i="13"/>
  <c r="BE19" i="13" s="1"/>
  <c r="BA16" i="13"/>
  <c r="AW16" i="13"/>
  <c r="AR16" i="13"/>
  <c r="AS16" i="13" s="1"/>
  <c r="U16" i="13"/>
  <c r="S16" i="13"/>
  <c r="BI15" i="13"/>
  <c r="BE15" i="13"/>
  <c r="BA15" i="13"/>
  <c r="AW15" i="13"/>
  <c r="BK15" i="13" s="1"/>
  <c r="AR15" i="13"/>
  <c r="AS15" i="13" s="1"/>
  <c r="S15" i="13"/>
  <c r="U15" i="13" s="1"/>
  <c r="A15" i="13"/>
  <c r="A16" i="13" s="1"/>
  <c r="A17" i="13" s="1"/>
  <c r="A18" i="13" s="1"/>
  <c r="A19" i="13" s="1"/>
  <c r="BI14" i="13"/>
  <c r="BE14" i="13"/>
  <c r="BA14" i="13"/>
  <c r="AW14" i="13"/>
  <c r="BK14" i="13" s="1"/>
  <c r="AR14" i="13"/>
  <c r="S14" i="13"/>
  <c r="U14" i="13" s="1"/>
  <c r="AU12" i="13"/>
  <c r="AV12" i="13" s="1"/>
  <c r="AX12" i="13" s="1"/>
  <c r="AY12" i="13" s="1"/>
  <c r="AZ12" i="13" s="1"/>
  <c r="BB12" i="13" s="1"/>
  <c r="BC12" i="13" s="1"/>
  <c r="BD12" i="13" s="1"/>
  <c r="BF12" i="13" s="1"/>
  <c r="BG12" i="13" s="1"/>
  <c r="BH12" i="13" s="1"/>
  <c r="BI12" i="13" s="1"/>
  <c r="BJ12" i="13" s="1"/>
  <c r="BK12" i="13" s="1"/>
  <c r="BL12" i="13" s="1"/>
  <c r="BM12" i="13" s="1"/>
  <c r="S12" i="13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BT7" i="13"/>
  <c r="BS7" i="13"/>
  <c r="BT6" i="13"/>
  <c r="BS6" i="13"/>
  <c r="BU6" i="13" s="1"/>
  <c r="BL114" i="14" l="1"/>
  <c r="BK123" i="14"/>
  <c r="BM114" i="14"/>
  <c r="BM90" i="14"/>
  <c r="BL90" i="14"/>
  <c r="BM117" i="14"/>
  <c r="BL117" i="14"/>
  <c r="BM110" i="14"/>
  <c r="BL110" i="14"/>
  <c r="BL74" i="14"/>
  <c r="BM74" i="14"/>
  <c r="BL58" i="14"/>
  <c r="BM58" i="14"/>
  <c r="BL97" i="14"/>
  <c r="BM97" i="14"/>
  <c r="BM55" i="14"/>
  <c r="BL55" i="14"/>
  <c r="BM44" i="14"/>
  <c r="BL44" i="14"/>
  <c r="BM36" i="14"/>
  <c r="BL36" i="14"/>
  <c r="BM30" i="14"/>
  <c r="BL30" i="14"/>
  <c r="BL23" i="14"/>
  <c r="BM23" i="14"/>
  <c r="AW128" i="14"/>
  <c r="BM115" i="14"/>
  <c r="BL115" i="14"/>
  <c r="BK127" i="14"/>
  <c r="BL126" i="14"/>
  <c r="BL127" i="14" s="1"/>
  <c r="BK103" i="14"/>
  <c r="BM103" i="14" s="1"/>
  <c r="BM82" i="14"/>
  <c r="BL82" i="14"/>
  <c r="BL71" i="14"/>
  <c r="BM71" i="14"/>
  <c r="BL112" i="14"/>
  <c r="BL62" i="14"/>
  <c r="BM62" i="14"/>
  <c r="BL109" i="14"/>
  <c r="BM109" i="14"/>
  <c r="AS103" i="14"/>
  <c r="BO103" i="14" s="1"/>
  <c r="BR89" i="14"/>
  <c r="BS102" i="14" s="1"/>
  <c r="U128" i="14"/>
  <c r="BM48" i="14"/>
  <c r="BL48" i="14"/>
  <c r="BM40" i="14"/>
  <c r="BL40" i="14"/>
  <c r="BL15" i="14"/>
  <c r="BM15" i="14"/>
  <c r="BR109" i="14"/>
  <c r="AS112" i="14"/>
  <c r="BO112" i="14" s="1"/>
  <c r="BL61" i="14"/>
  <c r="BM61" i="14"/>
  <c r="BM52" i="14"/>
  <c r="BL52" i="14"/>
  <c r="BM43" i="14"/>
  <c r="BL43" i="14"/>
  <c r="BM28" i="14"/>
  <c r="BL28" i="14"/>
  <c r="BL17" i="14"/>
  <c r="BM17" i="14"/>
  <c r="BM16" i="14"/>
  <c r="BL16" i="14"/>
  <c r="BM88" i="14"/>
  <c r="BL88" i="14"/>
  <c r="BK19" i="14"/>
  <c r="BM19" i="14" s="1"/>
  <c r="BL14" i="14"/>
  <c r="BM14" i="14"/>
  <c r="BK112" i="14"/>
  <c r="BM112" i="14" s="1"/>
  <c r="BM106" i="14"/>
  <c r="BL106" i="14"/>
  <c r="BL101" i="14"/>
  <c r="BM101" i="14"/>
  <c r="BL93" i="14"/>
  <c r="BM93" i="14"/>
  <c r="BL78" i="14"/>
  <c r="BM78" i="14"/>
  <c r="BM57" i="14"/>
  <c r="BL57" i="14"/>
  <c r="BM34" i="14"/>
  <c r="BL34" i="14"/>
  <c r="BK80" i="14"/>
  <c r="BM80" i="14" s="1"/>
  <c r="BM66" i="14"/>
  <c r="BL66" i="14"/>
  <c r="BL80" i="14" s="1"/>
  <c r="BL51" i="14"/>
  <c r="BM51" i="14"/>
  <c r="BM38" i="14"/>
  <c r="BL38" i="14"/>
  <c r="BM32" i="14"/>
  <c r="BL32" i="14"/>
  <c r="BL24" i="14"/>
  <c r="BM24" i="14"/>
  <c r="AR128" i="14"/>
  <c r="BL59" i="14"/>
  <c r="BM59" i="14"/>
  <c r="BO19" i="14"/>
  <c r="BR19" i="14"/>
  <c r="BM92" i="14"/>
  <c r="BL92" i="14"/>
  <c r="BM119" i="14"/>
  <c r="BL119" i="14"/>
  <c r="BO123" i="14"/>
  <c r="BM86" i="14"/>
  <c r="BL86" i="14"/>
  <c r="BL63" i="14"/>
  <c r="BM63" i="14"/>
  <c r="BM108" i="14"/>
  <c r="BL108" i="14"/>
  <c r="BM83" i="14"/>
  <c r="BL83" i="14"/>
  <c r="BL84" i="14"/>
  <c r="BM84" i="14"/>
  <c r="BL70" i="14"/>
  <c r="BM70" i="14"/>
  <c r="BM73" i="14"/>
  <c r="BL73" i="14"/>
  <c r="BM46" i="14"/>
  <c r="BL46" i="14"/>
  <c r="BM50" i="14"/>
  <c r="BL50" i="14"/>
  <c r="BL37" i="14"/>
  <c r="BM37" i="14"/>
  <c r="BL31" i="14"/>
  <c r="BM31" i="14"/>
  <c r="BK64" i="14"/>
  <c r="BM64" i="14" s="1"/>
  <c r="BM21" i="14"/>
  <c r="BL21" i="14"/>
  <c r="BL64" i="14" s="1"/>
  <c r="BL27" i="14"/>
  <c r="BM27" i="14"/>
  <c r="BQ64" i="14"/>
  <c r="BO64" i="14"/>
  <c r="BL26" i="13"/>
  <c r="BM26" i="13"/>
  <c r="BM58" i="13"/>
  <c r="BL58" i="13"/>
  <c r="BO64" i="13"/>
  <c r="BQ64" i="13"/>
  <c r="BM38" i="13"/>
  <c r="BL38" i="13"/>
  <c r="BM70" i="13"/>
  <c r="BL70" i="13"/>
  <c r="BL71" i="13"/>
  <c r="BM71" i="13"/>
  <c r="BL92" i="13"/>
  <c r="BM92" i="13"/>
  <c r="BM101" i="13"/>
  <c r="BL101" i="13"/>
  <c r="BM110" i="13"/>
  <c r="BL110" i="13"/>
  <c r="BM14" i="13"/>
  <c r="BL14" i="13"/>
  <c r="BK19" i="13"/>
  <c r="BM19" i="13" s="1"/>
  <c r="BM17" i="13"/>
  <c r="BL17" i="13"/>
  <c r="BM24" i="13"/>
  <c r="BL24" i="13"/>
  <c r="BM25" i="13"/>
  <c r="BL25" i="13"/>
  <c r="BM57" i="13"/>
  <c r="BL57" i="13"/>
  <c r="BL67" i="13"/>
  <c r="BM67" i="13"/>
  <c r="BL59" i="13"/>
  <c r="BM59" i="13"/>
  <c r="BL69" i="13"/>
  <c r="BM69" i="13"/>
  <c r="BM84" i="13"/>
  <c r="BL84" i="13"/>
  <c r="BM15" i="13"/>
  <c r="BL15" i="13"/>
  <c r="U64" i="13"/>
  <c r="BM32" i="13"/>
  <c r="BL32" i="13"/>
  <c r="BM33" i="13"/>
  <c r="BL33" i="13"/>
  <c r="BM39" i="13"/>
  <c r="BL39" i="13"/>
  <c r="BL40" i="13"/>
  <c r="BM40" i="13"/>
  <c r="BM83" i="13"/>
  <c r="BL83" i="13"/>
  <c r="BM85" i="13"/>
  <c r="BL85" i="13"/>
  <c r="BK21" i="13"/>
  <c r="BL29" i="13"/>
  <c r="BM61" i="13"/>
  <c r="BM109" i="13"/>
  <c r="BL109" i="13"/>
  <c r="BM27" i="13"/>
  <c r="BM30" i="13"/>
  <c r="BM34" i="13"/>
  <c r="BL45" i="13"/>
  <c r="BL51" i="13"/>
  <c r="BM62" i="13"/>
  <c r="BL62" i="13"/>
  <c r="BL75" i="13"/>
  <c r="BM75" i="13"/>
  <c r="BQ89" i="13"/>
  <c r="BL89" i="13"/>
  <c r="BM93" i="13"/>
  <c r="BL93" i="13"/>
  <c r="BK94" i="13"/>
  <c r="BM96" i="13"/>
  <c r="BL96" i="13"/>
  <c r="BK97" i="13"/>
  <c r="AA128" i="13"/>
  <c r="AI128" i="13"/>
  <c r="AQ128" i="13"/>
  <c r="BM118" i="13"/>
  <c r="BL118" i="13"/>
  <c r="A128" i="13"/>
  <c r="BK28" i="13"/>
  <c r="BK35" i="13"/>
  <c r="BK36" i="13"/>
  <c r="BM48" i="13"/>
  <c r="BL48" i="13"/>
  <c r="BK49" i="13"/>
  <c r="BK50" i="13"/>
  <c r="BK52" i="13"/>
  <c r="BM53" i="13"/>
  <c r="AR80" i="13"/>
  <c r="BL77" i="13"/>
  <c r="BM90" i="13"/>
  <c r="BL90" i="13"/>
  <c r="BL107" i="13"/>
  <c r="U19" i="13"/>
  <c r="BL44" i="13"/>
  <c r="BR67" i="13"/>
  <c r="BM73" i="13"/>
  <c r="BL78" i="13"/>
  <c r="BM117" i="13"/>
  <c r="BL117" i="13"/>
  <c r="AR19" i="13"/>
  <c r="AS14" i="13"/>
  <c r="AS19" i="13" s="1"/>
  <c r="BM22" i="13"/>
  <c r="BM46" i="13"/>
  <c r="BL63" i="13"/>
  <c r="BM63" i="13"/>
  <c r="BM74" i="13"/>
  <c r="BL74" i="13"/>
  <c r="W128" i="13"/>
  <c r="AE128" i="13"/>
  <c r="AM128" i="13"/>
  <c r="BM120" i="13"/>
  <c r="BL120" i="13"/>
  <c r="BK16" i="13"/>
  <c r="BK18" i="13"/>
  <c r="S64" i="13"/>
  <c r="BQ33" i="13"/>
  <c r="BR33" i="13"/>
  <c r="BK42" i="13"/>
  <c r="BM43" i="13"/>
  <c r="BM54" i="13"/>
  <c r="BL54" i="13"/>
  <c r="BK55" i="13"/>
  <c r="BR78" i="13"/>
  <c r="BW84" i="13"/>
  <c r="BV84" i="13"/>
  <c r="BU84" i="13"/>
  <c r="BL86" i="13"/>
  <c r="BM86" i="13"/>
  <c r="BM91" i="13"/>
  <c r="BL91" i="13"/>
  <c r="BR120" i="13"/>
  <c r="BK37" i="13"/>
  <c r="AW80" i="13"/>
  <c r="BL88" i="13"/>
  <c r="BL99" i="13"/>
  <c r="BK47" i="13"/>
  <c r="V80" i="13"/>
  <c r="V128" i="13" s="1"/>
  <c r="BQ67" i="13"/>
  <c r="BA80" i="13"/>
  <c r="BQ78" i="13"/>
  <c r="AS72" i="13"/>
  <c r="AS80" i="13" s="1"/>
  <c r="S80" i="13"/>
  <c r="BR102" i="13"/>
  <c r="BK95" i="13"/>
  <c r="AS112" i="13"/>
  <c r="BO112" i="13" s="1"/>
  <c r="BR109" i="13"/>
  <c r="BQ109" i="13"/>
  <c r="BM108" i="13"/>
  <c r="BL108" i="13"/>
  <c r="AO128" i="13"/>
  <c r="AU128" i="13"/>
  <c r="BF128" i="13"/>
  <c r="BK56" i="13"/>
  <c r="U80" i="13"/>
  <c r="BK68" i="13"/>
  <c r="BK76" i="13"/>
  <c r="BA103" i="13"/>
  <c r="X128" i="13"/>
  <c r="AF128" i="13"/>
  <c r="AN128" i="13"/>
  <c r="AT128" i="13"/>
  <c r="AY128" i="13"/>
  <c r="BK126" i="13"/>
  <c r="S19" i="13"/>
  <c r="V64" i="13"/>
  <c r="BK23" i="13"/>
  <c r="BK31" i="13"/>
  <c r="AR64" i="13"/>
  <c r="BK41" i="13"/>
  <c r="BK60" i="13"/>
  <c r="BE80" i="13"/>
  <c r="BK72" i="13"/>
  <c r="BK79" i="13"/>
  <c r="AR103" i="13"/>
  <c r="AS82" i="13"/>
  <c r="BK87" i="13"/>
  <c r="BM100" i="13"/>
  <c r="BL100" i="13"/>
  <c r="U105" i="13"/>
  <c r="U112" i="13" s="1"/>
  <c r="AW112" i="13"/>
  <c r="BK105" i="13"/>
  <c r="BG128" i="13"/>
  <c r="U123" i="13"/>
  <c r="AW123" i="13"/>
  <c r="BK114" i="13"/>
  <c r="AR123" i="13"/>
  <c r="Z128" i="13"/>
  <c r="AD128" i="13"/>
  <c r="AH128" i="13"/>
  <c r="AL128" i="13"/>
  <c r="AP128" i="13"/>
  <c r="AV128" i="13"/>
  <c r="BK66" i="13"/>
  <c r="S103" i="13"/>
  <c r="S128" i="13" s="1"/>
  <c r="BI103" i="13"/>
  <c r="BA112" i="13"/>
  <c r="BA128" i="13" s="1"/>
  <c r="BE123" i="13"/>
  <c r="BK115" i="13"/>
  <c r="BK119" i="13"/>
  <c r="BB128" i="13"/>
  <c r="U103" i="13"/>
  <c r="AW103" i="13"/>
  <c r="BK82" i="13"/>
  <c r="BK98" i="13"/>
  <c r="AR112" i="13"/>
  <c r="BE112" i="13"/>
  <c r="BK106" i="13"/>
  <c r="BK111" i="13"/>
  <c r="AS123" i="13"/>
  <c r="BI123" i="13"/>
  <c r="BK116" i="13"/>
  <c r="R128" i="13"/>
  <c r="AX128" i="13"/>
  <c r="T128" i="12"/>
  <c r="BI127" i="12"/>
  <c r="BH127" i="12"/>
  <c r="BG127" i="12"/>
  <c r="BF127" i="12"/>
  <c r="BD127" i="12"/>
  <c r="BC127" i="12"/>
  <c r="BB127" i="12"/>
  <c r="AZ127" i="12"/>
  <c r="AY127" i="12"/>
  <c r="AX127" i="12"/>
  <c r="AV127" i="12"/>
  <c r="AU127" i="12"/>
  <c r="AT127" i="12"/>
  <c r="AR127" i="12"/>
  <c r="AQ127" i="12"/>
  <c r="AP127" i="12"/>
  <c r="AO127" i="12"/>
  <c r="BI126" i="12"/>
  <c r="BE126" i="12"/>
  <c r="BE127" i="12" s="1"/>
  <c r="BA126" i="12"/>
  <c r="BA127" i="12" s="1"/>
  <c r="AW126" i="12"/>
  <c r="AW127" i="12" s="1"/>
  <c r="AR126" i="12"/>
  <c r="AS126" i="12" s="1"/>
  <c r="AS127" i="12" s="1"/>
  <c r="BH123" i="12"/>
  <c r="BG123" i="12"/>
  <c r="BF123" i="12"/>
  <c r="BD123" i="12"/>
  <c r="BC123" i="12"/>
  <c r="BB123" i="12"/>
  <c r="AZ123" i="12"/>
  <c r="AY123" i="12"/>
  <c r="AX123" i="12"/>
  <c r="AV123" i="12"/>
  <c r="AU123" i="12"/>
  <c r="AT123" i="12"/>
  <c r="AQ123" i="12"/>
  <c r="AQ128" i="12" s="1"/>
  <c r="AP123" i="12"/>
  <c r="AO123" i="12"/>
  <c r="AO128" i="12" s="1"/>
  <c r="AN123" i="12"/>
  <c r="AM123" i="12"/>
  <c r="AM128" i="12" s="1"/>
  <c r="AL123" i="12"/>
  <c r="AK123" i="12"/>
  <c r="AK128" i="12" s="1"/>
  <c r="AJ123" i="12"/>
  <c r="AI123" i="12"/>
  <c r="AI128" i="12" s="1"/>
  <c r="AH123" i="12"/>
  <c r="AG123" i="12"/>
  <c r="AG128" i="12" s="1"/>
  <c r="AF123" i="12"/>
  <c r="AE123" i="12"/>
  <c r="AE128" i="12" s="1"/>
  <c r="AD123" i="12"/>
  <c r="AC123" i="12"/>
  <c r="AC128" i="12" s="1"/>
  <c r="AB123" i="12"/>
  <c r="AA123" i="12"/>
  <c r="AA128" i="12" s="1"/>
  <c r="Z123" i="12"/>
  <c r="Y123" i="12"/>
  <c r="Y128" i="12" s="1"/>
  <c r="X123" i="12"/>
  <c r="W123" i="12"/>
  <c r="W128" i="12" s="1"/>
  <c r="T123" i="12"/>
  <c r="R123" i="12"/>
  <c r="AS122" i="12"/>
  <c r="AR122" i="12"/>
  <c r="V122" i="12"/>
  <c r="S122" i="12"/>
  <c r="U122" i="12" s="1"/>
  <c r="AR121" i="12"/>
  <c r="AS121" i="12" s="1"/>
  <c r="V121" i="12"/>
  <c r="S121" i="12"/>
  <c r="U121" i="12" s="1"/>
  <c r="BI120" i="12"/>
  <c r="BE120" i="12"/>
  <c r="BA120" i="12"/>
  <c r="AW120" i="12"/>
  <c r="BK120" i="12" s="1"/>
  <c r="BM120" i="12" s="1"/>
  <c r="AR120" i="12"/>
  <c r="AS120" i="12" s="1"/>
  <c r="U120" i="12"/>
  <c r="BI119" i="12"/>
  <c r="BE119" i="12"/>
  <c r="BA119" i="12"/>
  <c r="AW119" i="12"/>
  <c r="BK119" i="12" s="1"/>
  <c r="AS119" i="12"/>
  <c r="AR119" i="12"/>
  <c r="V119" i="12"/>
  <c r="U119" i="12"/>
  <c r="S119" i="12"/>
  <c r="BI118" i="12"/>
  <c r="BE118" i="12"/>
  <c r="BA118" i="12"/>
  <c r="AW118" i="12"/>
  <c r="BK118" i="12" s="1"/>
  <c r="AR118" i="12"/>
  <c r="AS118" i="12" s="1"/>
  <c r="V118" i="12"/>
  <c r="U118" i="12"/>
  <c r="S118" i="12"/>
  <c r="BI117" i="12"/>
  <c r="BI123" i="12" s="1"/>
  <c r="BE117" i="12"/>
  <c r="BA117" i="12"/>
  <c r="AW117" i="12"/>
  <c r="AS117" i="12"/>
  <c r="AR117" i="12"/>
  <c r="V117" i="12"/>
  <c r="S117" i="12"/>
  <c r="U117" i="12" s="1"/>
  <c r="BI116" i="12"/>
  <c r="BE116" i="12"/>
  <c r="BE123" i="12" s="1"/>
  <c r="BA116" i="12"/>
  <c r="AW116" i="12"/>
  <c r="BK116" i="12" s="1"/>
  <c r="AR116" i="12"/>
  <c r="AS116" i="12" s="1"/>
  <c r="V116" i="12"/>
  <c r="U116" i="12"/>
  <c r="S116" i="12"/>
  <c r="A116" i="12"/>
  <c r="A117" i="12" s="1"/>
  <c r="A118" i="12" s="1"/>
  <c r="A119" i="12" s="1"/>
  <c r="A120" i="12" s="1"/>
  <c r="A121" i="12" s="1"/>
  <c r="A122" i="12" s="1"/>
  <c r="A123" i="12" s="1"/>
  <c r="BI115" i="12"/>
  <c r="BE115" i="12"/>
  <c r="BA115" i="12"/>
  <c r="AW115" i="12"/>
  <c r="AW123" i="12" s="1"/>
  <c r="AS115" i="12"/>
  <c r="AR115" i="12"/>
  <c r="V115" i="12"/>
  <c r="U115" i="12"/>
  <c r="S115" i="12"/>
  <c r="A115" i="12"/>
  <c r="BI114" i="12"/>
  <c r="BE114" i="12"/>
  <c r="BA114" i="12"/>
  <c r="BA123" i="12" s="1"/>
  <c r="AW114" i="12"/>
  <c r="AR114" i="12"/>
  <c r="V114" i="12"/>
  <c r="U114" i="12"/>
  <c r="U123" i="12" s="1"/>
  <c r="S114" i="12"/>
  <c r="BH112" i="12"/>
  <c r="BG112" i="12"/>
  <c r="BF112" i="12"/>
  <c r="BD112" i="12"/>
  <c r="BC112" i="12"/>
  <c r="BB112" i="12"/>
  <c r="AZ112" i="12"/>
  <c r="AZ128" i="12" s="1"/>
  <c r="AY112" i="12"/>
  <c r="AX112" i="12"/>
  <c r="AV112" i="12"/>
  <c r="AU112" i="12"/>
  <c r="AT112" i="12"/>
  <c r="AQ112" i="12"/>
  <c r="AP112" i="12"/>
  <c r="AO112" i="12"/>
  <c r="AN112" i="12"/>
  <c r="AN128" i="12" s="1"/>
  <c r="AM112" i="12"/>
  <c r="AL112" i="12"/>
  <c r="AK112" i="12"/>
  <c r="AJ112" i="12"/>
  <c r="AJ128" i="12" s="1"/>
  <c r="AI112" i="12"/>
  <c r="AH112" i="12"/>
  <c r="AG112" i="12"/>
  <c r="AF112" i="12"/>
  <c r="AF128" i="12" s="1"/>
  <c r="AE112" i="12"/>
  <c r="AD112" i="12"/>
  <c r="AC112" i="12"/>
  <c r="AB112" i="12"/>
  <c r="AB128" i="12" s="1"/>
  <c r="AA112" i="12"/>
  <c r="Z112" i="12"/>
  <c r="Y112" i="12"/>
  <c r="X112" i="12"/>
  <c r="X128" i="12" s="1"/>
  <c r="W112" i="12"/>
  <c r="R112" i="12"/>
  <c r="BQ111" i="12"/>
  <c r="BI111" i="12"/>
  <c r="BE111" i="12"/>
  <c r="BA111" i="12"/>
  <c r="AW111" i="12"/>
  <c r="BK111" i="12" s="1"/>
  <c r="AR111" i="12"/>
  <c r="AS111" i="12" s="1"/>
  <c r="BR111" i="12" s="1"/>
  <c r="V111" i="12"/>
  <c r="U111" i="12"/>
  <c r="S111" i="12"/>
  <c r="BI110" i="12"/>
  <c r="BE110" i="12"/>
  <c r="BA110" i="12"/>
  <c r="AW110" i="12"/>
  <c r="AS110" i="12"/>
  <c r="BR110" i="12" s="1"/>
  <c r="AR110" i="12"/>
  <c r="V110" i="12"/>
  <c r="BQ110" i="12" s="1"/>
  <c r="S110" i="12"/>
  <c r="U110" i="12" s="1"/>
  <c r="BI109" i="12"/>
  <c r="BE109" i="12"/>
  <c r="BA109" i="12"/>
  <c r="AW109" i="12"/>
  <c r="BK109" i="12" s="1"/>
  <c r="AR109" i="12"/>
  <c r="AS109" i="12" s="1"/>
  <c r="V109" i="12"/>
  <c r="U109" i="12"/>
  <c r="S109" i="12"/>
  <c r="BI108" i="12"/>
  <c r="BE108" i="12"/>
  <c r="BA108" i="12"/>
  <c r="AW108" i="12"/>
  <c r="AS108" i="12"/>
  <c r="AR108" i="12"/>
  <c r="V108" i="12"/>
  <c r="S108" i="12"/>
  <c r="U108" i="12" s="1"/>
  <c r="A108" i="12"/>
  <c r="A109" i="12" s="1"/>
  <c r="A110" i="12" s="1"/>
  <c r="A111" i="12" s="1"/>
  <c r="A112" i="12" s="1"/>
  <c r="BI107" i="12"/>
  <c r="BE107" i="12"/>
  <c r="BA107" i="12"/>
  <c r="AW107" i="12"/>
  <c r="BK107" i="12" s="1"/>
  <c r="AR107" i="12"/>
  <c r="AS107" i="12" s="1"/>
  <c r="V107" i="12"/>
  <c r="U107" i="12"/>
  <c r="U112" i="12" s="1"/>
  <c r="S107" i="12"/>
  <c r="A107" i="12"/>
  <c r="BI106" i="12"/>
  <c r="BI112" i="12" s="1"/>
  <c r="BE106" i="12"/>
  <c r="BA106" i="12"/>
  <c r="AW106" i="12"/>
  <c r="BK106" i="12" s="1"/>
  <c r="AS106" i="12"/>
  <c r="AR106" i="12"/>
  <c r="V106" i="12"/>
  <c r="U106" i="12"/>
  <c r="S106" i="12"/>
  <c r="S112" i="12" s="1"/>
  <c r="A106" i="12"/>
  <c r="BI105" i="12"/>
  <c r="BE105" i="12"/>
  <c r="BE112" i="12" s="1"/>
  <c r="BA105" i="12"/>
  <c r="AW105" i="12"/>
  <c r="AW112" i="12" s="1"/>
  <c r="AR105" i="12"/>
  <c r="AS105" i="12" s="1"/>
  <c r="V105" i="12"/>
  <c r="U105" i="12"/>
  <c r="S105" i="12"/>
  <c r="BH103" i="12"/>
  <c r="BG103" i="12"/>
  <c r="BF103" i="12"/>
  <c r="BD103" i="12"/>
  <c r="BC103" i="12"/>
  <c r="BB103" i="12"/>
  <c r="AZ103" i="12"/>
  <c r="AY103" i="12"/>
  <c r="AX103" i="12"/>
  <c r="AV103" i="12"/>
  <c r="AU103" i="12"/>
  <c r="AT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R103" i="12"/>
  <c r="BL102" i="12"/>
  <c r="BK102" i="12"/>
  <c r="BM102" i="12" s="1"/>
  <c r="AS102" i="12"/>
  <c r="AR102" i="12"/>
  <c r="V102" i="12"/>
  <c r="S102" i="12"/>
  <c r="U102" i="12" s="1"/>
  <c r="BI101" i="12"/>
  <c r="BE101" i="12"/>
  <c r="BA101" i="12"/>
  <c r="AW101" i="12"/>
  <c r="BK101" i="12" s="1"/>
  <c r="BM101" i="12" s="1"/>
  <c r="AR101" i="12"/>
  <c r="AS101" i="12" s="1"/>
  <c r="V101" i="12"/>
  <c r="U101" i="12"/>
  <c r="S101" i="12"/>
  <c r="BI100" i="12"/>
  <c r="BE100" i="12"/>
  <c r="BA100" i="12"/>
  <c r="AW100" i="12"/>
  <c r="AR100" i="12"/>
  <c r="AS100" i="12" s="1"/>
  <c r="V100" i="12"/>
  <c r="S100" i="12"/>
  <c r="U100" i="12" s="1"/>
  <c r="BI99" i="12"/>
  <c r="BE99" i="12"/>
  <c r="BA99" i="12"/>
  <c r="AW99" i="12"/>
  <c r="BK99" i="12" s="1"/>
  <c r="BL99" i="12" s="1"/>
  <c r="AS99" i="12"/>
  <c r="AR99" i="12"/>
  <c r="V99" i="12"/>
  <c r="S99" i="12"/>
  <c r="U99" i="12" s="1"/>
  <c r="BI98" i="12"/>
  <c r="BE98" i="12"/>
  <c r="BA98" i="12"/>
  <c r="AW98" i="12"/>
  <c r="AS98" i="12"/>
  <c r="AR98" i="12"/>
  <c r="V98" i="12"/>
  <c r="S98" i="12"/>
  <c r="U98" i="12" s="1"/>
  <c r="BI97" i="12"/>
  <c r="BE97" i="12"/>
  <c r="BA97" i="12"/>
  <c r="AW97" i="12"/>
  <c r="BK97" i="12" s="1"/>
  <c r="BM97" i="12" s="1"/>
  <c r="AR97" i="12"/>
  <c r="AS97" i="12" s="1"/>
  <c r="V97" i="12"/>
  <c r="U97" i="12"/>
  <c r="S97" i="12"/>
  <c r="BI96" i="12"/>
  <c r="BE96" i="12"/>
  <c r="BA96" i="12"/>
  <c r="AW96" i="12"/>
  <c r="AR96" i="12"/>
  <c r="AS96" i="12" s="1"/>
  <c r="V96" i="12"/>
  <c r="S96" i="12"/>
  <c r="U96" i="12" s="1"/>
  <c r="BI95" i="12"/>
  <c r="BE95" i="12"/>
  <c r="BA95" i="12"/>
  <c r="AW95" i="12"/>
  <c r="BK95" i="12" s="1"/>
  <c r="BL95" i="12" s="1"/>
  <c r="AS95" i="12"/>
  <c r="AR95" i="12"/>
  <c r="V95" i="12"/>
  <c r="S95" i="12"/>
  <c r="U95" i="12" s="1"/>
  <c r="BI94" i="12"/>
  <c r="BE94" i="12"/>
  <c r="BA94" i="12"/>
  <c r="AW94" i="12"/>
  <c r="AS94" i="12"/>
  <c r="AR94" i="12"/>
  <c r="V94" i="12"/>
  <c r="S94" i="12"/>
  <c r="U94" i="12" s="1"/>
  <c r="BI93" i="12"/>
  <c r="BE93" i="12"/>
  <c r="BA93" i="12"/>
  <c r="AW93" i="12"/>
  <c r="BK93" i="12" s="1"/>
  <c r="BM93" i="12" s="1"/>
  <c r="AR93" i="12"/>
  <c r="AS93" i="12" s="1"/>
  <c r="BR102" i="12" s="1"/>
  <c r="V93" i="12"/>
  <c r="BQ102" i="12" s="1"/>
  <c r="U93" i="12"/>
  <c r="S93" i="12"/>
  <c r="BI92" i="12"/>
  <c r="BE92" i="12"/>
  <c r="BA92" i="12"/>
  <c r="AW92" i="12"/>
  <c r="BK92" i="12" s="1"/>
  <c r="AS92" i="12"/>
  <c r="AR92" i="12"/>
  <c r="V92" i="12"/>
  <c r="U92" i="12"/>
  <c r="S92" i="12"/>
  <c r="BI91" i="12"/>
  <c r="BE91" i="12"/>
  <c r="BA91" i="12"/>
  <c r="AW91" i="12"/>
  <c r="BK91" i="12" s="1"/>
  <c r="AR91" i="12"/>
  <c r="AS91" i="12" s="1"/>
  <c r="V91" i="12"/>
  <c r="U91" i="12"/>
  <c r="S91" i="12"/>
  <c r="BI90" i="12"/>
  <c r="BE90" i="12"/>
  <c r="BA90" i="12"/>
  <c r="AW90" i="12"/>
  <c r="AS90" i="12"/>
  <c r="BR92" i="12" s="1"/>
  <c r="AR90" i="12"/>
  <c r="V90" i="12"/>
  <c r="BQ92" i="12" s="1"/>
  <c r="S90" i="12"/>
  <c r="U90" i="12" s="1"/>
  <c r="BI89" i="12"/>
  <c r="BE89" i="12"/>
  <c r="BA89" i="12"/>
  <c r="AW89" i="12"/>
  <c r="BK89" i="12" s="1"/>
  <c r="AR89" i="12"/>
  <c r="AS89" i="12" s="1"/>
  <c r="V89" i="12"/>
  <c r="U89" i="12"/>
  <c r="S89" i="12"/>
  <c r="BI88" i="12"/>
  <c r="BE88" i="12"/>
  <c r="BA88" i="12"/>
  <c r="AW88" i="12"/>
  <c r="AS88" i="12"/>
  <c r="AR88" i="12"/>
  <c r="V88" i="12"/>
  <c r="S88" i="12"/>
  <c r="U88" i="12" s="1"/>
  <c r="A88" i="12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BI87" i="12"/>
  <c r="BE87" i="12"/>
  <c r="BA87" i="12"/>
  <c r="AW87" i="12"/>
  <c r="BK87" i="12" s="1"/>
  <c r="AR87" i="12"/>
  <c r="AS87" i="12" s="1"/>
  <c r="V87" i="12"/>
  <c r="U87" i="12"/>
  <c r="S87" i="12"/>
  <c r="A87" i="12"/>
  <c r="BI86" i="12"/>
  <c r="BE86" i="12"/>
  <c r="BA86" i="12"/>
  <c r="AW86" i="12"/>
  <c r="BK86" i="12" s="1"/>
  <c r="AS86" i="12"/>
  <c r="AR86" i="12"/>
  <c r="V86" i="12"/>
  <c r="U86" i="12"/>
  <c r="S86" i="12"/>
  <c r="BI85" i="12"/>
  <c r="BE85" i="12"/>
  <c r="BA85" i="12"/>
  <c r="AW85" i="12"/>
  <c r="BK85" i="12" s="1"/>
  <c r="AR85" i="12"/>
  <c r="AS85" i="12" s="1"/>
  <c r="V85" i="12"/>
  <c r="U85" i="12"/>
  <c r="S85" i="12"/>
  <c r="BT84" i="12"/>
  <c r="BS84" i="12"/>
  <c r="BI84" i="12"/>
  <c r="BE84" i="12"/>
  <c r="BA84" i="12"/>
  <c r="AW84" i="12"/>
  <c r="BK84" i="12" s="1"/>
  <c r="BL84" i="12" s="1"/>
  <c r="AS84" i="12"/>
  <c r="AR84" i="12"/>
  <c r="V84" i="12"/>
  <c r="S84" i="12"/>
  <c r="U84" i="12" s="1"/>
  <c r="A84" i="12"/>
  <c r="A85" i="12" s="1"/>
  <c r="A86" i="12" s="1"/>
  <c r="BI83" i="12"/>
  <c r="BE83" i="12"/>
  <c r="BA83" i="12"/>
  <c r="AW83" i="12"/>
  <c r="BK83" i="12" s="1"/>
  <c r="BM83" i="12" s="1"/>
  <c r="AS83" i="12"/>
  <c r="AR83" i="12"/>
  <c r="V83" i="12"/>
  <c r="S83" i="12"/>
  <c r="A83" i="12"/>
  <c r="BI82" i="12"/>
  <c r="BE82" i="12"/>
  <c r="BA82" i="12"/>
  <c r="BA103" i="12" s="1"/>
  <c r="AW82" i="12"/>
  <c r="AR82" i="12"/>
  <c r="AS82" i="12" s="1"/>
  <c r="AS103" i="12" s="1"/>
  <c r="BO103" i="12" s="1"/>
  <c r="V82" i="12"/>
  <c r="U82" i="12"/>
  <c r="S82" i="12"/>
  <c r="BH80" i="12"/>
  <c r="BG80" i="12"/>
  <c r="BF80" i="12"/>
  <c r="BD80" i="12"/>
  <c r="BC80" i="12"/>
  <c r="BB80" i="12"/>
  <c r="AZ80" i="12"/>
  <c r="AY80" i="12"/>
  <c r="AX80" i="12"/>
  <c r="AV80" i="12"/>
  <c r="AU80" i="12"/>
  <c r="AT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T80" i="12"/>
  <c r="R80" i="12"/>
  <c r="BI79" i="12"/>
  <c r="BE79" i="12"/>
  <c r="BA79" i="12"/>
  <c r="AW79" i="12"/>
  <c r="BK79" i="12" s="1"/>
  <c r="AR79" i="12"/>
  <c r="AS79" i="12" s="1"/>
  <c r="V79" i="12"/>
  <c r="U79" i="12"/>
  <c r="S79" i="12"/>
  <c r="BI78" i="12"/>
  <c r="BE78" i="12"/>
  <c r="BA78" i="12"/>
  <c r="AW78" i="12"/>
  <c r="AS78" i="12"/>
  <c r="AR78" i="12"/>
  <c r="V78" i="12"/>
  <c r="S78" i="12"/>
  <c r="U78" i="12" s="1"/>
  <c r="BI77" i="12"/>
  <c r="BE77" i="12"/>
  <c r="BA77" i="12"/>
  <c r="AW77" i="12"/>
  <c r="BK77" i="12" s="1"/>
  <c r="AR77" i="12"/>
  <c r="AS77" i="12" s="1"/>
  <c r="V77" i="12"/>
  <c r="U77" i="12"/>
  <c r="S77" i="12"/>
  <c r="BI76" i="12"/>
  <c r="BE76" i="12"/>
  <c r="BA76" i="12"/>
  <c r="AW76" i="12"/>
  <c r="AS76" i="12"/>
  <c r="AR76" i="12"/>
  <c r="V76" i="12"/>
  <c r="S76" i="12"/>
  <c r="U76" i="12" s="1"/>
  <c r="BI75" i="12"/>
  <c r="BE75" i="12"/>
  <c r="BA75" i="12"/>
  <c r="AW75" i="12"/>
  <c r="BK75" i="12" s="1"/>
  <c r="AR75" i="12"/>
  <c r="AS75" i="12" s="1"/>
  <c r="V75" i="12"/>
  <c r="U75" i="12"/>
  <c r="S75" i="12"/>
  <c r="BI74" i="12"/>
  <c r="BE74" i="12"/>
  <c r="BA74" i="12"/>
  <c r="AW74" i="12"/>
  <c r="AS74" i="12"/>
  <c r="AR74" i="12"/>
  <c r="V74" i="12"/>
  <c r="S74" i="12"/>
  <c r="U74" i="12" s="1"/>
  <c r="BI73" i="12"/>
  <c r="BE73" i="12"/>
  <c r="BA73" i="12"/>
  <c r="AW73" i="12"/>
  <c r="BK73" i="12" s="1"/>
  <c r="AR73" i="12"/>
  <c r="AS73" i="12" s="1"/>
  <c r="V73" i="12"/>
  <c r="U73" i="12"/>
  <c r="S73" i="12"/>
  <c r="BI72" i="12"/>
  <c r="BE72" i="12"/>
  <c r="BA72" i="12"/>
  <c r="AW72" i="12"/>
  <c r="AS72" i="12"/>
  <c r="AR72" i="12"/>
  <c r="V72" i="12"/>
  <c r="S72" i="12"/>
  <c r="U72" i="12" s="1"/>
  <c r="BI71" i="12"/>
  <c r="BE71" i="12"/>
  <c r="BA71" i="12"/>
  <c r="AW71" i="12"/>
  <c r="BK71" i="12" s="1"/>
  <c r="AR71" i="12"/>
  <c r="AS71" i="12" s="1"/>
  <c r="V71" i="12"/>
  <c r="U71" i="12"/>
  <c r="S71" i="12"/>
  <c r="BI70" i="12"/>
  <c r="BE70" i="12"/>
  <c r="BA70" i="12"/>
  <c r="AW70" i="12"/>
  <c r="BK70" i="12" s="1"/>
  <c r="BM70" i="12" s="1"/>
  <c r="AR70" i="12"/>
  <c r="AS70" i="12" s="1"/>
  <c r="V70" i="12"/>
  <c r="S70" i="12"/>
  <c r="U70" i="12" s="1"/>
  <c r="BI69" i="12"/>
  <c r="BE69" i="12"/>
  <c r="BA69" i="12"/>
  <c r="AW69" i="12"/>
  <c r="BK69" i="12" s="1"/>
  <c r="AS69" i="12"/>
  <c r="AR69" i="12"/>
  <c r="V69" i="12"/>
  <c r="BQ78" i="12" s="1"/>
  <c r="S69" i="12"/>
  <c r="U69" i="12" s="1"/>
  <c r="BI68" i="12"/>
  <c r="BE68" i="12"/>
  <c r="BA68" i="12"/>
  <c r="AW68" i="12"/>
  <c r="BK68" i="12" s="1"/>
  <c r="AR68" i="12"/>
  <c r="AS68" i="12" s="1"/>
  <c r="BR78" i="12" s="1"/>
  <c r="V68" i="12"/>
  <c r="U68" i="12"/>
  <c r="S68" i="12"/>
  <c r="A68" i="12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BQ67" i="12"/>
  <c r="BI67" i="12"/>
  <c r="BE67" i="12"/>
  <c r="BA67" i="12"/>
  <c r="AW67" i="12"/>
  <c r="BK67" i="12" s="1"/>
  <c r="AS67" i="12"/>
  <c r="AR67" i="12"/>
  <c r="V67" i="12"/>
  <c r="S67" i="12"/>
  <c r="U67" i="12" s="1"/>
  <c r="A67" i="12"/>
  <c r="BI66" i="12"/>
  <c r="BE66" i="12"/>
  <c r="BE80" i="12" s="1"/>
  <c r="BA66" i="12"/>
  <c r="AW66" i="12"/>
  <c r="AW80" i="12" s="1"/>
  <c r="AR66" i="12"/>
  <c r="AR80" i="12" s="1"/>
  <c r="V66" i="12"/>
  <c r="V80" i="12" s="1"/>
  <c r="U66" i="12"/>
  <c r="S66" i="12"/>
  <c r="S80" i="12" s="1"/>
  <c r="BH64" i="12"/>
  <c r="BG64" i="12"/>
  <c r="BF64" i="12"/>
  <c r="BD64" i="12"/>
  <c r="BC64" i="12"/>
  <c r="BB64" i="12"/>
  <c r="AZ64" i="12"/>
  <c r="AY64" i="12"/>
  <c r="AX64" i="12"/>
  <c r="AV64" i="12"/>
  <c r="AU64" i="12"/>
  <c r="AT64" i="12"/>
  <c r="AQ64" i="12"/>
  <c r="AP64" i="12"/>
  <c r="AO64" i="12"/>
  <c r="R64" i="12"/>
  <c r="BI63" i="12"/>
  <c r="BE63" i="12"/>
  <c r="BA63" i="12"/>
  <c r="AW63" i="12"/>
  <c r="BK63" i="12" s="1"/>
  <c r="BM63" i="12" s="1"/>
  <c r="AS63" i="12"/>
  <c r="AR63" i="12"/>
  <c r="V63" i="12"/>
  <c r="S63" i="12"/>
  <c r="U63" i="12" s="1"/>
  <c r="BI62" i="12"/>
  <c r="BE62" i="12"/>
  <c r="BA62" i="12"/>
  <c r="AW62" i="12"/>
  <c r="BK62" i="12" s="1"/>
  <c r="BL62" i="12" s="1"/>
  <c r="AR62" i="12"/>
  <c r="AS62" i="12" s="1"/>
  <c r="V62" i="12"/>
  <c r="U62" i="12"/>
  <c r="S62" i="12"/>
  <c r="BI61" i="12"/>
  <c r="BE61" i="12"/>
  <c r="BA61" i="12"/>
  <c r="AW61" i="12"/>
  <c r="BK61" i="12" s="1"/>
  <c r="AS61" i="12"/>
  <c r="AR61" i="12"/>
  <c r="V61" i="12"/>
  <c r="S61" i="12"/>
  <c r="U61" i="12" s="1"/>
  <c r="BI60" i="12"/>
  <c r="BE60" i="12"/>
  <c r="BA60" i="12"/>
  <c r="AW60" i="12"/>
  <c r="BK60" i="12" s="1"/>
  <c r="AR60" i="12"/>
  <c r="AS60" i="12" s="1"/>
  <c r="V60" i="12"/>
  <c r="U60" i="12"/>
  <c r="S60" i="12"/>
  <c r="BI59" i="12"/>
  <c r="BE59" i="12"/>
  <c r="BA59" i="12"/>
  <c r="AW59" i="12"/>
  <c r="AS59" i="12"/>
  <c r="AR59" i="12"/>
  <c r="V59" i="12"/>
  <c r="S59" i="12"/>
  <c r="U59" i="12" s="1"/>
  <c r="BI58" i="12"/>
  <c r="BE58" i="12"/>
  <c r="BA58" i="12"/>
  <c r="AW58" i="12"/>
  <c r="BK58" i="12" s="1"/>
  <c r="AR58" i="12"/>
  <c r="AS58" i="12" s="1"/>
  <c r="V58" i="12"/>
  <c r="U58" i="12"/>
  <c r="S58" i="12"/>
  <c r="BI57" i="12"/>
  <c r="BE57" i="12"/>
  <c r="BA57" i="12"/>
  <c r="AW57" i="12"/>
  <c r="AS57" i="12"/>
  <c r="AR57" i="12"/>
  <c r="V57" i="12"/>
  <c r="S57" i="12"/>
  <c r="U57" i="12" s="1"/>
  <c r="BI56" i="12"/>
  <c r="BE56" i="12"/>
  <c r="BA56" i="12"/>
  <c r="AW56" i="12"/>
  <c r="BK56" i="12" s="1"/>
  <c r="AR56" i="12"/>
  <c r="AS56" i="12" s="1"/>
  <c r="V56" i="12"/>
  <c r="U56" i="12"/>
  <c r="S56" i="12"/>
  <c r="BI55" i="12"/>
  <c r="BE55" i="12"/>
  <c r="BA55" i="12"/>
  <c r="AW55" i="12"/>
  <c r="AS55" i="12"/>
  <c r="AR55" i="12"/>
  <c r="V55" i="12"/>
  <c r="S55" i="12"/>
  <c r="U55" i="12" s="1"/>
  <c r="BI54" i="12"/>
  <c r="BE54" i="12"/>
  <c r="BA54" i="12"/>
  <c r="AW54" i="12"/>
  <c r="BK54" i="12" s="1"/>
  <c r="AR54" i="12"/>
  <c r="AS54" i="12" s="1"/>
  <c r="V54" i="12"/>
  <c r="U54" i="12"/>
  <c r="S54" i="12"/>
  <c r="BI53" i="12"/>
  <c r="BA53" i="12"/>
  <c r="AW53" i="12"/>
  <c r="AR53" i="12"/>
  <c r="AS53" i="12" s="1"/>
  <c r="V53" i="12"/>
  <c r="U53" i="12"/>
  <c r="S53" i="12"/>
  <c r="BI52" i="12"/>
  <c r="BE52" i="12"/>
  <c r="BA52" i="12"/>
  <c r="AW52" i="12"/>
  <c r="BK52" i="12" s="1"/>
  <c r="BM52" i="12" s="1"/>
  <c r="AS52" i="12"/>
  <c r="AR52" i="12"/>
  <c r="V52" i="12"/>
  <c r="S52" i="12"/>
  <c r="U52" i="12" s="1"/>
  <c r="BI51" i="12"/>
  <c r="BE51" i="12"/>
  <c r="BA51" i="12"/>
  <c r="AW51" i="12"/>
  <c r="BK51" i="12" s="1"/>
  <c r="AR51" i="12"/>
  <c r="AS51" i="12" s="1"/>
  <c r="V51" i="12"/>
  <c r="U51" i="12"/>
  <c r="S51" i="12"/>
  <c r="BI50" i="12"/>
  <c r="BE50" i="12"/>
  <c r="BA50" i="12"/>
  <c r="AW50" i="12"/>
  <c r="BK50" i="12" s="1"/>
  <c r="BM50" i="12" s="1"/>
  <c r="AS50" i="12"/>
  <c r="AR50" i="12"/>
  <c r="V50" i="12"/>
  <c r="S50" i="12"/>
  <c r="U50" i="12" s="1"/>
  <c r="BI49" i="12"/>
  <c r="BE49" i="12"/>
  <c r="BA49" i="12"/>
  <c r="AW49" i="12"/>
  <c r="BK49" i="12" s="1"/>
  <c r="AR49" i="12"/>
  <c r="AS49" i="12" s="1"/>
  <c r="V49" i="12"/>
  <c r="U49" i="12"/>
  <c r="S49" i="12"/>
  <c r="BI48" i="12"/>
  <c r="BE48" i="12"/>
  <c r="BA48" i="12"/>
  <c r="AW48" i="12"/>
  <c r="BK48" i="12" s="1"/>
  <c r="BM48" i="12" s="1"/>
  <c r="AS48" i="12"/>
  <c r="AR48" i="12"/>
  <c r="V48" i="12"/>
  <c r="S48" i="12"/>
  <c r="U48" i="12" s="1"/>
  <c r="BI47" i="12"/>
  <c r="BE47" i="12"/>
  <c r="BA47" i="12"/>
  <c r="AW47" i="12"/>
  <c r="BK47" i="12" s="1"/>
  <c r="AR47" i="12"/>
  <c r="AS47" i="12" s="1"/>
  <c r="V47" i="12"/>
  <c r="U47" i="12"/>
  <c r="S47" i="12"/>
  <c r="BI46" i="12"/>
  <c r="BE46" i="12"/>
  <c r="BA46" i="12"/>
  <c r="AW46" i="12"/>
  <c r="BK46" i="12" s="1"/>
  <c r="BM46" i="12" s="1"/>
  <c r="AS46" i="12"/>
  <c r="AR46" i="12"/>
  <c r="V46" i="12"/>
  <c r="S46" i="12"/>
  <c r="U46" i="12" s="1"/>
  <c r="BI45" i="12"/>
  <c r="BE45" i="12"/>
  <c r="BA45" i="12"/>
  <c r="AW45" i="12"/>
  <c r="BK45" i="12" s="1"/>
  <c r="AR45" i="12"/>
  <c r="AS45" i="12" s="1"/>
  <c r="V45" i="12"/>
  <c r="U45" i="12"/>
  <c r="S45" i="12"/>
  <c r="BI44" i="12"/>
  <c r="BE44" i="12"/>
  <c r="BA44" i="12"/>
  <c r="AW44" i="12"/>
  <c r="BK44" i="12" s="1"/>
  <c r="BM44" i="12" s="1"/>
  <c r="AS44" i="12"/>
  <c r="AR44" i="12"/>
  <c r="V44" i="12"/>
  <c r="S44" i="12"/>
  <c r="U44" i="12" s="1"/>
  <c r="BI43" i="12"/>
  <c r="BE43" i="12"/>
  <c r="BA43" i="12"/>
  <c r="AW43" i="12"/>
  <c r="AS43" i="12"/>
  <c r="BR43" i="12" s="1"/>
  <c r="AR43" i="12"/>
  <c r="V43" i="12"/>
  <c r="S43" i="12"/>
  <c r="U43" i="12" s="1"/>
  <c r="BI42" i="12"/>
  <c r="BE42" i="12"/>
  <c r="BA42" i="12"/>
  <c r="AW42" i="12"/>
  <c r="BK42" i="12" s="1"/>
  <c r="AR42" i="12"/>
  <c r="AS42" i="12" s="1"/>
  <c r="V42" i="12"/>
  <c r="U42" i="12"/>
  <c r="S42" i="12"/>
  <c r="BI41" i="12"/>
  <c r="BE41" i="12"/>
  <c r="BA41" i="12"/>
  <c r="AW41" i="12"/>
  <c r="BK41" i="12" s="1"/>
  <c r="AR41" i="12"/>
  <c r="AS41" i="12" s="1"/>
  <c r="BR41" i="12" s="1"/>
  <c r="V41" i="12"/>
  <c r="U41" i="12"/>
  <c r="S41" i="12"/>
  <c r="BI40" i="12"/>
  <c r="BE40" i="12"/>
  <c r="BA40" i="12"/>
  <c r="AW40" i="12"/>
  <c r="AS40" i="12"/>
  <c r="AR40" i="12"/>
  <c r="V40" i="12"/>
  <c r="S40" i="12"/>
  <c r="U40" i="12" s="1"/>
  <c r="BI39" i="12"/>
  <c r="BE39" i="12"/>
  <c r="BA39" i="12"/>
  <c r="AW39" i="12"/>
  <c r="BK39" i="12" s="1"/>
  <c r="AR39" i="12"/>
  <c r="AS39" i="12" s="1"/>
  <c r="V39" i="12"/>
  <c r="U39" i="12"/>
  <c r="S39" i="12"/>
  <c r="BI38" i="12"/>
  <c r="BE38" i="12"/>
  <c r="BA38" i="12"/>
  <c r="AW38" i="12"/>
  <c r="AS38" i="12"/>
  <c r="AR38" i="12"/>
  <c r="V38" i="12"/>
  <c r="S38" i="12"/>
  <c r="U38" i="12" s="1"/>
  <c r="BI37" i="12"/>
  <c r="BE37" i="12"/>
  <c r="BA37" i="12"/>
  <c r="AW37" i="12"/>
  <c r="BK37" i="12" s="1"/>
  <c r="AR37" i="12"/>
  <c r="AS37" i="12" s="1"/>
  <c r="V37" i="12"/>
  <c r="U37" i="12"/>
  <c r="S37" i="12"/>
  <c r="BI36" i="12"/>
  <c r="BE36" i="12"/>
  <c r="BA36" i="12"/>
  <c r="AW36" i="12"/>
  <c r="AS36" i="12"/>
  <c r="AR36" i="12"/>
  <c r="V36" i="12"/>
  <c r="S36" i="12"/>
  <c r="U36" i="12" s="1"/>
  <c r="BI35" i="12"/>
  <c r="BE35" i="12"/>
  <c r="BA35" i="12"/>
  <c r="AW35" i="12"/>
  <c r="BK35" i="12" s="1"/>
  <c r="AR35" i="12"/>
  <c r="AS35" i="12" s="1"/>
  <c r="V35" i="12"/>
  <c r="U35" i="12"/>
  <c r="S35" i="12"/>
  <c r="BI34" i="12"/>
  <c r="BE34" i="12"/>
  <c r="BA34" i="12"/>
  <c r="AW34" i="12"/>
  <c r="AS34" i="12"/>
  <c r="AR34" i="12"/>
  <c r="V34" i="12"/>
  <c r="BQ63" i="12" s="1"/>
  <c r="S34" i="12"/>
  <c r="U34" i="12" s="1"/>
  <c r="BI33" i="12"/>
  <c r="BE33" i="12"/>
  <c r="BA33" i="12"/>
  <c r="AW33" i="12"/>
  <c r="BK33" i="12" s="1"/>
  <c r="AR33" i="12"/>
  <c r="AS33" i="12" s="1"/>
  <c r="V33" i="12"/>
  <c r="U33" i="12"/>
  <c r="S33" i="12"/>
  <c r="BI32" i="12"/>
  <c r="BE32" i="12"/>
  <c r="BA32" i="12"/>
  <c r="AW32" i="12"/>
  <c r="AS32" i="12"/>
  <c r="AR32" i="12"/>
  <c r="V32" i="12"/>
  <c r="S32" i="12"/>
  <c r="U32" i="12" s="1"/>
  <c r="BI31" i="12"/>
  <c r="BE31" i="12"/>
  <c r="BA31" i="12"/>
  <c r="AW31" i="12"/>
  <c r="BK31" i="12" s="1"/>
  <c r="AR31" i="12"/>
  <c r="AS31" i="12" s="1"/>
  <c r="V31" i="12"/>
  <c r="U31" i="12"/>
  <c r="S31" i="12"/>
  <c r="BI30" i="12"/>
  <c r="BE30" i="12"/>
  <c r="BA30" i="12"/>
  <c r="AW30" i="12"/>
  <c r="AS30" i="12"/>
  <c r="AR30" i="12"/>
  <c r="V30" i="12"/>
  <c r="S30" i="12"/>
  <c r="U30" i="12" s="1"/>
  <c r="BI29" i="12"/>
  <c r="BE29" i="12"/>
  <c r="BA29" i="12"/>
  <c r="AW29" i="12"/>
  <c r="BK29" i="12" s="1"/>
  <c r="AR29" i="12"/>
  <c r="AS29" i="12" s="1"/>
  <c r="V29" i="12"/>
  <c r="U29" i="12"/>
  <c r="S29" i="12"/>
  <c r="BI28" i="12"/>
  <c r="BE28" i="12"/>
  <c r="BA28" i="12"/>
  <c r="AW28" i="12"/>
  <c r="AS28" i="12"/>
  <c r="AR28" i="12"/>
  <c r="V28" i="12"/>
  <c r="S28" i="12"/>
  <c r="U28" i="12" s="1"/>
  <c r="BI27" i="12"/>
  <c r="BE27" i="12"/>
  <c r="BA27" i="12"/>
  <c r="AW27" i="12"/>
  <c r="BK27" i="12" s="1"/>
  <c r="AR27" i="12"/>
  <c r="AS27" i="12" s="1"/>
  <c r="V27" i="12"/>
  <c r="U27" i="12"/>
  <c r="S27" i="12"/>
  <c r="BI26" i="12"/>
  <c r="BE26" i="12"/>
  <c r="BA26" i="12"/>
  <c r="AW26" i="12"/>
  <c r="AS26" i="12"/>
  <c r="AR26" i="12"/>
  <c r="V26" i="12"/>
  <c r="S26" i="12"/>
  <c r="U26" i="12" s="1"/>
  <c r="BI25" i="12"/>
  <c r="BE25" i="12"/>
  <c r="BA25" i="12"/>
  <c r="AW25" i="12"/>
  <c r="BK25" i="12" s="1"/>
  <c r="AR25" i="12"/>
  <c r="AS25" i="12" s="1"/>
  <c r="V25" i="12"/>
  <c r="U25" i="12"/>
  <c r="S25" i="12"/>
  <c r="BI24" i="12"/>
  <c r="BE24" i="12"/>
  <c r="BA24" i="12"/>
  <c r="AW24" i="12"/>
  <c r="AS24" i="12"/>
  <c r="AR24" i="12"/>
  <c r="V24" i="12"/>
  <c r="S24" i="12"/>
  <c r="U24" i="12" s="1"/>
  <c r="BI23" i="12"/>
  <c r="BE23" i="12"/>
  <c r="BA23" i="12"/>
  <c r="AW23" i="12"/>
  <c r="BK23" i="12" s="1"/>
  <c r="AR23" i="12"/>
  <c r="AS23" i="12" s="1"/>
  <c r="V23" i="12"/>
  <c r="U23" i="12"/>
  <c r="S23" i="12"/>
  <c r="BI22" i="12"/>
  <c r="BE22" i="12"/>
  <c r="BA22" i="12"/>
  <c r="AW22" i="12"/>
  <c r="AR22" i="12"/>
  <c r="V22" i="12"/>
  <c r="U22" i="12"/>
  <c r="S22" i="12"/>
  <c r="A22" i="12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BI21" i="12"/>
  <c r="BE21" i="12"/>
  <c r="BA21" i="12"/>
  <c r="AW21" i="12"/>
  <c r="BK21" i="12" s="1"/>
  <c r="BL21" i="12" s="1"/>
  <c r="AS21" i="12"/>
  <c r="BR33" i="12" s="1"/>
  <c r="AR21" i="12"/>
  <c r="V21" i="12"/>
  <c r="BQ33" i="12" s="1"/>
  <c r="S21" i="12"/>
  <c r="AR20" i="12"/>
  <c r="AS20" i="12" s="1"/>
  <c r="BH19" i="12"/>
  <c r="BG19" i="12"/>
  <c r="BF19" i="12"/>
  <c r="BD19" i="12"/>
  <c r="BC19" i="12"/>
  <c r="BB19" i="12"/>
  <c r="AZ19" i="12"/>
  <c r="AY19" i="12"/>
  <c r="AX19" i="12"/>
  <c r="AV19" i="12"/>
  <c r="AU19" i="12"/>
  <c r="AT19" i="12"/>
  <c r="AR19" i="12"/>
  <c r="AQ19" i="12"/>
  <c r="AP19" i="12"/>
  <c r="AO19" i="12"/>
  <c r="V19" i="12"/>
  <c r="BQ19" i="12" s="1"/>
  <c r="S19" i="12"/>
  <c r="R19" i="12"/>
  <c r="U19" i="12" s="1"/>
  <c r="BI18" i="12"/>
  <c r="BE18" i="12"/>
  <c r="BA18" i="12"/>
  <c r="AW18" i="12"/>
  <c r="AS18" i="12"/>
  <c r="AR18" i="12"/>
  <c r="U18" i="12"/>
  <c r="S18" i="12"/>
  <c r="BI17" i="12"/>
  <c r="BE17" i="12"/>
  <c r="BA17" i="12"/>
  <c r="AW17" i="12"/>
  <c r="AS17" i="12"/>
  <c r="AR17" i="12"/>
  <c r="U17" i="12"/>
  <c r="S17" i="12"/>
  <c r="BI16" i="12"/>
  <c r="BE16" i="12"/>
  <c r="BA16" i="12"/>
  <c r="AW16" i="12"/>
  <c r="AS16" i="12"/>
  <c r="AR16" i="12"/>
  <c r="U16" i="12"/>
  <c r="S16" i="12"/>
  <c r="BI15" i="12"/>
  <c r="BE15" i="12"/>
  <c r="BA15" i="12"/>
  <c r="AW15" i="12"/>
  <c r="AS15" i="12"/>
  <c r="AR15" i="12"/>
  <c r="U15" i="12"/>
  <c r="S15" i="12"/>
  <c r="A15" i="12"/>
  <c r="A16" i="12" s="1"/>
  <c r="A17" i="12" s="1"/>
  <c r="A18" i="12" s="1"/>
  <c r="A19" i="12" s="1"/>
  <c r="BI14" i="12"/>
  <c r="BE14" i="12"/>
  <c r="BE19" i="12" s="1"/>
  <c r="BA14" i="12"/>
  <c r="BA19" i="12" s="1"/>
  <c r="AW14" i="12"/>
  <c r="AW19" i="12" s="1"/>
  <c r="AS14" i="12"/>
  <c r="AR14" i="12"/>
  <c r="U14" i="12"/>
  <c r="S14" i="12"/>
  <c r="AY12" i="12"/>
  <c r="AZ12" i="12" s="1"/>
  <c r="BB12" i="12" s="1"/>
  <c r="BC12" i="12" s="1"/>
  <c r="BD12" i="12" s="1"/>
  <c r="BF12" i="12" s="1"/>
  <c r="BG12" i="12" s="1"/>
  <c r="BH12" i="12" s="1"/>
  <c r="BI12" i="12" s="1"/>
  <c r="BJ12" i="12" s="1"/>
  <c r="BK12" i="12" s="1"/>
  <c r="BL12" i="12" s="1"/>
  <c r="BM12" i="12" s="1"/>
  <c r="AV12" i="12"/>
  <c r="AX12" i="12" s="1"/>
  <c r="AU12" i="12"/>
  <c r="V12" i="12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T12" i="12"/>
  <c r="U12" i="12" s="1"/>
  <c r="S12" i="12"/>
  <c r="BT7" i="12"/>
  <c r="BS7" i="12"/>
  <c r="BT6" i="12"/>
  <c r="BS6" i="12"/>
  <c r="BU6" i="12" s="1"/>
  <c r="AS128" i="14" l="1"/>
  <c r="BM123" i="14"/>
  <c r="BK128" i="14"/>
  <c r="BL19" i="14"/>
  <c r="BL103" i="14"/>
  <c r="BL123" i="14"/>
  <c r="BL128" i="14" s="1"/>
  <c r="BL106" i="13"/>
  <c r="BM106" i="13"/>
  <c r="U128" i="13"/>
  <c r="AS103" i="13"/>
  <c r="BO103" i="13" s="1"/>
  <c r="BR89" i="13"/>
  <c r="BS102" i="13" s="1"/>
  <c r="BM31" i="13"/>
  <c r="BL31" i="13"/>
  <c r="BM68" i="13"/>
  <c r="BL68" i="13"/>
  <c r="BM37" i="13"/>
  <c r="BL37" i="13"/>
  <c r="BL21" i="13"/>
  <c r="BM21" i="13"/>
  <c r="BK64" i="13"/>
  <c r="BM64" i="13" s="1"/>
  <c r="BI128" i="13"/>
  <c r="AR128" i="13"/>
  <c r="BM23" i="13"/>
  <c r="BL23" i="13"/>
  <c r="BL36" i="13"/>
  <c r="BM36" i="13"/>
  <c r="BL94" i="13"/>
  <c r="BM94" i="13"/>
  <c r="AS128" i="13"/>
  <c r="BO123" i="13"/>
  <c r="BE128" i="13"/>
  <c r="BK80" i="13"/>
  <c r="BM80" i="13" s="1"/>
  <c r="BM66" i="13"/>
  <c r="BL66" i="13"/>
  <c r="BL80" i="13" s="1"/>
  <c r="BK123" i="13"/>
  <c r="BM114" i="13"/>
  <c r="BL114" i="13"/>
  <c r="BM105" i="13"/>
  <c r="BL105" i="13"/>
  <c r="BK112" i="13"/>
  <c r="BM112" i="13" s="1"/>
  <c r="BL79" i="13"/>
  <c r="BM79" i="13"/>
  <c r="BL41" i="13"/>
  <c r="BM41" i="13"/>
  <c r="BL56" i="13"/>
  <c r="BM56" i="13"/>
  <c r="BL55" i="13"/>
  <c r="BM55" i="13"/>
  <c r="BM42" i="13"/>
  <c r="BL42" i="13"/>
  <c r="BL18" i="13"/>
  <c r="BM18" i="13"/>
  <c r="BM49" i="13"/>
  <c r="BL49" i="13"/>
  <c r="BM35" i="13"/>
  <c r="BL35" i="13"/>
  <c r="BM97" i="13"/>
  <c r="BL97" i="13"/>
  <c r="BL116" i="13"/>
  <c r="BM116" i="13"/>
  <c r="BK103" i="13"/>
  <c r="BM103" i="13" s="1"/>
  <c r="BM82" i="13"/>
  <c r="BL82" i="13"/>
  <c r="BL119" i="13"/>
  <c r="BM119" i="13"/>
  <c r="BL126" i="13"/>
  <c r="BL127" i="13" s="1"/>
  <c r="BK127" i="13"/>
  <c r="BM95" i="13"/>
  <c r="BL95" i="13"/>
  <c r="BM47" i="13"/>
  <c r="BL47" i="13"/>
  <c r="BM52" i="13"/>
  <c r="BL52" i="13"/>
  <c r="BL115" i="13"/>
  <c r="BM115" i="13"/>
  <c r="BL60" i="13"/>
  <c r="BM60" i="13"/>
  <c r="BL50" i="13"/>
  <c r="BM50" i="13"/>
  <c r="BL111" i="13"/>
  <c r="BM111" i="13"/>
  <c r="BL98" i="13"/>
  <c r="BM98" i="13"/>
  <c r="AW128" i="13"/>
  <c r="BL87" i="13"/>
  <c r="BM87" i="13"/>
  <c r="BL72" i="13"/>
  <c r="BM72" i="13"/>
  <c r="BL76" i="13"/>
  <c r="BM76" i="13"/>
  <c r="BL16" i="13"/>
  <c r="BL19" i="13" s="1"/>
  <c r="BM16" i="13"/>
  <c r="BO19" i="13"/>
  <c r="BR19" i="13"/>
  <c r="BM28" i="13"/>
  <c r="BL28" i="13"/>
  <c r="BL23" i="12"/>
  <c r="BM23" i="12"/>
  <c r="BL25" i="12"/>
  <c r="BM25" i="12"/>
  <c r="BL27" i="12"/>
  <c r="BM27" i="12"/>
  <c r="BL29" i="12"/>
  <c r="BM29" i="12"/>
  <c r="BL31" i="12"/>
  <c r="BM31" i="12"/>
  <c r="BL33" i="12"/>
  <c r="BM33" i="12"/>
  <c r="BL35" i="12"/>
  <c r="BM35" i="12"/>
  <c r="BL37" i="12"/>
  <c r="BM37" i="12"/>
  <c r="BL39" i="12"/>
  <c r="BM39" i="12"/>
  <c r="BL41" i="12"/>
  <c r="BM41" i="12"/>
  <c r="BL42" i="12"/>
  <c r="BM42" i="12"/>
  <c r="BL45" i="12"/>
  <c r="BM45" i="12"/>
  <c r="BL47" i="12"/>
  <c r="BM47" i="12"/>
  <c r="BL49" i="12"/>
  <c r="BM49" i="12"/>
  <c r="BL51" i="12"/>
  <c r="BM51" i="12"/>
  <c r="BL54" i="12"/>
  <c r="BM54" i="12"/>
  <c r="BL56" i="12"/>
  <c r="BM56" i="12"/>
  <c r="BL58" i="12"/>
  <c r="BM58" i="12"/>
  <c r="BM60" i="12"/>
  <c r="BL60" i="12"/>
  <c r="U21" i="12"/>
  <c r="U64" i="12" s="1"/>
  <c r="S64" i="12"/>
  <c r="BL44" i="12"/>
  <c r="BL46" i="12"/>
  <c r="BL48" i="12"/>
  <c r="BM62" i="12"/>
  <c r="AR64" i="12"/>
  <c r="BL69" i="12"/>
  <c r="BM69" i="12"/>
  <c r="BL87" i="12"/>
  <c r="BM87" i="12"/>
  <c r="BL111" i="12"/>
  <c r="BM111" i="12"/>
  <c r="BE128" i="12"/>
  <c r="BK17" i="12"/>
  <c r="BA64" i="12"/>
  <c r="BL89" i="12"/>
  <c r="BM89" i="12"/>
  <c r="BL91" i="12"/>
  <c r="BM91" i="12"/>
  <c r="A128" i="12"/>
  <c r="AS19" i="12"/>
  <c r="BI19" i="12"/>
  <c r="BE64" i="12"/>
  <c r="BK22" i="12"/>
  <c r="BK24" i="12"/>
  <c r="BK26" i="12"/>
  <c r="BK28" i="12"/>
  <c r="BK30" i="12"/>
  <c r="BK32" i="12"/>
  <c r="BR63" i="12"/>
  <c r="BK43" i="12"/>
  <c r="BK53" i="12"/>
  <c r="BM67" i="12"/>
  <c r="BL67" i="12"/>
  <c r="BL85" i="12"/>
  <c r="BM85" i="12"/>
  <c r="BM92" i="12"/>
  <c r="BL92" i="12"/>
  <c r="AV128" i="12"/>
  <c r="BM106" i="12"/>
  <c r="BL106" i="12"/>
  <c r="BH128" i="12"/>
  <c r="BL116" i="12"/>
  <c r="BM116" i="12"/>
  <c r="BL118" i="12"/>
  <c r="BM118" i="12"/>
  <c r="BM21" i="12"/>
  <c r="BL50" i="12"/>
  <c r="BL52" i="12"/>
  <c r="V64" i="12"/>
  <c r="BM68" i="12"/>
  <c r="BL68" i="12"/>
  <c r="BD128" i="12"/>
  <c r="BL109" i="12"/>
  <c r="BM109" i="12"/>
  <c r="BK15" i="12"/>
  <c r="BK55" i="12"/>
  <c r="BK57" i="12"/>
  <c r="BK59" i="12"/>
  <c r="BL63" i="12"/>
  <c r="BK16" i="12"/>
  <c r="BK18" i="12"/>
  <c r="AS64" i="12"/>
  <c r="BI64" i="12"/>
  <c r="BK34" i="12"/>
  <c r="BK36" i="12"/>
  <c r="BK38" i="12"/>
  <c r="BK40" i="12"/>
  <c r="BM61" i="12"/>
  <c r="BL61" i="12"/>
  <c r="BL71" i="12"/>
  <c r="BM71" i="12"/>
  <c r="BL73" i="12"/>
  <c r="BM73" i="12"/>
  <c r="BL75" i="12"/>
  <c r="BM75" i="12"/>
  <c r="BL77" i="12"/>
  <c r="BM77" i="12"/>
  <c r="BL79" i="12"/>
  <c r="BM79" i="12"/>
  <c r="BM86" i="12"/>
  <c r="BL86" i="12"/>
  <c r="BL107" i="12"/>
  <c r="BM107" i="12"/>
  <c r="BM119" i="12"/>
  <c r="BL119" i="12"/>
  <c r="U80" i="12"/>
  <c r="BK66" i="12"/>
  <c r="BL70" i="12"/>
  <c r="S103" i="12"/>
  <c r="U83" i="12"/>
  <c r="U103" i="12" s="1"/>
  <c r="U128" i="12" s="1"/>
  <c r="BL83" i="12"/>
  <c r="BU84" i="12"/>
  <c r="BW84" i="12" s="1"/>
  <c r="BV84" i="12"/>
  <c r="BL93" i="12"/>
  <c r="BL97" i="12"/>
  <c r="BL101" i="12"/>
  <c r="AR112" i="12"/>
  <c r="BK14" i="12"/>
  <c r="AW64" i="12"/>
  <c r="AW128" i="12" s="1"/>
  <c r="BA80" i="12"/>
  <c r="BK72" i="12"/>
  <c r="BK74" i="12"/>
  <c r="BK76" i="12"/>
  <c r="BK78" i="12"/>
  <c r="AW103" i="12"/>
  <c r="BK82" i="12"/>
  <c r="BK94" i="12"/>
  <c r="BK98" i="12"/>
  <c r="AS112" i="12"/>
  <c r="BO112" i="12" s="1"/>
  <c r="BR109" i="12"/>
  <c r="AU128" i="12"/>
  <c r="AY128" i="12"/>
  <c r="BC128" i="12"/>
  <c r="BG128" i="12"/>
  <c r="BM84" i="12"/>
  <c r="BM95" i="12"/>
  <c r="BK96" i="12"/>
  <c r="BM99" i="12"/>
  <c r="BK100" i="12"/>
  <c r="AS114" i="12"/>
  <c r="AR123" i="12"/>
  <c r="AR128" i="12" s="1"/>
  <c r="BK115" i="12"/>
  <c r="BL120" i="12"/>
  <c r="AS66" i="12"/>
  <c r="BI80" i="12"/>
  <c r="V103" i="12"/>
  <c r="BQ89" i="12"/>
  <c r="BE103" i="12"/>
  <c r="BI103" i="12"/>
  <c r="BI128" i="12" s="1"/>
  <c r="AR103" i="12"/>
  <c r="BA112" i="12"/>
  <c r="BA128" i="12" s="1"/>
  <c r="BK114" i="12"/>
  <c r="R128" i="12"/>
  <c r="BR89" i="12"/>
  <c r="BS102" i="12" s="1"/>
  <c r="BK105" i="12"/>
  <c r="BK108" i="12"/>
  <c r="BK110" i="12"/>
  <c r="BQ120" i="12"/>
  <c r="V123" i="12"/>
  <c r="V128" i="12" s="1"/>
  <c r="Z128" i="12"/>
  <c r="AD128" i="12"/>
  <c r="AH128" i="12"/>
  <c r="AL128" i="12"/>
  <c r="AP128" i="12"/>
  <c r="AT128" i="12"/>
  <c r="AX128" i="12"/>
  <c r="BB128" i="12"/>
  <c r="BF128" i="12"/>
  <c r="BK126" i="12"/>
  <c r="BK88" i="12"/>
  <c r="BK90" i="12"/>
  <c r="V112" i="12"/>
  <c r="BQ109" i="12"/>
  <c r="S123" i="12"/>
  <c r="S128" i="12" s="1"/>
  <c r="BK117" i="12"/>
  <c r="AJ128" i="11"/>
  <c r="T128" i="11"/>
  <c r="BH127" i="11"/>
  <c r="BG127" i="11"/>
  <c r="BF127" i="11"/>
  <c r="BD127" i="11"/>
  <c r="BC127" i="11"/>
  <c r="BB127" i="11"/>
  <c r="AZ127" i="11"/>
  <c r="AY127" i="11"/>
  <c r="AX127" i="11"/>
  <c r="AV127" i="11"/>
  <c r="AU127" i="11"/>
  <c r="AT127" i="11"/>
  <c r="AR127" i="11"/>
  <c r="AQ127" i="11"/>
  <c r="AP127" i="11"/>
  <c r="AO127" i="11"/>
  <c r="BI126" i="11"/>
  <c r="BI127" i="11" s="1"/>
  <c r="BE126" i="11"/>
  <c r="BE127" i="11" s="1"/>
  <c r="BA126" i="11"/>
  <c r="BA127" i="11" s="1"/>
  <c r="AW126" i="11"/>
  <c r="AW127" i="11" s="1"/>
  <c r="AR126" i="11"/>
  <c r="AS126" i="11" s="1"/>
  <c r="AS127" i="11" s="1"/>
  <c r="BI123" i="11"/>
  <c r="BH123" i="11"/>
  <c r="BG123" i="11"/>
  <c r="BF123" i="11"/>
  <c r="BD123" i="11"/>
  <c r="BC123" i="11"/>
  <c r="BB123" i="11"/>
  <c r="AZ123" i="11"/>
  <c r="AY123" i="11"/>
  <c r="AX123" i="11"/>
  <c r="AV123" i="11"/>
  <c r="AU123" i="11"/>
  <c r="AT123" i="11"/>
  <c r="AQ123" i="11"/>
  <c r="AP123" i="11"/>
  <c r="AO123" i="11"/>
  <c r="AN123" i="11"/>
  <c r="AM123" i="11"/>
  <c r="AL123" i="11"/>
  <c r="AK123" i="11"/>
  <c r="AK128" i="11" s="1"/>
  <c r="AJ123" i="11"/>
  <c r="AI123" i="11"/>
  <c r="AH123" i="11"/>
  <c r="AG123" i="11"/>
  <c r="AG128" i="11" s="1"/>
  <c r="AF123" i="11"/>
  <c r="AE123" i="11"/>
  <c r="AD123" i="11"/>
  <c r="AC123" i="11"/>
  <c r="AC128" i="11" s="1"/>
  <c r="AB123" i="11"/>
  <c r="AA123" i="11"/>
  <c r="Z123" i="11"/>
  <c r="Y123" i="11"/>
  <c r="Y128" i="11" s="1"/>
  <c r="X123" i="11"/>
  <c r="W123" i="11"/>
  <c r="T123" i="11"/>
  <c r="R123" i="11"/>
  <c r="AS122" i="11"/>
  <c r="AR122" i="11"/>
  <c r="V122" i="11"/>
  <c r="U122" i="11"/>
  <c r="S122" i="11"/>
  <c r="AR121" i="11"/>
  <c r="AS121" i="11" s="1"/>
  <c r="V121" i="11"/>
  <c r="S121" i="11"/>
  <c r="U121" i="11" s="1"/>
  <c r="BI120" i="11"/>
  <c r="BE120" i="11"/>
  <c r="BA120" i="11"/>
  <c r="AW120" i="11"/>
  <c r="BK120" i="11" s="1"/>
  <c r="AR120" i="11"/>
  <c r="AS120" i="11" s="1"/>
  <c r="U120" i="11"/>
  <c r="BI119" i="11"/>
  <c r="BE119" i="11"/>
  <c r="BA119" i="11"/>
  <c r="AW119" i="11"/>
  <c r="BK119" i="11" s="1"/>
  <c r="AS119" i="11"/>
  <c r="AR119" i="11"/>
  <c r="V119" i="11"/>
  <c r="U119" i="11"/>
  <c r="S119" i="11"/>
  <c r="BI118" i="11"/>
  <c r="BE118" i="11"/>
  <c r="BA118" i="11"/>
  <c r="AW118" i="11"/>
  <c r="BK118" i="11" s="1"/>
  <c r="BM118" i="11" s="1"/>
  <c r="AR118" i="11"/>
  <c r="AS118" i="11" s="1"/>
  <c r="V118" i="11"/>
  <c r="U118" i="11"/>
  <c r="S118" i="11"/>
  <c r="BI117" i="11"/>
  <c r="BE117" i="11"/>
  <c r="BA117" i="11"/>
  <c r="BA123" i="11" s="1"/>
  <c r="AW117" i="11"/>
  <c r="AR117" i="11"/>
  <c r="AS117" i="11" s="1"/>
  <c r="V117" i="11"/>
  <c r="S117" i="11"/>
  <c r="U117" i="11" s="1"/>
  <c r="A117" i="11"/>
  <c r="A118" i="11" s="1"/>
  <c r="A119" i="11" s="1"/>
  <c r="A120" i="11" s="1"/>
  <c r="A121" i="11" s="1"/>
  <c r="A122" i="11" s="1"/>
  <c r="A123" i="11" s="1"/>
  <c r="BI116" i="11"/>
  <c r="BE116" i="11"/>
  <c r="BE123" i="11" s="1"/>
  <c r="BA116" i="11"/>
  <c r="AW116" i="11"/>
  <c r="AR116" i="11"/>
  <c r="V116" i="11"/>
  <c r="S116" i="11"/>
  <c r="U116" i="11" s="1"/>
  <c r="A116" i="11"/>
  <c r="BI115" i="11"/>
  <c r="BE115" i="11"/>
  <c r="BA115" i="11"/>
  <c r="AW115" i="11"/>
  <c r="BK115" i="11" s="1"/>
  <c r="AS115" i="11"/>
  <c r="AR115" i="11"/>
  <c r="V115" i="11"/>
  <c r="U115" i="11"/>
  <c r="S115" i="11"/>
  <c r="A115" i="11"/>
  <c r="BI114" i="11"/>
  <c r="BE114" i="11"/>
  <c r="BA114" i="11"/>
  <c r="AW114" i="11"/>
  <c r="AW123" i="11" s="1"/>
  <c r="AR114" i="11"/>
  <c r="AS114" i="11" s="1"/>
  <c r="V114" i="11"/>
  <c r="U114" i="11"/>
  <c r="S114" i="11"/>
  <c r="BH112" i="11"/>
  <c r="BG112" i="11"/>
  <c r="BF112" i="11"/>
  <c r="BD112" i="11"/>
  <c r="BD128" i="11" s="1"/>
  <c r="BC112" i="11"/>
  <c r="BB112" i="11"/>
  <c r="AZ112" i="11"/>
  <c r="AY112" i="11"/>
  <c r="AX112" i="11"/>
  <c r="AV112" i="11"/>
  <c r="AU112" i="11"/>
  <c r="AT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R112" i="11"/>
  <c r="BQ111" i="11"/>
  <c r="BI111" i="11"/>
  <c r="BE111" i="11"/>
  <c r="BA111" i="11"/>
  <c r="AW111" i="11"/>
  <c r="BK111" i="11" s="1"/>
  <c r="BL111" i="11" s="1"/>
  <c r="AR111" i="11"/>
  <c r="AS111" i="11" s="1"/>
  <c r="BR111" i="11" s="1"/>
  <c r="V111" i="11"/>
  <c r="S111" i="11"/>
  <c r="U111" i="11" s="1"/>
  <c r="BI110" i="11"/>
  <c r="BE110" i="11"/>
  <c r="BA110" i="11"/>
  <c r="AW110" i="11"/>
  <c r="AR110" i="11"/>
  <c r="AS110" i="11" s="1"/>
  <c r="BR110" i="11" s="1"/>
  <c r="V110" i="11"/>
  <c r="BQ110" i="11" s="1"/>
  <c r="S110" i="11"/>
  <c r="U110" i="11" s="1"/>
  <c r="BI109" i="11"/>
  <c r="BE109" i="11"/>
  <c r="BA109" i="11"/>
  <c r="AW109" i="11"/>
  <c r="BK109" i="11" s="1"/>
  <c r="AR109" i="11"/>
  <c r="AS109" i="11" s="1"/>
  <c r="V109" i="11"/>
  <c r="U109" i="11"/>
  <c r="S109" i="11"/>
  <c r="BI108" i="11"/>
  <c r="BE108" i="11"/>
  <c r="BA108" i="11"/>
  <c r="AW108" i="11"/>
  <c r="AR108" i="11"/>
  <c r="AS108" i="11" s="1"/>
  <c r="V108" i="11"/>
  <c r="S108" i="11"/>
  <c r="U108" i="11" s="1"/>
  <c r="A108" i="11"/>
  <c r="A109" i="11" s="1"/>
  <c r="A110" i="11" s="1"/>
  <c r="A111" i="11" s="1"/>
  <c r="A112" i="11" s="1"/>
  <c r="BI107" i="11"/>
  <c r="BE107" i="11"/>
  <c r="BA107" i="11"/>
  <c r="AW107" i="11"/>
  <c r="AS107" i="11"/>
  <c r="AR107" i="11"/>
  <c r="V107" i="11"/>
  <c r="S107" i="11"/>
  <c r="U107" i="11" s="1"/>
  <c r="A107" i="11"/>
  <c r="BI106" i="11"/>
  <c r="BE106" i="11"/>
  <c r="BA106" i="11"/>
  <c r="AW106" i="11"/>
  <c r="AS106" i="11"/>
  <c r="BR109" i="11" s="1"/>
  <c r="AR106" i="11"/>
  <c r="V106" i="11"/>
  <c r="S106" i="11"/>
  <c r="A106" i="11"/>
  <c r="BI105" i="11"/>
  <c r="BE105" i="11"/>
  <c r="BA105" i="11"/>
  <c r="BA112" i="11" s="1"/>
  <c r="AW105" i="11"/>
  <c r="AR105" i="11"/>
  <c r="AS105" i="11" s="1"/>
  <c r="V105" i="11"/>
  <c r="U105" i="11"/>
  <c r="S105" i="11"/>
  <c r="BH103" i="11"/>
  <c r="BG103" i="11"/>
  <c r="BF103" i="11"/>
  <c r="BD103" i="11"/>
  <c r="BC103" i="11"/>
  <c r="BB103" i="11"/>
  <c r="AZ103" i="11"/>
  <c r="AZ128" i="11" s="1"/>
  <c r="AY103" i="11"/>
  <c r="AX103" i="11"/>
  <c r="AV103" i="11"/>
  <c r="AU103" i="11"/>
  <c r="AT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F128" i="11" s="1"/>
  <c r="AE103" i="11"/>
  <c r="AD103" i="11"/>
  <c r="AC103" i="11"/>
  <c r="AB103" i="11"/>
  <c r="AB128" i="11" s="1"/>
  <c r="AA103" i="11"/>
  <c r="Z103" i="11"/>
  <c r="Y103" i="11"/>
  <c r="X103" i="11"/>
  <c r="W103" i="11"/>
  <c r="R103" i="11"/>
  <c r="BK102" i="11"/>
  <c r="AS102" i="11"/>
  <c r="AR102" i="11"/>
  <c r="V102" i="11"/>
  <c r="U102" i="11"/>
  <c r="S102" i="11"/>
  <c r="BI101" i="11"/>
  <c r="BE101" i="11"/>
  <c r="BA101" i="11"/>
  <c r="AW101" i="11"/>
  <c r="AR101" i="11"/>
  <c r="AS101" i="11" s="1"/>
  <c r="V101" i="11"/>
  <c r="U101" i="11"/>
  <c r="S101" i="11"/>
  <c r="BI100" i="11"/>
  <c r="BE100" i="11"/>
  <c r="BA100" i="11"/>
  <c r="AW100" i="11"/>
  <c r="AR100" i="11"/>
  <c r="AS100" i="11" s="1"/>
  <c r="V100" i="11"/>
  <c r="S100" i="11"/>
  <c r="U100" i="11" s="1"/>
  <c r="BI99" i="11"/>
  <c r="BE99" i="11"/>
  <c r="BA99" i="11"/>
  <c r="AW99" i="11"/>
  <c r="AR99" i="11"/>
  <c r="AS99" i="11" s="1"/>
  <c r="V99" i="11"/>
  <c r="S99" i="11"/>
  <c r="U99" i="11" s="1"/>
  <c r="BI98" i="11"/>
  <c r="BE98" i="11"/>
  <c r="BA98" i="11"/>
  <c r="AW98" i="11"/>
  <c r="BK98" i="11" s="1"/>
  <c r="AS98" i="11"/>
  <c r="AR98" i="11"/>
  <c r="V98" i="11"/>
  <c r="U98" i="11"/>
  <c r="S98" i="11"/>
  <c r="BI97" i="11"/>
  <c r="BE97" i="11"/>
  <c r="BA97" i="11"/>
  <c r="AW97" i="11"/>
  <c r="BK97" i="11" s="1"/>
  <c r="BM97" i="11" s="1"/>
  <c r="AR97" i="11"/>
  <c r="AS97" i="11" s="1"/>
  <c r="V97" i="11"/>
  <c r="U97" i="11"/>
  <c r="S97" i="11"/>
  <c r="BI96" i="11"/>
  <c r="BE96" i="11"/>
  <c r="BA96" i="11"/>
  <c r="AW96" i="11"/>
  <c r="AR96" i="11"/>
  <c r="AS96" i="11" s="1"/>
  <c r="V96" i="11"/>
  <c r="S96" i="11"/>
  <c r="U96" i="11" s="1"/>
  <c r="BI95" i="11"/>
  <c r="BE95" i="11"/>
  <c r="BA95" i="11"/>
  <c r="AW95" i="11"/>
  <c r="AR95" i="11"/>
  <c r="AS95" i="11" s="1"/>
  <c r="V95" i="11"/>
  <c r="S95" i="11"/>
  <c r="U95" i="11" s="1"/>
  <c r="BI94" i="11"/>
  <c r="BE94" i="11"/>
  <c r="BA94" i="11"/>
  <c r="AW94" i="11"/>
  <c r="BK94" i="11" s="1"/>
  <c r="AS94" i="11"/>
  <c r="AR94" i="11"/>
  <c r="V94" i="11"/>
  <c r="U94" i="11"/>
  <c r="S94" i="11"/>
  <c r="BI93" i="11"/>
  <c r="BE93" i="11"/>
  <c r="BA93" i="11"/>
  <c r="AW93" i="11"/>
  <c r="BK93" i="11" s="1"/>
  <c r="BM93" i="11" s="1"/>
  <c r="AR93" i="11"/>
  <c r="AS93" i="11" s="1"/>
  <c r="BR102" i="11" s="1"/>
  <c r="V93" i="11"/>
  <c r="BQ102" i="11" s="1"/>
  <c r="U93" i="11"/>
  <c r="S93" i="11"/>
  <c r="BI92" i="11"/>
  <c r="BE92" i="11"/>
  <c r="BA92" i="11"/>
  <c r="AW92" i="11"/>
  <c r="BK92" i="11" s="1"/>
  <c r="AS92" i="11"/>
  <c r="AR92" i="11"/>
  <c r="V92" i="11"/>
  <c r="U92" i="11"/>
  <c r="S92" i="11"/>
  <c r="BI91" i="11"/>
  <c r="BE91" i="11"/>
  <c r="BA91" i="11"/>
  <c r="AW91" i="11"/>
  <c r="BK91" i="11" s="1"/>
  <c r="BM91" i="11" s="1"/>
  <c r="AR91" i="11"/>
  <c r="AS91" i="11" s="1"/>
  <c r="BR92" i="11" s="1"/>
  <c r="V91" i="11"/>
  <c r="U91" i="11"/>
  <c r="S91" i="11"/>
  <c r="BI90" i="11"/>
  <c r="BE90" i="11"/>
  <c r="BA90" i="11"/>
  <c r="AW90" i="11"/>
  <c r="AR90" i="11"/>
  <c r="AS90" i="11" s="1"/>
  <c r="V90" i="11"/>
  <c r="BQ92" i="11" s="1"/>
  <c r="S90" i="11"/>
  <c r="U90" i="11" s="1"/>
  <c r="BI89" i="11"/>
  <c r="BE89" i="11"/>
  <c r="BA89" i="11"/>
  <c r="AW89" i="11"/>
  <c r="BK89" i="11" s="1"/>
  <c r="AR89" i="11"/>
  <c r="AS89" i="11" s="1"/>
  <c r="V89" i="11"/>
  <c r="U89" i="11"/>
  <c r="S89" i="11"/>
  <c r="BI88" i="11"/>
  <c r="BE88" i="11"/>
  <c r="BA88" i="11"/>
  <c r="AW88" i="11"/>
  <c r="AR88" i="11"/>
  <c r="AS88" i="11" s="1"/>
  <c r="V88" i="11"/>
  <c r="S88" i="11"/>
  <c r="U88" i="11" s="1"/>
  <c r="BI87" i="11"/>
  <c r="BE87" i="11"/>
  <c r="BA87" i="11"/>
  <c r="AW87" i="11"/>
  <c r="AS87" i="11"/>
  <c r="AR87" i="11"/>
  <c r="V87" i="11"/>
  <c r="S87" i="11"/>
  <c r="U87" i="11" s="1"/>
  <c r="BI86" i="11"/>
  <c r="BE86" i="11"/>
  <c r="BA86" i="11"/>
  <c r="AW86" i="11"/>
  <c r="AS86" i="11"/>
  <c r="BR89" i="11" s="1"/>
  <c r="BS102" i="11" s="1"/>
  <c r="AR86" i="11"/>
  <c r="V86" i="11"/>
  <c r="S86" i="11"/>
  <c r="U86" i="11" s="1"/>
  <c r="BI85" i="11"/>
  <c r="BE85" i="11"/>
  <c r="BA85" i="11"/>
  <c r="AW85" i="11"/>
  <c r="BK85" i="11" s="1"/>
  <c r="AR85" i="11"/>
  <c r="AS85" i="11" s="1"/>
  <c r="V85" i="11"/>
  <c r="U85" i="11"/>
  <c r="S85" i="11"/>
  <c r="BS84" i="11"/>
  <c r="BI84" i="11"/>
  <c r="BE84" i="11"/>
  <c r="BA84" i="11"/>
  <c r="AW84" i="11"/>
  <c r="AS84" i="11"/>
  <c r="AR84" i="11"/>
  <c r="V84" i="11"/>
  <c r="S84" i="11"/>
  <c r="U84" i="11" s="1"/>
  <c r="BT84" i="11" s="1"/>
  <c r="A84" i="1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BI83" i="11"/>
  <c r="BE83" i="11"/>
  <c r="BA83" i="11"/>
  <c r="AW83" i="11"/>
  <c r="AS83" i="11"/>
  <c r="AR83" i="11"/>
  <c r="V83" i="11"/>
  <c r="S83" i="11"/>
  <c r="U83" i="11" s="1"/>
  <c r="A83" i="11"/>
  <c r="BI82" i="11"/>
  <c r="BE82" i="11"/>
  <c r="BA82" i="11"/>
  <c r="AW82" i="11"/>
  <c r="AW103" i="11" s="1"/>
  <c r="AR82" i="11"/>
  <c r="AS82" i="11" s="1"/>
  <c r="V82" i="11"/>
  <c r="U82" i="11"/>
  <c r="S82" i="11"/>
  <c r="BH80" i="11"/>
  <c r="BG80" i="11"/>
  <c r="BF80" i="11"/>
  <c r="BD80" i="11"/>
  <c r="BC80" i="11"/>
  <c r="BB80" i="11"/>
  <c r="AZ80" i="11"/>
  <c r="AY80" i="11"/>
  <c r="AX80" i="11"/>
  <c r="AV80" i="11"/>
  <c r="AU80" i="11"/>
  <c r="AT80" i="11"/>
  <c r="AQ80" i="11"/>
  <c r="AP80" i="11"/>
  <c r="AO80" i="11"/>
  <c r="AN80" i="11"/>
  <c r="AN128" i="11" s="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X128" i="11" s="1"/>
  <c r="W80" i="11"/>
  <c r="T80" i="11"/>
  <c r="R80" i="11"/>
  <c r="BI79" i="11"/>
  <c r="BE79" i="11"/>
  <c r="BA79" i="11"/>
  <c r="AW79" i="11"/>
  <c r="BK79" i="11" s="1"/>
  <c r="AR79" i="11"/>
  <c r="AS79" i="11" s="1"/>
  <c r="V79" i="11"/>
  <c r="U79" i="11"/>
  <c r="S79" i="11"/>
  <c r="BI78" i="11"/>
  <c r="BE78" i="11"/>
  <c r="BA78" i="11"/>
  <c r="AW78" i="11"/>
  <c r="BK78" i="11" s="1"/>
  <c r="AS78" i="11"/>
  <c r="AR78" i="11"/>
  <c r="V78" i="11"/>
  <c r="U78" i="11"/>
  <c r="S78" i="11"/>
  <c r="BI77" i="11"/>
  <c r="BE77" i="11"/>
  <c r="BA77" i="11"/>
  <c r="AW77" i="11"/>
  <c r="BK77" i="11" s="1"/>
  <c r="AR77" i="11"/>
  <c r="AS77" i="11" s="1"/>
  <c r="V77" i="11"/>
  <c r="U77" i="11"/>
  <c r="S77" i="11"/>
  <c r="BI76" i="11"/>
  <c r="BE76" i="11"/>
  <c r="BA76" i="11"/>
  <c r="AW76" i="11"/>
  <c r="AS76" i="11"/>
  <c r="AR76" i="11"/>
  <c r="V76" i="11"/>
  <c r="S76" i="11"/>
  <c r="U76" i="11" s="1"/>
  <c r="BI75" i="11"/>
  <c r="BE75" i="11"/>
  <c r="BA75" i="11"/>
  <c r="AW75" i="11"/>
  <c r="BK75" i="11" s="1"/>
  <c r="AR75" i="11"/>
  <c r="AS75" i="11" s="1"/>
  <c r="V75" i="11"/>
  <c r="S75" i="11"/>
  <c r="U75" i="11" s="1"/>
  <c r="A75" i="11"/>
  <c r="A76" i="11" s="1"/>
  <c r="A77" i="11" s="1"/>
  <c r="A78" i="11" s="1"/>
  <c r="A79" i="11" s="1"/>
  <c r="A80" i="11" s="1"/>
  <c r="BI74" i="11"/>
  <c r="BE74" i="11"/>
  <c r="BA74" i="11"/>
  <c r="AW74" i="11"/>
  <c r="BK74" i="11" s="1"/>
  <c r="AS74" i="11"/>
  <c r="AR74" i="11"/>
  <c r="V74" i="11"/>
  <c r="S74" i="11"/>
  <c r="U74" i="11" s="1"/>
  <c r="BI73" i="11"/>
  <c r="BE73" i="11"/>
  <c r="BA73" i="11"/>
  <c r="AW73" i="11"/>
  <c r="BK73" i="11" s="1"/>
  <c r="BL73" i="11" s="1"/>
  <c r="AR73" i="11"/>
  <c r="AS73" i="11" s="1"/>
  <c r="V73" i="11"/>
  <c r="U73" i="11"/>
  <c r="S73" i="11"/>
  <c r="BI72" i="11"/>
  <c r="BE72" i="11"/>
  <c r="BA72" i="11"/>
  <c r="AW72" i="11"/>
  <c r="AR72" i="11"/>
  <c r="AS72" i="11" s="1"/>
  <c r="V72" i="11"/>
  <c r="S72" i="11"/>
  <c r="U72" i="11" s="1"/>
  <c r="BI71" i="11"/>
  <c r="BE71" i="11"/>
  <c r="BA71" i="11"/>
  <c r="AW71" i="11"/>
  <c r="BK71" i="11" s="1"/>
  <c r="AS71" i="11"/>
  <c r="AR71" i="11"/>
  <c r="V71" i="11"/>
  <c r="U71" i="11"/>
  <c r="S71" i="11"/>
  <c r="BI70" i="11"/>
  <c r="BE70" i="11"/>
  <c r="BA70" i="11"/>
  <c r="AW70" i="11"/>
  <c r="BK70" i="11" s="1"/>
  <c r="AS70" i="11"/>
  <c r="AR70" i="11"/>
  <c r="V70" i="11"/>
  <c r="U70" i="11"/>
  <c r="S70" i="11"/>
  <c r="BI69" i="11"/>
  <c r="BE69" i="11"/>
  <c r="BA69" i="11"/>
  <c r="AW69" i="11"/>
  <c r="BK69" i="11" s="1"/>
  <c r="AR69" i="11"/>
  <c r="AS69" i="11" s="1"/>
  <c r="V69" i="11"/>
  <c r="U69" i="11"/>
  <c r="S69" i="11"/>
  <c r="BI68" i="11"/>
  <c r="BE68" i="11"/>
  <c r="BA68" i="11"/>
  <c r="AW68" i="11"/>
  <c r="AS68" i="11"/>
  <c r="AR68" i="11"/>
  <c r="V68" i="11"/>
  <c r="BQ78" i="11" s="1"/>
  <c r="S68" i="11"/>
  <c r="U68" i="11" s="1"/>
  <c r="A68" i="11"/>
  <c r="A69" i="11" s="1"/>
  <c r="A70" i="11" s="1"/>
  <c r="A71" i="11" s="1"/>
  <c r="A72" i="11" s="1"/>
  <c r="A73" i="11" s="1"/>
  <c r="A74" i="11" s="1"/>
  <c r="BI67" i="11"/>
  <c r="BE67" i="11"/>
  <c r="BA67" i="11"/>
  <c r="AW67" i="11"/>
  <c r="BK67" i="11" s="1"/>
  <c r="AR67" i="11"/>
  <c r="AS67" i="11" s="1"/>
  <c r="V67" i="11"/>
  <c r="U67" i="11"/>
  <c r="S67" i="11"/>
  <c r="A67" i="11"/>
  <c r="BI66" i="11"/>
  <c r="BE66" i="11"/>
  <c r="BA66" i="11"/>
  <c r="AW66" i="11"/>
  <c r="AS66" i="11"/>
  <c r="AR66" i="11"/>
  <c r="V66" i="11"/>
  <c r="S66" i="11"/>
  <c r="U66" i="11" s="1"/>
  <c r="BH64" i="11"/>
  <c r="BG64" i="11"/>
  <c r="BF64" i="11"/>
  <c r="BD64" i="11"/>
  <c r="BC64" i="11"/>
  <c r="BB64" i="11"/>
  <c r="AZ64" i="11"/>
  <c r="AY64" i="11"/>
  <c r="AX64" i="11"/>
  <c r="AV64" i="11"/>
  <c r="AU64" i="11"/>
  <c r="AT64" i="11"/>
  <c r="AQ64" i="11"/>
  <c r="AP64" i="11"/>
  <c r="AO64" i="11"/>
  <c r="R64" i="11"/>
  <c r="BI63" i="11"/>
  <c r="BE63" i="11"/>
  <c r="BA63" i="11"/>
  <c r="AW63" i="11"/>
  <c r="BK63" i="11" s="1"/>
  <c r="AR63" i="11"/>
  <c r="AS63" i="11" s="1"/>
  <c r="V63" i="11"/>
  <c r="S63" i="11"/>
  <c r="U63" i="11" s="1"/>
  <c r="BI62" i="11"/>
  <c r="BE62" i="11"/>
  <c r="BA62" i="11"/>
  <c r="AW62" i="11"/>
  <c r="BK62" i="11" s="1"/>
  <c r="AS62" i="11"/>
  <c r="AR62" i="11"/>
  <c r="V62" i="11"/>
  <c r="S62" i="11"/>
  <c r="U62" i="11" s="1"/>
  <c r="BI61" i="11"/>
  <c r="BE61" i="11"/>
  <c r="BA61" i="11"/>
  <c r="AW61" i="11"/>
  <c r="AR61" i="11"/>
  <c r="AS61" i="11" s="1"/>
  <c r="V61" i="11"/>
  <c r="U61" i="11"/>
  <c r="S61" i="11"/>
  <c r="BI60" i="11"/>
  <c r="BE60" i="11"/>
  <c r="BA60" i="11"/>
  <c r="AW60" i="11"/>
  <c r="AR60" i="11"/>
  <c r="AS60" i="11" s="1"/>
  <c r="V60" i="11"/>
  <c r="S60" i="11"/>
  <c r="U60" i="11" s="1"/>
  <c r="BI59" i="11"/>
  <c r="BE59" i="11"/>
  <c r="BA59" i="11"/>
  <c r="AW59" i="11"/>
  <c r="BK59" i="11" s="1"/>
  <c r="AS59" i="11"/>
  <c r="AR59" i="11"/>
  <c r="V59" i="11"/>
  <c r="U59" i="11"/>
  <c r="S59" i="11"/>
  <c r="BI58" i="11"/>
  <c r="BE58" i="11"/>
  <c r="BA58" i="11"/>
  <c r="AW58" i="11"/>
  <c r="BK58" i="11" s="1"/>
  <c r="AS58" i="11"/>
  <c r="AR58" i="11"/>
  <c r="V58" i="11"/>
  <c r="U58" i="11"/>
  <c r="S58" i="11"/>
  <c r="BI57" i="11"/>
  <c r="BE57" i="11"/>
  <c r="BA57" i="11"/>
  <c r="AW57" i="11"/>
  <c r="BK57" i="11" s="1"/>
  <c r="AR57" i="11"/>
  <c r="AS57" i="11" s="1"/>
  <c r="V57" i="11"/>
  <c r="S57" i="11"/>
  <c r="U57" i="11" s="1"/>
  <c r="BI56" i="11"/>
  <c r="BE56" i="11"/>
  <c r="BA56" i="11"/>
  <c r="AW56" i="11"/>
  <c r="BK56" i="11" s="1"/>
  <c r="AS56" i="11"/>
  <c r="AR56" i="11"/>
  <c r="V56" i="11"/>
  <c r="U56" i="11"/>
  <c r="S56" i="11"/>
  <c r="BI55" i="11"/>
  <c r="BE55" i="11"/>
  <c r="BA55" i="11"/>
  <c r="AW55" i="11"/>
  <c r="BK55" i="11" s="1"/>
  <c r="BM55" i="11" s="1"/>
  <c r="AR55" i="11"/>
  <c r="AS55" i="11" s="1"/>
  <c r="V55" i="11"/>
  <c r="U55" i="11"/>
  <c r="S55" i="11"/>
  <c r="BI54" i="11"/>
  <c r="BE54" i="11"/>
  <c r="BA54" i="11"/>
  <c r="AW54" i="11"/>
  <c r="AR54" i="11"/>
  <c r="AS54" i="11" s="1"/>
  <c r="V54" i="11"/>
  <c r="S54" i="11"/>
  <c r="U54" i="11" s="1"/>
  <c r="BI53" i="11"/>
  <c r="BK53" i="11" s="1"/>
  <c r="BA53" i="11"/>
  <c r="AW53" i="11"/>
  <c r="AR53" i="11"/>
  <c r="AS53" i="11" s="1"/>
  <c r="V53" i="11"/>
  <c r="S53" i="11"/>
  <c r="U53" i="11" s="1"/>
  <c r="BI52" i="11"/>
  <c r="BE52" i="11"/>
  <c r="BA52" i="11"/>
  <c r="AW52" i="11"/>
  <c r="BK52" i="11" s="1"/>
  <c r="AS52" i="11"/>
  <c r="AR52" i="11"/>
  <c r="V52" i="11"/>
  <c r="U52" i="11"/>
  <c r="S52" i="11"/>
  <c r="BI51" i="11"/>
  <c r="BE51" i="11"/>
  <c r="BA51" i="11"/>
  <c r="AW51" i="11"/>
  <c r="BK51" i="11" s="1"/>
  <c r="AS51" i="11"/>
  <c r="AR51" i="11"/>
  <c r="V51" i="11"/>
  <c r="U51" i="11"/>
  <c r="S51" i="11"/>
  <c r="BI50" i="11"/>
  <c r="BE50" i="11"/>
  <c r="BA50" i="11"/>
  <c r="AW50" i="11"/>
  <c r="BK50" i="11" s="1"/>
  <c r="BL50" i="11" s="1"/>
  <c r="AR50" i="11"/>
  <c r="AS50" i="11" s="1"/>
  <c r="V50" i="11"/>
  <c r="U50" i="11"/>
  <c r="S50" i="11"/>
  <c r="BI49" i="11"/>
  <c r="BE49" i="11"/>
  <c r="BA49" i="11"/>
  <c r="AW49" i="11"/>
  <c r="AR49" i="11"/>
  <c r="AS49" i="11" s="1"/>
  <c r="V49" i="11"/>
  <c r="S49" i="11"/>
  <c r="U49" i="11" s="1"/>
  <c r="BI48" i="11"/>
  <c r="BE48" i="11"/>
  <c r="BA48" i="11"/>
  <c r="AW48" i="11"/>
  <c r="BK48" i="11" s="1"/>
  <c r="AS48" i="11"/>
  <c r="AR48" i="11"/>
  <c r="V48" i="11"/>
  <c r="S48" i="11"/>
  <c r="U48" i="11" s="1"/>
  <c r="BI47" i="11"/>
  <c r="BE47" i="11"/>
  <c r="BA47" i="11"/>
  <c r="AW47" i="11"/>
  <c r="BK47" i="11" s="1"/>
  <c r="AS47" i="11"/>
  <c r="AR47" i="11"/>
  <c r="V47" i="11"/>
  <c r="U47" i="11"/>
  <c r="S47" i="11"/>
  <c r="BI46" i="11"/>
  <c r="BE46" i="11"/>
  <c r="BA46" i="11"/>
  <c r="AW46" i="11"/>
  <c r="AR46" i="11"/>
  <c r="AS46" i="11" s="1"/>
  <c r="V46" i="11"/>
  <c r="U46" i="11"/>
  <c r="S46" i="11"/>
  <c r="BI45" i="11"/>
  <c r="BE45" i="11"/>
  <c r="BA45" i="11"/>
  <c r="AW45" i="11"/>
  <c r="AS45" i="11"/>
  <c r="AR45" i="11"/>
  <c r="V45" i="11"/>
  <c r="S45" i="11"/>
  <c r="U45" i="11" s="1"/>
  <c r="BI44" i="11"/>
  <c r="BE44" i="11"/>
  <c r="BA44" i="11"/>
  <c r="AW44" i="11"/>
  <c r="BK44" i="11" s="1"/>
  <c r="AS44" i="11"/>
  <c r="AR44" i="11"/>
  <c r="V44" i="11"/>
  <c r="U44" i="11"/>
  <c r="S44" i="11"/>
  <c r="BI43" i="11"/>
  <c r="BE43" i="11"/>
  <c r="BA43" i="11"/>
  <c r="AW43" i="11"/>
  <c r="BK43" i="11" s="1"/>
  <c r="BM43" i="11" s="1"/>
  <c r="AR43" i="11"/>
  <c r="AS43" i="11" s="1"/>
  <c r="BR43" i="11" s="1"/>
  <c r="V43" i="11"/>
  <c r="U43" i="11"/>
  <c r="S43" i="11"/>
  <c r="BI42" i="11"/>
  <c r="BE42" i="11"/>
  <c r="BA42" i="11"/>
  <c r="AW42" i="11"/>
  <c r="AR42" i="11"/>
  <c r="AS42" i="11" s="1"/>
  <c r="V42" i="11"/>
  <c r="S42" i="11"/>
  <c r="U42" i="11" s="1"/>
  <c r="BI41" i="11"/>
  <c r="BE41" i="11"/>
  <c r="BA41" i="11"/>
  <c r="AW41" i="11"/>
  <c r="BK41" i="11" s="1"/>
  <c r="AS41" i="11"/>
  <c r="BR41" i="11" s="1"/>
  <c r="AR41" i="11"/>
  <c r="V41" i="11"/>
  <c r="U41" i="11"/>
  <c r="S41" i="11"/>
  <c r="BI40" i="11"/>
  <c r="BE40" i="11"/>
  <c r="BA40" i="11"/>
  <c r="AW40" i="11"/>
  <c r="BK40" i="11" s="1"/>
  <c r="BM40" i="11" s="1"/>
  <c r="AR40" i="11"/>
  <c r="AS40" i="11" s="1"/>
  <c r="V40" i="11"/>
  <c r="U40" i="11"/>
  <c r="S40" i="11"/>
  <c r="BI39" i="11"/>
  <c r="BE39" i="11"/>
  <c r="BA39" i="11"/>
  <c r="AW39" i="11"/>
  <c r="AR39" i="11"/>
  <c r="AS39" i="11" s="1"/>
  <c r="V39" i="11"/>
  <c r="S39" i="11"/>
  <c r="U39" i="11" s="1"/>
  <c r="BI38" i="11"/>
  <c r="BE38" i="11"/>
  <c r="BA38" i="11"/>
  <c r="AW38" i="11"/>
  <c r="BK38" i="11" s="1"/>
  <c r="AS38" i="11"/>
  <c r="AR38" i="11"/>
  <c r="V38" i="11"/>
  <c r="U38" i="11"/>
  <c r="S38" i="11"/>
  <c r="BI37" i="11"/>
  <c r="BE37" i="11"/>
  <c r="BA37" i="11"/>
  <c r="AW37" i="11"/>
  <c r="BK37" i="11" s="1"/>
  <c r="AS37" i="11"/>
  <c r="AR37" i="11"/>
  <c r="V37" i="11"/>
  <c r="U37" i="11"/>
  <c r="S37" i="11"/>
  <c r="BI36" i="11"/>
  <c r="BE36" i="11"/>
  <c r="BA36" i="11"/>
  <c r="AW36" i="11"/>
  <c r="AR36" i="11"/>
  <c r="AS36" i="11" s="1"/>
  <c r="V36" i="11"/>
  <c r="BQ63" i="11" s="1"/>
  <c r="U36" i="11"/>
  <c r="S36" i="11"/>
  <c r="BI35" i="11"/>
  <c r="BE35" i="11"/>
  <c r="BA35" i="11"/>
  <c r="AW35" i="11"/>
  <c r="BK35" i="11" s="1"/>
  <c r="BL35" i="11" s="1"/>
  <c r="AS35" i="11"/>
  <c r="AR35" i="11"/>
  <c r="V35" i="11"/>
  <c r="S35" i="11"/>
  <c r="U35" i="11" s="1"/>
  <c r="BI34" i="11"/>
  <c r="BE34" i="11"/>
  <c r="BA34" i="11"/>
  <c r="AW34" i="11"/>
  <c r="BK34" i="11" s="1"/>
  <c r="AS34" i="11"/>
  <c r="AR34" i="11"/>
  <c r="V34" i="11"/>
  <c r="S34" i="11"/>
  <c r="U34" i="11" s="1"/>
  <c r="BQ33" i="11"/>
  <c r="BI33" i="11"/>
  <c r="BE33" i="11"/>
  <c r="BA33" i="11"/>
  <c r="AW33" i="11"/>
  <c r="AR33" i="11"/>
  <c r="AS33" i="11" s="1"/>
  <c r="V33" i="11"/>
  <c r="S33" i="11"/>
  <c r="U33" i="11" s="1"/>
  <c r="BI32" i="11"/>
  <c r="BE32" i="11"/>
  <c r="BA32" i="11"/>
  <c r="AW32" i="11"/>
  <c r="BK32" i="11" s="1"/>
  <c r="AS32" i="11"/>
  <c r="AR32" i="11"/>
  <c r="V32" i="11"/>
  <c r="S32" i="11"/>
  <c r="U32" i="11" s="1"/>
  <c r="BI31" i="11"/>
  <c r="BE31" i="11"/>
  <c r="BA31" i="11"/>
  <c r="AW31" i="11"/>
  <c r="BK31" i="11" s="1"/>
  <c r="AS31" i="11"/>
  <c r="AR31" i="11"/>
  <c r="V31" i="11"/>
  <c r="U31" i="11"/>
  <c r="S31" i="11"/>
  <c r="BI30" i="11"/>
  <c r="BE30" i="11"/>
  <c r="BA30" i="11"/>
  <c r="AW30" i="11"/>
  <c r="AR30" i="11"/>
  <c r="AS30" i="11" s="1"/>
  <c r="V30" i="11"/>
  <c r="U30" i="11"/>
  <c r="S30" i="11"/>
  <c r="BI29" i="11"/>
  <c r="BE29" i="11"/>
  <c r="BA29" i="11"/>
  <c r="AW29" i="11"/>
  <c r="AS29" i="11"/>
  <c r="AR29" i="11"/>
  <c r="V29" i="11"/>
  <c r="S29" i="11"/>
  <c r="U29" i="11" s="1"/>
  <c r="BI28" i="11"/>
  <c r="BE28" i="11"/>
  <c r="BA28" i="11"/>
  <c r="AW28" i="11"/>
  <c r="BK28" i="11" s="1"/>
  <c r="AS28" i="11"/>
  <c r="AR28" i="11"/>
  <c r="V28" i="11"/>
  <c r="U28" i="11"/>
  <c r="S28" i="11"/>
  <c r="BI27" i="11"/>
  <c r="BE27" i="11"/>
  <c r="BA27" i="11"/>
  <c r="AW27" i="11"/>
  <c r="BK27" i="11" s="1"/>
  <c r="AS27" i="11"/>
  <c r="AR27" i="11"/>
  <c r="V27" i="11"/>
  <c r="U27" i="11"/>
  <c r="S27" i="11"/>
  <c r="BI26" i="11"/>
  <c r="BE26" i="11"/>
  <c r="BA26" i="11"/>
  <c r="AW26" i="11"/>
  <c r="BK26" i="11" s="1"/>
  <c r="BM26" i="11" s="1"/>
  <c r="AR26" i="11"/>
  <c r="AS26" i="11" s="1"/>
  <c r="V26" i="11"/>
  <c r="U26" i="11"/>
  <c r="S26" i="11"/>
  <c r="BI25" i="11"/>
  <c r="BE25" i="11"/>
  <c r="BA25" i="11"/>
  <c r="AW25" i="11"/>
  <c r="AR25" i="11"/>
  <c r="AS25" i="11" s="1"/>
  <c r="V25" i="11"/>
  <c r="S25" i="11"/>
  <c r="U25" i="11" s="1"/>
  <c r="BI24" i="11"/>
  <c r="BI64" i="11" s="1"/>
  <c r="BE24" i="11"/>
  <c r="BA24" i="11"/>
  <c r="AW24" i="11"/>
  <c r="BK24" i="11" s="1"/>
  <c r="AS24" i="11"/>
  <c r="AR24" i="11"/>
  <c r="V24" i="11"/>
  <c r="S24" i="11"/>
  <c r="U24" i="11" s="1"/>
  <c r="BI23" i="11"/>
  <c r="BE23" i="11"/>
  <c r="BA23" i="11"/>
  <c r="AW23" i="11"/>
  <c r="AW64" i="11" s="1"/>
  <c r="AS23" i="11"/>
  <c r="AR23" i="11"/>
  <c r="V23" i="11"/>
  <c r="U23" i="11"/>
  <c r="S23" i="11"/>
  <c r="BI22" i="11"/>
  <c r="BE22" i="11"/>
  <c r="BA22" i="11"/>
  <c r="AW22" i="11"/>
  <c r="AR22" i="11"/>
  <c r="V22" i="11"/>
  <c r="U22" i="11"/>
  <c r="S22" i="11"/>
  <c r="A22" i="1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BI21" i="11"/>
  <c r="BE21" i="11"/>
  <c r="BE64" i="11" s="1"/>
  <c r="BA21" i="11"/>
  <c r="BA64" i="11" s="1"/>
  <c r="AW21" i="11"/>
  <c r="BK21" i="11" s="1"/>
  <c r="BM21" i="11" s="1"/>
  <c r="AR21" i="11"/>
  <c r="V21" i="11"/>
  <c r="U21" i="11"/>
  <c r="S21" i="11"/>
  <c r="S64" i="11" s="1"/>
  <c r="AS20" i="11"/>
  <c r="AR20" i="11"/>
  <c r="BH19" i="11"/>
  <c r="BG19" i="11"/>
  <c r="BF19" i="11"/>
  <c r="BE19" i="11"/>
  <c r="BD19" i="11"/>
  <c r="BC19" i="11"/>
  <c r="BB19" i="11"/>
  <c r="BA19" i="11"/>
  <c r="AZ19" i="11"/>
  <c r="AY19" i="11"/>
  <c r="AX19" i="11"/>
  <c r="AV19" i="11"/>
  <c r="AU19" i="11"/>
  <c r="AT19" i="11"/>
  <c r="AR19" i="11"/>
  <c r="AQ19" i="11"/>
  <c r="AP19" i="11"/>
  <c r="AO19" i="11"/>
  <c r="V19" i="11"/>
  <c r="BQ19" i="11" s="1"/>
  <c r="R19" i="11"/>
  <c r="BI18" i="11"/>
  <c r="BE18" i="11"/>
  <c r="BA18" i="11"/>
  <c r="AW18" i="11"/>
  <c r="BK18" i="11" s="1"/>
  <c r="AS18" i="11"/>
  <c r="AR18" i="11"/>
  <c r="S18" i="11"/>
  <c r="U18" i="11" s="1"/>
  <c r="BI17" i="11"/>
  <c r="BE17" i="11"/>
  <c r="BA17" i="11"/>
  <c r="AW17" i="11"/>
  <c r="BK17" i="11" s="1"/>
  <c r="AS17" i="11"/>
  <c r="AR17" i="11"/>
  <c r="S17" i="11"/>
  <c r="U17" i="11" s="1"/>
  <c r="BI16" i="11"/>
  <c r="BE16" i="11"/>
  <c r="BA16" i="11"/>
  <c r="AW16" i="11"/>
  <c r="BK16" i="11" s="1"/>
  <c r="AS16" i="11"/>
  <c r="AR16" i="11"/>
  <c r="S16" i="11"/>
  <c r="U16" i="11" s="1"/>
  <c r="BI15" i="11"/>
  <c r="BI19" i="11" s="1"/>
  <c r="BE15" i="11"/>
  <c r="BA15" i="11"/>
  <c r="AW15" i="11"/>
  <c r="BK15" i="11" s="1"/>
  <c r="AS15" i="11"/>
  <c r="AS19" i="11" s="1"/>
  <c r="AR15" i="11"/>
  <c r="S15" i="11"/>
  <c r="U15" i="11" s="1"/>
  <c r="A15" i="11"/>
  <c r="A16" i="11" s="1"/>
  <c r="A17" i="11" s="1"/>
  <c r="A18" i="11" s="1"/>
  <c r="A19" i="11" s="1"/>
  <c r="BI14" i="11"/>
  <c r="BE14" i="11"/>
  <c r="BA14" i="11"/>
  <c r="AW14" i="11"/>
  <c r="AW19" i="11" s="1"/>
  <c r="AS14" i="11"/>
  <c r="AR14" i="11"/>
  <c r="S14" i="11"/>
  <c r="AU12" i="11"/>
  <c r="AV12" i="11" s="1"/>
  <c r="AX12" i="11" s="1"/>
  <c r="AY12" i="11" s="1"/>
  <c r="AZ12" i="11" s="1"/>
  <c r="BB12" i="11" s="1"/>
  <c r="BC12" i="11" s="1"/>
  <c r="BD12" i="11" s="1"/>
  <c r="BF12" i="11" s="1"/>
  <c r="BG12" i="11" s="1"/>
  <c r="BH12" i="11" s="1"/>
  <c r="BI12" i="11" s="1"/>
  <c r="BJ12" i="11" s="1"/>
  <c r="BK12" i="11" s="1"/>
  <c r="BL12" i="11" s="1"/>
  <c r="BM12" i="11" s="1"/>
  <c r="T12" i="1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S12" i="11"/>
  <c r="BT7" i="11"/>
  <c r="BS7" i="11"/>
  <c r="BU6" i="11"/>
  <c r="BT6" i="11"/>
  <c r="BS6" i="11"/>
  <c r="BK130" i="14" l="1"/>
  <c r="BK131" i="14"/>
  <c r="BL131" i="14" s="1"/>
  <c r="BM128" i="14"/>
  <c r="BL123" i="13"/>
  <c r="BL128" i="13" s="1"/>
  <c r="BL64" i="13"/>
  <c r="BL103" i="13"/>
  <c r="BL112" i="13"/>
  <c r="BK128" i="13"/>
  <c r="BM123" i="13"/>
  <c r="BK127" i="12"/>
  <c r="BL126" i="12"/>
  <c r="BL127" i="12" s="1"/>
  <c r="BL110" i="12"/>
  <c r="BM110" i="12"/>
  <c r="BM96" i="12"/>
  <c r="BL96" i="12"/>
  <c r="BK103" i="12"/>
  <c r="BM103" i="12" s="1"/>
  <c r="BL82" i="12"/>
  <c r="BM82" i="12"/>
  <c r="BM74" i="12"/>
  <c r="BL74" i="12"/>
  <c r="BM14" i="12"/>
  <c r="BL14" i="12"/>
  <c r="BK19" i="12"/>
  <c r="BM19" i="12" s="1"/>
  <c r="BM38" i="12"/>
  <c r="BL38" i="12"/>
  <c r="BQ64" i="12"/>
  <c r="BO64" i="12"/>
  <c r="BM15" i="12"/>
  <c r="BL15" i="12"/>
  <c r="BM26" i="12"/>
  <c r="BL26" i="12"/>
  <c r="BL108" i="12"/>
  <c r="BM108" i="12"/>
  <c r="BK123" i="12"/>
  <c r="BM114" i="12"/>
  <c r="BL114" i="12"/>
  <c r="AS80" i="12"/>
  <c r="BO19" i="12" s="1"/>
  <c r="BR67" i="12"/>
  <c r="AS123" i="12"/>
  <c r="BR120" i="12"/>
  <c r="BM98" i="12"/>
  <c r="BL98" i="12"/>
  <c r="BM72" i="12"/>
  <c r="BL72" i="12"/>
  <c r="BM36" i="12"/>
  <c r="BL36" i="12"/>
  <c r="BM18" i="12"/>
  <c r="BL18" i="12"/>
  <c r="BM59" i="12"/>
  <c r="BL59" i="12"/>
  <c r="BM32" i="12"/>
  <c r="BL32" i="12"/>
  <c r="BM24" i="12"/>
  <c r="BL24" i="12"/>
  <c r="BR19" i="12"/>
  <c r="BM17" i="12"/>
  <c r="BL17" i="12"/>
  <c r="BL117" i="12"/>
  <c r="BM117" i="12"/>
  <c r="BL90" i="12"/>
  <c r="BM90" i="12"/>
  <c r="BK112" i="12"/>
  <c r="BM112" i="12" s="1"/>
  <c r="BM105" i="12"/>
  <c r="BL105" i="12"/>
  <c r="BL112" i="12" s="1"/>
  <c r="BM100" i="12"/>
  <c r="BL100" i="12"/>
  <c r="BM94" i="12"/>
  <c r="BL94" i="12"/>
  <c r="BM78" i="12"/>
  <c r="BL78" i="12"/>
  <c r="BM34" i="12"/>
  <c r="BL34" i="12"/>
  <c r="BM16" i="12"/>
  <c r="BL16" i="12"/>
  <c r="BM57" i="12"/>
  <c r="BL57" i="12"/>
  <c r="BM53" i="12"/>
  <c r="BL53" i="12"/>
  <c r="BM30" i="12"/>
  <c r="BL30" i="12"/>
  <c r="BM22" i="12"/>
  <c r="BL22" i="12"/>
  <c r="BL88" i="12"/>
  <c r="BM88" i="12"/>
  <c r="BM115" i="12"/>
  <c r="BL115" i="12"/>
  <c r="BM76" i="12"/>
  <c r="BL76" i="12"/>
  <c r="BK80" i="12"/>
  <c r="BM80" i="12" s="1"/>
  <c r="BM66" i="12"/>
  <c r="BL66" i="12"/>
  <c r="BM40" i="12"/>
  <c r="BL40" i="12"/>
  <c r="BM55" i="12"/>
  <c r="BL55" i="12"/>
  <c r="BK64" i="12"/>
  <c r="BM64" i="12" s="1"/>
  <c r="BM43" i="12"/>
  <c r="BL43" i="12"/>
  <c r="BM28" i="12"/>
  <c r="BL28" i="12"/>
  <c r="BM28" i="11"/>
  <c r="BL28" i="11"/>
  <c r="BM47" i="11"/>
  <c r="BL47" i="11"/>
  <c r="BM48" i="11"/>
  <c r="BL48" i="11"/>
  <c r="BM51" i="11"/>
  <c r="BL51" i="11"/>
  <c r="BL59" i="11"/>
  <c r="BM59" i="11"/>
  <c r="BM69" i="11"/>
  <c r="BL69" i="11"/>
  <c r="BM85" i="11"/>
  <c r="BL85" i="11"/>
  <c r="BR19" i="11"/>
  <c r="BO19" i="11"/>
  <c r="BM16" i="11"/>
  <c r="BL16" i="11"/>
  <c r="BM31" i="11"/>
  <c r="BL31" i="11"/>
  <c r="BM32" i="11"/>
  <c r="BL32" i="11"/>
  <c r="BM34" i="11"/>
  <c r="BL34" i="11"/>
  <c r="BM52" i="11"/>
  <c r="BL52" i="11"/>
  <c r="BM70" i="11"/>
  <c r="BL70" i="11"/>
  <c r="BL77" i="11"/>
  <c r="BM77" i="11"/>
  <c r="BM17" i="11"/>
  <c r="BL17" i="11"/>
  <c r="BM15" i="11"/>
  <c r="BL15" i="11"/>
  <c r="BM37" i="11"/>
  <c r="BL37" i="11"/>
  <c r="BM57" i="11"/>
  <c r="BL57" i="11"/>
  <c r="BL71" i="11"/>
  <c r="BM71" i="11"/>
  <c r="BM78" i="11"/>
  <c r="BL78" i="11"/>
  <c r="BM18" i="11"/>
  <c r="BL18" i="11"/>
  <c r="U64" i="11"/>
  <c r="BM24" i="11"/>
  <c r="BL24" i="11"/>
  <c r="BM27" i="11"/>
  <c r="BL27" i="11"/>
  <c r="BM38" i="11"/>
  <c r="BL38" i="11"/>
  <c r="BM41" i="11"/>
  <c r="BL41" i="11"/>
  <c r="BM44" i="11"/>
  <c r="BL44" i="11"/>
  <c r="BL56" i="11"/>
  <c r="BM56" i="11"/>
  <c r="BM58" i="11"/>
  <c r="BL58" i="11"/>
  <c r="BL67" i="11"/>
  <c r="BM67" i="11"/>
  <c r="BM109" i="11"/>
  <c r="BL109" i="11"/>
  <c r="S19" i="11"/>
  <c r="U19" i="11" s="1"/>
  <c r="U14" i="11"/>
  <c r="BM35" i="11"/>
  <c r="BL40" i="11"/>
  <c r="BL43" i="11"/>
  <c r="BL63" i="11"/>
  <c r="BM63" i="11"/>
  <c r="BL26" i="11"/>
  <c r="BK29" i="11"/>
  <c r="BR63" i="11"/>
  <c r="BK45" i="11"/>
  <c r="BM74" i="11"/>
  <c r="BL74" i="11"/>
  <c r="BL75" i="11"/>
  <c r="BM75" i="11"/>
  <c r="BM89" i="11"/>
  <c r="BL89" i="11"/>
  <c r="BM98" i="11"/>
  <c r="BL98" i="11"/>
  <c r="BM119" i="11"/>
  <c r="BL119" i="11"/>
  <c r="V64" i="11"/>
  <c r="BK23" i="11"/>
  <c r="BK36" i="11"/>
  <c r="BK39" i="11"/>
  <c r="BK42" i="11"/>
  <c r="BM50" i="11"/>
  <c r="BM53" i="11"/>
  <c r="BL53" i="11"/>
  <c r="BR78" i="11"/>
  <c r="BM79" i="11"/>
  <c r="BL79" i="11"/>
  <c r="S103" i="11"/>
  <c r="BL21" i="11"/>
  <c r="BL55" i="11"/>
  <c r="BM62" i="11"/>
  <c r="BL62" i="11"/>
  <c r="BM73" i="11"/>
  <c r="BK82" i="11"/>
  <c r="BM94" i="11"/>
  <c r="BL94" i="11"/>
  <c r="BK14" i="11"/>
  <c r="AR64" i="11"/>
  <c r="AS21" i="11"/>
  <c r="BK22" i="11"/>
  <c r="BK25" i="11"/>
  <c r="BK64" i="11" s="1"/>
  <c r="BM64" i="11" s="1"/>
  <c r="BK30" i="11"/>
  <c r="BK33" i="11"/>
  <c r="BK46" i="11"/>
  <c r="BK49" i="11"/>
  <c r="BK54" i="11"/>
  <c r="BK61" i="11"/>
  <c r="AS80" i="11"/>
  <c r="BR67" i="11"/>
  <c r="BI80" i="11"/>
  <c r="BM92" i="11"/>
  <c r="BL92" i="11"/>
  <c r="BL97" i="11"/>
  <c r="BH128" i="11"/>
  <c r="AV128" i="11"/>
  <c r="BQ120" i="11"/>
  <c r="V123" i="11"/>
  <c r="BM115" i="11"/>
  <c r="BL115" i="11"/>
  <c r="A128" i="11"/>
  <c r="BL118" i="11"/>
  <c r="BM120" i="11"/>
  <c r="BL120" i="11"/>
  <c r="AO128" i="11"/>
  <c r="U80" i="11"/>
  <c r="BK76" i="11"/>
  <c r="S80" i="11"/>
  <c r="AR80" i="11"/>
  <c r="BK84" i="11"/>
  <c r="BK86" i="11"/>
  <c r="AR112" i="11"/>
  <c r="BM111" i="11"/>
  <c r="U123" i="11"/>
  <c r="AR123" i="11"/>
  <c r="AR128" i="11" s="1"/>
  <c r="AS116" i="11"/>
  <c r="AU128" i="11"/>
  <c r="AY128" i="11"/>
  <c r="BC128" i="11"/>
  <c r="BG128" i="11"/>
  <c r="BQ67" i="11"/>
  <c r="BA80" i="11"/>
  <c r="V103" i="11"/>
  <c r="BQ89" i="11"/>
  <c r="BE103" i="11"/>
  <c r="BK88" i="11"/>
  <c r="BK99" i="11"/>
  <c r="AR103" i="11"/>
  <c r="U106" i="11"/>
  <c r="U112" i="11" s="1"/>
  <c r="S112" i="11"/>
  <c r="BK106" i="11"/>
  <c r="S123" i="11"/>
  <c r="BK114" i="11"/>
  <c r="BK116" i="11"/>
  <c r="W128" i="11"/>
  <c r="AA128" i="11"/>
  <c r="AE128" i="11"/>
  <c r="AI128" i="11"/>
  <c r="AM128" i="11"/>
  <c r="AQ128" i="11"/>
  <c r="BK126" i="11"/>
  <c r="BK68" i="11"/>
  <c r="BU84" i="11"/>
  <c r="BW84" i="11" s="1"/>
  <c r="BL91" i="11"/>
  <c r="BL93" i="11"/>
  <c r="BM102" i="11"/>
  <c r="BL102" i="11"/>
  <c r="BK60" i="11"/>
  <c r="BE80" i="11"/>
  <c r="BK72" i="11"/>
  <c r="V80" i="11"/>
  <c r="AS103" i="11"/>
  <c r="BO103" i="11" s="1"/>
  <c r="BI103" i="11"/>
  <c r="BK83" i="11"/>
  <c r="BV84" i="11"/>
  <c r="BK95" i="11"/>
  <c r="BK101" i="11"/>
  <c r="AS112" i="11"/>
  <c r="BO112" i="11" s="1"/>
  <c r="BI112" i="11"/>
  <c r="BK108" i="11"/>
  <c r="BI128" i="11"/>
  <c r="BK87" i="11"/>
  <c r="BK96" i="11"/>
  <c r="BK100" i="11"/>
  <c r="V112" i="11"/>
  <c r="BQ109" i="11"/>
  <c r="BE112" i="11"/>
  <c r="BE128" i="11" s="1"/>
  <c r="BK107" i="11"/>
  <c r="BK117" i="11"/>
  <c r="Z128" i="11"/>
  <c r="AD128" i="11"/>
  <c r="AH128" i="11"/>
  <c r="AL128" i="11"/>
  <c r="AP128" i="11"/>
  <c r="AT128" i="11"/>
  <c r="AX128" i="11"/>
  <c r="BB128" i="11"/>
  <c r="BF128" i="11"/>
  <c r="AW80" i="11"/>
  <c r="BK66" i="11"/>
  <c r="U103" i="11"/>
  <c r="BA103" i="11"/>
  <c r="BA128" i="11" s="1"/>
  <c r="BK90" i="11"/>
  <c r="AW112" i="11"/>
  <c r="AW128" i="11" s="1"/>
  <c r="BK105" i="11"/>
  <c r="BK110" i="11"/>
  <c r="R128" i="11"/>
  <c r="AI128" i="10"/>
  <c r="AA128" i="10"/>
  <c r="BH127" i="10"/>
  <c r="BG127" i="10"/>
  <c r="BF127" i="10"/>
  <c r="BD127" i="10"/>
  <c r="BC127" i="10"/>
  <c r="BB127" i="10"/>
  <c r="AZ127" i="10"/>
  <c r="AY127" i="10"/>
  <c r="AX127" i="10"/>
  <c r="AV127" i="10"/>
  <c r="AU127" i="10"/>
  <c r="AT127" i="10"/>
  <c r="AR127" i="10"/>
  <c r="AQ127" i="10"/>
  <c r="AP127" i="10"/>
  <c r="AO127" i="10"/>
  <c r="BI126" i="10"/>
  <c r="BI127" i="10" s="1"/>
  <c r="BE126" i="10"/>
  <c r="BE127" i="10" s="1"/>
  <c r="BA126" i="10"/>
  <c r="BA127" i="10" s="1"/>
  <c r="AW126" i="10"/>
  <c r="AW127" i="10" s="1"/>
  <c r="AS126" i="10"/>
  <c r="AS127" i="10" s="1"/>
  <c r="AR126" i="10"/>
  <c r="BH123" i="10"/>
  <c r="BG123" i="10"/>
  <c r="BF123" i="10"/>
  <c r="BD123" i="10"/>
  <c r="BC123" i="10"/>
  <c r="BC128" i="10" s="1"/>
  <c r="BB123" i="10"/>
  <c r="AZ123" i="10"/>
  <c r="AY123" i="10"/>
  <c r="AX123" i="10"/>
  <c r="AX128" i="10" s="1"/>
  <c r="AV123" i="10"/>
  <c r="AU123" i="10"/>
  <c r="AT123" i="10"/>
  <c r="AR123" i="10"/>
  <c r="AQ123" i="10"/>
  <c r="AP123" i="10"/>
  <c r="AO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T123" i="10"/>
  <c r="R123" i="10"/>
  <c r="R128" i="10" s="1"/>
  <c r="AR122" i="10"/>
  <c r="AS122" i="10" s="1"/>
  <c r="V122" i="10"/>
  <c r="S122" i="10"/>
  <c r="U122" i="10" s="1"/>
  <c r="AR121" i="10"/>
  <c r="AS121" i="10" s="1"/>
  <c r="V121" i="10"/>
  <c r="U121" i="10"/>
  <c r="S121" i="10"/>
  <c r="BI120" i="10"/>
  <c r="BE120" i="10"/>
  <c r="BA120" i="10"/>
  <c r="AW120" i="10"/>
  <c r="BK120" i="10" s="1"/>
  <c r="AS120" i="10"/>
  <c r="AR120" i="10"/>
  <c r="U120" i="10"/>
  <c r="A120" i="10"/>
  <c r="A121" i="10" s="1"/>
  <c r="A122" i="10" s="1"/>
  <c r="A123" i="10" s="1"/>
  <c r="BI119" i="10"/>
  <c r="BE119" i="10"/>
  <c r="BA119" i="10"/>
  <c r="AW119" i="10"/>
  <c r="AS119" i="10"/>
  <c r="AR119" i="10"/>
  <c r="V119" i="10"/>
  <c r="S119" i="10"/>
  <c r="U119" i="10" s="1"/>
  <c r="BI118" i="10"/>
  <c r="BE118" i="10"/>
  <c r="BA118" i="10"/>
  <c r="AW118" i="10"/>
  <c r="BK118" i="10" s="1"/>
  <c r="AS118" i="10"/>
  <c r="AR118" i="10"/>
  <c r="V118" i="10"/>
  <c r="S118" i="10"/>
  <c r="U118" i="10" s="1"/>
  <c r="BI117" i="10"/>
  <c r="BE117" i="10"/>
  <c r="BA117" i="10"/>
  <c r="AW117" i="10"/>
  <c r="BK117" i="10" s="1"/>
  <c r="AR117" i="10"/>
  <c r="AS117" i="10" s="1"/>
  <c r="V117" i="10"/>
  <c r="U117" i="10"/>
  <c r="S117" i="10"/>
  <c r="BI116" i="10"/>
  <c r="BE116" i="10"/>
  <c r="BA116" i="10"/>
  <c r="AW116" i="10"/>
  <c r="BK116" i="10" s="1"/>
  <c r="BM116" i="10" s="1"/>
  <c r="AR116" i="10"/>
  <c r="AS116" i="10" s="1"/>
  <c r="V116" i="10"/>
  <c r="BQ120" i="10" s="1"/>
  <c r="S116" i="10"/>
  <c r="U116" i="10" s="1"/>
  <c r="A116" i="10"/>
  <c r="A117" i="10" s="1"/>
  <c r="A118" i="10" s="1"/>
  <c r="A119" i="10" s="1"/>
  <c r="BI115" i="10"/>
  <c r="BE115" i="10"/>
  <c r="BA115" i="10"/>
  <c r="AW115" i="10"/>
  <c r="AS115" i="10"/>
  <c r="AR115" i="10"/>
  <c r="V115" i="10"/>
  <c r="S115" i="10"/>
  <c r="U115" i="10" s="1"/>
  <c r="A115" i="10"/>
  <c r="BI114" i="10"/>
  <c r="BE114" i="10"/>
  <c r="BA114" i="10"/>
  <c r="BA123" i="10" s="1"/>
  <c r="AW114" i="10"/>
  <c r="AS114" i="10"/>
  <c r="AR114" i="10"/>
  <c r="V114" i="10"/>
  <c r="S114" i="10"/>
  <c r="BH112" i="10"/>
  <c r="BG112" i="10"/>
  <c r="BG128" i="10" s="1"/>
  <c r="BF112" i="10"/>
  <c r="BD112" i="10"/>
  <c r="BC112" i="10"/>
  <c r="BB112" i="10"/>
  <c r="AZ112" i="10"/>
  <c r="AY112" i="10"/>
  <c r="AX112" i="10"/>
  <c r="AV112" i="10"/>
  <c r="AU112" i="10"/>
  <c r="AT112" i="10"/>
  <c r="AQ112" i="10"/>
  <c r="AP112" i="10"/>
  <c r="AO112" i="10"/>
  <c r="AN112" i="10"/>
  <c r="AM112" i="10"/>
  <c r="AM128" i="10" s="1"/>
  <c r="AL112" i="10"/>
  <c r="AK112" i="10"/>
  <c r="AJ112" i="10"/>
  <c r="AI112" i="10"/>
  <c r="AH112" i="10"/>
  <c r="AG112" i="10"/>
  <c r="AF112" i="10"/>
  <c r="AE112" i="10"/>
  <c r="AE128" i="10" s="1"/>
  <c r="AD112" i="10"/>
  <c r="AC112" i="10"/>
  <c r="AB112" i="10"/>
  <c r="AA112" i="10"/>
  <c r="Z112" i="10"/>
  <c r="Y112" i="10"/>
  <c r="X112" i="10"/>
  <c r="W112" i="10"/>
  <c r="W128" i="10" s="1"/>
  <c r="V112" i="10"/>
  <c r="R112" i="10"/>
  <c r="BI111" i="10"/>
  <c r="BE111" i="10"/>
  <c r="BA111" i="10"/>
  <c r="AW111" i="10"/>
  <c r="AR111" i="10"/>
  <c r="AS111" i="10" s="1"/>
  <c r="BR111" i="10" s="1"/>
  <c r="V111" i="10"/>
  <c r="BQ111" i="10" s="1"/>
  <c r="S111" i="10"/>
  <c r="U111" i="10" s="1"/>
  <c r="BI110" i="10"/>
  <c r="BE110" i="10"/>
  <c r="BA110" i="10"/>
  <c r="AW110" i="10"/>
  <c r="BK110" i="10" s="1"/>
  <c r="AR110" i="10"/>
  <c r="AS110" i="10" s="1"/>
  <c r="BR110" i="10" s="1"/>
  <c r="V110" i="10"/>
  <c r="BQ110" i="10" s="1"/>
  <c r="U110" i="10"/>
  <c r="S110" i="10"/>
  <c r="BI109" i="10"/>
  <c r="BE109" i="10"/>
  <c r="BA109" i="10"/>
  <c r="AW109" i="10"/>
  <c r="BK109" i="10" s="1"/>
  <c r="AS109" i="10"/>
  <c r="AR109" i="10"/>
  <c r="V109" i="10"/>
  <c r="S109" i="10"/>
  <c r="U109" i="10" s="1"/>
  <c r="BI108" i="10"/>
  <c r="BE108" i="10"/>
  <c r="BA108" i="10"/>
  <c r="AW108" i="10"/>
  <c r="AR108" i="10"/>
  <c r="AS108" i="10" s="1"/>
  <c r="V108" i="10"/>
  <c r="U108" i="10"/>
  <c r="S108" i="10"/>
  <c r="BI107" i="10"/>
  <c r="BE107" i="10"/>
  <c r="BA107" i="10"/>
  <c r="AW107" i="10"/>
  <c r="BK107" i="10" s="1"/>
  <c r="BM107" i="10" s="1"/>
  <c r="AR107" i="10"/>
  <c r="AS107" i="10" s="1"/>
  <c r="V107" i="10"/>
  <c r="BQ109" i="10" s="1"/>
  <c r="S107" i="10"/>
  <c r="U107" i="10" s="1"/>
  <c r="A107" i="10"/>
  <c r="A108" i="10" s="1"/>
  <c r="A109" i="10" s="1"/>
  <c r="A110" i="10" s="1"/>
  <c r="A111" i="10" s="1"/>
  <c r="A112" i="10" s="1"/>
  <c r="BI106" i="10"/>
  <c r="BE106" i="10"/>
  <c r="BA106" i="10"/>
  <c r="AW106" i="10"/>
  <c r="BK106" i="10" s="1"/>
  <c r="BL106" i="10" s="1"/>
  <c r="AR106" i="10"/>
  <c r="AS106" i="10" s="1"/>
  <c r="V106" i="10"/>
  <c r="S106" i="10"/>
  <c r="U106" i="10" s="1"/>
  <c r="A106" i="10"/>
  <c r="BI105" i="10"/>
  <c r="BI112" i="10" s="1"/>
  <c r="BE105" i="10"/>
  <c r="BE112" i="10" s="1"/>
  <c r="BA105" i="10"/>
  <c r="AW105" i="10"/>
  <c r="AS105" i="10"/>
  <c r="AS112" i="10" s="1"/>
  <c r="BO112" i="10" s="1"/>
  <c r="AR105" i="10"/>
  <c r="AR112" i="10" s="1"/>
  <c r="V105" i="10"/>
  <c r="S105" i="10"/>
  <c r="BH103" i="10"/>
  <c r="BG103" i="10"/>
  <c r="BF103" i="10"/>
  <c r="BD103" i="10"/>
  <c r="BC103" i="10"/>
  <c r="BB103" i="10"/>
  <c r="AZ103" i="10"/>
  <c r="AY103" i="10"/>
  <c r="AX103" i="10"/>
  <c r="AV103" i="10"/>
  <c r="AU103" i="10"/>
  <c r="AT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R103" i="10"/>
  <c r="BM102" i="10"/>
  <c r="BK102" i="10"/>
  <c r="BL102" i="10" s="1"/>
  <c r="AR102" i="10"/>
  <c r="AS102" i="10" s="1"/>
  <c r="V102" i="10"/>
  <c r="S102" i="10"/>
  <c r="U102" i="10" s="1"/>
  <c r="BI101" i="10"/>
  <c r="BE101" i="10"/>
  <c r="BA101" i="10"/>
  <c r="AW101" i="10"/>
  <c r="BK101" i="10" s="1"/>
  <c r="AS101" i="10"/>
  <c r="AR101" i="10"/>
  <c r="V101" i="10"/>
  <c r="S101" i="10"/>
  <c r="U101" i="10" s="1"/>
  <c r="BI100" i="10"/>
  <c r="BE100" i="10"/>
  <c r="BA100" i="10"/>
  <c r="AW100" i="10"/>
  <c r="AR100" i="10"/>
  <c r="AS100" i="10" s="1"/>
  <c r="V100" i="10"/>
  <c r="U100" i="10"/>
  <c r="S100" i="10"/>
  <c r="BI99" i="10"/>
  <c r="BE99" i="10"/>
  <c r="BA99" i="10"/>
  <c r="AW99" i="10"/>
  <c r="BK99" i="10" s="1"/>
  <c r="BM99" i="10" s="1"/>
  <c r="AR99" i="10"/>
  <c r="AS99" i="10" s="1"/>
  <c r="V99" i="10"/>
  <c r="S99" i="10"/>
  <c r="U99" i="10" s="1"/>
  <c r="BI98" i="10"/>
  <c r="BE98" i="10"/>
  <c r="BA98" i="10"/>
  <c r="AW98" i="10"/>
  <c r="BK98" i="10" s="1"/>
  <c r="BL98" i="10" s="1"/>
  <c r="AR98" i="10"/>
  <c r="AS98" i="10" s="1"/>
  <c r="V98" i="10"/>
  <c r="S98" i="10"/>
  <c r="U98" i="10" s="1"/>
  <c r="BI97" i="10"/>
  <c r="BE97" i="10"/>
  <c r="BA97" i="10"/>
  <c r="AW97" i="10"/>
  <c r="AS97" i="10"/>
  <c r="AR97" i="10"/>
  <c r="V97" i="10"/>
  <c r="S97" i="10"/>
  <c r="U97" i="10" s="1"/>
  <c r="BI96" i="10"/>
  <c r="BE96" i="10"/>
  <c r="BA96" i="10"/>
  <c r="AW96" i="10"/>
  <c r="BK96" i="10" s="1"/>
  <c r="BM96" i="10" s="1"/>
  <c r="AR96" i="10"/>
  <c r="AS96" i="10" s="1"/>
  <c r="V96" i="10"/>
  <c r="BQ102" i="10" s="1"/>
  <c r="U96" i="10"/>
  <c r="S96" i="10"/>
  <c r="BI95" i="10"/>
  <c r="BE95" i="10"/>
  <c r="BA95" i="10"/>
  <c r="AW95" i="10"/>
  <c r="BK95" i="10" s="1"/>
  <c r="BM95" i="10" s="1"/>
  <c r="AR95" i="10"/>
  <c r="AS95" i="10" s="1"/>
  <c r="V95" i="10"/>
  <c r="S95" i="10"/>
  <c r="U95" i="10" s="1"/>
  <c r="BI94" i="10"/>
  <c r="BE94" i="10"/>
  <c r="BA94" i="10"/>
  <c r="AW94" i="10"/>
  <c r="BK94" i="10" s="1"/>
  <c r="BL94" i="10" s="1"/>
  <c r="AR94" i="10"/>
  <c r="AS94" i="10" s="1"/>
  <c r="V94" i="10"/>
  <c r="S94" i="10"/>
  <c r="U94" i="10" s="1"/>
  <c r="BI93" i="10"/>
  <c r="BE93" i="10"/>
  <c r="BA93" i="10"/>
  <c r="AW93" i="10"/>
  <c r="BK93" i="10" s="1"/>
  <c r="AS93" i="10"/>
  <c r="AR93" i="10"/>
  <c r="V93" i="10"/>
  <c r="S93" i="10"/>
  <c r="U93" i="10" s="1"/>
  <c r="BI92" i="10"/>
  <c r="BE92" i="10"/>
  <c r="BA92" i="10"/>
  <c r="AW92" i="10"/>
  <c r="AR92" i="10"/>
  <c r="AS92" i="10" s="1"/>
  <c r="V92" i="10"/>
  <c r="S92" i="10"/>
  <c r="U92" i="10" s="1"/>
  <c r="BI91" i="10"/>
  <c r="BE91" i="10"/>
  <c r="BA91" i="10"/>
  <c r="AW91" i="10"/>
  <c r="AS91" i="10"/>
  <c r="AR91" i="10"/>
  <c r="V91" i="10"/>
  <c r="BQ92" i="10" s="1"/>
  <c r="S91" i="10"/>
  <c r="U91" i="10" s="1"/>
  <c r="BI90" i="10"/>
  <c r="BE90" i="10"/>
  <c r="BA90" i="10"/>
  <c r="AW90" i="10"/>
  <c r="BK90" i="10" s="1"/>
  <c r="BM90" i="10" s="1"/>
  <c r="AR90" i="10"/>
  <c r="AS90" i="10" s="1"/>
  <c r="V90" i="10"/>
  <c r="U90" i="10"/>
  <c r="S90" i="10"/>
  <c r="BI89" i="10"/>
  <c r="BE89" i="10"/>
  <c r="BA89" i="10"/>
  <c r="AW89" i="10"/>
  <c r="AS89" i="10"/>
  <c r="AR89" i="10"/>
  <c r="V89" i="10"/>
  <c r="S89" i="10"/>
  <c r="U89" i="10" s="1"/>
  <c r="BI88" i="10"/>
  <c r="BE88" i="10"/>
  <c r="BA88" i="10"/>
  <c r="AW88" i="10"/>
  <c r="AR88" i="10"/>
  <c r="AS88" i="10" s="1"/>
  <c r="V88" i="10"/>
  <c r="U88" i="10"/>
  <c r="S88" i="10"/>
  <c r="A88" i="10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BI87" i="10"/>
  <c r="BE87" i="10"/>
  <c r="BA87" i="10"/>
  <c r="AW87" i="10"/>
  <c r="AR87" i="10"/>
  <c r="AS87" i="10" s="1"/>
  <c r="V87" i="10"/>
  <c r="S87" i="10"/>
  <c r="U87" i="10" s="1"/>
  <c r="BI86" i="10"/>
  <c r="BE86" i="10"/>
  <c r="BA86" i="10"/>
  <c r="AW86" i="10"/>
  <c r="BK86" i="10" s="1"/>
  <c r="AR86" i="10"/>
  <c r="AS86" i="10" s="1"/>
  <c r="V86" i="10"/>
  <c r="U86" i="10"/>
  <c r="S86" i="10"/>
  <c r="BI85" i="10"/>
  <c r="BE85" i="10"/>
  <c r="BA85" i="10"/>
  <c r="AW85" i="10"/>
  <c r="BK85" i="10" s="1"/>
  <c r="AS85" i="10"/>
  <c r="AR85" i="10"/>
  <c r="V85" i="10"/>
  <c r="U85" i="10"/>
  <c r="S85" i="10"/>
  <c r="BS84" i="10"/>
  <c r="BI84" i="10"/>
  <c r="BE84" i="10"/>
  <c r="BA84" i="10"/>
  <c r="AW84" i="10"/>
  <c r="BK84" i="10" s="1"/>
  <c r="AS84" i="10"/>
  <c r="AR84" i="10"/>
  <c r="V84" i="10"/>
  <c r="S84" i="10"/>
  <c r="U84" i="10" s="1"/>
  <c r="BT84" i="10" s="1"/>
  <c r="BI83" i="10"/>
  <c r="BE83" i="10"/>
  <c r="BA83" i="10"/>
  <c r="AW83" i="10"/>
  <c r="BK83" i="10" s="1"/>
  <c r="AR83" i="10"/>
  <c r="AS83" i="10" s="1"/>
  <c r="V83" i="10"/>
  <c r="U83" i="10"/>
  <c r="S83" i="10"/>
  <c r="A83" i="10"/>
  <c r="A84" i="10" s="1"/>
  <c r="A85" i="10" s="1"/>
  <c r="A86" i="10" s="1"/>
  <c r="A87" i="10" s="1"/>
  <c r="BI82" i="10"/>
  <c r="BE82" i="10"/>
  <c r="BA82" i="10"/>
  <c r="BA103" i="10" s="1"/>
  <c r="AW82" i="10"/>
  <c r="AR82" i="10"/>
  <c r="V82" i="10"/>
  <c r="V103" i="10" s="1"/>
  <c r="S82" i="10"/>
  <c r="BH80" i="10"/>
  <c r="BG80" i="10"/>
  <c r="BF80" i="10"/>
  <c r="BD80" i="10"/>
  <c r="BC80" i="10"/>
  <c r="BB80" i="10"/>
  <c r="AZ80" i="10"/>
  <c r="AY80" i="10"/>
  <c r="AY128" i="10" s="1"/>
  <c r="AX80" i="10"/>
  <c r="AV80" i="10"/>
  <c r="AU80" i="10"/>
  <c r="AT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T80" i="10"/>
  <c r="R80" i="10"/>
  <c r="BI79" i="10"/>
  <c r="BE79" i="10"/>
  <c r="BA79" i="10"/>
  <c r="AW79" i="10"/>
  <c r="AR79" i="10"/>
  <c r="AS79" i="10" s="1"/>
  <c r="V79" i="10"/>
  <c r="S79" i="10"/>
  <c r="U79" i="10" s="1"/>
  <c r="BI78" i="10"/>
  <c r="BE78" i="10"/>
  <c r="BA78" i="10"/>
  <c r="AW78" i="10"/>
  <c r="BK78" i="10" s="1"/>
  <c r="AR78" i="10"/>
  <c r="AS78" i="10" s="1"/>
  <c r="V78" i="10"/>
  <c r="U78" i="10"/>
  <c r="S78" i="10"/>
  <c r="BI77" i="10"/>
  <c r="BE77" i="10"/>
  <c r="BA77" i="10"/>
  <c r="AW77" i="10"/>
  <c r="AR77" i="10"/>
  <c r="AS77" i="10" s="1"/>
  <c r="V77" i="10"/>
  <c r="S77" i="10"/>
  <c r="U77" i="10" s="1"/>
  <c r="BI76" i="10"/>
  <c r="BE76" i="10"/>
  <c r="BA76" i="10"/>
  <c r="AW76" i="10"/>
  <c r="BK76" i="10" s="1"/>
  <c r="AS76" i="10"/>
  <c r="AR76" i="10"/>
  <c r="V76" i="10"/>
  <c r="U76" i="10"/>
  <c r="S76" i="10"/>
  <c r="BI75" i="10"/>
  <c r="BE75" i="10"/>
  <c r="BA75" i="10"/>
  <c r="AW75" i="10"/>
  <c r="BK75" i="10" s="1"/>
  <c r="AS75" i="10"/>
  <c r="AR75" i="10"/>
  <c r="V75" i="10"/>
  <c r="U75" i="10"/>
  <c r="S75" i="10"/>
  <c r="BI74" i="10"/>
  <c r="BE74" i="10"/>
  <c r="BA74" i="10"/>
  <c r="AW74" i="10"/>
  <c r="BK74" i="10" s="1"/>
  <c r="AR74" i="10"/>
  <c r="AS74" i="10" s="1"/>
  <c r="V74" i="10"/>
  <c r="U74" i="10"/>
  <c r="S74" i="10"/>
  <c r="BI73" i="10"/>
  <c r="BE73" i="10"/>
  <c r="BA73" i="10"/>
  <c r="AW73" i="10"/>
  <c r="AS73" i="10"/>
  <c r="AR73" i="10"/>
  <c r="V73" i="10"/>
  <c r="S73" i="10"/>
  <c r="U73" i="10" s="1"/>
  <c r="BI72" i="10"/>
  <c r="BE72" i="10"/>
  <c r="BA72" i="10"/>
  <c r="AW72" i="10"/>
  <c r="BK72" i="10" s="1"/>
  <c r="AR72" i="10"/>
  <c r="AR80" i="10" s="1"/>
  <c r="V72" i="10"/>
  <c r="S72" i="10"/>
  <c r="U72" i="10" s="1"/>
  <c r="BI71" i="10"/>
  <c r="BE71" i="10"/>
  <c r="BA71" i="10"/>
  <c r="AW71" i="10"/>
  <c r="BK71" i="10" s="1"/>
  <c r="AS71" i="10"/>
  <c r="AR71" i="10"/>
  <c r="V71" i="10"/>
  <c r="S71" i="10"/>
  <c r="U71" i="10" s="1"/>
  <c r="BI70" i="10"/>
  <c r="BE70" i="10"/>
  <c r="BE80" i="10" s="1"/>
  <c r="BA70" i="10"/>
  <c r="AW70" i="10"/>
  <c r="BK70" i="10" s="1"/>
  <c r="AR70" i="10"/>
  <c r="AS70" i="10" s="1"/>
  <c r="V70" i="10"/>
  <c r="U70" i="10"/>
  <c r="S70" i="10"/>
  <c r="BI69" i="10"/>
  <c r="BE69" i="10"/>
  <c r="BA69" i="10"/>
  <c r="AW69" i="10"/>
  <c r="AR69" i="10"/>
  <c r="AS69" i="10" s="1"/>
  <c r="V69" i="10"/>
  <c r="S69" i="10"/>
  <c r="U69" i="10" s="1"/>
  <c r="BI68" i="10"/>
  <c r="BE68" i="10"/>
  <c r="BA68" i="10"/>
  <c r="AW68" i="10"/>
  <c r="BK68" i="10" s="1"/>
  <c r="AS68" i="10"/>
  <c r="AR68" i="10"/>
  <c r="V68" i="10"/>
  <c r="U68" i="10"/>
  <c r="S68" i="10"/>
  <c r="BI67" i="10"/>
  <c r="BE67" i="10"/>
  <c r="BA67" i="10"/>
  <c r="BA80" i="10" s="1"/>
  <c r="AW67" i="10"/>
  <c r="AR67" i="10"/>
  <c r="AS67" i="10" s="1"/>
  <c r="V67" i="10"/>
  <c r="BQ67" i="10" s="1"/>
  <c r="S67" i="10"/>
  <c r="U67" i="10" s="1"/>
  <c r="A67" i="10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BI66" i="10"/>
  <c r="BI80" i="10" s="1"/>
  <c r="BE66" i="10"/>
  <c r="BA66" i="10"/>
  <c r="AW66" i="10"/>
  <c r="AW80" i="10" s="1"/>
  <c r="AS66" i="10"/>
  <c r="AR66" i="10"/>
  <c r="V66" i="10"/>
  <c r="U66" i="10"/>
  <c r="U80" i="10" s="1"/>
  <c r="S66" i="10"/>
  <c r="S80" i="10" s="1"/>
  <c r="BH64" i="10"/>
  <c r="BG64" i="10"/>
  <c r="BF64" i="10"/>
  <c r="BD64" i="10"/>
  <c r="BC64" i="10"/>
  <c r="BB64" i="10"/>
  <c r="AZ64" i="10"/>
  <c r="AY64" i="10"/>
  <c r="AX64" i="10"/>
  <c r="AV64" i="10"/>
  <c r="AU64" i="10"/>
  <c r="AT64" i="10"/>
  <c r="AQ64" i="10"/>
  <c r="AQ128" i="10" s="1"/>
  <c r="AP64" i="10"/>
  <c r="AO64" i="10"/>
  <c r="R64" i="10"/>
  <c r="BI63" i="10"/>
  <c r="BE63" i="10"/>
  <c r="BA63" i="10"/>
  <c r="AW63" i="10"/>
  <c r="BK63" i="10" s="1"/>
  <c r="AS63" i="10"/>
  <c r="AR63" i="10"/>
  <c r="V63" i="10"/>
  <c r="S63" i="10"/>
  <c r="U63" i="10" s="1"/>
  <c r="BI62" i="10"/>
  <c r="BE62" i="10"/>
  <c r="BA62" i="10"/>
  <c r="AW62" i="10"/>
  <c r="BK62" i="10" s="1"/>
  <c r="AR62" i="10"/>
  <c r="AS62" i="10" s="1"/>
  <c r="V62" i="10"/>
  <c r="U62" i="10"/>
  <c r="S62" i="10"/>
  <c r="BI61" i="10"/>
  <c r="BE61" i="10"/>
  <c r="BA61" i="10"/>
  <c r="AW61" i="10"/>
  <c r="AR61" i="10"/>
  <c r="AS61" i="10" s="1"/>
  <c r="V61" i="10"/>
  <c r="S61" i="10"/>
  <c r="U61" i="10" s="1"/>
  <c r="BI60" i="10"/>
  <c r="BE60" i="10"/>
  <c r="BA60" i="10"/>
  <c r="AW60" i="10"/>
  <c r="BK60" i="10" s="1"/>
  <c r="AS60" i="10"/>
  <c r="AR60" i="10"/>
  <c r="V60" i="10"/>
  <c r="U60" i="10"/>
  <c r="S60" i="10"/>
  <c r="BI59" i="10"/>
  <c r="BE59" i="10"/>
  <c r="BA59" i="10"/>
  <c r="AW59" i="10"/>
  <c r="BK59" i="10" s="1"/>
  <c r="AS59" i="10"/>
  <c r="AR59" i="10"/>
  <c r="V59" i="10"/>
  <c r="U59" i="10"/>
  <c r="S59" i="10"/>
  <c r="BI58" i="10"/>
  <c r="BE58" i="10"/>
  <c r="BA58" i="10"/>
  <c r="AW58" i="10"/>
  <c r="BK58" i="10" s="1"/>
  <c r="AR58" i="10"/>
  <c r="AS58" i="10" s="1"/>
  <c r="V58" i="10"/>
  <c r="U58" i="10"/>
  <c r="S58" i="10"/>
  <c r="BI57" i="10"/>
  <c r="BE57" i="10"/>
  <c r="BA57" i="10"/>
  <c r="AW57" i="10"/>
  <c r="AS57" i="10"/>
  <c r="AR57" i="10"/>
  <c r="V57" i="10"/>
  <c r="S57" i="10"/>
  <c r="U57" i="10" s="1"/>
  <c r="BI56" i="10"/>
  <c r="BE56" i="10"/>
  <c r="BA56" i="10"/>
  <c r="AW56" i="10"/>
  <c r="BK56" i="10" s="1"/>
  <c r="AR56" i="10"/>
  <c r="AS56" i="10" s="1"/>
  <c r="V56" i="10"/>
  <c r="S56" i="10"/>
  <c r="U56" i="10" s="1"/>
  <c r="BI55" i="10"/>
  <c r="BE55" i="10"/>
  <c r="BA55" i="10"/>
  <c r="AW55" i="10"/>
  <c r="BK55" i="10" s="1"/>
  <c r="AS55" i="10"/>
  <c r="AR55" i="10"/>
  <c r="V55" i="10"/>
  <c r="S55" i="10"/>
  <c r="U55" i="10" s="1"/>
  <c r="BI54" i="10"/>
  <c r="BE54" i="10"/>
  <c r="BA54" i="10"/>
  <c r="AW54" i="10"/>
  <c r="BK54" i="10" s="1"/>
  <c r="AR54" i="10"/>
  <c r="AS54" i="10" s="1"/>
  <c r="V54" i="10"/>
  <c r="U54" i="10"/>
  <c r="S54" i="10"/>
  <c r="BI53" i="10"/>
  <c r="BA53" i="10"/>
  <c r="AW53" i="10"/>
  <c r="BK53" i="10" s="1"/>
  <c r="BL53" i="10" s="1"/>
  <c r="AR53" i="10"/>
  <c r="AS53" i="10" s="1"/>
  <c r="V53" i="10"/>
  <c r="U53" i="10"/>
  <c r="S53" i="10"/>
  <c r="BI52" i="10"/>
  <c r="BE52" i="10"/>
  <c r="BA52" i="10"/>
  <c r="AW52" i="10"/>
  <c r="AS52" i="10"/>
  <c r="AR52" i="10"/>
  <c r="V52" i="10"/>
  <c r="S52" i="10"/>
  <c r="U52" i="10" s="1"/>
  <c r="BI51" i="10"/>
  <c r="BE51" i="10"/>
  <c r="BA51" i="10"/>
  <c r="AW51" i="10"/>
  <c r="BK51" i="10" s="1"/>
  <c r="AR51" i="10"/>
  <c r="AS51" i="10" s="1"/>
  <c r="V51" i="10"/>
  <c r="S51" i="10"/>
  <c r="U51" i="10" s="1"/>
  <c r="BI50" i="10"/>
  <c r="BE50" i="10"/>
  <c r="BA50" i="10"/>
  <c r="AW50" i="10"/>
  <c r="BK50" i="10" s="1"/>
  <c r="AS50" i="10"/>
  <c r="AR50" i="10"/>
  <c r="V50" i="10"/>
  <c r="S50" i="10"/>
  <c r="U50" i="10" s="1"/>
  <c r="BI49" i="10"/>
  <c r="BE49" i="10"/>
  <c r="BA49" i="10"/>
  <c r="AW49" i="10"/>
  <c r="BK49" i="10" s="1"/>
  <c r="AR49" i="10"/>
  <c r="AS49" i="10" s="1"/>
  <c r="V49" i="10"/>
  <c r="U49" i="10"/>
  <c r="S49" i="10"/>
  <c r="BI48" i="10"/>
  <c r="BE48" i="10"/>
  <c r="BA48" i="10"/>
  <c r="AW48" i="10"/>
  <c r="AR48" i="10"/>
  <c r="AS48" i="10" s="1"/>
  <c r="V48" i="10"/>
  <c r="S48" i="10"/>
  <c r="U48" i="10" s="1"/>
  <c r="BI47" i="10"/>
  <c r="BE47" i="10"/>
  <c r="BA47" i="10"/>
  <c r="AW47" i="10"/>
  <c r="BK47" i="10" s="1"/>
  <c r="AS47" i="10"/>
  <c r="AR47" i="10"/>
  <c r="V47" i="10"/>
  <c r="S47" i="10"/>
  <c r="U47" i="10" s="1"/>
  <c r="BI46" i="10"/>
  <c r="BE46" i="10"/>
  <c r="BA46" i="10"/>
  <c r="AW46" i="10"/>
  <c r="BK46" i="10" s="1"/>
  <c r="AS46" i="10"/>
  <c r="AR46" i="10"/>
  <c r="V46" i="10"/>
  <c r="S46" i="10"/>
  <c r="U46" i="10" s="1"/>
  <c r="BI45" i="10"/>
  <c r="BE45" i="10"/>
  <c r="BA45" i="10"/>
  <c r="AW45" i="10"/>
  <c r="BK45" i="10" s="1"/>
  <c r="AR45" i="10"/>
  <c r="AS45" i="10" s="1"/>
  <c r="V45" i="10"/>
  <c r="U45" i="10"/>
  <c r="S45" i="10"/>
  <c r="BI44" i="10"/>
  <c r="BE44" i="10"/>
  <c r="BA44" i="10"/>
  <c r="AW44" i="10"/>
  <c r="AR44" i="10"/>
  <c r="AS44" i="10" s="1"/>
  <c r="V44" i="10"/>
  <c r="S44" i="10"/>
  <c r="U44" i="10" s="1"/>
  <c r="BR43" i="10"/>
  <c r="BI43" i="10"/>
  <c r="BE43" i="10"/>
  <c r="BA43" i="10"/>
  <c r="AW43" i="10"/>
  <c r="BK43" i="10" s="1"/>
  <c r="AS43" i="10"/>
  <c r="AR43" i="10"/>
  <c r="V43" i="10"/>
  <c r="S43" i="10"/>
  <c r="U43" i="10" s="1"/>
  <c r="BI42" i="10"/>
  <c r="BE42" i="10"/>
  <c r="BA42" i="10"/>
  <c r="AW42" i="10"/>
  <c r="BK42" i="10" s="1"/>
  <c r="AR42" i="10"/>
  <c r="AS42" i="10" s="1"/>
  <c r="V42" i="10"/>
  <c r="U42" i="10"/>
  <c r="S42" i="10"/>
  <c r="BI41" i="10"/>
  <c r="BE41" i="10"/>
  <c r="BA41" i="10"/>
  <c r="AW41" i="10"/>
  <c r="BK41" i="10" s="1"/>
  <c r="AR41" i="10"/>
  <c r="AS41" i="10" s="1"/>
  <c r="BR41" i="10" s="1"/>
  <c r="V41" i="10"/>
  <c r="S41" i="10"/>
  <c r="U41" i="10" s="1"/>
  <c r="BI40" i="10"/>
  <c r="BE40" i="10"/>
  <c r="BA40" i="10"/>
  <c r="AW40" i="10"/>
  <c r="BK40" i="10" s="1"/>
  <c r="AS40" i="10"/>
  <c r="AR40" i="10"/>
  <c r="V40" i="10"/>
  <c r="S40" i="10"/>
  <c r="U40" i="10" s="1"/>
  <c r="BI39" i="10"/>
  <c r="BE39" i="10"/>
  <c r="BA39" i="10"/>
  <c r="AW39" i="10"/>
  <c r="BK39" i="10" s="1"/>
  <c r="AR39" i="10"/>
  <c r="AS39" i="10" s="1"/>
  <c r="V39" i="10"/>
  <c r="U39" i="10"/>
  <c r="S39" i="10"/>
  <c r="BI38" i="10"/>
  <c r="BE38" i="10"/>
  <c r="BA38" i="10"/>
  <c r="AW38" i="10"/>
  <c r="AR38" i="10"/>
  <c r="AS38" i="10" s="1"/>
  <c r="V38" i="10"/>
  <c r="S38" i="10"/>
  <c r="U38" i="10" s="1"/>
  <c r="BI37" i="10"/>
  <c r="BE37" i="10"/>
  <c r="BA37" i="10"/>
  <c r="AW37" i="10"/>
  <c r="BK37" i="10" s="1"/>
  <c r="AR37" i="10"/>
  <c r="AS37" i="10" s="1"/>
  <c r="V37" i="10"/>
  <c r="U37" i="10"/>
  <c r="S37" i="10"/>
  <c r="BI36" i="10"/>
  <c r="BE36" i="10"/>
  <c r="BA36" i="10"/>
  <c r="AW36" i="10"/>
  <c r="BK36" i="10" s="1"/>
  <c r="AS36" i="10"/>
  <c r="AR36" i="10"/>
  <c r="V36" i="10"/>
  <c r="BQ63" i="10" s="1"/>
  <c r="U36" i="10"/>
  <c r="S36" i="10"/>
  <c r="BI35" i="10"/>
  <c r="BE35" i="10"/>
  <c r="BA35" i="10"/>
  <c r="AW35" i="10"/>
  <c r="BK35" i="10" s="1"/>
  <c r="AR35" i="10"/>
  <c r="AS35" i="10" s="1"/>
  <c r="V35" i="10"/>
  <c r="U35" i="10"/>
  <c r="S35" i="10"/>
  <c r="BI34" i="10"/>
  <c r="BE34" i="10"/>
  <c r="BA34" i="10"/>
  <c r="AW34" i="10"/>
  <c r="BK34" i="10" s="1"/>
  <c r="BM34" i="10" s="1"/>
  <c r="AS34" i="10"/>
  <c r="BR63" i="10" s="1"/>
  <c r="AR34" i="10"/>
  <c r="V34" i="10"/>
  <c r="S34" i="10"/>
  <c r="U34" i="10" s="1"/>
  <c r="BI33" i="10"/>
  <c r="BE33" i="10"/>
  <c r="BA33" i="10"/>
  <c r="AW33" i="10"/>
  <c r="BK33" i="10" s="1"/>
  <c r="AR33" i="10"/>
  <c r="AS33" i="10" s="1"/>
  <c r="V33" i="10"/>
  <c r="U33" i="10"/>
  <c r="S33" i="10"/>
  <c r="BI32" i="10"/>
  <c r="BE32" i="10"/>
  <c r="BA32" i="10"/>
  <c r="AW32" i="10"/>
  <c r="BK32" i="10" s="1"/>
  <c r="BM32" i="10" s="1"/>
  <c r="AS32" i="10"/>
  <c r="AR32" i="10"/>
  <c r="V32" i="10"/>
  <c r="S32" i="10"/>
  <c r="U32" i="10" s="1"/>
  <c r="BI31" i="10"/>
  <c r="BE31" i="10"/>
  <c r="BA31" i="10"/>
  <c r="AW31" i="10"/>
  <c r="BK31" i="10" s="1"/>
  <c r="AS31" i="10"/>
  <c r="AR31" i="10"/>
  <c r="V31" i="10"/>
  <c r="S31" i="10"/>
  <c r="U31" i="10" s="1"/>
  <c r="BI30" i="10"/>
  <c r="BE30" i="10"/>
  <c r="BA30" i="10"/>
  <c r="AW30" i="10"/>
  <c r="BK30" i="10" s="1"/>
  <c r="AS30" i="10"/>
  <c r="AR30" i="10"/>
  <c r="V30" i="10"/>
  <c r="S30" i="10"/>
  <c r="U30" i="10" s="1"/>
  <c r="BI29" i="10"/>
  <c r="BE29" i="10"/>
  <c r="BA29" i="10"/>
  <c r="AW29" i="10"/>
  <c r="BK29" i="10" s="1"/>
  <c r="AR29" i="10"/>
  <c r="AS29" i="10" s="1"/>
  <c r="V29" i="10"/>
  <c r="U29" i="10"/>
  <c r="S29" i="10"/>
  <c r="BI28" i="10"/>
  <c r="BE28" i="10"/>
  <c r="BA28" i="10"/>
  <c r="AW28" i="10"/>
  <c r="AR28" i="10"/>
  <c r="AS28" i="10" s="1"/>
  <c r="V28" i="10"/>
  <c r="S28" i="10"/>
  <c r="U28" i="10" s="1"/>
  <c r="BI27" i="10"/>
  <c r="BE27" i="10"/>
  <c r="BA27" i="10"/>
  <c r="AW27" i="10"/>
  <c r="BK27" i="10" s="1"/>
  <c r="AR27" i="10"/>
  <c r="AS27" i="10" s="1"/>
  <c r="V27" i="10"/>
  <c r="U27" i="10"/>
  <c r="S27" i="10"/>
  <c r="BI26" i="10"/>
  <c r="BE26" i="10"/>
  <c r="BA26" i="10"/>
  <c r="AW26" i="10"/>
  <c r="BK26" i="10" s="1"/>
  <c r="AS26" i="10"/>
  <c r="AR26" i="10"/>
  <c r="V26" i="10"/>
  <c r="U26" i="10"/>
  <c r="S26" i="10"/>
  <c r="BI25" i="10"/>
  <c r="BE25" i="10"/>
  <c r="BA25" i="10"/>
  <c r="AW25" i="10"/>
  <c r="BK25" i="10" s="1"/>
  <c r="AR25" i="10"/>
  <c r="AS25" i="10" s="1"/>
  <c r="V25" i="10"/>
  <c r="U25" i="10"/>
  <c r="S25" i="10"/>
  <c r="BI24" i="10"/>
  <c r="BE24" i="10"/>
  <c r="BA24" i="10"/>
  <c r="AW24" i="10"/>
  <c r="BK24" i="10" s="1"/>
  <c r="BM24" i="10" s="1"/>
  <c r="AS24" i="10"/>
  <c r="AR24" i="10"/>
  <c r="V24" i="10"/>
  <c r="S24" i="10"/>
  <c r="U24" i="10" s="1"/>
  <c r="BI23" i="10"/>
  <c r="BE23" i="10"/>
  <c r="BA23" i="10"/>
  <c r="AW23" i="10"/>
  <c r="BK23" i="10" s="1"/>
  <c r="AS23" i="10"/>
  <c r="AR23" i="10"/>
  <c r="V23" i="10"/>
  <c r="S23" i="10"/>
  <c r="U23" i="10" s="1"/>
  <c r="BI22" i="10"/>
  <c r="BE22" i="10"/>
  <c r="BA22" i="10"/>
  <c r="AW22" i="10"/>
  <c r="BK22" i="10" s="1"/>
  <c r="AR22" i="10"/>
  <c r="AR64" i="10" s="1"/>
  <c r="V22" i="10"/>
  <c r="S22" i="10"/>
  <c r="U22" i="10" s="1"/>
  <c r="A22" i="10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BI21" i="10"/>
  <c r="BE21" i="10"/>
  <c r="BE64" i="10" s="1"/>
  <c r="BA21" i="10"/>
  <c r="BA64" i="10" s="1"/>
  <c r="AW21" i="10"/>
  <c r="AS21" i="10"/>
  <c r="AR21" i="10"/>
  <c r="V21" i="10"/>
  <c r="BQ33" i="10" s="1"/>
  <c r="S21" i="10"/>
  <c r="U21" i="10" s="1"/>
  <c r="AR20" i="10"/>
  <c r="AS20" i="10" s="1"/>
  <c r="BH19" i="10"/>
  <c r="BG19" i="10"/>
  <c r="BF19" i="10"/>
  <c r="BD19" i="10"/>
  <c r="BC19" i="10"/>
  <c r="BB19" i="10"/>
  <c r="AZ19" i="10"/>
  <c r="AY19" i="10"/>
  <c r="AX19" i="10"/>
  <c r="AV19" i="10"/>
  <c r="AU19" i="10"/>
  <c r="AT19" i="10"/>
  <c r="AQ19" i="10"/>
  <c r="AP19" i="10"/>
  <c r="AO19" i="10"/>
  <c r="V19" i="10"/>
  <c r="BQ19" i="10" s="1"/>
  <c r="S19" i="10"/>
  <c r="U19" i="10" s="1"/>
  <c r="R19" i="10"/>
  <c r="BI18" i="10"/>
  <c r="BE18" i="10"/>
  <c r="BA18" i="10"/>
  <c r="AW18" i="10"/>
  <c r="BK18" i="10" s="1"/>
  <c r="BM18" i="10" s="1"/>
  <c r="AS18" i="10"/>
  <c r="AR18" i="10"/>
  <c r="U18" i="10"/>
  <c r="S18" i="10"/>
  <c r="BI17" i="10"/>
  <c r="BE17" i="10"/>
  <c r="BA17" i="10"/>
  <c r="AW17" i="10"/>
  <c r="AS17" i="10"/>
  <c r="AR17" i="10"/>
  <c r="U17" i="10"/>
  <c r="S17" i="10"/>
  <c r="A17" i="10"/>
  <c r="A18" i="10" s="1"/>
  <c r="A19" i="10" s="1"/>
  <c r="BI16" i="10"/>
  <c r="BE16" i="10"/>
  <c r="BA16" i="10"/>
  <c r="AW16" i="10"/>
  <c r="AR16" i="10"/>
  <c r="AS16" i="10" s="1"/>
  <c r="U16" i="10"/>
  <c r="S16" i="10"/>
  <c r="A16" i="10"/>
  <c r="BI15" i="10"/>
  <c r="BE15" i="10"/>
  <c r="BA15" i="10"/>
  <c r="AW15" i="10"/>
  <c r="AR15" i="10"/>
  <c r="AS15" i="10" s="1"/>
  <c r="U15" i="10"/>
  <c r="S15" i="10"/>
  <c r="A15" i="10"/>
  <c r="BI14" i="10"/>
  <c r="BI19" i="10" s="1"/>
  <c r="BE14" i="10"/>
  <c r="BA14" i="10"/>
  <c r="AW14" i="10"/>
  <c r="AW19" i="10" s="1"/>
  <c r="AS14" i="10"/>
  <c r="AR14" i="10"/>
  <c r="AR19" i="10" s="1"/>
  <c r="U14" i="10"/>
  <c r="S14" i="10"/>
  <c r="AV12" i="10"/>
  <c r="AX12" i="10" s="1"/>
  <c r="AY12" i="10" s="1"/>
  <c r="AZ12" i="10" s="1"/>
  <c r="BB12" i="10" s="1"/>
  <c r="BC12" i="10" s="1"/>
  <c r="BD12" i="10" s="1"/>
  <c r="BF12" i="10" s="1"/>
  <c r="BG12" i="10" s="1"/>
  <c r="BH12" i="10" s="1"/>
  <c r="BI12" i="10" s="1"/>
  <c r="BJ12" i="10" s="1"/>
  <c r="BK12" i="10" s="1"/>
  <c r="BL12" i="10" s="1"/>
  <c r="BM12" i="10" s="1"/>
  <c r="AU12" i="10"/>
  <c r="V12" i="10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T12" i="10"/>
  <c r="U12" i="10" s="1"/>
  <c r="S12" i="10"/>
  <c r="BT7" i="10"/>
  <c r="BS7" i="10"/>
  <c r="BU6" i="10"/>
  <c r="BT6" i="10"/>
  <c r="BS6" i="10"/>
  <c r="BK131" i="13" l="1"/>
  <c r="BL131" i="13" s="1"/>
  <c r="BK130" i="13"/>
  <c r="BM128" i="13"/>
  <c r="BL103" i="12"/>
  <c r="BL80" i="12"/>
  <c r="BL123" i="12"/>
  <c r="BL64" i="12"/>
  <c r="AS128" i="12"/>
  <c r="BO123" i="12"/>
  <c r="BK128" i="12"/>
  <c r="BM123" i="12"/>
  <c r="BL19" i="12"/>
  <c r="BL110" i="11"/>
  <c r="BM110" i="11"/>
  <c r="BL87" i="11"/>
  <c r="BM87" i="11"/>
  <c r="BM83" i="11"/>
  <c r="BL83" i="11"/>
  <c r="BL72" i="11"/>
  <c r="BM72" i="11"/>
  <c r="BM106" i="11"/>
  <c r="BL106" i="11"/>
  <c r="BL99" i="11"/>
  <c r="BM99" i="11"/>
  <c r="BL61" i="11"/>
  <c r="BM61" i="11"/>
  <c r="BL33" i="11"/>
  <c r="BM33" i="11"/>
  <c r="BR33" i="11"/>
  <c r="AS64" i="11"/>
  <c r="BL42" i="11"/>
  <c r="BM42" i="11"/>
  <c r="BK112" i="11"/>
  <c r="BM112" i="11" s="1"/>
  <c r="BM105" i="11"/>
  <c r="BL105" i="11"/>
  <c r="BL112" i="11" s="1"/>
  <c r="BL117" i="11"/>
  <c r="BM117" i="11"/>
  <c r="BM101" i="11"/>
  <c r="BL101" i="11"/>
  <c r="BL68" i="11"/>
  <c r="BM68" i="11"/>
  <c r="BL116" i="11"/>
  <c r="BM116" i="11"/>
  <c r="BM88" i="11"/>
  <c r="BL88" i="11"/>
  <c r="U128" i="11"/>
  <c r="BM86" i="11"/>
  <c r="BL86" i="11"/>
  <c r="BM76" i="11"/>
  <c r="BL76" i="11"/>
  <c r="BL54" i="11"/>
  <c r="BM54" i="11"/>
  <c r="BL30" i="11"/>
  <c r="BM30" i="11"/>
  <c r="BK103" i="11"/>
  <c r="BM103" i="11" s="1"/>
  <c r="BL82" i="11"/>
  <c r="BM82" i="11"/>
  <c r="BL39" i="11"/>
  <c r="BM39" i="11"/>
  <c r="BL45" i="11"/>
  <c r="BL64" i="11" s="1"/>
  <c r="BM45" i="11"/>
  <c r="BK80" i="11"/>
  <c r="BM80" i="11" s="1"/>
  <c r="BM66" i="11"/>
  <c r="BL66" i="11"/>
  <c r="BL80" i="11" s="1"/>
  <c r="BL107" i="11"/>
  <c r="BM107" i="11"/>
  <c r="BL100" i="11"/>
  <c r="BM100" i="11"/>
  <c r="BM108" i="11"/>
  <c r="BL108" i="11"/>
  <c r="BL95" i="11"/>
  <c r="BM95" i="11"/>
  <c r="BL60" i="11"/>
  <c r="BM60" i="11"/>
  <c r="BK127" i="11"/>
  <c r="BL126" i="11"/>
  <c r="BL127" i="11" s="1"/>
  <c r="BK123" i="11"/>
  <c r="BM114" i="11"/>
  <c r="BL114" i="11"/>
  <c r="BL84" i="11"/>
  <c r="BM84" i="11"/>
  <c r="V128" i="11"/>
  <c r="BL49" i="11"/>
  <c r="BM49" i="11"/>
  <c r="BL25" i="11"/>
  <c r="BM25" i="11"/>
  <c r="BM14" i="11"/>
  <c r="BK19" i="11"/>
  <c r="BM19" i="11" s="1"/>
  <c r="BL14" i="11"/>
  <c r="BL19" i="11" s="1"/>
  <c r="BM36" i="11"/>
  <c r="BL36" i="11"/>
  <c r="BL90" i="11"/>
  <c r="BM90" i="11"/>
  <c r="BL96" i="11"/>
  <c r="BM96" i="11"/>
  <c r="S128" i="11"/>
  <c r="AS123" i="11"/>
  <c r="BR120" i="11"/>
  <c r="BL46" i="11"/>
  <c r="BM46" i="11"/>
  <c r="BL22" i="11"/>
  <c r="BM22" i="11"/>
  <c r="BM23" i="11"/>
  <c r="BL23" i="11"/>
  <c r="BL29" i="11"/>
  <c r="BM29" i="11"/>
  <c r="BL41" i="10"/>
  <c r="BM41" i="10"/>
  <c r="BM45" i="10"/>
  <c r="BL45" i="10"/>
  <c r="BM58" i="10"/>
  <c r="BL58" i="10"/>
  <c r="BV84" i="10"/>
  <c r="BW84" i="10" s="1"/>
  <c r="BU84" i="10"/>
  <c r="BM26" i="10"/>
  <c r="BL26" i="10"/>
  <c r="BL27" i="10"/>
  <c r="BM27" i="10"/>
  <c r="BM36" i="10"/>
  <c r="BL36" i="10"/>
  <c r="BL37" i="10"/>
  <c r="BM37" i="10"/>
  <c r="BL51" i="10"/>
  <c r="BM51" i="10"/>
  <c r="BL60" i="10"/>
  <c r="BM60" i="10"/>
  <c r="BL70" i="10"/>
  <c r="BM70" i="10"/>
  <c r="BM71" i="10"/>
  <c r="BL71" i="10"/>
  <c r="BM75" i="10"/>
  <c r="BL75" i="10"/>
  <c r="BL78" i="10"/>
  <c r="BM78" i="10"/>
  <c r="BM85" i="10"/>
  <c r="BL85" i="10"/>
  <c r="BL86" i="10"/>
  <c r="BM86" i="10"/>
  <c r="BL49" i="10"/>
  <c r="BM49" i="10"/>
  <c r="BM50" i="10"/>
  <c r="BL50" i="10"/>
  <c r="BL68" i="10"/>
  <c r="BM68" i="10"/>
  <c r="BL76" i="10"/>
  <c r="BM76" i="10"/>
  <c r="BM120" i="10"/>
  <c r="BL120" i="10"/>
  <c r="BM42" i="10"/>
  <c r="BL42" i="10"/>
  <c r="BM43" i="10"/>
  <c r="BL43" i="10"/>
  <c r="BM46" i="10"/>
  <c r="BL46" i="10"/>
  <c r="BL47" i="10"/>
  <c r="BM47" i="10"/>
  <c r="BL56" i="10"/>
  <c r="BM56" i="10"/>
  <c r="BL83" i="10"/>
  <c r="BM83" i="10"/>
  <c r="BM84" i="10"/>
  <c r="BL84" i="10"/>
  <c r="BM110" i="10"/>
  <c r="BL110" i="10"/>
  <c r="U64" i="10"/>
  <c r="BM22" i="10"/>
  <c r="BL22" i="10"/>
  <c r="BL23" i="10"/>
  <c r="BM23" i="10"/>
  <c r="BM25" i="10"/>
  <c r="BL25" i="10"/>
  <c r="BM29" i="10"/>
  <c r="BL29" i="10"/>
  <c r="BM30" i="10"/>
  <c r="BL30" i="10"/>
  <c r="BL31" i="10"/>
  <c r="BM31" i="10"/>
  <c r="BM33" i="10"/>
  <c r="BL33" i="10"/>
  <c r="BM35" i="10"/>
  <c r="BL35" i="10"/>
  <c r="BM39" i="10"/>
  <c r="BL39" i="10"/>
  <c r="BM40" i="10"/>
  <c r="BL40" i="10"/>
  <c r="BL54" i="10"/>
  <c r="BM54" i="10"/>
  <c r="BM55" i="10"/>
  <c r="BL55" i="10"/>
  <c r="BM59" i="10"/>
  <c r="BL59" i="10"/>
  <c r="BL62" i="10"/>
  <c r="BM62" i="10"/>
  <c r="BM63" i="10"/>
  <c r="BL63" i="10"/>
  <c r="BL72" i="10"/>
  <c r="BM72" i="10"/>
  <c r="BM74" i="10"/>
  <c r="BL74" i="10"/>
  <c r="BL18" i="10"/>
  <c r="BL24" i="10"/>
  <c r="BL32" i="10"/>
  <c r="BL34" i="10"/>
  <c r="BM53" i="10"/>
  <c r="S64" i="10"/>
  <c r="BK66" i="10"/>
  <c r="BL90" i="10"/>
  <c r="BM93" i="10"/>
  <c r="BL93" i="10"/>
  <c r="BL95" i="10"/>
  <c r="BM101" i="10"/>
  <c r="BL101" i="10"/>
  <c r="BM109" i="10"/>
  <c r="BL109" i="10"/>
  <c r="BR109" i="10"/>
  <c r="BM117" i="10"/>
  <c r="BL117" i="10"/>
  <c r="BM118" i="10"/>
  <c r="BL118" i="10"/>
  <c r="A128" i="10"/>
  <c r="BD128" i="10"/>
  <c r="BA19" i="10"/>
  <c r="BK17" i="10"/>
  <c r="AS64" i="10"/>
  <c r="BI64" i="10"/>
  <c r="BK44" i="10"/>
  <c r="BK52" i="10"/>
  <c r="BK57" i="10"/>
  <c r="V80" i="10"/>
  <c r="BQ78" i="10"/>
  <c r="AS72" i="10"/>
  <c r="AS80" i="10" s="1"/>
  <c r="BK73" i="10"/>
  <c r="AR103" i="10"/>
  <c r="BE103" i="10"/>
  <c r="BK88" i="10"/>
  <c r="BL96" i="10"/>
  <c r="BM98" i="10"/>
  <c r="S112" i="10"/>
  <c r="U105" i="10"/>
  <c r="U112" i="10" s="1"/>
  <c r="BM106" i="10"/>
  <c r="AS123" i="10"/>
  <c r="BR120" i="10"/>
  <c r="BI123" i="10"/>
  <c r="BI128" i="10" s="1"/>
  <c r="T128" i="10"/>
  <c r="AU128" i="10"/>
  <c r="AZ128" i="10"/>
  <c r="BE19" i="10"/>
  <c r="BK16" i="10"/>
  <c r="AW64" i="10"/>
  <c r="BK21" i="10"/>
  <c r="BK28" i="10"/>
  <c r="BR33" i="10"/>
  <c r="BK38" i="10"/>
  <c r="V64" i="10"/>
  <c r="AS82" i="10"/>
  <c r="BI103" i="10"/>
  <c r="BK89" i="10"/>
  <c r="BQ89" i="10"/>
  <c r="BK91" i="10"/>
  <c r="BK97" i="10"/>
  <c r="BL99" i="10"/>
  <c r="BL107" i="10"/>
  <c r="BK111" i="10"/>
  <c r="S123" i="10"/>
  <c r="U114" i="10"/>
  <c r="U123" i="10" s="1"/>
  <c r="AV128" i="10"/>
  <c r="AS19" i="10"/>
  <c r="BK15" i="10"/>
  <c r="BK48" i="10"/>
  <c r="BK61" i="10"/>
  <c r="BR67" i="10"/>
  <c r="BK67" i="10"/>
  <c r="BK69" i="10"/>
  <c r="BK77" i="10"/>
  <c r="BK79" i="10"/>
  <c r="S103" i="10"/>
  <c r="U82" i="10"/>
  <c r="U103" i="10" s="1"/>
  <c r="BR102" i="10"/>
  <c r="BM94" i="10"/>
  <c r="BK100" i="10"/>
  <c r="BK108" i="10"/>
  <c r="BL116" i="10"/>
  <c r="X128" i="10"/>
  <c r="AB128" i="10"/>
  <c r="AF128" i="10"/>
  <c r="AJ128" i="10"/>
  <c r="AN128" i="10"/>
  <c r="AR128" i="10"/>
  <c r="BH128" i="10"/>
  <c r="AW123" i="10"/>
  <c r="BK114" i="10"/>
  <c r="Y128" i="10"/>
  <c r="AC128" i="10"/>
  <c r="AG128" i="10"/>
  <c r="AK128" i="10"/>
  <c r="AO128" i="10"/>
  <c r="AT128" i="10"/>
  <c r="BK126" i="10"/>
  <c r="BK14" i="10"/>
  <c r="AW103" i="10"/>
  <c r="BK82" i="10"/>
  <c r="BR92" i="10"/>
  <c r="AW112" i="10"/>
  <c r="BK105" i="10"/>
  <c r="V123" i="10"/>
  <c r="Z128" i="10"/>
  <c r="AD128" i="10"/>
  <c r="AH128" i="10"/>
  <c r="AL128" i="10"/>
  <c r="AP128" i="10"/>
  <c r="BF128" i="10"/>
  <c r="BK87" i="10"/>
  <c r="BK92" i="10"/>
  <c r="BA112" i="10"/>
  <c r="BA128" i="10" s="1"/>
  <c r="BE123" i="10"/>
  <c r="BK115" i="10"/>
  <c r="BK119" i="10"/>
  <c r="BB128" i="10"/>
  <c r="AN128" i="9"/>
  <c r="AJ128" i="9"/>
  <c r="AF128" i="9"/>
  <c r="AB128" i="9"/>
  <c r="X128" i="9"/>
  <c r="T128" i="9"/>
  <c r="BI127" i="9"/>
  <c r="BH127" i="9"/>
  <c r="BG127" i="9"/>
  <c r="BF127" i="9"/>
  <c r="BD127" i="9"/>
  <c r="BC127" i="9"/>
  <c r="BB127" i="9"/>
  <c r="BA127" i="9"/>
  <c r="AZ127" i="9"/>
  <c r="AY127" i="9"/>
  <c r="AX127" i="9"/>
  <c r="AV127" i="9"/>
  <c r="AU127" i="9"/>
  <c r="AT127" i="9"/>
  <c r="AQ127" i="9"/>
  <c r="AP127" i="9"/>
  <c r="AO127" i="9"/>
  <c r="BI126" i="9"/>
  <c r="BE126" i="9"/>
  <c r="BE127" i="9" s="1"/>
  <c r="BA126" i="9"/>
  <c r="AW126" i="9"/>
  <c r="AW127" i="9" s="1"/>
  <c r="AR126" i="9"/>
  <c r="BH123" i="9"/>
  <c r="BG123" i="9"/>
  <c r="BG128" i="9" s="1"/>
  <c r="BF123" i="9"/>
  <c r="BD123" i="9"/>
  <c r="BD128" i="9" s="1"/>
  <c r="BC123" i="9"/>
  <c r="BB123" i="9"/>
  <c r="AZ123" i="9"/>
  <c r="AY123" i="9"/>
  <c r="AY128" i="9" s="1"/>
  <c r="AX123" i="9"/>
  <c r="AV123" i="9"/>
  <c r="AV128" i="9" s="1"/>
  <c r="AU123" i="9"/>
  <c r="AT123" i="9"/>
  <c r="AQ123" i="9"/>
  <c r="AP123" i="9"/>
  <c r="AO123" i="9"/>
  <c r="AN123" i="9"/>
  <c r="AM123" i="9"/>
  <c r="AL123" i="9"/>
  <c r="AL128" i="9" s="1"/>
  <c r="AK123" i="9"/>
  <c r="AJ123" i="9"/>
  <c r="AI123" i="9"/>
  <c r="AH123" i="9"/>
  <c r="AH128" i="9" s="1"/>
  <c r="AG123" i="9"/>
  <c r="AF123" i="9"/>
  <c r="AE123" i="9"/>
  <c r="AD123" i="9"/>
  <c r="AD128" i="9" s="1"/>
  <c r="AC123" i="9"/>
  <c r="AB123" i="9"/>
  <c r="AA123" i="9"/>
  <c r="Z123" i="9"/>
  <c r="Z128" i="9" s="1"/>
  <c r="Y123" i="9"/>
  <c r="X123" i="9"/>
  <c r="W123" i="9"/>
  <c r="T123" i="9"/>
  <c r="R123" i="9"/>
  <c r="AS122" i="9"/>
  <c r="AR122" i="9"/>
  <c r="V122" i="9"/>
  <c r="S122" i="9"/>
  <c r="U122" i="9" s="1"/>
  <c r="AS121" i="9"/>
  <c r="AR121" i="9"/>
  <c r="V121" i="9"/>
  <c r="S121" i="9"/>
  <c r="U121" i="9" s="1"/>
  <c r="BI120" i="9"/>
  <c r="BE120" i="9"/>
  <c r="BA120" i="9"/>
  <c r="AW120" i="9"/>
  <c r="BK120" i="9" s="1"/>
  <c r="AR120" i="9"/>
  <c r="AS120" i="9" s="1"/>
  <c r="U120" i="9"/>
  <c r="BI119" i="9"/>
  <c r="BE119" i="9"/>
  <c r="BA119" i="9"/>
  <c r="AW119" i="9"/>
  <c r="BK119" i="9" s="1"/>
  <c r="BM119" i="9" s="1"/>
  <c r="AS119" i="9"/>
  <c r="AR119" i="9"/>
  <c r="V119" i="9"/>
  <c r="S119" i="9"/>
  <c r="U119" i="9" s="1"/>
  <c r="BI118" i="9"/>
  <c r="BE118" i="9"/>
  <c r="BA118" i="9"/>
  <c r="AW118" i="9"/>
  <c r="BK118" i="9" s="1"/>
  <c r="AR118" i="9"/>
  <c r="AS118" i="9" s="1"/>
  <c r="V118" i="9"/>
  <c r="U118" i="9"/>
  <c r="S118" i="9"/>
  <c r="BI117" i="9"/>
  <c r="BE117" i="9"/>
  <c r="BA117" i="9"/>
  <c r="AW117" i="9"/>
  <c r="BK117" i="9" s="1"/>
  <c r="BM117" i="9" s="1"/>
  <c r="AS117" i="9"/>
  <c r="AR117" i="9"/>
  <c r="V117" i="9"/>
  <c r="S117" i="9"/>
  <c r="U117" i="9" s="1"/>
  <c r="BI116" i="9"/>
  <c r="BE116" i="9"/>
  <c r="BA116" i="9"/>
  <c r="AW116" i="9"/>
  <c r="BK116" i="9" s="1"/>
  <c r="AR116" i="9"/>
  <c r="AS116" i="9" s="1"/>
  <c r="V116" i="9"/>
  <c r="U116" i="9"/>
  <c r="S116" i="9"/>
  <c r="A116" i="9"/>
  <c r="A117" i="9" s="1"/>
  <c r="A118" i="9" s="1"/>
  <c r="A119" i="9" s="1"/>
  <c r="A120" i="9" s="1"/>
  <c r="A121" i="9" s="1"/>
  <c r="A122" i="9" s="1"/>
  <c r="A123" i="9" s="1"/>
  <c r="BI115" i="9"/>
  <c r="BE115" i="9"/>
  <c r="BA115" i="9"/>
  <c r="AW115" i="9"/>
  <c r="BK115" i="9" s="1"/>
  <c r="BM115" i="9" s="1"/>
  <c r="AS115" i="9"/>
  <c r="AR115" i="9"/>
  <c r="V115" i="9"/>
  <c r="V123" i="9" s="1"/>
  <c r="S115" i="9"/>
  <c r="U115" i="9" s="1"/>
  <c r="A115" i="9"/>
  <c r="BI114" i="9"/>
  <c r="BI123" i="9" s="1"/>
  <c r="BE114" i="9"/>
  <c r="BA114" i="9"/>
  <c r="BA123" i="9" s="1"/>
  <c r="AW114" i="9"/>
  <c r="AR114" i="9"/>
  <c r="V114" i="9"/>
  <c r="BQ120" i="9" s="1"/>
  <c r="U114" i="9"/>
  <c r="S114" i="9"/>
  <c r="BH112" i="9"/>
  <c r="BG112" i="9"/>
  <c r="BF112" i="9"/>
  <c r="BD112" i="9"/>
  <c r="BC112" i="9"/>
  <c r="BB112" i="9"/>
  <c r="AZ112" i="9"/>
  <c r="AY112" i="9"/>
  <c r="AX112" i="9"/>
  <c r="AV112" i="9"/>
  <c r="AU112" i="9"/>
  <c r="AT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R112" i="9"/>
  <c r="BQ111" i="9"/>
  <c r="BI111" i="9"/>
  <c r="BE111" i="9"/>
  <c r="BA111" i="9"/>
  <c r="AW111" i="9"/>
  <c r="BK111" i="9" s="1"/>
  <c r="BL111" i="9" s="1"/>
  <c r="AR111" i="9"/>
  <c r="AS111" i="9" s="1"/>
  <c r="BR111" i="9" s="1"/>
  <c r="V111" i="9"/>
  <c r="U111" i="9"/>
  <c r="S111" i="9"/>
  <c r="A111" i="9"/>
  <c r="A112" i="9" s="1"/>
  <c r="BI110" i="9"/>
  <c r="BE110" i="9"/>
  <c r="BA110" i="9"/>
  <c r="AW110" i="9"/>
  <c r="BK110" i="9" s="1"/>
  <c r="BM110" i="9" s="1"/>
  <c r="AS110" i="9"/>
  <c r="BR110" i="9" s="1"/>
  <c r="AR110" i="9"/>
  <c r="V110" i="9"/>
  <c r="BQ110" i="9" s="1"/>
  <c r="S110" i="9"/>
  <c r="U110" i="9" s="1"/>
  <c r="BI109" i="9"/>
  <c r="BE109" i="9"/>
  <c r="BA109" i="9"/>
  <c r="AW109" i="9"/>
  <c r="BK109" i="9" s="1"/>
  <c r="BL109" i="9" s="1"/>
  <c r="AR109" i="9"/>
  <c r="AS109" i="9" s="1"/>
  <c r="V109" i="9"/>
  <c r="U109" i="9"/>
  <c r="S109" i="9"/>
  <c r="A109" i="9"/>
  <c r="A110" i="9" s="1"/>
  <c r="BI108" i="9"/>
  <c r="BE108" i="9"/>
  <c r="BA108" i="9"/>
  <c r="AW108" i="9"/>
  <c r="AS108" i="9"/>
  <c r="AR108" i="9"/>
  <c r="V108" i="9"/>
  <c r="S108" i="9"/>
  <c r="U108" i="9" s="1"/>
  <c r="BI107" i="9"/>
  <c r="BE107" i="9"/>
  <c r="BA107" i="9"/>
  <c r="AW107" i="9"/>
  <c r="BK107" i="9" s="1"/>
  <c r="BL107" i="9" s="1"/>
  <c r="AR107" i="9"/>
  <c r="AS107" i="9" s="1"/>
  <c r="V107" i="9"/>
  <c r="U107" i="9"/>
  <c r="U112" i="9" s="1"/>
  <c r="S107" i="9"/>
  <c r="A107" i="9"/>
  <c r="A108" i="9" s="1"/>
  <c r="BI106" i="9"/>
  <c r="BI112" i="9" s="1"/>
  <c r="BE106" i="9"/>
  <c r="BA106" i="9"/>
  <c r="BA112" i="9" s="1"/>
  <c r="AW106" i="9"/>
  <c r="AS106" i="9"/>
  <c r="AR106" i="9"/>
  <c r="V106" i="9"/>
  <c r="S106" i="9"/>
  <c r="U106" i="9" s="1"/>
  <c r="A106" i="9"/>
  <c r="BI105" i="9"/>
  <c r="BE105" i="9"/>
  <c r="BE112" i="9" s="1"/>
  <c r="BA105" i="9"/>
  <c r="AW105" i="9"/>
  <c r="AW112" i="9" s="1"/>
  <c r="AR105" i="9"/>
  <c r="V105" i="9"/>
  <c r="U105" i="9"/>
  <c r="S105" i="9"/>
  <c r="S112" i="9" s="1"/>
  <c r="BH103" i="9"/>
  <c r="BG103" i="9"/>
  <c r="BF103" i="9"/>
  <c r="BD103" i="9"/>
  <c r="BC103" i="9"/>
  <c r="BB103" i="9"/>
  <c r="AZ103" i="9"/>
  <c r="AY103" i="9"/>
  <c r="AX103" i="9"/>
  <c r="AV103" i="9"/>
  <c r="AU103" i="9"/>
  <c r="AT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R103" i="9"/>
  <c r="BQ102" i="9"/>
  <c r="BL102" i="9"/>
  <c r="BK102" i="9"/>
  <c r="BM102" i="9" s="1"/>
  <c r="AS102" i="9"/>
  <c r="AR102" i="9"/>
  <c r="V102" i="9"/>
  <c r="S102" i="9"/>
  <c r="U102" i="9" s="1"/>
  <c r="BI101" i="9"/>
  <c r="BE101" i="9"/>
  <c r="BA101" i="9"/>
  <c r="AW101" i="9"/>
  <c r="BK101" i="9" s="1"/>
  <c r="AR101" i="9"/>
  <c r="AS101" i="9" s="1"/>
  <c r="V101" i="9"/>
  <c r="U101" i="9"/>
  <c r="S101" i="9"/>
  <c r="BI100" i="9"/>
  <c r="BE100" i="9"/>
  <c r="BA100" i="9"/>
  <c r="AW100" i="9"/>
  <c r="BK100" i="9" s="1"/>
  <c r="BM100" i="9" s="1"/>
  <c r="AS100" i="9"/>
  <c r="AR100" i="9"/>
  <c r="V100" i="9"/>
  <c r="S100" i="9"/>
  <c r="U100" i="9" s="1"/>
  <c r="BI99" i="9"/>
  <c r="BE99" i="9"/>
  <c r="BA99" i="9"/>
  <c r="AW99" i="9"/>
  <c r="BK99" i="9" s="1"/>
  <c r="AR99" i="9"/>
  <c r="AS99" i="9" s="1"/>
  <c r="V99" i="9"/>
  <c r="U99" i="9"/>
  <c r="S99" i="9"/>
  <c r="BI98" i="9"/>
  <c r="BE98" i="9"/>
  <c r="BA98" i="9"/>
  <c r="AW98" i="9"/>
  <c r="BK98" i="9" s="1"/>
  <c r="BM98" i="9" s="1"/>
  <c r="AS98" i="9"/>
  <c r="AR98" i="9"/>
  <c r="V98" i="9"/>
  <c r="S98" i="9"/>
  <c r="U98" i="9" s="1"/>
  <c r="BI97" i="9"/>
  <c r="BE97" i="9"/>
  <c r="BA97" i="9"/>
  <c r="AW97" i="9"/>
  <c r="BK97" i="9" s="1"/>
  <c r="AR97" i="9"/>
  <c r="AS97" i="9" s="1"/>
  <c r="V97" i="9"/>
  <c r="U97" i="9"/>
  <c r="S97" i="9"/>
  <c r="BI96" i="9"/>
  <c r="BE96" i="9"/>
  <c r="BA96" i="9"/>
  <c r="AW96" i="9"/>
  <c r="BK96" i="9" s="1"/>
  <c r="BM96" i="9" s="1"/>
  <c r="AS96" i="9"/>
  <c r="AR96" i="9"/>
  <c r="V96" i="9"/>
  <c r="S96" i="9"/>
  <c r="U96" i="9" s="1"/>
  <c r="BI95" i="9"/>
  <c r="BE95" i="9"/>
  <c r="BA95" i="9"/>
  <c r="AW95" i="9"/>
  <c r="BK95" i="9" s="1"/>
  <c r="AR95" i="9"/>
  <c r="AS95" i="9" s="1"/>
  <c r="V95" i="9"/>
  <c r="U95" i="9"/>
  <c r="S95" i="9"/>
  <c r="BI94" i="9"/>
  <c r="BE94" i="9"/>
  <c r="BA94" i="9"/>
  <c r="AW94" i="9"/>
  <c r="BK94" i="9" s="1"/>
  <c r="BM94" i="9" s="1"/>
  <c r="AS94" i="9"/>
  <c r="AR94" i="9"/>
  <c r="V94" i="9"/>
  <c r="S94" i="9"/>
  <c r="U94" i="9" s="1"/>
  <c r="BI93" i="9"/>
  <c r="BE93" i="9"/>
  <c r="BA93" i="9"/>
  <c r="AW93" i="9"/>
  <c r="BK93" i="9" s="1"/>
  <c r="AR93" i="9"/>
  <c r="AS93" i="9" s="1"/>
  <c r="BR102" i="9" s="1"/>
  <c r="V93" i="9"/>
  <c r="U93" i="9"/>
  <c r="S93" i="9"/>
  <c r="BI92" i="9"/>
  <c r="BE92" i="9"/>
  <c r="BA92" i="9"/>
  <c r="AW92" i="9"/>
  <c r="AS92" i="9"/>
  <c r="AR92" i="9"/>
  <c r="V92" i="9"/>
  <c r="S92" i="9"/>
  <c r="U92" i="9" s="1"/>
  <c r="BI91" i="9"/>
  <c r="BE91" i="9"/>
  <c r="BA91" i="9"/>
  <c r="AW91" i="9"/>
  <c r="BK91" i="9" s="1"/>
  <c r="BL91" i="9" s="1"/>
  <c r="AR91" i="9"/>
  <c r="AS91" i="9" s="1"/>
  <c r="V91" i="9"/>
  <c r="U91" i="9"/>
  <c r="S91" i="9"/>
  <c r="BI90" i="9"/>
  <c r="BE90" i="9"/>
  <c r="BA90" i="9"/>
  <c r="AW90" i="9"/>
  <c r="AS90" i="9"/>
  <c r="AR90" i="9"/>
  <c r="V90" i="9"/>
  <c r="BQ92" i="9" s="1"/>
  <c r="S90" i="9"/>
  <c r="U90" i="9" s="1"/>
  <c r="BI89" i="9"/>
  <c r="BE89" i="9"/>
  <c r="BA89" i="9"/>
  <c r="AW89" i="9"/>
  <c r="BK89" i="9" s="1"/>
  <c r="AR89" i="9"/>
  <c r="AS89" i="9" s="1"/>
  <c r="V89" i="9"/>
  <c r="U89" i="9"/>
  <c r="S89" i="9"/>
  <c r="BI88" i="9"/>
  <c r="BE88" i="9"/>
  <c r="BA88" i="9"/>
  <c r="AW88" i="9"/>
  <c r="BK88" i="9" s="1"/>
  <c r="BM88" i="9" s="1"/>
  <c r="AS88" i="9"/>
  <c r="AR88" i="9"/>
  <c r="V88" i="9"/>
  <c r="S88" i="9"/>
  <c r="U88" i="9" s="1"/>
  <c r="BI87" i="9"/>
  <c r="BE87" i="9"/>
  <c r="BA87" i="9"/>
  <c r="AW87" i="9"/>
  <c r="BK87" i="9" s="1"/>
  <c r="AR87" i="9"/>
  <c r="AS87" i="9" s="1"/>
  <c r="V87" i="9"/>
  <c r="U87" i="9"/>
  <c r="S87" i="9"/>
  <c r="BI86" i="9"/>
  <c r="BE86" i="9"/>
  <c r="BA86" i="9"/>
  <c r="AW86" i="9"/>
  <c r="BK86" i="9" s="1"/>
  <c r="BM86" i="9" s="1"/>
  <c r="AS86" i="9"/>
  <c r="AR86" i="9"/>
  <c r="V86" i="9"/>
  <c r="S86" i="9"/>
  <c r="U86" i="9" s="1"/>
  <c r="BI85" i="9"/>
  <c r="BE85" i="9"/>
  <c r="BA85" i="9"/>
  <c r="AW85" i="9"/>
  <c r="BK85" i="9" s="1"/>
  <c r="AR85" i="9"/>
  <c r="AS85" i="9" s="1"/>
  <c r="V85" i="9"/>
  <c r="U85" i="9"/>
  <c r="S85" i="9"/>
  <c r="BV84" i="9"/>
  <c r="BS84" i="9"/>
  <c r="BI84" i="9"/>
  <c r="BE84" i="9"/>
  <c r="BA84" i="9"/>
  <c r="AW84" i="9"/>
  <c r="BK84" i="9" s="1"/>
  <c r="AR84" i="9"/>
  <c r="AS84" i="9" s="1"/>
  <c r="V84" i="9"/>
  <c r="U84" i="9"/>
  <c r="BT84" i="9" s="1"/>
  <c r="S84" i="9"/>
  <c r="A84" i="9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BI83" i="9"/>
  <c r="BE83" i="9"/>
  <c r="BA83" i="9"/>
  <c r="AW83" i="9"/>
  <c r="BK83" i="9" s="1"/>
  <c r="AS83" i="9"/>
  <c r="AR83" i="9"/>
  <c r="V83" i="9"/>
  <c r="U83" i="9"/>
  <c r="S83" i="9"/>
  <c r="A83" i="9"/>
  <c r="BI82" i="9"/>
  <c r="BE82" i="9"/>
  <c r="BA82" i="9"/>
  <c r="AW82" i="9"/>
  <c r="AR82" i="9"/>
  <c r="V82" i="9"/>
  <c r="U82" i="9"/>
  <c r="S82" i="9"/>
  <c r="BH80" i="9"/>
  <c r="BG80" i="9"/>
  <c r="BF80" i="9"/>
  <c r="BD80" i="9"/>
  <c r="BC80" i="9"/>
  <c r="BB80" i="9"/>
  <c r="AZ80" i="9"/>
  <c r="AY80" i="9"/>
  <c r="AX80" i="9"/>
  <c r="AV80" i="9"/>
  <c r="AU80" i="9"/>
  <c r="AT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T80" i="9"/>
  <c r="R80" i="9"/>
  <c r="BI79" i="9"/>
  <c r="BE79" i="9"/>
  <c r="BA79" i="9"/>
  <c r="AW79" i="9"/>
  <c r="AS79" i="9"/>
  <c r="AR79" i="9"/>
  <c r="V79" i="9"/>
  <c r="S79" i="9"/>
  <c r="U79" i="9" s="1"/>
  <c r="BR78" i="9"/>
  <c r="BI78" i="9"/>
  <c r="BE78" i="9"/>
  <c r="BA78" i="9"/>
  <c r="AW78" i="9"/>
  <c r="BK78" i="9" s="1"/>
  <c r="AR78" i="9"/>
  <c r="AS78" i="9" s="1"/>
  <c r="V78" i="9"/>
  <c r="U78" i="9"/>
  <c r="S78" i="9"/>
  <c r="BI77" i="9"/>
  <c r="BE77" i="9"/>
  <c r="BA77" i="9"/>
  <c r="AW77" i="9"/>
  <c r="BK77" i="9" s="1"/>
  <c r="BM77" i="9" s="1"/>
  <c r="AS77" i="9"/>
  <c r="AR77" i="9"/>
  <c r="V77" i="9"/>
  <c r="S77" i="9"/>
  <c r="U77" i="9" s="1"/>
  <c r="BI76" i="9"/>
  <c r="BE76" i="9"/>
  <c r="BA76" i="9"/>
  <c r="AW76" i="9"/>
  <c r="BK76" i="9" s="1"/>
  <c r="AR76" i="9"/>
  <c r="AS76" i="9" s="1"/>
  <c r="V76" i="9"/>
  <c r="U76" i="9"/>
  <c r="S76" i="9"/>
  <c r="BI75" i="9"/>
  <c r="BE75" i="9"/>
  <c r="BA75" i="9"/>
  <c r="AW75" i="9"/>
  <c r="BK75" i="9" s="1"/>
  <c r="BM75" i="9" s="1"/>
  <c r="AS75" i="9"/>
  <c r="AR75" i="9"/>
  <c r="V75" i="9"/>
  <c r="S75" i="9"/>
  <c r="U75" i="9" s="1"/>
  <c r="BI74" i="9"/>
  <c r="BE74" i="9"/>
  <c r="BA74" i="9"/>
  <c r="AW74" i="9"/>
  <c r="BK74" i="9" s="1"/>
  <c r="AR74" i="9"/>
  <c r="AS74" i="9" s="1"/>
  <c r="V74" i="9"/>
  <c r="U74" i="9"/>
  <c r="S74" i="9"/>
  <c r="BI73" i="9"/>
  <c r="BE73" i="9"/>
  <c r="BA73" i="9"/>
  <c r="AW73" i="9"/>
  <c r="BK73" i="9" s="1"/>
  <c r="BM73" i="9" s="1"/>
  <c r="AS73" i="9"/>
  <c r="AR73" i="9"/>
  <c r="V73" i="9"/>
  <c r="S73" i="9"/>
  <c r="U73" i="9" s="1"/>
  <c r="BI72" i="9"/>
  <c r="BE72" i="9"/>
  <c r="BA72" i="9"/>
  <c r="AW72" i="9"/>
  <c r="BK72" i="9" s="1"/>
  <c r="AR72" i="9"/>
  <c r="AS72" i="9" s="1"/>
  <c r="V72" i="9"/>
  <c r="U72" i="9"/>
  <c r="S72" i="9"/>
  <c r="BI71" i="9"/>
  <c r="BE71" i="9"/>
  <c r="BA71" i="9"/>
  <c r="AW71" i="9"/>
  <c r="BK71" i="9" s="1"/>
  <c r="BM71" i="9" s="1"/>
  <c r="AS71" i="9"/>
  <c r="AR71" i="9"/>
  <c r="V71" i="9"/>
  <c r="S71" i="9"/>
  <c r="U71" i="9" s="1"/>
  <c r="BI70" i="9"/>
  <c r="BE70" i="9"/>
  <c r="BA70" i="9"/>
  <c r="AW70" i="9"/>
  <c r="BK70" i="9" s="1"/>
  <c r="AR70" i="9"/>
  <c r="AS70" i="9" s="1"/>
  <c r="V70" i="9"/>
  <c r="U70" i="9"/>
  <c r="S70" i="9"/>
  <c r="BI69" i="9"/>
  <c r="BE69" i="9"/>
  <c r="BA69" i="9"/>
  <c r="AW69" i="9"/>
  <c r="BK69" i="9" s="1"/>
  <c r="BM69" i="9" s="1"/>
  <c r="AS69" i="9"/>
  <c r="AR69" i="9"/>
  <c r="V69" i="9"/>
  <c r="S69" i="9"/>
  <c r="U69" i="9" s="1"/>
  <c r="BI68" i="9"/>
  <c r="BE68" i="9"/>
  <c r="BA68" i="9"/>
  <c r="AW68" i="9"/>
  <c r="BK68" i="9" s="1"/>
  <c r="AR68" i="9"/>
  <c r="AS68" i="9" s="1"/>
  <c r="V68" i="9"/>
  <c r="BQ78" i="9" s="1"/>
  <c r="U68" i="9"/>
  <c r="S68" i="9"/>
  <c r="A68" i="9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BI67" i="9"/>
  <c r="BE67" i="9"/>
  <c r="BA67" i="9"/>
  <c r="AW67" i="9"/>
  <c r="AS67" i="9"/>
  <c r="AR67" i="9"/>
  <c r="V67" i="9"/>
  <c r="BQ67" i="9" s="1"/>
  <c r="S67" i="9"/>
  <c r="U67" i="9" s="1"/>
  <c r="A67" i="9"/>
  <c r="BI66" i="9"/>
  <c r="BE66" i="9"/>
  <c r="BE80" i="9" s="1"/>
  <c r="BA66" i="9"/>
  <c r="AW66" i="9"/>
  <c r="AW80" i="9" s="1"/>
  <c r="AR66" i="9"/>
  <c r="V66" i="9"/>
  <c r="U66" i="9"/>
  <c r="S66" i="9"/>
  <c r="S80" i="9" s="1"/>
  <c r="BH64" i="9"/>
  <c r="BG64" i="9"/>
  <c r="BF64" i="9"/>
  <c r="BD64" i="9"/>
  <c r="BC64" i="9"/>
  <c r="BB64" i="9"/>
  <c r="AZ64" i="9"/>
  <c r="AY64" i="9"/>
  <c r="AX64" i="9"/>
  <c r="AV64" i="9"/>
  <c r="AU64" i="9"/>
  <c r="AT64" i="9"/>
  <c r="AQ64" i="9"/>
  <c r="AP64" i="9"/>
  <c r="AO64" i="9"/>
  <c r="R64" i="9"/>
  <c r="BI63" i="9"/>
  <c r="BE63" i="9"/>
  <c r="BA63" i="9"/>
  <c r="AW63" i="9"/>
  <c r="AS63" i="9"/>
  <c r="AR63" i="9"/>
  <c r="V63" i="9"/>
  <c r="S63" i="9"/>
  <c r="U63" i="9" s="1"/>
  <c r="BI62" i="9"/>
  <c r="BE62" i="9"/>
  <c r="BA62" i="9"/>
  <c r="AW62" i="9"/>
  <c r="BK62" i="9" s="1"/>
  <c r="AR62" i="9"/>
  <c r="AS62" i="9" s="1"/>
  <c r="V62" i="9"/>
  <c r="U62" i="9"/>
  <c r="S62" i="9"/>
  <c r="BI61" i="9"/>
  <c r="BE61" i="9"/>
  <c r="BA61" i="9"/>
  <c r="AW61" i="9"/>
  <c r="AS61" i="9"/>
  <c r="AR61" i="9"/>
  <c r="V61" i="9"/>
  <c r="S61" i="9"/>
  <c r="U61" i="9" s="1"/>
  <c r="BI60" i="9"/>
  <c r="BE60" i="9"/>
  <c r="BA60" i="9"/>
  <c r="AW60" i="9"/>
  <c r="BK60" i="9" s="1"/>
  <c r="AR60" i="9"/>
  <c r="AS60" i="9" s="1"/>
  <c r="V60" i="9"/>
  <c r="U60" i="9"/>
  <c r="S60" i="9"/>
  <c r="BI59" i="9"/>
  <c r="BE59" i="9"/>
  <c r="BA59" i="9"/>
  <c r="AW59" i="9"/>
  <c r="AS59" i="9"/>
  <c r="AR59" i="9"/>
  <c r="V59" i="9"/>
  <c r="S59" i="9"/>
  <c r="U59" i="9" s="1"/>
  <c r="BI58" i="9"/>
  <c r="BE58" i="9"/>
  <c r="BA58" i="9"/>
  <c r="AW58" i="9"/>
  <c r="BK58" i="9" s="1"/>
  <c r="AR58" i="9"/>
  <c r="AS58" i="9" s="1"/>
  <c r="V58" i="9"/>
  <c r="U58" i="9"/>
  <c r="S58" i="9"/>
  <c r="BI57" i="9"/>
  <c r="BE57" i="9"/>
  <c r="BA57" i="9"/>
  <c r="AW57" i="9"/>
  <c r="AS57" i="9"/>
  <c r="AR57" i="9"/>
  <c r="V57" i="9"/>
  <c r="S57" i="9"/>
  <c r="U57" i="9" s="1"/>
  <c r="BI56" i="9"/>
  <c r="BE56" i="9"/>
  <c r="BA56" i="9"/>
  <c r="AW56" i="9"/>
  <c r="BK56" i="9" s="1"/>
  <c r="AR56" i="9"/>
  <c r="AS56" i="9" s="1"/>
  <c r="V56" i="9"/>
  <c r="U56" i="9"/>
  <c r="S56" i="9"/>
  <c r="BI55" i="9"/>
  <c r="BE55" i="9"/>
  <c r="BA55" i="9"/>
  <c r="AW55" i="9"/>
  <c r="AS55" i="9"/>
  <c r="AR55" i="9"/>
  <c r="V55" i="9"/>
  <c r="S55" i="9"/>
  <c r="U55" i="9" s="1"/>
  <c r="BI54" i="9"/>
  <c r="BE54" i="9"/>
  <c r="BA54" i="9"/>
  <c r="AW54" i="9"/>
  <c r="BK54" i="9" s="1"/>
  <c r="AR54" i="9"/>
  <c r="AS54" i="9" s="1"/>
  <c r="V54" i="9"/>
  <c r="U54" i="9"/>
  <c r="S54" i="9"/>
  <c r="BI53" i="9"/>
  <c r="BA53" i="9"/>
  <c r="AW53" i="9"/>
  <c r="BK53" i="9" s="1"/>
  <c r="BM53" i="9" s="1"/>
  <c r="AR53" i="9"/>
  <c r="AS53" i="9" s="1"/>
  <c r="V53" i="9"/>
  <c r="U53" i="9"/>
  <c r="S53" i="9"/>
  <c r="BI52" i="9"/>
  <c r="BE52" i="9"/>
  <c r="BA52" i="9"/>
  <c r="AW52" i="9"/>
  <c r="BK52" i="9" s="1"/>
  <c r="AS52" i="9"/>
  <c r="AR52" i="9"/>
  <c r="V52" i="9"/>
  <c r="U52" i="9"/>
  <c r="S52" i="9"/>
  <c r="BI51" i="9"/>
  <c r="BE51" i="9"/>
  <c r="BA51" i="9"/>
  <c r="AW51" i="9"/>
  <c r="BK51" i="9" s="1"/>
  <c r="AR51" i="9"/>
  <c r="AS51" i="9" s="1"/>
  <c r="V51" i="9"/>
  <c r="U51" i="9"/>
  <c r="S51" i="9"/>
  <c r="BI50" i="9"/>
  <c r="BE50" i="9"/>
  <c r="BA50" i="9"/>
  <c r="AW50" i="9"/>
  <c r="AS50" i="9"/>
  <c r="AR50" i="9"/>
  <c r="V50" i="9"/>
  <c r="S50" i="9"/>
  <c r="U50" i="9" s="1"/>
  <c r="BI49" i="9"/>
  <c r="BE49" i="9"/>
  <c r="BA49" i="9"/>
  <c r="AW49" i="9"/>
  <c r="BK49" i="9" s="1"/>
  <c r="AR49" i="9"/>
  <c r="AS49" i="9" s="1"/>
  <c r="V49" i="9"/>
  <c r="U49" i="9"/>
  <c r="S49" i="9"/>
  <c r="BI48" i="9"/>
  <c r="BE48" i="9"/>
  <c r="BA48" i="9"/>
  <c r="AW48" i="9"/>
  <c r="BK48" i="9" s="1"/>
  <c r="AS48" i="9"/>
  <c r="AR48" i="9"/>
  <c r="V48" i="9"/>
  <c r="S48" i="9"/>
  <c r="U48" i="9" s="1"/>
  <c r="BI47" i="9"/>
  <c r="BE47" i="9"/>
  <c r="BA47" i="9"/>
  <c r="AW47" i="9"/>
  <c r="BK47" i="9" s="1"/>
  <c r="AR47" i="9"/>
  <c r="AS47" i="9" s="1"/>
  <c r="V47" i="9"/>
  <c r="U47" i="9"/>
  <c r="S47" i="9"/>
  <c r="BI46" i="9"/>
  <c r="BE46" i="9"/>
  <c r="BA46" i="9"/>
  <c r="AW46" i="9"/>
  <c r="BK46" i="9" s="1"/>
  <c r="AS46" i="9"/>
  <c r="AR46" i="9"/>
  <c r="V46" i="9"/>
  <c r="S46" i="9"/>
  <c r="U46" i="9" s="1"/>
  <c r="BI45" i="9"/>
  <c r="BE45" i="9"/>
  <c r="BA45" i="9"/>
  <c r="AW45" i="9"/>
  <c r="BK45" i="9" s="1"/>
  <c r="AR45" i="9"/>
  <c r="AS45" i="9" s="1"/>
  <c r="V45" i="9"/>
  <c r="U45" i="9"/>
  <c r="S45" i="9"/>
  <c r="BI44" i="9"/>
  <c r="BE44" i="9"/>
  <c r="BA44" i="9"/>
  <c r="AW44" i="9"/>
  <c r="BK44" i="9" s="1"/>
  <c r="AS44" i="9"/>
  <c r="AR44" i="9"/>
  <c r="V44" i="9"/>
  <c r="S44" i="9"/>
  <c r="U44" i="9" s="1"/>
  <c r="BI43" i="9"/>
  <c r="BE43" i="9"/>
  <c r="BA43" i="9"/>
  <c r="AW43" i="9"/>
  <c r="BK43" i="9" s="1"/>
  <c r="AS43" i="9"/>
  <c r="BR43" i="9" s="1"/>
  <c r="AR43" i="9"/>
  <c r="V43" i="9"/>
  <c r="S43" i="9"/>
  <c r="U43" i="9" s="1"/>
  <c r="BI42" i="9"/>
  <c r="BE42" i="9"/>
  <c r="BA42" i="9"/>
  <c r="AW42" i="9"/>
  <c r="BK42" i="9" s="1"/>
  <c r="AR42" i="9"/>
  <c r="AS42" i="9" s="1"/>
  <c r="V42" i="9"/>
  <c r="U42" i="9"/>
  <c r="S42" i="9"/>
  <c r="BI41" i="9"/>
  <c r="BE41" i="9"/>
  <c r="BA41" i="9"/>
  <c r="AW41" i="9"/>
  <c r="BK41" i="9" s="1"/>
  <c r="AR41" i="9"/>
  <c r="AS41" i="9" s="1"/>
  <c r="BR41" i="9" s="1"/>
  <c r="V41" i="9"/>
  <c r="U41" i="9"/>
  <c r="S41" i="9"/>
  <c r="BI40" i="9"/>
  <c r="BE40" i="9"/>
  <c r="BA40" i="9"/>
  <c r="AW40" i="9"/>
  <c r="BK40" i="9" s="1"/>
  <c r="AS40" i="9"/>
  <c r="AR40" i="9"/>
  <c r="V40" i="9"/>
  <c r="S40" i="9"/>
  <c r="U40" i="9" s="1"/>
  <c r="BI39" i="9"/>
  <c r="BE39" i="9"/>
  <c r="BA39" i="9"/>
  <c r="AW39" i="9"/>
  <c r="BK39" i="9" s="1"/>
  <c r="AR39" i="9"/>
  <c r="AS39" i="9" s="1"/>
  <c r="V39" i="9"/>
  <c r="U39" i="9"/>
  <c r="S39" i="9"/>
  <c r="BI38" i="9"/>
  <c r="BE38" i="9"/>
  <c r="BA38" i="9"/>
  <c r="AW38" i="9"/>
  <c r="BK38" i="9" s="1"/>
  <c r="AS38" i="9"/>
  <c r="AR38" i="9"/>
  <c r="V38" i="9"/>
  <c r="S38" i="9"/>
  <c r="U38" i="9" s="1"/>
  <c r="BI37" i="9"/>
  <c r="BE37" i="9"/>
  <c r="BA37" i="9"/>
  <c r="AW37" i="9"/>
  <c r="BK37" i="9" s="1"/>
  <c r="AR37" i="9"/>
  <c r="AS37" i="9" s="1"/>
  <c r="V37" i="9"/>
  <c r="U37" i="9"/>
  <c r="S37" i="9"/>
  <c r="BI36" i="9"/>
  <c r="BE36" i="9"/>
  <c r="BA36" i="9"/>
  <c r="AW36" i="9"/>
  <c r="BK36" i="9" s="1"/>
  <c r="AS36" i="9"/>
  <c r="AR36" i="9"/>
  <c r="V36" i="9"/>
  <c r="S36" i="9"/>
  <c r="U36" i="9" s="1"/>
  <c r="BI35" i="9"/>
  <c r="BE35" i="9"/>
  <c r="BA35" i="9"/>
  <c r="AW35" i="9"/>
  <c r="BK35" i="9" s="1"/>
  <c r="AR35" i="9"/>
  <c r="AS35" i="9" s="1"/>
  <c r="V35" i="9"/>
  <c r="U35" i="9"/>
  <c r="S35" i="9"/>
  <c r="BI34" i="9"/>
  <c r="BE34" i="9"/>
  <c r="BA34" i="9"/>
  <c r="AW34" i="9"/>
  <c r="BK34" i="9" s="1"/>
  <c r="AS34" i="9"/>
  <c r="AR34" i="9"/>
  <c r="V34" i="9"/>
  <c r="BQ63" i="9" s="1"/>
  <c r="S34" i="9"/>
  <c r="U34" i="9" s="1"/>
  <c r="BI33" i="9"/>
  <c r="BE33" i="9"/>
  <c r="BA33" i="9"/>
  <c r="AW33" i="9"/>
  <c r="BK33" i="9" s="1"/>
  <c r="AR33" i="9"/>
  <c r="AS33" i="9" s="1"/>
  <c r="V33" i="9"/>
  <c r="U33" i="9"/>
  <c r="S33" i="9"/>
  <c r="BI32" i="9"/>
  <c r="BE32" i="9"/>
  <c r="BA32" i="9"/>
  <c r="AW32" i="9"/>
  <c r="BK32" i="9" s="1"/>
  <c r="AS32" i="9"/>
  <c r="AR32" i="9"/>
  <c r="V32" i="9"/>
  <c r="S32" i="9"/>
  <c r="U32" i="9" s="1"/>
  <c r="BI31" i="9"/>
  <c r="BE31" i="9"/>
  <c r="BA31" i="9"/>
  <c r="AW31" i="9"/>
  <c r="BK31" i="9" s="1"/>
  <c r="AR31" i="9"/>
  <c r="AS31" i="9" s="1"/>
  <c r="V31" i="9"/>
  <c r="U31" i="9"/>
  <c r="S31" i="9"/>
  <c r="BI30" i="9"/>
  <c r="BE30" i="9"/>
  <c r="BA30" i="9"/>
  <c r="AW30" i="9"/>
  <c r="BK30" i="9" s="1"/>
  <c r="AS30" i="9"/>
  <c r="AR30" i="9"/>
  <c r="V30" i="9"/>
  <c r="S30" i="9"/>
  <c r="U30" i="9" s="1"/>
  <c r="BI29" i="9"/>
  <c r="BE29" i="9"/>
  <c r="BA29" i="9"/>
  <c r="AW29" i="9"/>
  <c r="BK29" i="9" s="1"/>
  <c r="AR29" i="9"/>
  <c r="AS29" i="9" s="1"/>
  <c r="V29" i="9"/>
  <c r="U29" i="9"/>
  <c r="S29" i="9"/>
  <c r="BI28" i="9"/>
  <c r="BE28" i="9"/>
  <c r="BA28" i="9"/>
  <c r="AW28" i="9"/>
  <c r="BK28" i="9" s="1"/>
  <c r="AS28" i="9"/>
  <c r="AR28" i="9"/>
  <c r="V28" i="9"/>
  <c r="S28" i="9"/>
  <c r="U28" i="9" s="1"/>
  <c r="BI27" i="9"/>
  <c r="BE27" i="9"/>
  <c r="BA27" i="9"/>
  <c r="AW27" i="9"/>
  <c r="BK27" i="9" s="1"/>
  <c r="AR27" i="9"/>
  <c r="AS27" i="9" s="1"/>
  <c r="V27" i="9"/>
  <c r="U27" i="9"/>
  <c r="S27" i="9"/>
  <c r="BI26" i="9"/>
  <c r="BE26" i="9"/>
  <c r="BA26" i="9"/>
  <c r="AW26" i="9"/>
  <c r="BK26" i="9" s="1"/>
  <c r="BM26" i="9" s="1"/>
  <c r="AS26" i="9"/>
  <c r="AR26" i="9"/>
  <c r="V26" i="9"/>
  <c r="S26" i="9"/>
  <c r="U26" i="9" s="1"/>
  <c r="BI25" i="9"/>
  <c r="BE25" i="9"/>
  <c r="BA25" i="9"/>
  <c r="AW25" i="9"/>
  <c r="AR25" i="9"/>
  <c r="AS25" i="9" s="1"/>
  <c r="V25" i="9"/>
  <c r="U25" i="9"/>
  <c r="S25" i="9"/>
  <c r="BI24" i="9"/>
  <c r="BE24" i="9"/>
  <c r="BA24" i="9"/>
  <c r="AW24" i="9"/>
  <c r="BK24" i="9" s="1"/>
  <c r="AS24" i="9"/>
  <c r="AR24" i="9"/>
  <c r="V24" i="9"/>
  <c r="S24" i="9"/>
  <c r="U24" i="9" s="1"/>
  <c r="BI23" i="9"/>
  <c r="BE23" i="9"/>
  <c r="BA23" i="9"/>
  <c r="AW23" i="9"/>
  <c r="BK23" i="9" s="1"/>
  <c r="AR23" i="9"/>
  <c r="AS23" i="9" s="1"/>
  <c r="V23" i="9"/>
  <c r="U23" i="9"/>
  <c r="S23" i="9"/>
  <c r="BI22" i="9"/>
  <c r="BE22" i="9"/>
  <c r="BA22" i="9"/>
  <c r="AW22" i="9"/>
  <c r="AR22" i="9"/>
  <c r="AR64" i="9" s="1"/>
  <c r="V22" i="9"/>
  <c r="U22" i="9"/>
  <c r="S22" i="9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BI21" i="9"/>
  <c r="BE21" i="9"/>
  <c r="BA21" i="9"/>
  <c r="BA64" i="9" s="1"/>
  <c r="AW21" i="9"/>
  <c r="AS21" i="9"/>
  <c r="AR21" i="9"/>
  <c r="V21" i="9"/>
  <c r="S21" i="9"/>
  <c r="AR20" i="9"/>
  <c r="AS20" i="9" s="1"/>
  <c r="BH19" i="9"/>
  <c r="BG19" i="9"/>
  <c r="BF19" i="9"/>
  <c r="BD19" i="9"/>
  <c r="BC19" i="9"/>
  <c r="BB19" i="9"/>
  <c r="AZ19" i="9"/>
  <c r="AY19" i="9"/>
  <c r="AX19" i="9"/>
  <c r="AV19" i="9"/>
  <c r="AU19" i="9"/>
  <c r="AT19" i="9"/>
  <c r="AR19" i="9"/>
  <c r="AQ19" i="9"/>
  <c r="AP19" i="9"/>
  <c r="AO19" i="9"/>
  <c r="V19" i="9"/>
  <c r="BQ19" i="9" s="1"/>
  <c r="S19" i="9"/>
  <c r="U19" i="9" s="1"/>
  <c r="R19" i="9"/>
  <c r="BI18" i="9"/>
  <c r="BE18" i="9"/>
  <c r="BA18" i="9"/>
  <c r="AW18" i="9"/>
  <c r="BK18" i="9" s="1"/>
  <c r="BM18" i="9" s="1"/>
  <c r="AS18" i="9"/>
  <c r="AR18" i="9"/>
  <c r="U18" i="9"/>
  <c r="S18" i="9"/>
  <c r="BI17" i="9"/>
  <c r="BE17" i="9"/>
  <c r="BA17" i="9"/>
  <c r="AW17" i="9"/>
  <c r="BK17" i="9" s="1"/>
  <c r="BM17" i="9" s="1"/>
  <c r="AS17" i="9"/>
  <c r="AR17" i="9"/>
  <c r="U17" i="9"/>
  <c r="S17" i="9"/>
  <c r="BI16" i="9"/>
  <c r="BE16" i="9"/>
  <c r="BA16" i="9"/>
  <c r="AW16" i="9"/>
  <c r="BK16" i="9" s="1"/>
  <c r="BM16" i="9" s="1"/>
  <c r="AS16" i="9"/>
  <c r="AR16" i="9"/>
  <c r="U16" i="9"/>
  <c r="S16" i="9"/>
  <c r="BI15" i="9"/>
  <c r="BE15" i="9"/>
  <c r="BA15" i="9"/>
  <c r="AW15" i="9"/>
  <c r="BK15" i="9" s="1"/>
  <c r="BM15" i="9" s="1"/>
  <c r="AS15" i="9"/>
  <c r="AR15" i="9"/>
  <c r="U15" i="9"/>
  <c r="S15" i="9"/>
  <c r="A15" i="9"/>
  <c r="A16" i="9" s="1"/>
  <c r="A17" i="9" s="1"/>
  <c r="A18" i="9" s="1"/>
  <c r="A19" i="9" s="1"/>
  <c r="BI14" i="9"/>
  <c r="BE14" i="9"/>
  <c r="BE19" i="9" s="1"/>
  <c r="BA14" i="9"/>
  <c r="BA19" i="9" s="1"/>
  <c r="AW14" i="9"/>
  <c r="AW19" i="9" s="1"/>
  <c r="AS14" i="9"/>
  <c r="AR14" i="9"/>
  <c r="U14" i="9"/>
  <c r="S14" i="9"/>
  <c r="AV12" i="9"/>
  <c r="AX12" i="9" s="1"/>
  <c r="AY12" i="9" s="1"/>
  <c r="AZ12" i="9" s="1"/>
  <c r="BB12" i="9" s="1"/>
  <c r="BC12" i="9" s="1"/>
  <c r="BD12" i="9" s="1"/>
  <c r="BF12" i="9" s="1"/>
  <c r="BG12" i="9" s="1"/>
  <c r="BH12" i="9" s="1"/>
  <c r="BI12" i="9" s="1"/>
  <c r="BJ12" i="9" s="1"/>
  <c r="BK12" i="9" s="1"/>
  <c r="BL12" i="9" s="1"/>
  <c r="BM12" i="9" s="1"/>
  <c r="AU12" i="9"/>
  <c r="T12" i="9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S12" i="9"/>
  <c r="BT7" i="9"/>
  <c r="BS7" i="9"/>
  <c r="BT6" i="9"/>
  <c r="BS6" i="9"/>
  <c r="BU6" i="9" s="1"/>
  <c r="BK131" i="12" l="1"/>
  <c r="BL131" i="12" s="1"/>
  <c r="BK130" i="12"/>
  <c r="BM128" i="12"/>
  <c r="BL128" i="12"/>
  <c r="BL123" i="11"/>
  <c r="BO64" i="11"/>
  <c r="BQ64" i="11"/>
  <c r="BL103" i="11"/>
  <c r="AS128" i="11"/>
  <c r="BO123" i="11"/>
  <c r="BK128" i="11"/>
  <c r="BM123" i="11"/>
  <c r="BM111" i="10"/>
  <c r="BL111" i="10"/>
  <c r="BM28" i="10"/>
  <c r="BL28" i="10"/>
  <c r="BL88" i="10"/>
  <c r="BM88" i="10"/>
  <c r="BM52" i="10"/>
  <c r="BL52" i="10"/>
  <c r="BL119" i="10"/>
  <c r="BM119" i="10"/>
  <c r="BL92" i="10"/>
  <c r="BM92" i="10"/>
  <c r="BL77" i="10"/>
  <c r="BM77" i="10"/>
  <c r="BM21" i="10"/>
  <c r="BK64" i="10"/>
  <c r="BM64" i="10" s="1"/>
  <c r="BL21" i="10"/>
  <c r="BL115" i="10"/>
  <c r="BM115" i="10"/>
  <c r="BL87" i="10"/>
  <c r="BM87" i="10"/>
  <c r="V128" i="10"/>
  <c r="BK103" i="10"/>
  <c r="BM103" i="10" s="1"/>
  <c r="BL82" i="10"/>
  <c r="BL103" i="10" s="1"/>
  <c r="BM82" i="10"/>
  <c r="BM108" i="10"/>
  <c r="BL108" i="10"/>
  <c r="BL69" i="10"/>
  <c r="BM69" i="10"/>
  <c r="BL48" i="10"/>
  <c r="BM48" i="10"/>
  <c r="U128" i="10"/>
  <c r="BM89" i="10"/>
  <c r="BL89" i="10"/>
  <c r="BM38" i="10"/>
  <c r="BL38" i="10"/>
  <c r="BO123" i="10"/>
  <c r="BR78" i="10"/>
  <c r="BK19" i="10"/>
  <c r="BM19" i="10" s="1"/>
  <c r="BM14" i="10"/>
  <c r="BL14" i="10"/>
  <c r="BK123" i="10"/>
  <c r="BM114" i="10"/>
  <c r="BL114" i="10"/>
  <c r="BL123" i="10" s="1"/>
  <c r="BL79" i="10"/>
  <c r="BM79" i="10"/>
  <c r="BO19" i="10"/>
  <c r="BR19" i="10"/>
  <c r="BM91" i="10"/>
  <c r="BL91" i="10"/>
  <c r="AS103" i="10"/>
  <c r="BO103" i="10" s="1"/>
  <c r="BR89" i="10"/>
  <c r="BS102" i="10" s="1"/>
  <c r="BM17" i="10"/>
  <c r="BL17" i="10"/>
  <c r="BL126" i="10"/>
  <c r="BL127" i="10" s="1"/>
  <c r="BK127" i="10"/>
  <c r="AW128" i="10"/>
  <c r="BL61" i="10"/>
  <c r="BM61" i="10"/>
  <c r="BM44" i="10"/>
  <c r="BL44" i="10"/>
  <c r="BK80" i="10"/>
  <c r="BM80" i="10" s="1"/>
  <c r="BL66" i="10"/>
  <c r="BM66" i="10"/>
  <c r="BE128" i="10"/>
  <c r="BM105" i="10"/>
  <c r="BL105" i="10"/>
  <c r="BL112" i="10" s="1"/>
  <c r="BK112" i="10"/>
  <c r="BM112" i="10" s="1"/>
  <c r="BM100" i="10"/>
  <c r="BL100" i="10"/>
  <c r="BL67" i="10"/>
  <c r="BM67" i="10"/>
  <c r="BL15" i="10"/>
  <c r="BM15" i="10"/>
  <c r="S128" i="10"/>
  <c r="BM97" i="10"/>
  <c r="BL97" i="10"/>
  <c r="BM16" i="10"/>
  <c r="BL16" i="10"/>
  <c r="BM73" i="10"/>
  <c r="BL73" i="10"/>
  <c r="BM57" i="10"/>
  <c r="BL57" i="10"/>
  <c r="BO64" i="10"/>
  <c r="BQ64" i="10"/>
  <c r="BL23" i="9"/>
  <c r="BM23" i="9"/>
  <c r="BL27" i="9"/>
  <c r="BM27" i="9"/>
  <c r="BQ33" i="9"/>
  <c r="V64" i="9"/>
  <c r="BM24" i="9"/>
  <c r="BL24" i="9"/>
  <c r="BM28" i="9"/>
  <c r="BL28" i="9"/>
  <c r="BL16" i="9"/>
  <c r="BL18" i="9"/>
  <c r="AS64" i="9"/>
  <c r="BR33" i="9"/>
  <c r="BI64" i="9"/>
  <c r="BL26" i="9"/>
  <c r="BL68" i="9"/>
  <c r="BM68" i="9"/>
  <c r="BL70" i="9"/>
  <c r="BM70" i="9"/>
  <c r="BL72" i="9"/>
  <c r="BM72" i="9"/>
  <c r="BL74" i="9"/>
  <c r="BM74" i="9"/>
  <c r="BL76" i="9"/>
  <c r="BM76" i="9"/>
  <c r="BL78" i="9"/>
  <c r="BM78" i="9"/>
  <c r="S64" i="9"/>
  <c r="U21" i="9"/>
  <c r="U64" i="9" s="1"/>
  <c r="BH128" i="9"/>
  <c r="BL85" i="9"/>
  <c r="BM85" i="9"/>
  <c r="BL87" i="9"/>
  <c r="BM87" i="9"/>
  <c r="BL89" i="9"/>
  <c r="BM89" i="9"/>
  <c r="BL93" i="9"/>
  <c r="BM93" i="9"/>
  <c r="BL95" i="9"/>
  <c r="BM95" i="9"/>
  <c r="BL97" i="9"/>
  <c r="BM97" i="9"/>
  <c r="BL99" i="9"/>
  <c r="BM99" i="9"/>
  <c r="BL101" i="9"/>
  <c r="BM101" i="9"/>
  <c r="BL120" i="9"/>
  <c r="BM120" i="9"/>
  <c r="BL15" i="9"/>
  <c r="BL17" i="9"/>
  <c r="BM29" i="9"/>
  <c r="BL29" i="9"/>
  <c r="BM30" i="9"/>
  <c r="BL30" i="9"/>
  <c r="BL31" i="9"/>
  <c r="BM31" i="9"/>
  <c r="BM32" i="9"/>
  <c r="BL32" i="9"/>
  <c r="BM33" i="9"/>
  <c r="BL33" i="9"/>
  <c r="BM34" i="9"/>
  <c r="BL34" i="9"/>
  <c r="BM35" i="9"/>
  <c r="BL35" i="9"/>
  <c r="BM36" i="9"/>
  <c r="BL36" i="9"/>
  <c r="BL37" i="9"/>
  <c r="BM37" i="9"/>
  <c r="BM38" i="9"/>
  <c r="BL38" i="9"/>
  <c r="BM39" i="9"/>
  <c r="BL39" i="9"/>
  <c r="BM40" i="9"/>
  <c r="BL40" i="9"/>
  <c r="BL41" i="9"/>
  <c r="BM41" i="9"/>
  <c r="BM42" i="9"/>
  <c r="BL42" i="9"/>
  <c r="BM43" i="9"/>
  <c r="BL43" i="9"/>
  <c r="BM44" i="9"/>
  <c r="BL44" i="9"/>
  <c r="BM45" i="9"/>
  <c r="BL45" i="9"/>
  <c r="BM46" i="9"/>
  <c r="BL46" i="9"/>
  <c r="BL47" i="9"/>
  <c r="BM47" i="9"/>
  <c r="BM48" i="9"/>
  <c r="BL48" i="9"/>
  <c r="BL49" i="9"/>
  <c r="BM49" i="9"/>
  <c r="BL51" i="9"/>
  <c r="BM51" i="9"/>
  <c r="BL54" i="9"/>
  <c r="BM54" i="9"/>
  <c r="BL56" i="9"/>
  <c r="BM56" i="9"/>
  <c r="BL58" i="9"/>
  <c r="BM58" i="9"/>
  <c r="BL60" i="9"/>
  <c r="BM60" i="9"/>
  <c r="BL62" i="9"/>
  <c r="BM62" i="9"/>
  <c r="BM83" i="9"/>
  <c r="BL83" i="9"/>
  <c r="AS19" i="9"/>
  <c r="BI19" i="9"/>
  <c r="BK22" i="9"/>
  <c r="BK25" i="9"/>
  <c r="BM52" i="9"/>
  <c r="BL52" i="9"/>
  <c r="AZ128" i="9"/>
  <c r="BL84" i="9"/>
  <c r="BM84" i="9"/>
  <c r="BL116" i="9"/>
  <c r="BM116" i="9"/>
  <c r="BL118" i="9"/>
  <c r="BM118" i="9"/>
  <c r="V80" i="9"/>
  <c r="AS82" i="9"/>
  <c r="AR103" i="9"/>
  <c r="BL88" i="9"/>
  <c r="BM91" i="9"/>
  <c r="BM107" i="9"/>
  <c r="AS114" i="9"/>
  <c r="AR123" i="9"/>
  <c r="A128" i="9"/>
  <c r="BL119" i="9"/>
  <c r="AT128" i="9"/>
  <c r="AW64" i="9"/>
  <c r="BK21" i="9"/>
  <c r="BL53" i="9"/>
  <c r="BK55" i="9"/>
  <c r="BK57" i="9"/>
  <c r="BK59" i="9"/>
  <c r="BK61" i="9"/>
  <c r="BK63" i="9"/>
  <c r="AS66" i="9"/>
  <c r="AR80" i="9"/>
  <c r="BK67" i="9"/>
  <c r="AW103" i="9"/>
  <c r="BL96" i="9"/>
  <c r="BL100" i="9"/>
  <c r="BK105" i="9"/>
  <c r="BM111" i="9"/>
  <c r="R128" i="9"/>
  <c r="Y128" i="9"/>
  <c r="AC128" i="9"/>
  <c r="AG128" i="9"/>
  <c r="AK128" i="9"/>
  <c r="AO128" i="9"/>
  <c r="BF128" i="9"/>
  <c r="AS126" i="9"/>
  <c r="AS127" i="9" s="1"/>
  <c r="AR127" i="9"/>
  <c r="BR63" i="9"/>
  <c r="BK66" i="9"/>
  <c r="BL69" i="9"/>
  <c r="BL71" i="9"/>
  <c r="BL73" i="9"/>
  <c r="BL75" i="9"/>
  <c r="BL77" i="9"/>
  <c r="U103" i="9"/>
  <c r="BA103" i="9"/>
  <c r="BL86" i="9"/>
  <c r="BR92" i="9"/>
  <c r="BM109" i="9"/>
  <c r="U123" i="9"/>
  <c r="BA128" i="9"/>
  <c r="BL117" i="9"/>
  <c r="AP128" i="9"/>
  <c r="BB128" i="9"/>
  <c r="BK14" i="9"/>
  <c r="BE64" i="9"/>
  <c r="BK50" i="9"/>
  <c r="U80" i="9"/>
  <c r="BK79" i="9"/>
  <c r="BE103" i="9"/>
  <c r="BI103" i="9"/>
  <c r="BI128" i="9" s="1"/>
  <c r="BU84" i="9"/>
  <c r="BW84" i="9"/>
  <c r="BL94" i="9"/>
  <c r="BL98" i="9"/>
  <c r="V112" i="9"/>
  <c r="BL110" i="9"/>
  <c r="BL115" i="9"/>
  <c r="W128" i="9"/>
  <c r="AA128" i="9"/>
  <c r="AE128" i="9"/>
  <c r="AI128" i="9"/>
  <c r="AM128" i="9"/>
  <c r="AQ128" i="9"/>
  <c r="AX128" i="9"/>
  <c r="BA80" i="9"/>
  <c r="S103" i="9"/>
  <c r="BK82" i="9"/>
  <c r="AS105" i="9"/>
  <c r="AR112" i="9"/>
  <c r="BK106" i="9"/>
  <c r="BK108" i="9"/>
  <c r="BE123" i="9"/>
  <c r="BE128" i="9" s="1"/>
  <c r="BC128" i="9"/>
  <c r="BK126" i="9"/>
  <c r="BI80" i="9"/>
  <c r="V103" i="9"/>
  <c r="V128" i="9" s="1"/>
  <c r="BQ89" i="9"/>
  <c r="BK90" i="9"/>
  <c r="BK92" i="9"/>
  <c r="S123" i="9"/>
  <c r="AW123" i="9"/>
  <c r="BK114" i="9"/>
  <c r="AU128" i="9"/>
  <c r="BQ109" i="9"/>
  <c r="BI127" i="8"/>
  <c r="BH127" i="8"/>
  <c r="BG127" i="8"/>
  <c r="BF127" i="8"/>
  <c r="BD127" i="8"/>
  <c r="BC127" i="8"/>
  <c r="BB127" i="8"/>
  <c r="BA127" i="8"/>
  <c r="AZ127" i="8"/>
  <c r="AY127" i="8"/>
  <c r="AX127" i="8"/>
  <c r="AV127" i="8"/>
  <c r="AU127" i="8"/>
  <c r="AT127" i="8"/>
  <c r="AQ127" i="8"/>
  <c r="AP127" i="8"/>
  <c r="AO127" i="8"/>
  <c r="BI126" i="8"/>
  <c r="BE126" i="8"/>
  <c r="BE127" i="8" s="1"/>
  <c r="BA126" i="8"/>
  <c r="AW126" i="8"/>
  <c r="AW127" i="8" s="1"/>
  <c r="AR126" i="8"/>
  <c r="BH123" i="8"/>
  <c r="BG123" i="8"/>
  <c r="BF123" i="8"/>
  <c r="BD123" i="8"/>
  <c r="BD128" i="8" s="1"/>
  <c r="BC123" i="8"/>
  <c r="BB123" i="8"/>
  <c r="BB128" i="8" s="1"/>
  <c r="AZ123" i="8"/>
  <c r="AY123" i="8"/>
  <c r="AX123" i="8"/>
  <c r="AV123" i="8"/>
  <c r="AV128" i="8" s="1"/>
  <c r="AU123" i="8"/>
  <c r="AT123" i="8"/>
  <c r="AT128" i="8" s="1"/>
  <c r="AQ123" i="8"/>
  <c r="AP123" i="8"/>
  <c r="AO123" i="8"/>
  <c r="AN123" i="8"/>
  <c r="AM123" i="8"/>
  <c r="AM128" i="8" s="1"/>
  <c r="AL123" i="8"/>
  <c r="AK123" i="8"/>
  <c r="AK128" i="8" s="1"/>
  <c r="AJ123" i="8"/>
  <c r="AI123" i="8"/>
  <c r="AI128" i="8" s="1"/>
  <c r="AH123" i="8"/>
  <c r="AG123" i="8"/>
  <c r="AG128" i="8" s="1"/>
  <c r="AF123" i="8"/>
  <c r="AE123" i="8"/>
  <c r="AE128" i="8" s="1"/>
  <c r="AD123" i="8"/>
  <c r="AC123" i="8"/>
  <c r="AC128" i="8" s="1"/>
  <c r="AB123" i="8"/>
  <c r="AA123" i="8"/>
  <c r="AA128" i="8" s="1"/>
  <c r="Z123" i="8"/>
  <c r="Y123" i="8"/>
  <c r="Y128" i="8" s="1"/>
  <c r="X123" i="8"/>
  <c r="W123" i="8"/>
  <c r="W128" i="8" s="1"/>
  <c r="T123" i="8"/>
  <c r="T128" i="8" s="1"/>
  <c r="R123" i="8"/>
  <c r="AS122" i="8"/>
  <c r="AR122" i="8"/>
  <c r="V122" i="8"/>
  <c r="S122" i="8"/>
  <c r="U122" i="8" s="1"/>
  <c r="AS121" i="8"/>
  <c r="AR121" i="8"/>
  <c r="V121" i="8"/>
  <c r="S121" i="8"/>
  <c r="U121" i="8" s="1"/>
  <c r="BI120" i="8"/>
  <c r="BE120" i="8"/>
  <c r="BA120" i="8"/>
  <c r="AW120" i="8"/>
  <c r="BK120" i="8" s="1"/>
  <c r="AR120" i="8"/>
  <c r="AS120" i="8" s="1"/>
  <c r="U120" i="8"/>
  <c r="BI119" i="8"/>
  <c r="BE119" i="8"/>
  <c r="BA119" i="8"/>
  <c r="AW119" i="8"/>
  <c r="BK119" i="8" s="1"/>
  <c r="BM119" i="8" s="1"/>
  <c r="AS119" i="8"/>
  <c r="AR119" i="8"/>
  <c r="V119" i="8"/>
  <c r="S119" i="8"/>
  <c r="U119" i="8" s="1"/>
  <c r="BI118" i="8"/>
  <c r="BE118" i="8"/>
  <c r="BA118" i="8"/>
  <c r="AW118" i="8"/>
  <c r="BK118" i="8" s="1"/>
  <c r="AR118" i="8"/>
  <c r="AS118" i="8" s="1"/>
  <c r="V118" i="8"/>
  <c r="U118" i="8"/>
  <c r="S118" i="8"/>
  <c r="BI117" i="8"/>
  <c r="BE117" i="8"/>
  <c r="BA117" i="8"/>
  <c r="AW117" i="8"/>
  <c r="BK117" i="8" s="1"/>
  <c r="BM117" i="8" s="1"/>
  <c r="AS117" i="8"/>
  <c r="AR117" i="8"/>
  <c r="V117" i="8"/>
  <c r="S117" i="8"/>
  <c r="U117" i="8" s="1"/>
  <c r="BI116" i="8"/>
  <c r="BE116" i="8"/>
  <c r="BA116" i="8"/>
  <c r="AW116" i="8"/>
  <c r="BK116" i="8" s="1"/>
  <c r="AR116" i="8"/>
  <c r="AS116" i="8" s="1"/>
  <c r="V116" i="8"/>
  <c r="U116" i="8"/>
  <c r="S116" i="8"/>
  <c r="A116" i="8"/>
  <c r="A117" i="8" s="1"/>
  <c r="A118" i="8" s="1"/>
  <c r="A119" i="8" s="1"/>
  <c r="A120" i="8" s="1"/>
  <c r="A121" i="8" s="1"/>
  <c r="A122" i="8" s="1"/>
  <c r="A123" i="8" s="1"/>
  <c r="BI115" i="8"/>
  <c r="BE115" i="8"/>
  <c r="BA115" i="8"/>
  <c r="AW115" i="8"/>
  <c r="BK115" i="8" s="1"/>
  <c r="BM115" i="8" s="1"/>
  <c r="AS115" i="8"/>
  <c r="AR115" i="8"/>
  <c r="V115" i="8"/>
  <c r="S115" i="8"/>
  <c r="U115" i="8" s="1"/>
  <c r="A115" i="8"/>
  <c r="BI114" i="8"/>
  <c r="BI123" i="8" s="1"/>
  <c r="BE114" i="8"/>
  <c r="BA114" i="8"/>
  <c r="BA123" i="8" s="1"/>
  <c r="AW114" i="8"/>
  <c r="AR114" i="8"/>
  <c r="V114" i="8"/>
  <c r="BQ120" i="8" s="1"/>
  <c r="U114" i="8"/>
  <c r="U123" i="8" s="1"/>
  <c r="S114" i="8"/>
  <c r="BH112" i="8"/>
  <c r="BG112" i="8"/>
  <c r="BF112" i="8"/>
  <c r="BD112" i="8"/>
  <c r="BC112" i="8"/>
  <c r="BB112" i="8"/>
  <c r="AZ112" i="8"/>
  <c r="AY112" i="8"/>
  <c r="AX112" i="8"/>
  <c r="AV112" i="8"/>
  <c r="AU112" i="8"/>
  <c r="AT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R112" i="8"/>
  <c r="BR111" i="8"/>
  <c r="BI111" i="8"/>
  <c r="BE111" i="8"/>
  <c r="BA111" i="8"/>
  <c r="AW111" i="8"/>
  <c r="BK111" i="8" s="1"/>
  <c r="AR111" i="8"/>
  <c r="AS111" i="8" s="1"/>
  <c r="V111" i="8"/>
  <c r="BQ111" i="8" s="1"/>
  <c r="U111" i="8"/>
  <c r="S111" i="8"/>
  <c r="BI110" i="8"/>
  <c r="BI112" i="8" s="1"/>
  <c r="BE110" i="8"/>
  <c r="BA110" i="8"/>
  <c r="BA112" i="8" s="1"/>
  <c r="AW110" i="8"/>
  <c r="AS110" i="8"/>
  <c r="BR110" i="8" s="1"/>
  <c r="AR110" i="8"/>
  <c r="V110" i="8"/>
  <c r="BQ110" i="8" s="1"/>
  <c r="S110" i="8"/>
  <c r="U110" i="8" s="1"/>
  <c r="BI109" i="8"/>
  <c r="BE109" i="8"/>
  <c r="BA109" i="8"/>
  <c r="AW109" i="8"/>
  <c r="AW112" i="8" s="1"/>
  <c r="AR109" i="8"/>
  <c r="AS109" i="8" s="1"/>
  <c r="V109" i="8"/>
  <c r="U109" i="8"/>
  <c r="S109" i="8"/>
  <c r="BI108" i="8"/>
  <c r="BE108" i="8"/>
  <c r="BA108" i="8"/>
  <c r="AW108" i="8"/>
  <c r="BK108" i="8" s="1"/>
  <c r="BM108" i="8" s="1"/>
  <c r="AS108" i="8"/>
  <c r="AR108" i="8"/>
  <c r="V108" i="8"/>
  <c r="S108" i="8"/>
  <c r="U108" i="8" s="1"/>
  <c r="BI107" i="8"/>
  <c r="BE107" i="8"/>
  <c r="BE112" i="8" s="1"/>
  <c r="BA107" i="8"/>
  <c r="AW107" i="8"/>
  <c r="BK107" i="8" s="1"/>
  <c r="AR107" i="8"/>
  <c r="AS107" i="8" s="1"/>
  <c r="V107" i="8"/>
  <c r="U107" i="8"/>
  <c r="S107" i="8"/>
  <c r="A107" i="8"/>
  <c r="A108" i="8" s="1"/>
  <c r="A109" i="8" s="1"/>
  <c r="A110" i="8" s="1"/>
  <c r="A111" i="8" s="1"/>
  <c r="A112" i="8" s="1"/>
  <c r="BI106" i="8"/>
  <c r="BE106" i="8"/>
  <c r="BA106" i="8"/>
  <c r="AW106" i="8"/>
  <c r="BK106" i="8" s="1"/>
  <c r="BM106" i="8" s="1"/>
  <c r="AS106" i="8"/>
  <c r="AR106" i="8"/>
  <c r="V106" i="8"/>
  <c r="S106" i="8"/>
  <c r="U106" i="8" s="1"/>
  <c r="A106" i="8"/>
  <c r="BI105" i="8"/>
  <c r="BE105" i="8"/>
  <c r="BA105" i="8"/>
  <c r="AW105" i="8"/>
  <c r="BK105" i="8" s="1"/>
  <c r="AR105" i="8"/>
  <c r="V105" i="8"/>
  <c r="U105" i="8"/>
  <c r="U112" i="8" s="1"/>
  <c r="S105" i="8"/>
  <c r="BH103" i="8"/>
  <c r="BG103" i="8"/>
  <c r="BF103" i="8"/>
  <c r="BD103" i="8"/>
  <c r="BC103" i="8"/>
  <c r="BB103" i="8"/>
  <c r="AZ103" i="8"/>
  <c r="AY103" i="8"/>
  <c r="AX103" i="8"/>
  <c r="AV103" i="8"/>
  <c r="AU103" i="8"/>
  <c r="AT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R103" i="8"/>
  <c r="BL102" i="8"/>
  <c r="BK102" i="8"/>
  <c r="BM102" i="8" s="1"/>
  <c r="AS102" i="8"/>
  <c r="AR102" i="8"/>
  <c r="V102" i="8"/>
  <c r="S102" i="8"/>
  <c r="U102" i="8" s="1"/>
  <c r="BI101" i="8"/>
  <c r="BE101" i="8"/>
  <c r="BA101" i="8"/>
  <c r="AW101" i="8"/>
  <c r="BK101" i="8" s="1"/>
  <c r="BL101" i="8" s="1"/>
  <c r="AR101" i="8"/>
  <c r="AS101" i="8" s="1"/>
  <c r="V101" i="8"/>
  <c r="U101" i="8"/>
  <c r="S101" i="8"/>
  <c r="BI100" i="8"/>
  <c r="BE100" i="8"/>
  <c r="BA100" i="8"/>
  <c r="AW100" i="8"/>
  <c r="AS100" i="8"/>
  <c r="AR100" i="8"/>
  <c r="V100" i="8"/>
  <c r="S100" i="8"/>
  <c r="U100" i="8" s="1"/>
  <c r="BI99" i="8"/>
  <c r="BE99" i="8"/>
  <c r="BA99" i="8"/>
  <c r="AW99" i="8"/>
  <c r="BK99" i="8" s="1"/>
  <c r="BL99" i="8" s="1"/>
  <c r="AR99" i="8"/>
  <c r="AS99" i="8" s="1"/>
  <c r="V99" i="8"/>
  <c r="U99" i="8"/>
  <c r="S99" i="8"/>
  <c r="BI98" i="8"/>
  <c r="BE98" i="8"/>
  <c r="BA98" i="8"/>
  <c r="AW98" i="8"/>
  <c r="AS98" i="8"/>
  <c r="AR98" i="8"/>
  <c r="V98" i="8"/>
  <c r="S98" i="8"/>
  <c r="U98" i="8" s="1"/>
  <c r="BI97" i="8"/>
  <c r="BE97" i="8"/>
  <c r="BA97" i="8"/>
  <c r="AW97" i="8"/>
  <c r="BK97" i="8" s="1"/>
  <c r="BL97" i="8" s="1"/>
  <c r="AR97" i="8"/>
  <c r="AS97" i="8" s="1"/>
  <c r="V97" i="8"/>
  <c r="U97" i="8"/>
  <c r="S97" i="8"/>
  <c r="BI96" i="8"/>
  <c r="BE96" i="8"/>
  <c r="BA96" i="8"/>
  <c r="AW96" i="8"/>
  <c r="AS96" i="8"/>
  <c r="AR96" i="8"/>
  <c r="V96" i="8"/>
  <c r="S96" i="8"/>
  <c r="U96" i="8" s="1"/>
  <c r="BI95" i="8"/>
  <c r="BE95" i="8"/>
  <c r="BA95" i="8"/>
  <c r="AW95" i="8"/>
  <c r="BK95" i="8" s="1"/>
  <c r="BL95" i="8" s="1"/>
  <c r="AR95" i="8"/>
  <c r="AS95" i="8" s="1"/>
  <c r="V95" i="8"/>
  <c r="U95" i="8"/>
  <c r="S95" i="8"/>
  <c r="BI94" i="8"/>
  <c r="BE94" i="8"/>
  <c r="BA94" i="8"/>
  <c r="AW94" i="8"/>
  <c r="AS94" i="8"/>
  <c r="AR94" i="8"/>
  <c r="V94" i="8"/>
  <c r="BQ102" i="8" s="1"/>
  <c r="S94" i="8"/>
  <c r="U94" i="8" s="1"/>
  <c r="BI93" i="8"/>
  <c r="BE93" i="8"/>
  <c r="BA93" i="8"/>
  <c r="AW93" i="8"/>
  <c r="BK93" i="8" s="1"/>
  <c r="BL93" i="8" s="1"/>
  <c r="AR93" i="8"/>
  <c r="AS93" i="8" s="1"/>
  <c r="V93" i="8"/>
  <c r="U93" i="8"/>
  <c r="S93" i="8"/>
  <c r="BI92" i="8"/>
  <c r="BE92" i="8"/>
  <c r="BA92" i="8"/>
  <c r="AW92" i="8"/>
  <c r="BK92" i="8" s="1"/>
  <c r="BM92" i="8" s="1"/>
  <c r="AS92" i="8"/>
  <c r="AR92" i="8"/>
  <c r="V92" i="8"/>
  <c r="S92" i="8"/>
  <c r="U92" i="8" s="1"/>
  <c r="BI91" i="8"/>
  <c r="BE91" i="8"/>
  <c r="BA91" i="8"/>
  <c r="AW91" i="8"/>
  <c r="BK91" i="8" s="1"/>
  <c r="AR91" i="8"/>
  <c r="AS91" i="8" s="1"/>
  <c r="V91" i="8"/>
  <c r="U91" i="8"/>
  <c r="S91" i="8"/>
  <c r="BI90" i="8"/>
  <c r="BE90" i="8"/>
  <c r="BA90" i="8"/>
  <c r="AW90" i="8"/>
  <c r="BK90" i="8" s="1"/>
  <c r="BM90" i="8" s="1"/>
  <c r="AS90" i="8"/>
  <c r="AR90" i="8"/>
  <c r="V90" i="8"/>
  <c r="BQ92" i="8" s="1"/>
  <c r="S90" i="8"/>
  <c r="U90" i="8" s="1"/>
  <c r="BI89" i="8"/>
  <c r="BE89" i="8"/>
  <c r="BA89" i="8"/>
  <c r="AW89" i="8"/>
  <c r="BK89" i="8" s="1"/>
  <c r="BL89" i="8" s="1"/>
  <c r="AR89" i="8"/>
  <c r="AS89" i="8" s="1"/>
  <c r="V89" i="8"/>
  <c r="U89" i="8"/>
  <c r="S89" i="8"/>
  <c r="BI88" i="8"/>
  <c r="BE88" i="8"/>
  <c r="BA88" i="8"/>
  <c r="AW88" i="8"/>
  <c r="AS88" i="8"/>
  <c r="AR88" i="8"/>
  <c r="V88" i="8"/>
  <c r="S88" i="8"/>
  <c r="U88" i="8" s="1"/>
  <c r="BI87" i="8"/>
  <c r="BE87" i="8"/>
  <c r="BA87" i="8"/>
  <c r="AW87" i="8"/>
  <c r="BK87" i="8" s="1"/>
  <c r="BL87" i="8" s="1"/>
  <c r="AR87" i="8"/>
  <c r="AS87" i="8" s="1"/>
  <c r="V87" i="8"/>
  <c r="U87" i="8"/>
  <c r="S87" i="8"/>
  <c r="BI86" i="8"/>
  <c r="BE86" i="8"/>
  <c r="BA86" i="8"/>
  <c r="AW86" i="8"/>
  <c r="AS86" i="8"/>
  <c r="AR86" i="8"/>
  <c r="V86" i="8"/>
  <c r="S86" i="8"/>
  <c r="U86" i="8" s="1"/>
  <c r="BI85" i="8"/>
  <c r="BE85" i="8"/>
  <c r="BA85" i="8"/>
  <c r="AW85" i="8"/>
  <c r="BK85" i="8" s="1"/>
  <c r="BL85" i="8" s="1"/>
  <c r="AR85" i="8"/>
  <c r="AS85" i="8" s="1"/>
  <c r="V85" i="8"/>
  <c r="U85" i="8"/>
  <c r="S85" i="8"/>
  <c r="BS84" i="8"/>
  <c r="BI84" i="8"/>
  <c r="BE84" i="8"/>
  <c r="BA84" i="8"/>
  <c r="AW84" i="8"/>
  <c r="BK84" i="8" s="1"/>
  <c r="BL84" i="8" s="1"/>
  <c r="AR84" i="8"/>
  <c r="AS84" i="8" s="1"/>
  <c r="V84" i="8"/>
  <c r="U84" i="8"/>
  <c r="U103" i="8" s="1"/>
  <c r="S84" i="8"/>
  <c r="A84" i="8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BI83" i="8"/>
  <c r="BI103" i="8" s="1"/>
  <c r="BE83" i="8"/>
  <c r="BA83" i="8"/>
  <c r="BA103" i="8" s="1"/>
  <c r="AW83" i="8"/>
  <c r="AS83" i="8"/>
  <c r="AR83" i="8"/>
  <c r="V83" i="8"/>
  <c r="S83" i="8"/>
  <c r="U83" i="8" s="1"/>
  <c r="A83" i="8"/>
  <c r="BI82" i="8"/>
  <c r="BE82" i="8"/>
  <c r="BE103" i="8" s="1"/>
  <c r="BA82" i="8"/>
  <c r="AW82" i="8"/>
  <c r="AW103" i="8" s="1"/>
  <c r="AR82" i="8"/>
  <c r="V82" i="8"/>
  <c r="U82" i="8"/>
  <c r="S82" i="8"/>
  <c r="S103" i="8" s="1"/>
  <c r="BH80" i="8"/>
  <c r="BH128" i="8" s="1"/>
  <c r="BG80" i="8"/>
  <c r="BF80" i="8"/>
  <c r="BD80" i="8"/>
  <c r="BC80" i="8"/>
  <c r="BB80" i="8"/>
  <c r="AZ80" i="8"/>
  <c r="AZ128" i="8" s="1"/>
  <c r="AY80" i="8"/>
  <c r="AX80" i="8"/>
  <c r="AV80" i="8"/>
  <c r="AU80" i="8"/>
  <c r="AT80" i="8"/>
  <c r="AQ80" i="8"/>
  <c r="AP80" i="8"/>
  <c r="AO80" i="8"/>
  <c r="AN80" i="8"/>
  <c r="AN128" i="8" s="1"/>
  <c r="AM80" i="8"/>
  <c r="AL80" i="8"/>
  <c r="AK80" i="8"/>
  <c r="AJ80" i="8"/>
  <c r="AJ128" i="8" s="1"/>
  <c r="AI80" i="8"/>
  <c r="AH80" i="8"/>
  <c r="AG80" i="8"/>
  <c r="AF80" i="8"/>
  <c r="AF128" i="8" s="1"/>
  <c r="AE80" i="8"/>
  <c r="AD80" i="8"/>
  <c r="AC80" i="8"/>
  <c r="AB80" i="8"/>
  <c r="AB128" i="8" s="1"/>
  <c r="AA80" i="8"/>
  <c r="Z80" i="8"/>
  <c r="Y80" i="8"/>
  <c r="X80" i="8"/>
  <c r="X128" i="8" s="1"/>
  <c r="W80" i="8"/>
  <c r="T80" i="8"/>
  <c r="R80" i="8"/>
  <c r="BI79" i="8"/>
  <c r="BE79" i="8"/>
  <c r="BA79" i="8"/>
  <c r="AW79" i="8"/>
  <c r="BK79" i="8" s="1"/>
  <c r="AR79" i="8"/>
  <c r="AS79" i="8" s="1"/>
  <c r="V79" i="8"/>
  <c r="U79" i="8"/>
  <c r="S79" i="8"/>
  <c r="BI78" i="8"/>
  <c r="BE78" i="8"/>
  <c r="BA78" i="8"/>
  <c r="AW78" i="8"/>
  <c r="AS78" i="8"/>
  <c r="AR78" i="8"/>
  <c r="V78" i="8"/>
  <c r="S78" i="8"/>
  <c r="U78" i="8" s="1"/>
  <c r="BI77" i="8"/>
  <c r="BE77" i="8"/>
  <c r="BA77" i="8"/>
  <c r="AW77" i="8"/>
  <c r="BK77" i="8" s="1"/>
  <c r="AR77" i="8"/>
  <c r="AS77" i="8" s="1"/>
  <c r="V77" i="8"/>
  <c r="U77" i="8"/>
  <c r="S77" i="8"/>
  <c r="BI76" i="8"/>
  <c r="BE76" i="8"/>
  <c r="BA76" i="8"/>
  <c r="AW76" i="8"/>
  <c r="AS76" i="8"/>
  <c r="AR76" i="8"/>
  <c r="V76" i="8"/>
  <c r="S76" i="8"/>
  <c r="U76" i="8" s="1"/>
  <c r="BI75" i="8"/>
  <c r="BE75" i="8"/>
  <c r="BA75" i="8"/>
  <c r="AW75" i="8"/>
  <c r="BK75" i="8" s="1"/>
  <c r="AR75" i="8"/>
  <c r="AS75" i="8" s="1"/>
  <c r="V75" i="8"/>
  <c r="U75" i="8"/>
  <c r="S75" i="8"/>
  <c r="BI74" i="8"/>
  <c r="BE74" i="8"/>
  <c r="BA74" i="8"/>
  <c r="AW74" i="8"/>
  <c r="AS74" i="8"/>
  <c r="AR74" i="8"/>
  <c r="V74" i="8"/>
  <c r="S74" i="8"/>
  <c r="U74" i="8" s="1"/>
  <c r="BI73" i="8"/>
  <c r="BE73" i="8"/>
  <c r="BA73" i="8"/>
  <c r="AW73" i="8"/>
  <c r="BK73" i="8" s="1"/>
  <c r="AR73" i="8"/>
  <c r="AS73" i="8" s="1"/>
  <c r="V73" i="8"/>
  <c r="U73" i="8"/>
  <c r="S73" i="8"/>
  <c r="BI72" i="8"/>
  <c r="BE72" i="8"/>
  <c r="BA72" i="8"/>
  <c r="AW72" i="8"/>
  <c r="AS72" i="8"/>
  <c r="AR72" i="8"/>
  <c r="V72" i="8"/>
  <c r="S72" i="8"/>
  <c r="U72" i="8" s="1"/>
  <c r="BI71" i="8"/>
  <c r="BE71" i="8"/>
  <c r="BA71" i="8"/>
  <c r="AW71" i="8"/>
  <c r="BK71" i="8" s="1"/>
  <c r="AR71" i="8"/>
  <c r="AS71" i="8" s="1"/>
  <c r="V71" i="8"/>
  <c r="U71" i="8"/>
  <c r="S71" i="8"/>
  <c r="BI70" i="8"/>
  <c r="BE70" i="8"/>
  <c r="BA70" i="8"/>
  <c r="AW70" i="8"/>
  <c r="AS70" i="8"/>
  <c r="AR70" i="8"/>
  <c r="V70" i="8"/>
  <c r="S70" i="8"/>
  <c r="U70" i="8" s="1"/>
  <c r="BI69" i="8"/>
  <c r="BE69" i="8"/>
  <c r="BA69" i="8"/>
  <c r="AW69" i="8"/>
  <c r="BK69" i="8" s="1"/>
  <c r="AR69" i="8"/>
  <c r="AS69" i="8" s="1"/>
  <c r="V69" i="8"/>
  <c r="U69" i="8"/>
  <c r="S69" i="8"/>
  <c r="A69" i="8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BI68" i="8"/>
  <c r="BE68" i="8"/>
  <c r="BA68" i="8"/>
  <c r="AW68" i="8"/>
  <c r="AS68" i="8"/>
  <c r="AR68" i="8"/>
  <c r="V68" i="8"/>
  <c r="BQ78" i="8" s="1"/>
  <c r="S68" i="8"/>
  <c r="U68" i="8" s="1"/>
  <c r="BR67" i="8"/>
  <c r="BI67" i="8"/>
  <c r="BE67" i="8"/>
  <c r="BA67" i="8"/>
  <c r="AW67" i="8"/>
  <c r="BK67" i="8" s="1"/>
  <c r="AR67" i="8"/>
  <c r="AS67" i="8" s="1"/>
  <c r="V67" i="8"/>
  <c r="U67" i="8"/>
  <c r="S67" i="8"/>
  <c r="A67" i="8"/>
  <c r="A68" i="8" s="1"/>
  <c r="BI66" i="8"/>
  <c r="BE66" i="8"/>
  <c r="BA66" i="8"/>
  <c r="AW66" i="8"/>
  <c r="AS66" i="8"/>
  <c r="AR66" i="8"/>
  <c r="V66" i="8"/>
  <c r="BQ67" i="8" s="1"/>
  <c r="S66" i="8"/>
  <c r="BH64" i="8"/>
  <c r="BG64" i="8"/>
  <c r="BF64" i="8"/>
  <c r="BD64" i="8"/>
  <c r="BC64" i="8"/>
  <c r="BB64" i="8"/>
  <c r="AZ64" i="8"/>
  <c r="AY64" i="8"/>
  <c r="AX64" i="8"/>
  <c r="AV64" i="8"/>
  <c r="AU64" i="8"/>
  <c r="AT64" i="8"/>
  <c r="AQ64" i="8"/>
  <c r="AP64" i="8"/>
  <c r="AO64" i="8"/>
  <c r="R64" i="8"/>
  <c r="BI63" i="8"/>
  <c r="BE63" i="8"/>
  <c r="BA63" i="8"/>
  <c r="AW63" i="8"/>
  <c r="BK63" i="8" s="1"/>
  <c r="AR63" i="8"/>
  <c r="AS63" i="8" s="1"/>
  <c r="V63" i="8"/>
  <c r="U63" i="8"/>
  <c r="S63" i="8"/>
  <c r="BI62" i="8"/>
  <c r="BE62" i="8"/>
  <c r="BA62" i="8"/>
  <c r="AW62" i="8"/>
  <c r="AS62" i="8"/>
  <c r="AR62" i="8"/>
  <c r="V62" i="8"/>
  <c r="S62" i="8"/>
  <c r="U62" i="8" s="1"/>
  <c r="BI61" i="8"/>
  <c r="BE61" i="8"/>
  <c r="BA61" i="8"/>
  <c r="AW61" i="8"/>
  <c r="BK61" i="8" s="1"/>
  <c r="AR61" i="8"/>
  <c r="AS61" i="8" s="1"/>
  <c r="V61" i="8"/>
  <c r="U61" i="8"/>
  <c r="S61" i="8"/>
  <c r="BI60" i="8"/>
  <c r="BE60" i="8"/>
  <c r="BA60" i="8"/>
  <c r="AW60" i="8"/>
  <c r="AS60" i="8"/>
  <c r="AR60" i="8"/>
  <c r="V60" i="8"/>
  <c r="S60" i="8"/>
  <c r="U60" i="8" s="1"/>
  <c r="BI59" i="8"/>
  <c r="BE59" i="8"/>
  <c r="BA59" i="8"/>
  <c r="AW59" i="8"/>
  <c r="BK59" i="8" s="1"/>
  <c r="AR59" i="8"/>
  <c r="AS59" i="8" s="1"/>
  <c r="V59" i="8"/>
  <c r="U59" i="8"/>
  <c r="S59" i="8"/>
  <c r="BI58" i="8"/>
  <c r="BE58" i="8"/>
  <c r="BA58" i="8"/>
  <c r="AW58" i="8"/>
  <c r="AS58" i="8"/>
  <c r="AR58" i="8"/>
  <c r="V58" i="8"/>
  <c r="S58" i="8"/>
  <c r="U58" i="8" s="1"/>
  <c r="BI57" i="8"/>
  <c r="BE57" i="8"/>
  <c r="BA57" i="8"/>
  <c r="AW57" i="8"/>
  <c r="BK57" i="8" s="1"/>
  <c r="AR57" i="8"/>
  <c r="AS57" i="8" s="1"/>
  <c r="V57" i="8"/>
  <c r="U57" i="8"/>
  <c r="S57" i="8"/>
  <c r="BI56" i="8"/>
  <c r="BE56" i="8"/>
  <c r="BA56" i="8"/>
  <c r="AW56" i="8"/>
  <c r="AS56" i="8"/>
  <c r="AR56" i="8"/>
  <c r="V56" i="8"/>
  <c r="S56" i="8"/>
  <c r="U56" i="8" s="1"/>
  <c r="BI55" i="8"/>
  <c r="BE55" i="8"/>
  <c r="BA55" i="8"/>
  <c r="AW55" i="8"/>
  <c r="BK55" i="8" s="1"/>
  <c r="AR55" i="8"/>
  <c r="AS55" i="8" s="1"/>
  <c r="V55" i="8"/>
  <c r="U55" i="8"/>
  <c r="S55" i="8"/>
  <c r="BI54" i="8"/>
  <c r="BE54" i="8"/>
  <c r="BA54" i="8"/>
  <c r="AW54" i="8"/>
  <c r="AS54" i="8"/>
  <c r="AR54" i="8"/>
  <c r="V54" i="8"/>
  <c r="S54" i="8"/>
  <c r="U54" i="8" s="1"/>
  <c r="BI53" i="8"/>
  <c r="BA53" i="8"/>
  <c r="BK53" i="8" s="1"/>
  <c r="AW53" i="8"/>
  <c r="AS53" i="8"/>
  <c r="AR53" i="8"/>
  <c r="V53" i="8"/>
  <c r="S53" i="8"/>
  <c r="U53" i="8" s="1"/>
  <c r="BI52" i="8"/>
  <c r="BE52" i="8"/>
  <c r="BA52" i="8"/>
  <c r="AW52" i="8"/>
  <c r="BK52" i="8" s="1"/>
  <c r="AR52" i="8"/>
  <c r="AS52" i="8" s="1"/>
  <c r="V52" i="8"/>
  <c r="U52" i="8"/>
  <c r="S52" i="8"/>
  <c r="BI51" i="8"/>
  <c r="BE51" i="8"/>
  <c r="BA51" i="8"/>
  <c r="AW51" i="8"/>
  <c r="BK51" i="8" s="1"/>
  <c r="AS51" i="8"/>
  <c r="AR51" i="8"/>
  <c r="V51" i="8"/>
  <c r="S51" i="8"/>
  <c r="U51" i="8" s="1"/>
  <c r="BI50" i="8"/>
  <c r="BE50" i="8"/>
  <c r="BA50" i="8"/>
  <c r="AW50" i="8"/>
  <c r="BK50" i="8" s="1"/>
  <c r="AR50" i="8"/>
  <c r="AS50" i="8" s="1"/>
  <c r="V50" i="8"/>
  <c r="U50" i="8"/>
  <c r="S50" i="8"/>
  <c r="BI49" i="8"/>
  <c r="BE49" i="8"/>
  <c r="BA49" i="8"/>
  <c r="AW49" i="8"/>
  <c r="BK49" i="8" s="1"/>
  <c r="AS49" i="8"/>
  <c r="AR49" i="8"/>
  <c r="V49" i="8"/>
  <c r="S49" i="8"/>
  <c r="U49" i="8" s="1"/>
  <c r="BI48" i="8"/>
  <c r="BE48" i="8"/>
  <c r="BA48" i="8"/>
  <c r="AW48" i="8"/>
  <c r="BK48" i="8" s="1"/>
  <c r="AR48" i="8"/>
  <c r="AS48" i="8" s="1"/>
  <c r="V48" i="8"/>
  <c r="U48" i="8"/>
  <c r="S48" i="8"/>
  <c r="BI47" i="8"/>
  <c r="BE47" i="8"/>
  <c r="BA47" i="8"/>
  <c r="AW47" i="8"/>
  <c r="BK47" i="8" s="1"/>
  <c r="AS47" i="8"/>
  <c r="AR47" i="8"/>
  <c r="V47" i="8"/>
  <c r="S47" i="8"/>
  <c r="U47" i="8" s="1"/>
  <c r="BI46" i="8"/>
  <c r="BE46" i="8"/>
  <c r="BA46" i="8"/>
  <c r="AW46" i="8"/>
  <c r="BK46" i="8" s="1"/>
  <c r="AR46" i="8"/>
  <c r="AS46" i="8" s="1"/>
  <c r="V46" i="8"/>
  <c r="U46" i="8"/>
  <c r="S46" i="8"/>
  <c r="BI45" i="8"/>
  <c r="BE45" i="8"/>
  <c r="BA45" i="8"/>
  <c r="AW45" i="8"/>
  <c r="BK45" i="8" s="1"/>
  <c r="AS45" i="8"/>
  <c r="AR45" i="8"/>
  <c r="V45" i="8"/>
  <c r="S45" i="8"/>
  <c r="U45" i="8" s="1"/>
  <c r="BI44" i="8"/>
  <c r="BE44" i="8"/>
  <c r="BA44" i="8"/>
  <c r="AW44" i="8"/>
  <c r="BK44" i="8" s="1"/>
  <c r="AR44" i="8"/>
  <c r="AS44" i="8" s="1"/>
  <c r="V44" i="8"/>
  <c r="U44" i="8"/>
  <c r="S44" i="8"/>
  <c r="BI43" i="8"/>
  <c r="BE43" i="8"/>
  <c r="BA43" i="8"/>
  <c r="AW43" i="8"/>
  <c r="BK43" i="8" s="1"/>
  <c r="AR43" i="8"/>
  <c r="AS43" i="8" s="1"/>
  <c r="BR43" i="8" s="1"/>
  <c r="V43" i="8"/>
  <c r="U43" i="8"/>
  <c r="S43" i="8"/>
  <c r="BI42" i="8"/>
  <c r="BE42" i="8"/>
  <c r="BA42" i="8"/>
  <c r="AW42" i="8"/>
  <c r="BK42" i="8" s="1"/>
  <c r="AS42" i="8"/>
  <c r="AR42" i="8"/>
  <c r="V42" i="8"/>
  <c r="S42" i="8"/>
  <c r="U42" i="8" s="1"/>
  <c r="BI41" i="8"/>
  <c r="BE41" i="8"/>
  <c r="BA41" i="8"/>
  <c r="AW41" i="8"/>
  <c r="BK41" i="8" s="1"/>
  <c r="AS41" i="8"/>
  <c r="BR41" i="8" s="1"/>
  <c r="AR41" i="8"/>
  <c r="V41" i="8"/>
  <c r="S41" i="8"/>
  <c r="U41" i="8" s="1"/>
  <c r="BI40" i="8"/>
  <c r="BE40" i="8"/>
  <c r="BA40" i="8"/>
  <c r="AW40" i="8"/>
  <c r="BK40" i="8" s="1"/>
  <c r="AR40" i="8"/>
  <c r="AS40" i="8" s="1"/>
  <c r="V40" i="8"/>
  <c r="U40" i="8"/>
  <c r="S40" i="8"/>
  <c r="BI39" i="8"/>
  <c r="BE39" i="8"/>
  <c r="BA39" i="8"/>
  <c r="AW39" i="8"/>
  <c r="BK39" i="8" s="1"/>
  <c r="AS39" i="8"/>
  <c r="AR39" i="8"/>
  <c r="V39" i="8"/>
  <c r="S39" i="8"/>
  <c r="U39" i="8" s="1"/>
  <c r="BI38" i="8"/>
  <c r="BE38" i="8"/>
  <c r="BA38" i="8"/>
  <c r="AW38" i="8"/>
  <c r="AR38" i="8"/>
  <c r="AS38" i="8" s="1"/>
  <c r="V38" i="8"/>
  <c r="U38" i="8"/>
  <c r="S38" i="8"/>
  <c r="BI37" i="8"/>
  <c r="BE37" i="8"/>
  <c r="BA37" i="8"/>
  <c r="AW37" i="8"/>
  <c r="AS37" i="8"/>
  <c r="AR37" i="8"/>
  <c r="V37" i="8"/>
  <c r="S37" i="8"/>
  <c r="U37" i="8" s="1"/>
  <c r="BI36" i="8"/>
  <c r="BE36" i="8"/>
  <c r="BA36" i="8"/>
  <c r="AW36" i="8"/>
  <c r="BK36" i="8" s="1"/>
  <c r="AR36" i="8"/>
  <c r="AS36" i="8" s="1"/>
  <c r="V36" i="8"/>
  <c r="U36" i="8"/>
  <c r="S36" i="8"/>
  <c r="BI35" i="8"/>
  <c r="BE35" i="8"/>
  <c r="BA35" i="8"/>
  <c r="AW35" i="8"/>
  <c r="AS35" i="8"/>
  <c r="AR35" i="8"/>
  <c r="V35" i="8"/>
  <c r="S35" i="8"/>
  <c r="U35" i="8" s="1"/>
  <c r="BI34" i="8"/>
  <c r="BE34" i="8"/>
  <c r="BA34" i="8"/>
  <c r="AW34" i="8"/>
  <c r="BK34" i="8" s="1"/>
  <c r="AR34" i="8"/>
  <c r="AS34" i="8" s="1"/>
  <c r="V34" i="8"/>
  <c r="U34" i="8"/>
  <c r="S34" i="8"/>
  <c r="BI33" i="8"/>
  <c r="BE33" i="8"/>
  <c r="BA33" i="8"/>
  <c r="AW33" i="8"/>
  <c r="AS33" i="8"/>
  <c r="AR33" i="8"/>
  <c r="V33" i="8"/>
  <c r="S33" i="8"/>
  <c r="U33" i="8" s="1"/>
  <c r="BI32" i="8"/>
  <c r="BE32" i="8"/>
  <c r="BA32" i="8"/>
  <c r="AW32" i="8"/>
  <c r="BK32" i="8" s="1"/>
  <c r="AR32" i="8"/>
  <c r="AS32" i="8" s="1"/>
  <c r="V32" i="8"/>
  <c r="U32" i="8"/>
  <c r="S32" i="8"/>
  <c r="BI31" i="8"/>
  <c r="BE31" i="8"/>
  <c r="BA31" i="8"/>
  <c r="AW31" i="8"/>
  <c r="AS31" i="8"/>
  <c r="AR31" i="8"/>
  <c r="V31" i="8"/>
  <c r="S31" i="8"/>
  <c r="U31" i="8" s="1"/>
  <c r="BI30" i="8"/>
  <c r="BE30" i="8"/>
  <c r="BA30" i="8"/>
  <c r="AW30" i="8"/>
  <c r="BK30" i="8" s="1"/>
  <c r="AR30" i="8"/>
  <c r="AS30" i="8" s="1"/>
  <c r="V30" i="8"/>
  <c r="U30" i="8"/>
  <c r="S30" i="8"/>
  <c r="BI29" i="8"/>
  <c r="BE29" i="8"/>
  <c r="BA29" i="8"/>
  <c r="AW29" i="8"/>
  <c r="AS29" i="8"/>
  <c r="AR29" i="8"/>
  <c r="V29" i="8"/>
  <c r="S29" i="8"/>
  <c r="U29" i="8" s="1"/>
  <c r="BI28" i="8"/>
  <c r="BE28" i="8"/>
  <c r="BA28" i="8"/>
  <c r="AW28" i="8"/>
  <c r="BK28" i="8" s="1"/>
  <c r="AR28" i="8"/>
  <c r="AS28" i="8" s="1"/>
  <c r="V28" i="8"/>
  <c r="U28" i="8"/>
  <c r="S28" i="8"/>
  <c r="BI27" i="8"/>
  <c r="BE27" i="8"/>
  <c r="BA27" i="8"/>
  <c r="AW27" i="8"/>
  <c r="AS27" i="8"/>
  <c r="AR27" i="8"/>
  <c r="V27" i="8"/>
  <c r="S27" i="8"/>
  <c r="U27" i="8" s="1"/>
  <c r="BI26" i="8"/>
  <c r="BE26" i="8"/>
  <c r="BA26" i="8"/>
  <c r="AW26" i="8"/>
  <c r="BK26" i="8" s="1"/>
  <c r="AR26" i="8"/>
  <c r="AS26" i="8" s="1"/>
  <c r="V26" i="8"/>
  <c r="U26" i="8"/>
  <c r="S26" i="8"/>
  <c r="BI25" i="8"/>
  <c r="BE25" i="8"/>
  <c r="BA25" i="8"/>
  <c r="AW25" i="8"/>
  <c r="AS25" i="8"/>
  <c r="AR25" i="8"/>
  <c r="V25" i="8"/>
  <c r="S25" i="8"/>
  <c r="U25" i="8" s="1"/>
  <c r="BI24" i="8"/>
  <c r="BE24" i="8"/>
  <c r="BA24" i="8"/>
  <c r="AW24" i="8"/>
  <c r="BK24" i="8" s="1"/>
  <c r="AR24" i="8"/>
  <c r="AS24" i="8" s="1"/>
  <c r="V24" i="8"/>
  <c r="U24" i="8"/>
  <c r="S24" i="8"/>
  <c r="A24" i="8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BI23" i="8"/>
  <c r="BE23" i="8"/>
  <c r="BA23" i="8"/>
  <c r="AW23" i="8"/>
  <c r="AS23" i="8"/>
  <c r="AR23" i="8"/>
  <c r="V23" i="8"/>
  <c r="S23" i="8"/>
  <c r="U23" i="8" s="1"/>
  <c r="BI22" i="8"/>
  <c r="BE22" i="8"/>
  <c r="BA22" i="8"/>
  <c r="AW22" i="8"/>
  <c r="BK22" i="8" s="1"/>
  <c r="AR22" i="8"/>
  <c r="V22" i="8"/>
  <c r="BQ33" i="8" s="1"/>
  <c r="S22" i="8"/>
  <c r="U22" i="8" s="1"/>
  <c r="A22" i="8"/>
  <c r="A23" i="8" s="1"/>
  <c r="BI21" i="8"/>
  <c r="BI64" i="8" s="1"/>
  <c r="BE21" i="8"/>
  <c r="BA21" i="8"/>
  <c r="BA64" i="8" s="1"/>
  <c r="AW21" i="8"/>
  <c r="AR21" i="8"/>
  <c r="V21" i="8"/>
  <c r="U21" i="8"/>
  <c r="S21" i="8"/>
  <c r="AS20" i="8"/>
  <c r="AR20" i="8"/>
  <c r="BI19" i="8"/>
  <c r="BH19" i="8"/>
  <c r="BG19" i="8"/>
  <c r="BF19" i="8"/>
  <c r="BD19" i="8"/>
  <c r="BC19" i="8"/>
  <c r="BB19" i="8"/>
  <c r="BA19" i="8"/>
  <c r="AZ19" i="8"/>
  <c r="AY19" i="8"/>
  <c r="AX19" i="8"/>
  <c r="AV19" i="8"/>
  <c r="AU19" i="8"/>
  <c r="AT19" i="8"/>
  <c r="AQ19" i="8"/>
  <c r="AP19" i="8"/>
  <c r="AO19" i="8"/>
  <c r="V19" i="8"/>
  <c r="BQ19" i="8" s="1"/>
  <c r="R19" i="8"/>
  <c r="BI18" i="8"/>
  <c r="BE18" i="8"/>
  <c r="BA18" i="8"/>
  <c r="AW18" i="8"/>
  <c r="BK18" i="8" s="1"/>
  <c r="AR18" i="8"/>
  <c r="AS18" i="8" s="1"/>
  <c r="S18" i="8"/>
  <c r="U18" i="8" s="1"/>
  <c r="BI17" i="8"/>
  <c r="BE17" i="8"/>
  <c r="BA17" i="8"/>
  <c r="AW17" i="8"/>
  <c r="BK17" i="8" s="1"/>
  <c r="AR17" i="8"/>
  <c r="AS17" i="8" s="1"/>
  <c r="S17" i="8"/>
  <c r="U17" i="8" s="1"/>
  <c r="BI16" i="8"/>
  <c r="BE16" i="8"/>
  <c r="BA16" i="8"/>
  <c r="AW16" i="8"/>
  <c r="BK16" i="8" s="1"/>
  <c r="AR16" i="8"/>
  <c r="AS16" i="8" s="1"/>
  <c r="S16" i="8"/>
  <c r="U16" i="8" s="1"/>
  <c r="BI15" i="8"/>
  <c r="BE15" i="8"/>
  <c r="BA15" i="8"/>
  <c r="AW15" i="8"/>
  <c r="BK15" i="8" s="1"/>
  <c r="AR15" i="8"/>
  <c r="AS15" i="8" s="1"/>
  <c r="S15" i="8"/>
  <c r="U15" i="8" s="1"/>
  <c r="A15" i="8"/>
  <c r="A16" i="8" s="1"/>
  <c r="A17" i="8" s="1"/>
  <c r="A18" i="8" s="1"/>
  <c r="A19" i="8" s="1"/>
  <c r="BI14" i="8"/>
  <c r="BE14" i="8"/>
  <c r="BE19" i="8" s="1"/>
  <c r="BA14" i="8"/>
  <c r="AW14" i="8"/>
  <c r="AW19" i="8" s="1"/>
  <c r="AR14" i="8"/>
  <c r="S14" i="8"/>
  <c r="AU12" i="8"/>
  <c r="AV12" i="8" s="1"/>
  <c r="AX12" i="8" s="1"/>
  <c r="AY12" i="8" s="1"/>
  <c r="AZ12" i="8" s="1"/>
  <c r="BB12" i="8" s="1"/>
  <c r="BC12" i="8" s="1"/>
  <c r="BD12" i="8" s="1"/>
  <c r="BF12" i="8" s="1"/>
  <c r="BG12" i="8" s="1"/>
  <c r="BH12" i="8" s="1"/>
  <c r="BI12" i="8" s="1"/>
  <c r="BJ12" i="8" s="1"/>
  <c r="BK12" i="8" s="1"/>
  <c r="BL12" i="8" s="1"/>
  <c r="BM12" i="8" s="1"/>
  <c r="S12" i="8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BT7" i="8"/>
  <c r="BS7" i="8"/>
  <c r="BT6" i="8"/>
  <c r="BU6" i="8" s="1"/>
  <c r="BS6" i="8"/>
  <c r="BK131" i="11" l="1"/>
  <c r="BL131" i="11" s="1"/>
  <c r="BK130" i="11"/>
  <c r="BM128" i="11"/>
  <c r="BL128" i="11"/>
  <c r="BL19" i="10"/>
  <c r="BL80" i="10"/>
  <c r="BK128" i="10"/>
  <c r="BM123" i="10"/>
  <c r="AS128" i="10"/>
  <c r="BL64" i="10"/>
  <c r="BL128" i="10" s="1"/>
  <c r="S128" i="9"/>
  <c r="BR109" i="9"/>
  <c r="AS112" i="9"/>
  <c r="BO112" i="9" s="1"/>
  <c r="BM79" i="9"/>
  <c r="BL79" i="9"/>
  <c r="BM14" i="9"/>
  <c r="BK19" i="9"/>
  <c r="BM19" i="9" s="1"/>
  <c r="BL14" i="9"/>
  <c r="BL19" i="9" s="1"/>
  <c r="BL66" i="9"/>
  <c r="BK80" i="9"/>
  <c r="BM80" i="9" s="1"/>
  <c r="BM66" i="9"/>
  <c r="BK112" i="9"/>
  <c r="BM112" i="9" s="1"/>
  <c r="BL105" i="9"/>
  <c r="BM105" i="9"/>
  <c r="BM67" i="9"/>
  <c r="BL67" i="9"/>
  <c r="BM61" i="9"/>
  <c r="BL61" i="9"/>
  <c r="AR128" i="9"/>
  <c r="BR19" i="9"/>
  <c r="BM92" i="9"/>
  <c r="BL92" i="9"/>
  <c r="BM108" i="9"/>
  <c r="BL108" i="9"/>
  <c r="BK103" i="9"/>
  <c r="BM103" i="9" s="1"/>
  <c r="BM82" i="9"/>
  <c r="BL82" i="9"/>
  <c r="BL103" i="9" s="1"/>
  <c r="U128" i="9"/>
  <c r="BM59" i="9"/>
  <c r="BL59" i="9"/>
  <c r="BK64" i="9"/>
  <c r="BM64" i="9" s="1"/>
  <c r="BM21" i="9"/>
  <c r="BL21" i="9"/>
  <c r="AS123" i="9"/>
  <c r="BR120" i="9"/>
  <c r="BL25" i="9"/>
  <c r="BM25" i="9"/>
  <c r="BL114" i="9"/>
  <c r="BL123" i="9" s="1"/>
  <c r="BM114" i="9"/>
  <c r="BK123" i="9"/>
  <c r="BM90" i="9"/>
  <c r="BL90" i="9"/>
  <c r="BK127" i="9"/>
  <c r="BL126" i="9"/>
  <c r="BL127" i="9" s="1"/>
  <c r="BM106" i="9"/>
  <c r="BL106" i="9"/>
  <c r="BL50" i="9"/>
  <c r="BM50" i="9"/>
  <c r="AS80" i="9"/>
  <c r="BO19" i="9" s="1"/>
  <c r="BR67" i="9"/>
  <c r="BM57" i="9"/>
  <c r="BL57" i="9"/>
  <c r="AS103" i="9"/>
  <c r="BO103" i="9" s="1"/>
  <c r="BR89" i="9"/>
  <c r="BS102" i="9" s="1"/>
  <c r="BM22" i="9"/>
  <c r="BL22" i="9"/>
  <c r="AW128" i="9"/>
  <c r="BM63" i="9"/>
  <c r="BL63" i="9"/>
  <c r="BM55" i="9"/>
  <c r="BL55" i="9"/>
  <c r="BO64" i="9"/>
  <c r="BQ64" i="9"/>
  <c r="BL18" i="8"/>
  <c r="BM18" i="8"/>
  <c r="BL22" i="8"/>
  <c r="BM22" i="8"/>
  <c r="BL16" i="8"/>
  <c r="BM16" i="8"/>
  <c r="U19" i="8"/>
  <c r="U128" i="8" s="1"/>
  <c r="BL15" i="8"/>
  <c r="BM15" i="8"/>
  <c r="BL17" i="8"/>
  <c r="BM17" i="8"/>
  <c r="BL24" i="8"/>
  <c r="BM24" i="8"/>
  <c r="BL26" i="8"/>
  <c r="BM26" i="8"/>
  <c r="BL28" i="8"/>
  <c r="BM28" i="8"/>
  <c r="BL30" i="8"/>
  <c r="BM30" i="8"/>
  <c r="BL32" i="8"/>
  <c r="BM32" i="8"/>
  <c r="BL34" i="8"/>
  <c r="BM34" i="8"/>
  <c r="BL36" i="8"/>
  <c r="BM36" i="8"/>
  <c r="S19" i="8"/>
  <c r="U14" i="8"/>
  <c r="BL69" i="8"/>
  <c r="BM69" i="8"/>
  <c r="BL71" i="8"/>
  <c r="BM71" i="8"/>
  <c r="BL73" i="8"/>
  <c r="BM73" i="8"/>
  <c r="BL75" i="8"/>
  <c r="BM75" i="8"/>
  <c r="BL77" i="8"/>
  <c r="BM77" i="8"/>
  <c r="BL79" i="8"/>
  <c r="BM79" i="8"/>
  <c r="BL111" i="8"/>
  <c r="BM111" i="8"/>
  <c r="AW64" i="8"/>
  <c r="BK23" i="8"/>
  <c r="BK27" i="8"/>
  <c r="BK31" i="8"/>
  <c r="BL55" i="8"/>
  <c r="BM55" i="8"/>
  <c r="BL59" i="8"/>
  <c r="BM59" i="8"/>
  <c r="BL63" i="8"/>
  <c r="BM63" i="8"/>
  <c r="BL118" i="8"/>
  <c r="BM118" i="8"/>
  <c r="U64" i="8"/>
  <c r="BK35" i="8"/>
  <c r="BK38" i="8"/>
  <c r="BM39" i="8"/>
  <c r="BL39" i="8"/>
  <c r="BL40" i="8"/>
  <c r="BM40" i="8"/>
  <c r="BM41" i="8"/>
  <c r="BL41" i="8"/>
  <c r="BM42" i="8"/>
  <c r="BL42" i="8"/>
  <c r="BL43" i="8"/>
  <c r="BM43" i="8"/>
  <c r="BM44" i="8"/>
  <c r="BL44" i="8"/>
  <c r="BM45" i="8"/>
  <c r="BL45" i="8"/>
  <c r="BL46" i="8"/>
  <c r="BM46" i="8"/>
  <c r="BM47" i="8"/>
  <c r="BL47" i="8"/>
  <c r="BM48" i="8"/>
  <c r="BL48" i="8"/>
  <c r="BM49" i="8"/>
  <c r="BL49" i="8"/>
  <c r="BL50" i="8"/>
  <c r="BM50" i="8"/>
  <c r="BM51" i="8"/>
  <c r="BL51" i="8"/>
  <c r="BM52" i="8"/>
  <c r="BL52" i="8"/>
  <c r="BL67" i="8"/>
  <c r="BM67" i="8"/>
  <c r="BL91" i="8"/>
  <c r="BM91" i="8"/>
  <c r="AR64" i="8"/>
  <c r="AS21" i="8"/>
  <c r="BL107" i="8"/>
  <c r="BM107" i="8"/>
  <c r="AR19" i="8"/>
  <c r="AS14" i="8"/>
  <c r="AS19" i="8" s="1"/>
  <c r="BK21" i="8"/>
  <c r="BK25" i="8"/>
  <c r="BK29" i="8"/>
  <c r="BK33" i="8"/>
  <c r="BK37" i="8"/>
  <c r="BL57" i="8"/>
  <c r="BM57" i="8"/>
  <c r="BL61" i="8"/>
  <c r="BM61" i="8"/>
  <c r="BL116" i="8"/>
  <c r="BM116" i="8"/>
  <c r="BK14" i="8"/>
  <c r="BE64" i="8"/>
  <c r="BR63" i="8"/>
  <c r="BL53" i="8"/>
  <c r="BM53" i="8"/>
  <c r="BL120" i="8"/>
  <c r="BM120" i="8"/>
  <c r="U66" i="8"/>
  <c r="U80" i="8" s="1"/>
  <c r="S80" i="8"/>
  <c r="BR78" i="8"/>
  <c r="V80" i="8"/>
  <c r="BK82" i="8"/>
  <c r="BL90" i="8"/>
  <c r="BM93" i="8"/>
  <c r="BM97" i="8"/>
  <c r="BM101" i="8"/>
  <c r="AS105" i="8"/>
  <c r="AR112" i="8"/>
  <c r="AS114" i="8"/>
  <c r="AR123" i="8"/>
  <c r="V123" i="8"/>
  <c r="A128" i="8"/>
  <c r="BL119" i="8"/>
  <c r="AY128" i="8"/>
  <c r="S64" i="8"/>
  <c r="BQ63" i="8"/>
  <c r="BA80" i="8"/>
  <c r="BK68" i="8"/>
  <c r="BK70" i="8"/>
  <c r="BK72" i="8"/>
  <c r="BK74" i="8"/>
  <c r="BK76" i="8"/>
  <c r="BK78" i="8"/>
  <c r="BT84" i="8"/>
  <c r="BM87" i="8"/>
  <c r="BL105" i="8"/>
  <c r="BM105" i="8"/>
  <c r="R128" i="8"/>
  <c r="AO128" i="8"/>
  <c r="BF128" i="8"/>
  <c r="AS126" i="8"/>
  <c r="AS127" i="8" s="1"/>
  <c r="AR127" i="8"/>
  <c r="AR80" i="8"/>
  <c r="V103" i="8"/>
  <c r="BQ89" i="8"/>
  <c r="BL92" i="8"/>
  <c r="BM95" i="8"/>
  <c r="BM99" i="8"/>
  <c r="BL108" i="8"/>
  <c r="BA128" i="8"/>
  <c r="BL117" i="8"/>
  <c r="Z128" i="8"/>
  <c r="AD128" i="8"/>
  <c r="AH128" i="8"/>
  <c r="AL128" i="8"/>
  <c r="AP128" i="8"/>
  <c r="BG128" i="8"/>
  <c r="V64" i="8"/>
  <c r="BK54" i="8"/>
  <c r="BK56" i="8"/>
  <c r="BK58" i="8"/>
  <c r="BK60" i="8"/>
  <c r="BK62" i="8"/>
  <c r="AS80" i="8"/>
  <c r="BI80" i="8"/>
  <c r="BI128" i="8" s="1"/>
  <c r="BM84" i="8"/>
  <c r="BM85" i="8"/>
  <c r="BM89" i="8"/>
  <c r="BR102" i="8"/>
  <c r="BL106" i="8"/>
  <c r="BK109" i="8"/>
  <c r="BL115" i="8"/>
  <c r="AQ128" i="8"/>
  <c r="AX128" i="8"/>
  <c r="BE80" i="8"/>
  <c r="AS82" i="8"/>
  <c r="AR103" i="8"/>
  <c r="BK83" i="8"/>
  <c r="BK94" i="8"/>
  <c r="BK96" i="8"/>
  <c r="BK98" i="8"/>
  <c r="BK100" i="8"/>
  <c r="V112" i="8"/>
  <c r="BE123" i="8"/>
  <c r="BE128" i="8" s="1"/>
  <c r="BC128" i="8"/>
  <c r="BK126" i="8"/>
  <c r="AW80" i="8"/>
  <c r="BK66" i="8"/>
  <c r="BK86" i="8"/>
  <c r="BK88" i="8"/>
  <c r="BR92" i="8"/>
  <c r="S112" i="8"/>
  <c r="BK110" i="8"/>
  <c r="S123" i="8"/>
  <c r="AW123" i="8"/>
  <c r="AW128" i="8" s="1"/>
  <c r="BK114" i="8"/>
  <c r="AU128" i="8"/>
  <c r="BQ109" i="8"/>
  <c r="AJ128" i="7"/>
  <c r="AB128" i="7"/>
  <c r="T128" i="7"/>
  <c r="BH127" i="7"/>
  <c r="BG127" i="7"/>
  <c r="BF127" i="7"/>
  <c r="BD127" i="7"/>
  <c r="BC127" i="7"/>
  <c r="BB127" i="7"/>
  <c r="AZ127" i="7"/>
  <c r="AY127" i="7"/>
  <c r="AX127" i="7"/>
  <c r="AV127" i="7"/>
  <c r="AU127" i="7"/>
  <c r="AT127" i="7"/>
  <c r="AQ127" i="7"/>
  <c r="AP127" i="7"/>
  <c r="AO127" i="7"/>
  <c r="BI126" i="7"/>
  <c r="BI127" i="7" s="1"/>
  <c r="BE126" i="7"/>
  <c r="BE127" i="7" s="1"/>
  <c r="BA126" i="7"/>
  <c r="BA127" i="7" s="1"/>
  <c r="AW126" i="7"/>
  <c r="AW127" i="7" s="1"/>
  <c r="AS126" i="7"/>
  <c r="AS127" i="7" s="1"/>
  <c r="AR126" i="7"/>
  <c r="AR127" i="7" s="1"/>
  <c r="BH123" i="7"/>
  <c r="BG123" i="7"/>
  <c r="BF123" i="7"/>
  <c r="BD123" i="7"/>
  <c r="BC123" i="7"/>
  <c r="BB123" i="7"/>
  <c r="AZ123" i="7"/>
  <c r="AY123" i="7"/>
  <c r="AX123" i="7"/>
  <c r="AV123" i="7"/>
  <c r="AU123" i="7"/>
  <c r="AT123" i="7"/>
  <c r="AQ123" i="7"/>
  <c r="AQ128" i="7" s="1"/>
  <c r="AP123" i="7"/>
  <c r="AO123" i="7"/>
  <c r="AN123" i="7"/>
  <c r="AM123" i="7"/>
  <c r="AM128" i="7" s="1"/>
  <c r="AL123" i="7"/>
  <c r="AK123" i="7"/>
  <c r="AJ123" i="7"/>
  <c r="AI123" i="7"/>
  <c r="AI128" i="7" s="1"/>
  <c r="AH123" i="7"/>
  <c r="AG123" i="7"/>
  <c r="AF123" i="7"/>
  <c r="AE123" i="7"/>
  <c r="AE128" i="7" s="1"/>
  <c r="AD123" i="7"/>
  <c r="AC123" i="7"/>
  <c r="AB123" i="7"/>
  <c r="AA123" i="7"/>
  <c r="AA128" i="7" s="1"/>
  <c r="Z123" i="7"/>
  <c r="Y123" i="7"/>
  <c r="X123" i="7"/>
  <c r="W123" i="7"/>
  <c r="W128" i="7" s="1"/>
  <c r="T123" i="7"/>
  <c r="R123" i="7"/>
  <c r="AS122" i="7"/>
  <c r="AR122" i="7"/>
  <c r="V122" i="7"/>
  <c r="S122" i="7"/>
  <c r="U122" i="7" s="1"/>
  <c r="AS121" i="7"/>
  <c r="AR121" i="7"/>
  <c r="V121" i="7"/>
  <c r="U121" i="7"/>
  <c r="S121" i="7"/>
  <c r="BI120" i="7"/>
  <c r="BE120" i="7"/>
  <c r="BA120" i="7"/>
  <c r="AW120" i="7"/>
  <c r="BK120" i="7" s="1"/>
  <c r="AS120" i="7"/>
  <c r="AR120" i="7"/>
  <c r="U120" i="7"/>
  <c r="A120" i="7"/>
  <c r="A121" i="7" s="1"/>
  <c r="A122" i="7" s="1"/>
  <c r="A123" i="7" s="1"/>
  <c r="BI119" i="7"/>
  <c r="BE119" i="7"/>
  <c r="BA119" i="7"/>
  <c r="AW119" i="7"/>
  <c r="AR119" i="7"/>
  <c r="AS119" i="7" s="1"/>
  <c r="V119" i="7"/>
  <c r="S119" i="7"/>
  <c r="U119" i="7" s="1"/>
  <c r="BI118" i="7"/>
  <c r="BE118" i="7"/>
  <c r="BA118" i="7"/>
  <c r="AW118" i="7"/>
  <c r="BK118" i="7" s="1"/>
  <c r="AS118" i="7"/>
  <c r="AR118" i="7"/>
  <c r="V118" i="7"/>
  <c r="U118" i="7"/>
  <c r="S118" i="7"/>
  <c r="BI117" i="7"/>
  <c r="BE117" i="7"/>
  <c r="BA117" i="7"/>
  <c r="AW117" i="7"/>
  <c r="BK117" i="7" s="1"/>
  <c r="AS117" i="7"/>
  <c r="AR117" i="7"/>
  <c r="V117" i="7"/>
  <c r="U117" i="7"/>
  <c r="S117" i="7"/>
  <c r="BI116" i="7"/>
  <c r="BE116" i="7"/>
  <c r="BA116" i="7"/>
  <c r="AW116" i="7"/>
  <c r="AR116" i="7"/>
  <c r="AS116" i="7" s="1"/>
  <c r="V116" i="7"/>
  <c r="BQ120" i="7" s="1"/>
  <c r="U116" i="7"/>
  <c r="S116" i="7"/>
  <c r="BI115" i="7"/>
  <c r="BE115" i="7"/>
  <c r="BA115" i="7"/>
  <c r="AW115" i="7"/>
  <c r="BK115" i="7" s="1"/>
  <c r="BL115" i="7" s="1"/>
  <c r="AS115" i="7"/>
  <c r="AR115" i="7"/>
  <c r="V115" i="7"/>
  <c r="S115" i="7"/>
  <c r="U115" i="7" s="1"/>
  <c r="A115" i="7"/>
  <c r="A116" i="7" s="1"/>
  <c r="A117" i="7" s="1"/>
  <c r="A118" i="7" s="1"/>
  <c r="A119" i="7" s="1"/>
  <c r="BI114" i="7"/>
  <c r="BE114" i="7"/>
  <c r="BA114" i="7"/>
  <c r="AW114" i="7"/>
  <c r="AS114" i="7"/>
  <c r="AR114" i="7"/>
  <c r="V114" i="7"/>
  <c r="U114" i="7"/>
  <c r="S114" i="7"/>
  <c r="BH112" i="7"/>
  <c r="BG112" i="7"/>
  <c r="BF112" i="7"/>
  <c r="BD112" i="7"/>
  <c r="BC112" i="7"/>
  <c r="BB112" i="7"/>
  <c r="AZ112" i="7"/>
  <c r="AY112" i="7"/>
  <c r="AX112" i="7"/>
  <c r="AV112" i="7"/>
  <c r="AU112" i="7"/>
  <c r="AT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R112" i="7"/>
  <c r="BI111" i="7"/>
  <c r="BE111" i="7"/>
  <c r="BA111" i="7"/>
  <c r="AW111" i="7"/>
  <c r="AR111" i="7"/>
  <c r="AS111" i="7" s="1"/>
  <c r="BR111" i="7" s="1"/>
  <c r="V111" i="7"/>
  <c r="BQ111" i="7" s="1"/>
  <c r="S111" i="7"/>
  <c r="U111" i="7" s="1"/>
  <c r="BR110" i="7"/>
  <c r="BI110" i="7"/>
  <c r="BE110" i="7"/>
  <c r="BA110" i="7"/>
  <c r="AW110" i="7"/>
  <c r="BK110" i="7" s="1"/>
  <c r="BM110" i="7" s="1"/>
  <c r="AR110" i="7"/>
  <c r="AS110" i="7" s="1"/>
  <c r="V110" i="7"/>
  <c r="BQ110" i="7" s="1"/>
  <c r="U110" i="7"/>
  <c r="S110" i="7"/>
  <c r="BQ109" i="7"/>
  <c r="BI109" i="7"/>
  <c r="BE109" i="7"/>
  <c r="BA109" i="7"/>
  <c r="AW109" i="7"/>
  <c r="BK109" i="7" s="1"/>
  <c r="AS109" i="7"/>
  <c r="AR109" i="7"/>
  <c r="V109" i="7"/>
  <c r="U109" i="7"/>
  <c r="S109" i="7"/>
  <c r="BI108" i="7"/>
  <c r="BE108" i="7"/>
  <c r="BA108" i="7"/>
  <c r="AW108" i="7"/>
  <c r="BK108" i="7" s="1"/>
  <c r="AR108" i="7"/>
  <c r="AS108" i="7" s="1"/>
  <c r="V108" i="7"/>
  <c r="U108" i="7"/>
  <c r="S108" i="7"/>
  <c r="BI107" i="7"/>
  <c r="BE107" i="7"/>
  <c r="BA107" i="7"/>
  <c r="AW107" i="7"/>
  <c r="AR107" i="7"/>
  <c r="AS107" i="7" s="1"/>
  <c r="V107" i="7"/>
  <c r="S107" i="7"/>
  <c r="U107" i="7" s="1"/>
  <c r="BI106" i="7"/>
  <c r="BE106" i="7"/>
  <c r="BA106" i="7"/>
  <c r="AW106" i="7"/>
  <c r="AR106" i="7"/>
  <c r="AS106" i="7" s="1"/>
  <c r="V106" i="7"/>
  <c r="S106" i="7"/>
  <c r="U106" i="7" s="1"/>
  <c r="A106" i="7"/>
  <c r="A107" i="7" s="1"/>
  <c r="A108" i="7" s="1"/>
  <c r="A109" i="7" s="1"/>
  <c r="A110" i="7" s="1"/>
  <c r="A111" i="7" s="1"/>
  <c r="A112" i="7" s="1"/>
  <c r="BI105" i="7"/>
  <c r="BE105" i="7"/>
  <c r="BA105" i="7"/>
  <c r="AW105" i="7"/>
  <c r="AW112" i="7" s="1"/>
  <c r="AS105" i="7"/>
  <c r="AR105" i="7"/>
  <c r="V105" i="7"/>
  <c r="U105" i="7"/>
  <c r="S105" i="7"/>
  <c r="S112" i="7" s="1"/>
  <c r="BH103" i="7"/>
  <c r="BG103" i="7"/>
  <c r="BF103" i="7"/>
  <c r="BD103" i="7"/>
  <c r="BC103" i="7"/>
  <c r="BB103" i="7"/>
  <c r="AZ103" i="7"/>
  <c r="AY103" i="7"/>
  <c r="AX103" i="7"/>
  <c r="AV103" i="7"/>
  <c r="AU103" i="7"/>
  <c r="AT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R103" i="7"/>
  <c r="BQ102" i="7"/>
  <c r="BM102" i="7"/>
  <c r="BK102" i="7"/>
  <c r="BL102" i="7" s="1"/>
  <c r="AR102" i="7"/>
  <c r="AS102" i="7" s="1"/>
  <c r="V102" i="7"/>
  <c r="S102" i="7"/>
  <c r="U102" i="7" s="1"/>
  <c r="BI101" i="7"/>
  <c r="BE101" i="7"/>
  <c r="BA101" i="7"/>
  <c r="AW101" i="7"/>
  <c r="BK101" i="7" s="1"/>
  <c r="AS101" i="7"/>
  <c r="AR101" i="7"/>
  <c r="V101" i="7"/>
  <c r="U101" i="7"/>
  <c r="S101" i="7"/>
  <c r="BI100" i="7"/>
  <c r="BE100" i="7"/>
  <c r="BA100" i="7"/>
  <c r="AW100" i="7"/>
  <c r="BK100" i="7" s="1"/>
  <c r="AR100" i="7"/>
  <c r="AS100" i="7" s="1"/>
  <c r="V100" i="7"/>
  <c r="U100" i="7"/>
  <c r="S100" i="7"/>
  <c r="BI99" i="7"/>
  <c r="BE99" i="7"/>
  <c r="BA99" i="7"/>
  <c r="AW99" i="7"/>
  <c r="AR99" i="7"/>
  <c r="AS99" i="7" s="1"/>
  <c r="V99" i="7"/>
  <c r="S99" i="7"/>
  <c r="U99" i="7" s="1"/>
  <c r="BI98" i="7"/>
  <c r="BE98" i="7"/>
  <c r="BA98" i="7"/>
  <c r="AW98" i="7"/>
  <c r="AR98" i="7"/>
  <c r="AS98" i="7" s="1"/>
  <c r="V98" i="7"/>
  <c r="S98" i="7"/>
  <c r="U98" i="7" s="1"/>
  <c r="BI97" i="7"/>
  <c r="BE97" i="7"/>
  <c r="BA97" i="7"/>
  <c r="AW97" i="7"/>
  <c r="BK97" i="7" s="1"/>
  <c r="AS97" i="7"/>
  <c r="AR97" i="7"/>
  <c r="V97" i="7"/>
  <c r="U97" i="7"/>
  <c r="S97" i="7"/>
  <c r="BI96" i="7"/>
  <c r="BE96" i="7"/>
  <c r="BA96" i="7"/>
  <c r="AW96" i="7"/>
  <c r="BK96" i="7" s="1"/>
  <c r="AR96" i="7"/>
  <c r="AS96" i="7" s="1"/>
  <c r="V96" i="7"/>
  <c r="U96" i="7"/>
  <c r="S96" i="7"/>
  <c r="BI95" i="7"/>
  <c r="BE95" i="7"/>
  <c r="BA95" i="7"/>
  <c r="AW95" i="7"/>
  <c r="AR95" i="7"/>
  <c r="AS95" i="7" s="1"/>
  <c r="V95" i="7"/>
  <c r="S95" i="7"/>
  <c r="U95" i="7" s="1"/>
  <c r="BI94" i="7"/>
  <c r="BE94" i="7"/>
  <c r="BA94" i="7"/>
  <c r="AW94" i="7"/>
  <c r="AR94" i="7"/>
  <c r="AS94" i="7" s="1"/>
  <c r="V94" i="7"/>
  <c r="S94" i="7"/>
  <c r="U94" i="7" s="1"/>
  <c r="BI93" i="7"/>
  <c r="BE93" i="7"/>
  <c r="BA93" i="7"/>
  <c r="AW93" i="7"/>
  <c r="BK93" i="7" s="1"/>
  <c r="AS93" i="7"/>
  <c r="AR93" i="7"/>
  <c r="V93" i="7"/>
  <c r="U93" i="7"/>
  <c r="S93" i="7"/>
  <c r="BI92" i="7"/>
  <c r="BE92" i="7"/>
  <c r="BA92" i="7"/>
  <c r="AW92" i="7"/>
  <c r="BK92" i="7" s="1"/>
  <c r="BL92" i="7" s="1"/>
  <c r="AS92" i="7"/>
  <c r="AR92" i="7"/>
  <c r="V92" i="7"/>
  <c r="S92" i="7"/>
  <c r="U92" i="7" s="1"/>
  <c r="BI91" i="7"/>
  <c r="BE91" i="7"/>
  <c r="BA91" i="7"/>
  <c r="AW91" i="7"/>
  <c r="BK91" i="7" s="1"/>
  <c r="AS91" i="7"/>
  <c r="AR91" i="7"/>
  <c r="V91" i="7"/>
  <c r="U91" i="7"/>
  <c r="S91" i="7"/>
  <c r="BI90" i="7"/>
  <c r="BE90" i="7"/>
  <c r="BA90" i="7"/>
  <c r="AW90" i="7"/>
  <c r="BK90" i="7" s="1"/>
  <c r="AR90" i="7"/>
  <c r="AS90" i="7" s="1"/>
  <c r="V90" i="7"/>
  <c r="BQ92" i="7" s="1"/>
  <c r="U90" i="7"/>
  <c r="S90" i="7"/>
  <c r="BI89" i="7"/>
  <c r="BE89" i="7"/>
  <c r="BA89" i="7"/>
  <c r="AW89" i="7"/>
  <c r="BK89" i="7" s="1"/>
  <c r="AS89" i="7"/>
  <c r="AR89" i="7"/>
  <c r="V89" i="7"/>
  <c r="S89" i="7"/>
  <c r="U89" i="7" s="1"/>
  <c r="BI88" i="7"/>
  <c r="BE88" i="7"/>
  <c r="BA88" i="7"/>
  <c r="AW88" i="7"/>
  <c r="BK88" i="7" s="1"/>
  <c r="AS88" i="7"/>
  <c r="AR88" i="7"/>
  <c r="V88" i="7"/>
  <c r="U88" i="7"/>
  <c r="S88" i="7"/>
  <c r="BI87" i="7"/>
  <c r="BE87" i="7"/>
  <c r="BA87" i="7"/>
  <c r="AW87" i="7"/>
  <c r="AR87" i="7"/>
  <c r="AS87" i="7" s="1"/>
  <c r="V87" i="7"/>
  <c r="U87" i="7"/>
  <c r="S87" i="7"/>
  <c r="BI86" i="7"/>
  <c r="BE86" i="7"/>
  <c r="BA86" i="7"/>
  <c r="AW86" i="7"/>
  <c r="AS86" i="7"/>
  <c r="AR86" i="7"/>
  <c r="V86" i="7"/>
  <c r="S86" i="7"/>
  <c r="U86" i="7" s="1"/>
  <c r="BI85" i="7"/>
  <c r="BE85" i="7"/>
  <c r="BA85" i="7"/>
  <c r="AW85" i="7"/>
  <c r="BK85" i="7" s="1"/>
  <c r="AS85" i="7"/>
  <c r="AR85" i="7"/>
  <c r="V85" i="7"/>
  <c r="U85" i="7"/>
  <c r="S85" i="7"/>
  <c r="BV84" i="7"/>
  <c r="BS84" i="7"/>
  <c r="BI84" i="7"/>
  <c r="BE84" i="7"/>
  <c r="BA84" i="7"/>
  <c r="AW84" i="7"/>
  <c r="AS84" i="7"/>
  <c r="AR84" i="7"/>
  <c r="V84" i="7"/>
  <c r="S84" i="7"/>
  <c r="U84" i="7" s="1"/>
  <c r="BT84" i="7" s="1"/>
  <c r="A84" i="7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BI83" i="7"/>
  <c r="BE83" i="7"/>
  <c r="BA83" i="7"/>
  <c r="AW83" i="7"/>
  <c r="BK83" i="7" s="1"/>
  <c r="AR83" i="7"/>
  <c r="AS83" i="7" s="1"/>
  <c r="V83" i="7"/>
  <c r="S83" i="7"/>
  <c r="U83" i="7" s="1"/>
  <c r="A83" i="7"/>
  <c r="BI82" i="7"/>
  <c r="BI103" i="7" s="1"/>
  <c r="BE82" i="7"/>
  <c r="BA82" i="7"/>
  <c r="AW82" i="7"/>
  <c r="AS82" i="7"/>
  <c r="AR82" i="7"/>
  <c r="V82" i="7"/>
  <c r="V103" i="7" s="1"/>
  <c r="S82" i="7"/>
  <c r="BH80" i="7"/>
  <c r="BG80" i="7"/>
  <c r="BF80" i="7"/>
  <c r="BD80" i="7"/>
  <c r="BC80" i="7"/>
  <c r="BB80" i="7"/>
  <c r="AZ80" i="7"/>
  <c r="AY80" i="7"/>
  <c r="AX80" i="7"/>
  <c r="AV80" i="7"/>
  <c r="AU80" i="7"/>
  <c r="AT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T80" i="7"/>
  <c r="R80" i="7"/>
  <c r="BI79" i="7"/>
  <c r="BE79" i="7"/>
  <c r="BA79" i="7"/>
  <c r="AW79" i="7"/>
  <c r="AR79" i="7"/>
  <c r="AS79" i="7" s="1"/>
  <c r="V79" i="7"/>
  <c r="U79" i="7"/>
  <c r="S79" i="7"/>
  <c r="A79" i="7"/>
  <c r="A80" i="7" s="1"/>
  <c r="BI78" i="7"/>
  <c r="BE78" i="7"/>
  <c r="BA78" i="7"/>
  <c r="AW78" i="7"/>
  <c r="AS78" i="7"/>
  <c r="AR78" i="7"/>
  <c r="V78" i="7"/>
  <c r="U78" i="7"/>
  <c r="S78" i="7"/>
  <c r="BI77" i="7"/>
  <c r="BE77" i="7"/>
  <c r="BA77" i="7"/>
  <c r="AW77" i="7"/>
  <c r="AR77" i="7"/>
  <c r="AS77" i="7" s="1"/>
  <c r="V77" i="7"/>
  <c r="U77" i="7"/>
  <c r="S77" i="7"/>
  <c r="BI76" i="7"/>
  <c r="BE76" i="7"/>
  <c r="BA76" i="7"/>
  <c r="AW76" i="7"/>
  <c r="BK76" i="7" s="1"/>
  <c r="BL76" i="7" s="1"/>
  <c r="AR76" i="7"/>
  <c r="AS76" i="7" s="1"/>
  <c r="V76" i="7"/>
  <c r="S76" i="7"/>
  <c r="U76" i="7" s="1"/>
  <c r="BI75" i="7"/>
  <c r="BE75" i="7"/>
  <c r="BA75" i="7"/>
  <c r="AW75" i="7"/>
  <c r="BK75" i="7" s="1"/>
  <c r="AS75" i="7"/>
  <c r="AR75" i="7"/>
  <c r="V75" i="7"/>
  <c r="U75" i="7"/>
  <c r="S75" i="7"/>
  <c r="BI74" i="7"/>
  <c r="BE74" i="7"/>
  <c r="BA74" i="7"/>
  <c r="AW74" i="7"/>
  <c r="BK74" i="7" s="1"/>
  <c r="BM74" i="7" s="1"/>
  <c r="AS74" i="7"/>
  <c r="AR74" i="7"/>
  <c r="V74" i="7"/>
  <c r="U74" i="7"/>
  <c r="S74" i="7"/>
  <c r="BI73" i="7"/>
  <c r="BE73" i="7"/>
  <c r="BA73" i="7"/>
  <c r="AW73" i="7"/>
  <c r="BK73" i="7" s="1"/>
  <c r="BM73" i="7" s="1"/>
  <c r="AR73" i="7"/>
  <c r="AS73" i="7" s="1"/>
  <c r="V73" i="7"/>
  <c r="U73" i="7"/>
  <c r="S73" i="7"/>
  <c r="BI72" i="7"/>
  <c r="BE72" i="7"/>
  <c r="BA72" i="7"/>
  <c r="AW72" i="7"/>
  <c r="BK72" i="7" s="1"/>
  <c r="BL72" i="7" s="1"/>
  <c r="AR72" i="7"/>
  <c r="AS72" i="7" s="1"/>
  <c r="V72" i="7"/>
  <c r="S72" i="7"/>
  <c r="U72" i="7" s="1"/>
  <c r="BI71" i="7"/>
  <c r="BE71" i="7"/>
  <c r="BA71" i="7"/>
  <c r="AW71" i="7"/>
  <c r="BK71" i="7" s="1"/>
  <c r="AS71" i="7"/>
  <c r="AR71" i="7"/>
  <c r="V71" i="7"/>
  <c r="U71" i="7"/>
  <c r="S71" i="7"/>
  <c r="BI70" i="7"/>
  <c r="BE70" i="7"/>
  <c r="BA70" i="7"/>
  <c r="AW70" i="7"/>
  <c r="AS70" i="7"/>
  <c r="AR70" i="7"/>
  <c r="V70" i="7"/>
  <c r="U70" i="7"/>
  <c r="S70" i="7"/>
  <c r="BI69" i="7"/>
  <c r="BE69" i="7"/>
  <c r="BA69" i="7"/>
  <c r="AW69" i="7"/>
  <c r="BK69" i="7" s="1"/>
  <c r="BM69" i="7" s="1"/>
  <c r="AR69" i="7"/>
  <c r="AS69" i="7" s="1"/>
  <c r="V69" i="7"/>
  <c r="U69" i="7"/>
  <c r="S69" i="7"/>
  <c r="BI68" i="7"/>
  <c r="BE68" i="7"/>
  <c r="BA68" i="7"/>
  <c r="AW68" i="7"/>
  <c r="AR68" i="7"/>
  <c r="AS68" i="7" s="1"/>
  <c r="V68" i="7"/>
  <c r="S68" i="7"/>
  <c r="U68" i="7" s="1"/>
  <c r="BI67" i="7"/>
  <c r="BE67" i="7"/>
  <c r="BA67" i="7"/>
  <c r="AW67" i="7"/>
  <c r="AR67" i="7"/>
  <c r="V67" i="7"/>
  <c r="U67" i="7"/>
  <c r="S67" i="7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BI66" i="7"/>
  <c r="BI80" i="7" s="1"/>
  <c r="BE66" i="7"/>
  <c r="BA66" i="7"/>
  <c r="AW66" i="7"/>
  <c r="AS66" i="7"/>
  <c r="AR66" i="7"/>
  <c r="V66" i="7"/>
  <c r="S66" i="7"/>
  <c r="U66" i="7" s="1"/>
  <c r="BH64" i="7"/>
  <c r="BG64" i="7"/>
  <c r="BF64" i="7"/>
  <c r="BD64" i="7"/>
  <c r="BC64" i="7"/>
  <c r="BB64" i="7"/>
  <c r="AZ64" i="7"/>
  <c r="AY64" i="7"/>
  <c r="AX64" i="7"/>
  <c r="AV64" i="7"/>
  <c r="AU64" i="7"/>
  <c r="AT64" i="7"/>
  <c r="AQ64" i="7"/>
  <c r="AP64" i="7"/>
  <c r="AO64" i="7"/>
  <c r="R64" i="7"/>
  <c r="BI63" i="7"/>
  <c r="BE63" i="7"/>
  <c r="BA63" i="7"/>
  <c r="AW63" i="7"/>
  <c r="AS63" i="7"/>
  <c r="AR63" i="7"/>
  <c r="V63" i="7"/>
  <c r="S63" i="7"/>
  <c r="U63" i="7" s="1"/>
  <c r="BI62" i="7"/>
  <c r="BE62" i="7"/>
  <c r="BA62" i="7"/>
  <c r="AW62" i="7"/>
  <c r="BK62" i="7" s="1"/>
  <c r="BM62" i="7" s="1"/>
  <c r="AS62" i="7"/>
  <c r="AR62" i="7"/>
  <c r="V62" i="7"/>
  <c r="S62" i="7"/>
  <c r="U62" i="7" s="1"/>
  <c r="BI61" i="7"/>
  <c r="BE61" i="7"/>
  <c r="BA61" i="7"/>
  <c r="AW61" i="7"/>
  <c r="BK61" i="7" s="1"/>
  <c r="AR61" i="7"/>
  <c r="AS61" i="7" s="1"/>
  <c r="V61" i="7"/>
  <c r="U61" i="7"/>
  <c r="S61" i="7"/>
  <c r="BI60" i="7"/>
  <c r="BE60" i="7"/>
  <c r="BA60" i="7"/>
  <c r="AW60" i="7"/>
  <c r="BK60" i="7" s="1"/>
  <c r="BM60" i="7" s="1"/>
  <c r="AS60" i="7"/>
  <c r="AR60" i="7"/>
  <c r="V60" i="7"/>
  <c r="S60" i="7"/>
  <c r="U60" i="7" s="1"/>
  <c r="BI59" i="7"/>
  <c r="BE59" i="7"/>
  <c r="BA59" i="7"/>
  <c r="AW59" i="7"/>
  <c r="BK59" i="7" s="1"/>
  <c r="AR59" i="7"/>
  <c r="AS59" i="7" s="1"/>
  <c r="V59" i="7"/>
  <c r="U59" i="7"/>
  <c r="S59" i="7"/>
  <c r="BI58" i="7"/>
  <c r="BE58" i="7"/>
  <c r="BA58" i="7"/>
  <c r="AW58" i="7"/>
  <c r="BK58" i="7" s="1"/>
  <c r="BM58" i="7" s="1"/>
  <c r="AS58" i="7"/>
  <c r="AR58" i="7"/>
  <c r="V58" i="7"/>
  <c r="S58" i="7"/>
  <c r="U58" i="7" s="1"/>
  <c r="BI57" i="7"/>
  <c r="BE57" i="7"/>
  <c r="BA57" i="7"/>
  <c r="AW57" i="7"/>
  <c r="BK57" i="7" s="1"/>
  <c r="AR57" i="7"/>
  <c r="AS57" i="7" s="1"/>
  <c r="V57" i="7"/>
  <c r="U57" i="7"/>
  <c r="S57" i="7"/>
  <c r="BI56" i="7"/>
  <c r="BE56" i="7"/>
  <c r="BA56" i="7"/>
  <c r="AW56" i="7"/>
  <c r="BK56" i="7" s="1"/>
  <c r="BM56" i="7" s="1"/>
  <c r="AS56" i="7"/>
  <c r="AR56" i="7"/>
  <c r="V56" i="7"/>
  <c r="S56" i="7"/>
  <c r="U56" i="7" s="1"/>
  <c r="BI55" i="7"/>
  <c r="BE55" i="7"/>
  <c r="BA55" i="7"/>
  <c r="AW55" i="7"/>
  <c r="BK55" i="7" s="1"/>
  <c r="AR55" i="7"/>
  <c r="AS55" i="7" s="1"/>
  <c r="V55" i="7"/>
  <c r="U55" i="7"/>
  <c r="S55" i="7"/>
  <c r="BI54" i="7"/>
  <c r="BE54" i="7"/>
  <c r="BA54" i="7"/>
  <c r="AW54" i="7"/>
  <c r="BK54" i="7" s="1"/>
  <c r="BM54" i="7" s="1"/>
  <c r="AS54" i="7"/>
  <c r="AR54" i="7"/>
  <c r="V54" i="7"/>
  <c r="S54" i="7"/>
  <c r="U54" i="7" s="1"/>
  <c r="BI53" i="7"/>
  <c r="BA53" i="7"/>
  <c r="BK53" i="7" s="1"/>
  <c r="AW53" i="7"/>
  <c r="AS53" i="7"/>
  <c r="AR53" i="7"/>
  <c r="V53" i="7"/>
  <c r="S53" i="7"/>
  <c r="U53" i="7" s="1"/>
  <c r="BI52" i="7"/>
  <c r="BE52" i="7"/>
  <c r="BA52" i="7"/>
  <c r="AW52" i="7"/>
  <c r="BK52" i="7" s="1"/>
  <c r="AR52" i="7"/>
  <c r="AS52" i="7" s="1"/>
  <c r="V52" i="7"/>
  <c r="U52" i="7"/>
  <c r="S52" i="7"/>
  <c r="BI51" i="7"/>
  <c r="BE51" i="7"/>
  <c r="BA51" i="7"/>
  <c r="AW51" i="7"/>
  <c r="AS51" i="7"/>
  <c r="AR51" i="7"/>
  <c r="V51" i="7"/>
  <c r="S51" i="7"/>
  <c r="U51" i="7" s="1"/>
  <c r="BI50" i="7"/>
  <c r="BE50" i="7"/>
  <c r="BA50" i="7"/>
  <c r="AW50" i="7"/>
  <c r="BK50" i="7" s="1"/>
  <c r="AS50" i="7"/>
  <c r="AR50" i="7"/>
  <c r="V50" i="7"/>
  <c r="S50" i="7"/>
  <c r="U50" i="7" s="1"/>
  <c r="BI49" i="7"/>
  <c r="BE49" i="7"/>
  <c r="BA49" i="7"/>
  <c r="AW49" i="7"/>
  <c r="BK49" i="7" s="1"/>
  <c r="AS49" i="7"/>
  <c r="AR49" i="7"/>
  <c r="V49" i="7"/>
  <c r="S49" i="7"/>
  <c r="U49" i="7" s="1"/>
  <c r="BI48" i="7"/>
  <c r="BE48" i="7"/>
  <c r="BA48" i="7"/>
  <c r="AW48" i="7"/>
  <c r="BK48" i="7" s="1"/>
  <c r="AR48" i="7"/>
  <c r="AS48" i="7" s="1"/>
  <c r="V48" i="7"/>
  <c r="U48" i="7"/>
  <c r="S48" i="7"/>
  <c r="BI47" i="7"/>
  <c r="BE47" i="7"/>
  <c r="BA47" i="7"/>
  <c r="AW47" i="7"/>
  <c r="AR47" i="7"/>
  <c r="AS47" i="7" s="1"/>
  <c r="V47" i="7"/>
  <c r="S47" i="7"/>
  <c r="U47" i="7" s="1"/>
  <c r="BI46" i="7"/>
  <c r="BE46" i="7"/>
  <c r="BA46" i="7"/>
  <c r="AW46" i="7"/>
  <c r="BK46" i="7" s="1"/>
  <c r="AS46" i="7"/>
  <c r="AR46" i="7"/>
  <c r="V46" i="7"/>
  <c r="S46" i="7"/>
  <c r="U46" i="7" s="1"/>
  <c r="BI45" i="7"/>
  <c r="BE45" i="7"/>
  <c r="BA45" i="7"/>
  <c r="AW45" i="7"/>
  <c r="BK45" i="7" s="1"/>
  <c r="AS45" i="7"/>
  <c r="AR45" i="7"/>
  <c r="V45" i="7"/>
  <c r="S45" i="7"/>
  <c r="U45" i="7" s="1"/>
  <c r="BI44" i="7"/>
  <c r="BE44" i="7"/>
  <c r="BA44" i="7"/>
  <c r="AW44" i="7"/>
  <c r="BK44" i="7" s="1"/>
  <c r="AR44" i="7"/>
  <c r="AS44" i="7" s="1"/>
  <c r="V44" i="7"/>
  <c r="U44" i="7"/>
  <c r="S44" i="7"/>
  <c r="BI43" i="7"/>
  <c r="BE43" i="7"/>
  <c r="BA43" i="7"/>
  <c r="AW43" i="7"/>
  <c r="BK43" i="7" s="1"/>
  <c r="AS43" i="7"/>
  <c r="BR43" i="7" s="1"/>
  <c r="AR43" i="7"/>
  <c r="V43" i="7"/>
  <c r="S43" i="7"/>
  <c r="U43" i="7" s="1"/>
  <c r="BI42" i="7"/>
  <c r="BE42" i="7"/>
  <c r="BA42" i="7"/>
  <c r="AW42" i="7"/>
  <c r="BK42" i="7" s="1"/>
  <c r="AS42" i="7"/>
  <c r="AR42" i="7"/>
  <c r="V42" i="7"/>
  <c r="S42" i="7"/>
  <c r="U42" i="7" s="1"/>
  <c r="BI41" i="7"/>
  <c r="BE41" i="7"/>
  <c r="BA41" i="7"/>
  <c r="AW41" i="7"/>
  <c r="AS41" i="7"/>
  <c r="BR41" i="7" s="1"/>
  <c r="AR41" i="7"/>
  <c r="V41" i="7"/>
  <c r="S41" i="7"/>
  <c r="U41" i="7" s="1"/>
  <c r="BI40" i="7"/>
  <c r="BE40" i="7"/>
  <c r="BA40" i="7"/>
  <c r="AW40" i="7"/>
  <c r="BK40" i="7" s="1"/>
  <c r="AR40" i="7"/>
  <c r="AS40" i="7" s="1"/>
  <c r="V40" i="7"/>
  <c r="U40" i="7"/>
  <c r="S40" i="7"/>
  <c r="BI39" i="7"/>
  <c r="BE39" i="7"/>
  <c r="BA39" i="7"/>
  <c r="AW39" i="7"/>
  <c r="BK39" i="7" s="1"/>
  <c r="AS39" i="7"/>
  <c r="AR39" i="7"/>
  <c r="V39" i="7"/>
  <c r="U39" i="7"/>
  <c r="S39" i="7"/>
  <c r="BI38" i="7"/>
  <c r="BE38" i="7"/>
  <c r="BA38" i="7"/>
  <c r="AW38" i="7"/>
  <c r="BK38" i="7" s="1"/>
  <c r="AR38" i="7"/>
  <c r="AS38" i="7" s="1"/>
  <c r="V38" i="7"/>
  <c r="U38" i="7"/>
  <c r="S38" i="7"/>
  <c r="BI37" i="7"/>
  <c r="BE37" i="7"/>
  <c r="BA37" i="7"/>
  <c r="AW37" i="7"/>
  <c r="AS37" i="7"/>
  <c r="AR37" i="7"/>
  <c r="V37" i="7"/>
  <c r="S37" i="7"/>
  <c r="U37" i="7" s="1"/>
  <c r="BI36" i="7"/>
  <c r="BE36" i="7"/>
  <c r="BA36" i="7"/>
  <c r="AW36" i="7"/>
  <c r="BK36" i="7" s="1"/>
  <c r="AR36" i="7"/>
  <c r="AS36" i="7" s="1"/>
  <c r="V36" i="7"/>
  <c r="U36" i="7"/>
  <c r="S36" i="7"/>
  <c r="BI35" i="7"/>
  <c r="BE35" i="7"/>
  <c r="BA35" i="7"/>
  <c r="AW35" i="7"/>
  <c r="BK35" i="7" s="1"/>
  <c r="AR35" i="7"/>
  <c r="AS35" i="7" s="1"/>
  <c r="V35" i="7"/>
  <c r="U35" i="7"/>
  <c r="S35" i="7"/>
  <c r="BI34" i="7"/>
  <c r="BE34" i="7"/>
  <c r="BA34" i="7"/>
  <c r="AW34" i="7"/>
  <c r="BK34" i="7" s="1"/>
  <c r="AS34" i="7"/>
  <c r="AR34" i="7"/>
  <c r="V34" i="7"/>
  <c r="BQ63" i="7" s="1"/>
  <c r="S34" i="7"/>
  <c r="U34" i="7" s="1"/>
  <c r="BI33" i="7"/>
  <c r="BE33" i="7"/>
  <c r="BA33" i="7"/>
  <c r="AW33" i="7"/>
  <c r="BK33" i="7" s="1"/>
  <c r="AR33" i="7"/>
  <c r="AS33" i="7" s="1"/>
  <c r="V33" i="7"/>
  <c r="U33" i="7"/>
  <c r="S33" i="7"/>
  <c r="BI32" i="7"/>
  <c r="BE32" i="7"/>
  <c r="BA32" i="7"/>
  <c r="AW32" i="7"/>
  <c r="BK32" i="7" s="1"/>
  <c r="AS32" i="7"/>
  <c r="AR32" i="7"/>
  <c r="V32" i="7"/>
  <c r="S32" i="7"/>
  <c r="U32" i="7" s="1"/>
  <c r="BI31" i="7"/>
  <c r="BE31" i="7"/>
  <c r="BA31" i="7"/>
  <c r="AW31" i="7"/>
  <c r="BK31" i="7" s="1"/>
  <c r="AR31" i="7"/>
  <c r="AS31" i="7" s="1"/>
  <c r="V31" i="7"/>
  <c r="U31" i="7"/>
  <c r="S31" i="7"/>
  <c r="BI30" i="7"/>
  <c r="BE30" i="7"/>
  <c r="BA30" i="7"/>
  <c r="AW30" i="7"/>
  <c r="BK30" i="7" s="1"/>
  <c r="AS30" i="7"/>
  <c r="AR30" i="7"/>
  <c r="V30" i="7"/>
  <c r="S30" i="7"/>
  <c r="U30" i="7" s="1"/>
  <c r="BI29" i="7"/>
  <c r="BE29" i="7"/>
  <c r="BA29" i="7"/>
  <c r="AW29" i="7"/>
  <c r="BK29" i="7" s="1"/>
  <c r="AR29" i="7"/>
  <c r="AS29" i="7" s="1"/>
  <c r="V29" i="7"/>
  <c r="U29" i="7"/>
  <c r="S29" i="7"/>
  <c r="BI28" i="7"/>
  <c r="BE28" i="7"/>
  <c r="BA28" i="7"/>
  <c r="AW28" i="7"/>
  <c r="BK28" i="7" s="1"/>
  <c r="AS28" i="7"/>
  <c r="AR28" i="7"/>
  <c r="V28" i="7"/>
  <c r="S28" i="7"/>
  <c r="U28" i="7" s="1"/>
  <c r="BI27" i="7"/>
  <c r="BE27" i="7"/>
  <c r="BA27" i="7"/>
  <c r="AW27" i="7"/>
  <c r="BK27" i="7" s="1"/>
  <c r="AR27" i="7"/>
  <c r="AS27" i="7" s="1"/>
  <c r="V27" i="7"/>
  <c r="U27" i="7"/>
  <c r="S27" i="7"/>
  <c r="BI26" i="7"/>
  <c r="BE26" i="7"/>
  <c r="BA26" i="7"/>
  <c r="AW26" i="7"/>
  <c r="BK26" i="7" s="1"/>
  <c r="AS26" i="7"/>
  <c r="AR26" i="7"/>
  <c r="V26" i="7"/>
  <c r="S26" i="7"/>
  <c r="U26" i="7" s="1"/>
  <c r="BI25" i="7"/>
  <c r="BE25" i="7"/>
  <c r="BA25" i="7"/>
  <c r="AW25" i="7"/>
  <c r="BK25" i="7" s="1"/>
  <c r="AR25" i="7"/>
  <c r="AS25" i="7" s="1"/>
  <c r="V25" i="7"/>
  <c r="U25" i="7"/>
  <c r="S25" i="7"/>
  <c r="BI24" i="7"/>
  <c r="BE24" i="7"/>
  <c r="BA24" i="7"/>
  <c r="AW24" i="7"/>
  <c r="BK24" i="7" s="1"/>
  <c r="AS24" i="7"/>
  <c r="AR24" i="7"/>
  <c r="V24" i="7"/>
  <c r="S24" i="7"/>
  <c r="U24" i="7" s="1"/>
  <c r="BI23" i="7"/>
  <c r="BE23" i="7"/>
  <c r="BA23" i="7"/>
  <c r="AW23" i="7"/>
  <c r="BK23" i="7" s="1"/>
  <c r="AR23" i="7"/>
  <c r="AS23" i="7" s="1"/>
  <c r="V23" i="7"/>
  <c r="U23" i="7"/>
  <c r="S23" i="7"/>
  <c r="BI22" i="7"/>
  <c r="BE22" i="7"/>
  <c r="BA22" i="7"/>
  <c r="AW22" i="7"/>
  <c r="BK22" i="7" s="1"/>
  <c r="AR22" i="7"/>
  <c r="V22" i="7"/>
  <c r="U22" i="7"/>
  <c r="S22" i="7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BI21" i="7"/>
  <c r="BE21" i="7"/>
  <c r="BA21" i="7"/>
  <c r="BA64" i="7" s="1"/>
  <c r="AW21" i="7"/>
  <c r="AS21" i="7"/>
  <c r="AR21" i="7"/>
  <c r="V21" i="7"/>
  <c r="V64" i="7" s="1"/>
  <c r="S21" i="7"/>
  <c r="AR20" i="7"/>
  <c r="AS20" i="7" s="1"/>
  <c r="BH19" i="7"/>
  <c r="BH128" i="7" s="1"/>
  <c r="BG19" i="7"/>
  <c r="BF19" i="7"/>
  <c r="BD19" i="7"/>
  <c r="BC19" i="7"/>
  <c r="BB19" i="7"/>
  <c r="AZ19" i="7"/>
  <c r="AZ128" i="7" s="1"/>
  <c r="AY19" i="7"/>
  <c r="AX19" i="7"/>
  <c r="AV19" i="7"/>
  <c r="AU19" i="7"/>
  <c r="AT19" i="7"/>
  <c r="AR19" i="7"/>
  <c r="AQ19" i="7"/>
  <c r="AP19" i="7"/>
  <c r="AO19" i="7"/>
  <c r="V19" i="7"/>
  <c r="BQ19" i="7" s="1"/>
  <c r="S19" i="7"/>
  <c r="U19" i="7" s="1"/>
  <c r="R19" i="7"/>
  <c r="BI18" i="7"/>
  <c r="BE18" i="7"/>
  <c r="BA18" i="7"/>
  <c r="AW18" i="7"/>
  <c r="BK18" i="7" s="1"/>
  <c r="AS18" i="7"/>
  <c r="AR18" i="7"/>
  <c r="U18" i="7"/>
  <c r="S18" i="7"/>
  <c r="BI17" i="7"/>
  <c r="BE17" i="7"/>
  <c r="BA17" i="7"/>
  <c r="AW17" i="7"/>
  <c r="BK17" i="7" s="1"/>
  <c r="AS17" i="7"/>
  <c r="AR17" i="7"/>
  <c r="U17" i="7"/>
  <c r="S17" i="7"/>
  <c r="BI16" i="7"/>
  <c r="BE16" i="7"/>
  <c r="BA16" i="7"/>
  <c r="AW16" i="7"/>
  <c r="BK16" i="7" s="1"/>
  <c r="AS16" i="7"/>
  <c r="AR16" i="7"/>
  <c r="U16" i="7"/>
  <c r="S16" i="7"/>
  <c r="BI15" i="7"/>
  <c r="BE15" i="7"/>
  <c r="BA15" i="7"/>
  <c r="AW15" i="7"/>
  <c r="BK15" i="7" s="1"/>
  <c r="AS15" i="7"/>
  <c r="AR15" i="7"/>
  <c r="U15" i="7"/>
  <c r="S15" i="7"/>
  <c r="A15" i="7"/>
  <c r="A16" i="7" s="1"/>
  <c r="A17" i="7" s="1"/>
  <c r="A18" i="7" s="1"/>
  <c r="A19" i="7" s="1"/>
  <c r="BI14" i="7"/>
  <c r="BI19" i="7" s="1"/>
  <c r="BE14" i="7"/>
  <c r="BE19" i="7" s="1"/>
  <c r="BA14" i="7"/>
  <c r="BA19" i="7" s="1"/>
  <c r="AW14" i="7"/>
  <c r="AW19" i="7" s="1"/>
  <c r="AS14" i="7"/>
  <c r="AS19" i="7" s="1"/>
  <c r="AR14" i="7"/>
  <c r="U14" i="7"/>
  <c r="S14" i="7"/>
  <c r="AV12" i="7"/>
  <c r="AX12" i="7" s="1"/>
  <c r="AY12" i="7" s="1"/>
  <c r="AZ12" i="7" s="1"/>
  <c r="BB12" i="7" s="1"/>
  <c r="BC12" i="7" s="1"/>
  <c r="BD12" i="7" s="1"/>
  <c r="BF12" i="7" s="1"/>
  <c r="BG12" i="7" s="1"/>
  <c r="BH12" i="7" s="1"/>
  <c r="BI12" i="7" s="1"/>
  <c r="BJ12" i="7" s="1"/>
  <c r="BK12" i="7" s="1"/>
  <c r="BL12" i="7" s="1"/>
  <c r="BM12" i="7" s="1"/>
  <c r="AU12" i="7"/>
  <c r="T12" i="7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S12" i="7"/>
  <c r="BT7" i="7"/>
  <c r="BS7" i="7"/>
  <c r="BU6" i="7"/>
  <c r="BT6" i="7"/>
  <c r="BS6" i="7"/>
  <c r="BK131" i="10" l="1"/>
  <c r="BL131" i="10" s="1"/>
  <c r="BK130" i="10"/>
  <c r="BM128" i="10"/>
  <c r="AS128" i="9"/>
  <c r="BO123" i="9"/>
  <c r="BL64" i="9"/>
  <c r="BM123" i="9"/>
  <c r="BK128" i="9"/>
  <c r="BL112" i="9"/>
  <c r="BL128" i="9" s="1"/>
  <c r="BL80" i="9"/>
  <c r="BL114" i="8"/>
  <c r="BL123" i="8" s="1"/>
  <c r="BM114" i="8"/>
  <c r="BK123" i="8"/>
  <c r="BK80" i="8"/>
  <c r="BM80" i="8" s="1"/>
  <c r="BM66" i="8"/>
  <c r="BL66" i="8"/>
  <c r="BM96" i="8"/>
  <c r="BL96" i="8"/>
  <c r="BM72" i="8"/>
  <c r="BL72" i="8"/>
  <c r="BM25" i="8"/>
  <c r="BL25" i="8"/>
  <c r="BM38" i="8"/>
  <c r="BL38" i="8"/>
  <c r="BM27" i="8"/>
  <c r="BL27" i="8"/>
  <c r="BM94" i="8"/>
  <c r="BL94" i="8"/>
  <c r="BL109" i="8"/>
  <c r="BL112" i="8" s="1"/>
  <c r="BM109" i="8"/>
  <c r="BM62" i="8"/>
  <c r="BL62" i="8"/>
  <c r="BM54" i="8"/>
  <c r="BL54" i="8"/>
  <c r="BM78" i="8"/>
  <c r="BL78" i="8"/>
  <c r="BM70" i="8"/>
  <c r="BL70" i="8"/>
  <c r="V128" i="8"/>
  <c r="BM37" i="8"/>
  <c r="BL37" i="8"/>
  <c r="S128" i="8"/>
  <c r="BM88" i="8"/>
  <c r="BL88" i="8"/>
  <c r="BK127" i="8"/>
  <c r="BL126" i="8"/>
  <c r="BL127" i="8" s="1"/>
  <c r="BM100" i="8"/>
  <c r="BL100" i="8"/>
  <c r="BM83" i="8"/>
  <c r="BL83" i="8"/>
  <c r="BM60" i="8"/>
  <c r="BL60" i="8"/>
  <c r="BK112" i="8"/>
  <c r="BM112" i="8" s="1"/>
  <c r="BM76" i="8"/>
  <c r="BL76" i="8"/>
  <c r="BM68" i="8"/>
  <c r="BL68" i="8"/>
  <c r="AS112" i="8"/>
  <c r="BO112" i="8" s="1"/>
  <c r="BR109" i="8"/>
  <c r="BK19" i="8"/>
  <c r="BM19" i="8" s="1"/>
  <c r="BL14" i="8"/>
  <c r="BL19" i="8" s="1"/>
  <c r="BM14" i="8"/>
  <c r="BM33" i="8"/>
  <c r="BL33" i="8"/>
  <c r="BO19" i="8"/>
  <c r="BR19" i="8"/>
  <c r="AS64" i="8"/>
  <c r="BR33" i="8"/>
  <c r="BR89" i="8"/>
  <c r="BS102" i="8" s="1"/>
  <c r="AS103" i="8"/>
  <c r="BO103" i="8" s="1"/>
  <c r="BM56" i="8"/>
  <c r="BL56" i="8"/>
  <c r="BU84" i="8"/>
  <c r="BW84" i="8" s="1"/>
  <c r="BV84" i="8"/>
  <c r="AS123" i="8"/>
  <c r="BR120" i="8"/>
  <c r="BK64" i="8"/>
  <c r="BM64" i="8" s="1"/>
  <c r="BL21" i="8"/>
  <c r="BM21" i="8"/>
  <c r="BM35" i="8"/>
  <c r="BL35" i="8"/>
  <c r="BM23" i="8"/>
  <c r="BL23" i="8"/>
  <c r="BM110" i="8"/>
  <c r="BL110" i="8"/>
  <c r="BM86" i="8"/>
  <c r="BL86" i="8"/>
  <c r="BM98" i="8"/>
  <c r="BL98" i="8"/>
  <c r="BM58" i="8"/>
  <c r="BL58" i="8"/>
  <c r="BM74" i="8"/>
  <c r="BL74" i="8"/>
  <c r="AR128" i="8"/>
  <c r="BK103" i="8"/>
  <c r="BM103" i="8" s="1"/>
  <c r="BL82" i="8"/>
  <c r="BL103" i="8" s="1"/>
  <c r="BM82" i="8"/>
  <c r="BM29" i="8"/>
  <c r="BL29" i="8"/>
  <c r="BM31" i="8"/>
  <c r="BL31" i="8"/>
  <c r="BL40" i="7"/>
  <c r="BM40" i="7"/>
  <c r="BM42" i="7"/>
  <c r="BL42" i="7"/>
  <c r="BL43" i="7"/>
  <c r="BM43" i="7"/>
  <c r="BL46" i="7"/>
  <c r="BM46" i="7"/>
  <c r="BL53" i="7"/>
  <c r="BM53" i="7"/>
  <c r="BM71" i="7"/>
  <c r="BL71" i="7"/>
  <c r="BM100" i="7"/>
  <c r="BL100" i="7"/>
  <c r="BM120" i="7"/>
  <c r="BL120" i="7"/>
  <c r="BM16" i="7"/>
  <c r="BL16" i="7"/>
  <c r="BL55" i="7"/>
  <c r="BM55" i="7"/>
  <c r="BL57" i="7"/>
  <c r="BM57" i="7"/>
  <c r="BL59" i="7"/>
  <c r="BM59" i="7"/>
  <c r="BL61" i="7"/>
  <c r="BM61" i="7"/>
  <c r="BM90" i="7"/>
  <c r="BL90" i="7"/>
  <c r="BM96" i="7"/>
  <c r="BL96" i="7"/>
  <c r="BM101" i="7"/>
  <c r="BL101" i="7"/>
  <c r="BM108" i="7"/>
  <c r="BL108" i="7"/>
  <c r="BM118" i="7"/>
  <c r="BL118" i="7"/>
  <c r="BR19" i="7"/>
  <c r="BM39" i="7"/>
  <c r="BL39" i="7"/>
  <c r="BM44" i="7"/>
  <c r="BL44" i="7"/>
  <c r="BM45" i="7"/>
  <c r="BL45" i="7"/>
  <c r="BM93" i="7"/>
  <c r="BL93" i="7"/>
  <c r="BM75" i="7"/>
  <c r="BL75" i="7"/>
  <c r="BM15" i="7"/>
  <c r="BL15" i="7"/>
  <c r="BM17" i="7"/>
  <c r="BL17" i="7"/>
  <c r="BM18" i="7"/>
  <c r="BL18" i="7"/>
  <c r="BM22" i="7"/>
  <c r="BL22" i="7"/>
  <c r="BM23" i="7"/>
  <c r="BL23" i="7"/>
  <c r="BM24" i="7"/>
  <c r="BL24" i="7"/>
  <c r="BL25" i="7"/>
  <c r="BM25" i="7"/>
  <c r="BM26" i="7"/>
  <c r="BL26" i="7"/>
  <c r="BM27" i="7"/>
  <c r="BL27" i="7"/>
  <c r="BM28" i="7"/>
  <c r="BL28" i="7"/>
  <c r="BL29" i="7"/>
  <c r="BM29" i="7"/>
  <c r="BM30" i="7"/>
  <c r="BL30" i="7"/>
  <c r="BM31" i="7"/>
  <c r="BL31" i="7"/>
  <c r="BM32" i="7"/>
  <c r="BL32" i="7"/>
  <c r="BL33" i="7"/>
  <c r="BM33" i="7"/>
  <c r="BM34" i="7"/>
  <c r="BL34" i="7"/>
  <c r="BM35" i="7"/>
  <c r="BL35" i="7"/>
  <c r="BL36" i="7"/>
  <c r="BM36" i="7"/>
  <c r="BM38" i="7"/>
  <c r="BL38" i="7"/>
  <c r="BM48" i="7"/>
  <c r="BL48" i="7"/>
  <c r="BM49" i="7"/>
  <c r="BL49" i="7"/>
  <c r="BL50" i="7"/>
  <c r="BM50" i="7"/>
  <c r="BL52" i="7"/>
  <c r="BM52" i="7"/>
  <c r="BM97" i="7"/>
  <c r="BL97" i="7"/>
  <c r="BM109" i="7"/>
  <c r="BL109" i="7"/>
  <c r="BR63" i="7"/>
  <c r="BL54" i="7"/>
  <c r="BL56" i="7"/>
  <c r="BL58" i="7"/>
  <c r="BL60" i="7"/>
  <c r="BL62" i="7"/>
  <c r="BL73" i="7"/>
  <c r="BM76" i="7"/>
  <c r="BM92" i="7"/>
  <c r="A128" i="7"/>
  <c r="BK14" i="7"/>
  <c r="AR64" i="7"/>
  <c r="BE64" i="7"/>
  <c r="BQ33" i="7"/>
  <c r="BK37" i="7"/>
  <c r="BK63" i="7"/>
  <c r="AS67" i="7"/>
  <c r="AS80" i="7" s="1"/>
  <c r="BO19" i="7" s="1"/>
  <c r="AR80" i="7"/>
  <c r="BR78" i="7"/>
  <c r="BK70" i="7"/>
  <c r="BK77" i="7"/>
  <c r="V123" i="7"/>
  <c r="BA123" i="7"/>
  <c r="BM115" i="7"/>
  <c r="BD128" i="7"/>
  <c r="S64" i="7"/>
  <c r="AS64" i="7"/>
  <c r="BI64" i="7"/>
  <c r="BR33" i="7"/>
  <c r="BK47" i="7"/>
  <c r="V80" i="7"/>
  <c r="BA80" i="7"/>
  <c r="BK68" i="7"/>
  <c r="BL74" i="7"/>
  <c r="AS103" i="7"/>
  <c r="BO103" i="7" s="1"/>
  <c r="BR89" i="7"/>
  <c r="BM88" i="7"/>
  <c r="BL88" i="7"/>
  <c r="BM89" i="7"/>
  <c r="BL89" i="7"/>
  <c r="AY128" i="7"/>
  <c r="R128" i="7"/>
  <c r="U21" i="7"/>
  <c r="U64" i="7" s="1"/>
  <c r="AW64" i="7"/>
  <c r="BK21" i="7"/>
  <c r="BK41" i="7"/>
  <c r="BK51" i="7"/>
  <c r="BL69" i="7"/>
  <c r="BM72" i="7"/>
  <c r="BK78" i="7"/>
  <c r="S80" i="7"/>
  <c r="BL83" i="7"/>
  <c r="BM83" i="7"/>
  <c r="BM85" i="7"/>
  <c r="BL85" i="7"/>
  <c r="U112" i="7"/>
  <c r="BK105" i="7"/>
  <c r="BL110" i="7"/>
  <c r="S123" i="7"/>
  <c r="AV128" i="7"/>
  <c r="BB128" i="7"/>
  <c r="BG128" i="7"/>
  <c r="U80" i="7"/>
  <c r="AW80" i="7"/>
  <c r="AR103" i="7"/>
  <c r="BE103" i="7"/>
  <c r="BK84" i="7"/>
  <c r="BA112" i="7"/>
  <c r="BM117" i="7"/>
  <c r="BL117" i="7"/>
  <c r="X128" i="7"/>
  <c r="AF128" i="7"/>
  <c r="AN128" i="7"/>
  <c r="AR123" i="7"/>
  <c r="AX128" i="7"/>
  <c r="BC128" i="7"/>
  <c r="BE80" i="7"/>
  <c r="BK67" i="7"/>
  <c r="BQ78" i="7"/>
  <c r="BK79" i="7"/>
  <c r="S103" i="7"/>
  <c r="U82" i="7"/>
  <c r="U103" i="7" s="1"/>
  <c r="BU84" i="7"/>
  <c r="BW84" i="7" s="1"/>
  <c r="BK86" i="7"/>
  <c r="BM91" i="7"/>
  <c r="BL91" i="7"/>
  <c r="BR109" i="7"/>
  <c r="V112" i="7"/>
  <c r="BE123" i="7"/>
  <c r="AU128" i="7"/>
  <c r="BK66" i="7"/>
  <c r="BQ67" i="7"/>
  <c r="AW103" i="7"/>
  <c r="BK82" i="7"/>
  <c r="BQ89" i="7"/>
  <c r="BK94" i="7"/>
  <c r="BK98" i="7"/>
  <c r="AR112" i="7"/>
  <c r="BE112" i="7"/>
  <c r="BK106" i="7"/>
  <c r="BK111" i="7"/>
  <c r="AS123" i="7"/>
  <c r="BI123" i="7"/>
  <c r="BR120" i="7"/>
  <c r="Y128" i="7"/>
  <c r="AC128" i="7"/>
  <c r="AG128" i="7"/>
  <c r="AK128" i="7"/>
  <c r="AO128" i="7"/>
  <c r="AT128" i="7"/>
  <c r="BK126" i="7"/>
  <c r="BA103" i="7"/>
  <c r="BK87" i="7"/>
  <c r="BR92" i="7"/>
  <c r="BR102" i="7"/>
  <c r="BK95" i="7"/>
  <c r="BK99" i="7"/>
  <c r="AS112" i="7"/>
  <c r="BO112" i="7" s="1"/>
  <c r="BI112" i="7"/>
  <c r="BK107" i="7"/>
  <c r="U123" i="7"/>
  <c r="AW123" i="7"/>
  <c r="BK114" i="7"/>
  <c r="BK116" i="7"/>
  <c r="BK119" i="7"/>
  <c r="Z128" i="7"/>
  <c r="AD128" i="7"/>
  <c r="AH128" i="7"/>
  <c r="AL128" i="7"/>
  <c r="AP128" i="7"/>
  <c r="BF128" i="7"/>
  <c r="AK128" i="6"/>
  <c r="AC128" i="6"/>
  <c r="T128" i="6"/>
  <c r="BH127" i="6"/>
  <c r="BG127" i="6"/>
  <c r="BF127" i="6"/>
  <c r="BD127" i="6"/>
  <c r="BC127" i="6"/>
  <c r="BB127" i="6"/>
  <c r="AZ127" i="6"/>
  <c r="AY127" i="6"/>
  <c r="AX127" i="6"/>
  <c r="AV127" i="6"/>
  <c r="AU127" i="6"/>
  <c r="AT127" i="6"/>
  <c r="AR127" i="6"/>
  <c r="AQ127" i="6"/>
  <c r="AP127" i="6"/>
  <c r="AO127" i="6"/>
  <c r="BI126" i="6"/>
  <c r="BI127" i="6" s="1"/>
  <c r="BE126" i="6"/>
  <c r="BE127" i="6" s="1"/>
  <c r="BA126" i="6"/>
  <c r="BA127" i="6" s="1"/>
  <c r="AW126" i="6"/>
  <c r="AW127" i="6" s="1"/>
  <c r="AS126" i="6"/>
  <c r="AS127" i="6" s="1"/>
  <c r="AR126" i="6"/>
  <c r="BH123" i="6"/>
  <c r="BG123" i="6"/>
  <c r="BF123" i="6"/>
  <c r="BD123" i="6"/>
  <c r="BC123" i="6"/>
  <c r="BB123" i="6"/>
  <c r="BB128" i="6" s="1"/>
  <c r="AZ123" i="6"/>
  <c r="AY123" i="6"/>
  <c r="AX123" i="6"/>
  <c r="AV123" i="6"/>
  <c r="AU123" i="6"/>
  <c r="AT123" i="6"/>
  <c r="AQ123" i="6"/>
  <c r="AP123" i="6"/>
  <c r="AP128" i="6" s="1"/>
  <c r="AO123" i="6"/>
  <c r="AN123" i="6"/>
  <c r="AM123" i="6"/>
  <c r="AL123" i="6"/>
  <c r="AL128" i="6" s="1"/>
  <c r="AK123" i="6"/>
  <c r="AJ123" i="6"/>
  <c r="AI123" i="6"/>
  <c r="AH123" i="6"/>
  <c r="AH128" i="6" s="1"/>
  <c r="AG123" i="6"/>
  <c r="AG128" i="6" s="1"/>
  <c r="AF123" i="6"/>
  <c r="AE123" i="6"/>
  <c r="AD123" i="6"/>
  <c r="AD128" i="6" s="1"/>
  <c r="AC123" i="6"/>
  <c r="AB123" i="6"/>
  <c r="AA123" i="6"/>
  <c r="Z123" i="6"/>
  <c r="Z128" i="6" s="1"/>
  <c r="Y123" i="6"/>
  <c r="Y128" i="6" s="1"/>
  <c r="X123" i="6"/>
  <c r="W123" i="6"/>
  <c r="T123" i="6"/>
  <c r="R123" i="6"/>
  <c r="AS122" i="6"/>
  <c r="AR122" i="6"/>
  <c r="V122" i="6"/>
  <c r="S122" i="6"/>
  <c r="U122" i="6" s="1"/>
  <c r="AR121" i="6"/>
  <c r="AS121" i="6" s="1"/>
  <c r="V121" i="6"/>
  <c r="U121" i="6"/>
  <c r="S121" i="6"/>
  <c r="BI120" i="6"/>
  <c r="BE120" i="6"/>
  <c r="BA120" i="6"/>
  <c r="AW120" i="6"/>
  <c r="BK120" i="6" s="1"/>
  <c r="AS120" i="6"/>
  <c r="AR120" i="6"/>
  <c r="U120" i="6"/>
  <c r="BI119" i="6"/>
  <c r="BE119" i="6"/>
  <c r="BA119" i="6"/>
  <c r="AW119" i="6"/>
  <c r="BK119" i="6" s="1"/>
  <c r="AS119" i="6"/>
  <c r="AR119" i="6"/>
  <c r="V119" i="6"/>
  <c r="U119" i="6"/>
  <c r="S119" i="6"/>
  <c r="BI118" i="6"/>
  <c r="BE118" i="6"/>
  <c r="BA118" i="6"/>
  <c r="AW118" i="6"/>
  <c r="BK118" i="6" s="1"/>
  <c r="BM118" i="6" s="1"/>
  <c r="AS118" i="6"/>
  <c r="AR118" i="6"/>
  <c r="V118" i="6"/>
  <c r="U118" i="6"/>
  <c r="S118" i="6"/>
  <c r="BI117" i="6"/>
  <c r="BE117" i="6"/>
  <c r="BA117" i="6"/>
  <c r="AW117" i="6"/>
  <c r="BK117" i="6" s="1"/>
  <c r="BM117" i="6" s="1"/>
  <c r="AR117" i="6"/>
  <c r="AS117" i="6" s="1"/>
  <c r="V117" i="6"/>
  <c r="U117" i="6"/>
  <c r="S117" i="6"/>
  <c r="A117" i="6"/>
  <c r="A118" i="6" s="1"/>
  <c r="A119" i="6" s="1"/>
  <c r="A120" i="6" s="1"/>
  <c r="A121" i="6" s="1"/>
  <c r="A122" i="6" s="1"/>
  <c r="A123" i="6" s="1"/>
  <c r="BI116" i="6"/>
  <c r="BE116" i="6"/>
  <c r="BE123" i="6" s="1"/>
  <c r="BA116" i="6"/>
  <c r="AW116" i="6"/>
  <c r="AR116" i="6"/>
  <c r="V116" i="6"/>
  <c r="S116" i="6"/>
  <c r="U116" i="6" s="1"/>
  <c r="A116" i="6"/>
  <c r="BI115" i="6"/>
  <c r="BI123" i="6" s="1"/>
  <c r="BE115" i="6"/>
  <c r="BA115" i="6"/>
  <c r="AW115" i="6"/>
  <c r="BK115" i="6" s="1"/>
  <c r="AS115" i="6"/>
  <c r="AR115" i="6"/>
  <c r="V115" i="6"/>
  <c r="U115" i="6"/>
  <c r="S115" i="6"/>
  <c r="A115" i="6"/>
  <c r="BI114" i="6"/>
  <c r="BE114" i="6"/>
  <c r="BA114" i="6"/>
  <c r="AW114" i="6"/>
  <c r="AW123" i="6" s="1"/>
  <c r="AS114" i="6"/>
  <c r="AR114" i="6"/>
  <c r="V114" i="6"/>
  <c r="U114" i="6"/>
  <c r="U123" i="6" s="1"/>
  <c r="S114" i="6"/>
  <c r="BH112" i="6"/>
  <c r="BG112" i="6"/>
  <c r="BF112" i="6"/>
  <c r="BD112" i="6"/>
  <c r="BC112" i="6"/>
  <c r="BB112" i="6"/>
  <c r="AZ112" i="6"/>
  <c r="AY112" i="6"/>
  <c r="AX112" i="6"/>
  <c r="AV112" i="6"/>
  <c r="AU112" i="6"/>
  <c r="AT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R112" i="6"/>
  <c r="BQ111" i="6"/>
  <c r="BI111" i="6"/>
  <c r="BE111" i="6"/>
  <c r="BA111" i="6"/>
  <c r="AW111" i="6"/>
  <c r="BK111" i="6" s="1"/>
  <c r="BL111" i="6" s="1"/>
  <c r="AS111" i="6"/>
  <c r="BR111" i="6" s="1"/>
  <c r="AR111" i="6"/>
  <c r="V111" i="6"/>
  <c r="S111" i="6"/>
  <c r="U111" i="6" s="1"/>
  <c r="BI110" i="6"/>
  <c r="BE110" i="6"/>
  <c r="BA110" i="6"/>
  <c r="AW110" i="6"/>
  <c r="BK110" i="6" s="1"/>
  <c r="BM110" i="6" s="1"/>
  <c r="AR110" i="6"/>
  <c r="AS110" i="6" s="1"/>
  <c r="BR110" i="6" s="1"/>
  <c r="V110" i="6"/>
  <c r="BQ110" i="6" s="1"/>
  <c r="U110" i="6"/>
  <c r="S110" i="6"/>
  <c r="A110" i="6"/>
  <c r="A111" i="6" s="1"/>
  <c r="A112" i="6" s="1"/>
  <c r="BI109" i="6"/>
  <c r="BE109" i="6"/>
  <c r="BA109" i="6"/>
  <c r="AW109" i="6"/>
  <c r="BK109" i="6" s="1"/>
  <c r="AS109" i="6"/>
  <c r="AR109" i="6"/>
  <c r="V109" i="6"/>
  <c r="U109" i="6"/>
  <c r="S109" i="6"/>
  <c r="BI108" i="6"/>
  <c r="BE108" i="6"/>
  <c r="BA108" i="6"/>
  <c r="AW108" i="6"/>
  <c r="AR108" i="6"/>
  <c r="AS108" i="6" s="1"/>
  <c r="V108" i="6"/>
  <c r="U108" i="6"/>
  <c r="S108" i="6"/>
  <c r="A108" i="6"/>
  <c r="A109" i="6" s="1"/>
  <c r="BI107" i="6"/>
  <c r="BE107" i="6"/>
  <c r="BA107" i="6"/>
  <c r="AW107" i="6"/>
  <c r="BK107" i="6" s="1"/>
  <c r="BL107" i="6" s="1"/>
  <c r="AS107" i="6"/>
  <c r="AR107" i="6"/>
  <c r="V107" i="6"/>
  <c r="S107" i="6"/>
  <c r="U107" i="6" s="1"/>
  <c r="A107" i="6"/>
  <c r="BI106" i="6"/>
  <c r="BE106" i="6"/>
  <c r="BA106" i="6"/>
  <c r="AW106" i="6"/>
  <c r="BK106" i="6" s="1"/>
  <c r="AS106" i="6"/>
  <c r="AR106" i="6"/>
  <c r="V106" i="6"/>
  <c r="S106" i="6"/>
  <c r="A106" i="6"/>
  <c r="BI105" i="6"/>
  <c r="BI112" i="6" s="1"/>
  <c r="BE105" i="6"/>
  <c r="BE112" i="6" s="1"/>
  <c r="BA105" i="6"/>
  <c r="BA112" i="6" s="1"/>
  <c r="AW105" i="6"/>
  <c r="AS105" i="6"/>
  <c r="AR105" i="6"/>
  <c r="V105" i="6"/>
  <c r="U105" i="6"/>
  <c r="S105" i="6"/>
  <c r="BH103" i="6"/>
  <c r="BG103" i="6"/>
  <c r="BF103" i="6"/>
  <c r="BD103" i="6"/>
  <c r="BC103" i="6"/>
  <c r="BB103" i="6"/>
  <c r="AZ103" i="6"/>
  <c r="AY103" i="6"/>
  <c r="AX103" i="6"/>
  <c r="AV103" i="6"/>
  <c r="AU103" i="6"/>
  <c r="AT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R103" i="6"/>
  <c r="BQ102" i="6"/>
  <c r="BK102" i="6"/>
  <c r="AS102" i="6"/>
  <c r="AR102" i="6"/>
  <c r="V102" i="6"/>
  <c r="U102" i="6"/>
  <c r="S102" i="6"/>
  <c r="BI101" i="6"/>
  <c r="BE101" i="6"/>
  <c r="BA101" i="6"/>
  <c r="AW101" i="6"/>
  <c r="BK101" i="6" s="1"/>
  <c r="AS101" i="6"/>
  <c r="AR101" i="6"/>
  <c r="V101" i="6"/>
  <c r="U101" i="6"/>
  <c r="S101" i="6"/>
  <c r="BI100" i="6"/>
  <c r="BE100" i="6"/>
  <c r="BA100" i="6"/>
  <c r="AW100" i="6"/>
  <c r="AR100" i="6"/>
  <c r="AS100" i="6" s="1"/>
  <c r="V100" i="6"/>
  <c r="U100" i="6"/>
  <c r="S100" i="6"/>
  <c r="BI99" i="6"/>
  <c r="BE99" i="6"/>
  <c r="BA99" i="6"/>
  <c r="AW99" i="6"/>
  <c r="BK99" i="6" s="1"/>
  <c r="BL99" i="6" s="1"/>
  <c r="AS99" i="6"/>
  <c r="AR99" i="6"/>
  <c r="V99" i="6"/>
  <c r="S99" i="6"/>
  <c r="U99" i="6" s="1"/>
  <c r="BI98" i="6"/>
  <c r="BE98" i="6"/>
  <c r="BA98" i="6"/>
  <c r="AW98" i="6"/>
  <c r="AS98" i="6"/>
  <c r="AR98" i="6"/>
  <c r="V98" i="6"/>
  <c r="S98" i="6"/>
  <c r="U98" i="6" s="1"/>
  <c r="BI97" i="6"/>
  <c r="BE97" i="6"/>
  <c r="BA97" i="6"/>
  <c r="AW97" i="6"/>
  <c r="BK97" i="6" s="1"/>
  <c r="BM97" i="6" s="1"/>
  <c r="AS97" i="6"/>
  <c r="AR97" i="6"/>
  <c r="V97" i="6"/>
  <c r="U97" i="6"/>
  <c r="S97" i="6"/>
  <c r="BI96" i="6"/>
  <c r="BE96" i="6"/>
  <c r="BA96" i="6"/>
  <c r="AW96" i="6"/>
  <c r="AR96" i="6"/>
  <c r="AS96" i="6" s="1"/>
  <c r="V96" i="6"/>
  <c r="U96" i="6"/>
  <c r="S96" i="6"/>
  <c r="BI95" i="6"/>
  <c r="BE95" i="6"/>
  <c r="BA95" i="6"/>
  <c r="AW95" i="6"/>
  <c r="AR95" i="6"/>
  <c r="AS95" i="6" s="1"/>
  <c r="V95" i="6"/>
  <c r="S95" i="6"/>
  <c r="U95" i="6" s="1"/>
  <c r="BI94" i="6"/>
  <c r="BE94" i="6"/>
  <c r="BA94" i="6"/>
  <c r="AW94" i="6"/>
  <c r="BK94" i="6" s="1"/>
  <c r="AS94" i="6"/>
  <c r="AR94" i="6"/>
  <c r="V94" i="6"/>
  <c r="U94" i="6"/>
  <c r="S94" i="6"/>
  <c r="BI93" i="6"/>
  <c r="BE93" i="6"/>
  <c r="BA93" i="6"/>
  <c r="AW93" i="6"/>
  <c r="BK93" i="6" s="1"/>
  <c r="AS93" i="6"/>
  <c r="AR93" i="6"/>
  <c r="V93" i="6"/>
  <c r="U93" i="6"/>
  <c r="S93" i="6"/>
  <c r="BI92" i="6"/>
  <c r="BE92" i="6"/>
  <c r="BA92" i="6"/>
  <c r="AW92" i="6"/>
  <c r="BK92" i="6" s="1"/>
  <c r="BL92" i="6" s="1"/>
  <c r="AS92" i="6"/>
  <c r="AR92" i="6"/>
  <c r="V92" i="6"/>
  <c r="U92" i="6"/>
  <c r="S92" i="6"/>
  <c r="BI91" i="6"/>
  <c r="BE91" i="6"/>
  <c r="BA91" i="6"/>
  <c r="AW91" i="6"/>
  <c r="BK91" i="6" s="1"/>
  <c r="AS91" i="6"/>
  <c r="AR91" i="6"/>
  <c r="V91" i="6"/>
  <c r="U91" i="6"/>
  <c r="S91" i="6"/>
  <c r="BI90" i="6"/>
  <c r="BE90" i="6"/>
  <c r="BA90" i="6"/>
  <c r="AW90" i="6"/>
  <c r="BK90" i="6" s="1"/>
  <c r="AR90" i="6"/>
  <c r="AS90" i="6" s="1"/>
  <c r="BR92" i="6" s="1"/>
  <c r="V90" i="6"/>
  <c r="U90" i="6"/>
  <c r="S90" i="6"/>
  <c r="BQ89" i="6"/>
  <c r="BI89" i="6"/>
  <c r="BE89" i="6"/>
  <c r="BA89" i="6"/>
  <c r="AW89" i="6"/>
  <c r="AS89" i="6"/>
  <c r="AR89" i="6"/>
  <c r="V89" i="6"/>
  <c r="U89" i="6"/>
  <c r="S89" i="6"/>
  <c r="BI88" i="6"/>
  <c r="BE88" i="6"/>
  <c r="BA88" i="6"/>
  <c r="AW88" i="6"/>
  <c r="BK88" i="6" s="1"/>
  <c r="BM88" i="6" s="1"/>
  <c r="AR88" i="6"/>
  <c r="AS88" i="6" s="1"/>
  <c r="V88" i="6"/>
  <c r="U88" i="6"/>
  <c r="S88" i="6"/>
  <c r="BI87" i="6"/>
  <c r="BE87" i="6"/>
  <c r="BA87" i="6"/>
  <c r="AW87" i="6"/>
  <c r="AS87" i="6"/>
  <c r="AR87" i="6"/>
  <c r="V87" i="6"/>
  <c r="S87" i="6"/>
  <c r="U87" i="6" s="1"/>
  <c r="BI86" i="6"/>
  <c r="BE86" i="6"/>
  <c r="BA86" i="6"/>
  <c r="AW86" i="6"/>
  <c r="BK86" i="6" s="1"/>
  <c r="AS86" i="6"/>
  <c r="AR86" i="6"/>
  <c r="V86" i="6"/>
  <c r="S86" i="6"/>
  <c r="U86" i="6" s="1"/>
  <c r="BI85" i="6"/>
  <c r="BE85" i="6"/>
  <c r="BA85" i="6"/>
  <c r="AW85" i="6"/>
  <c r="BK85" i="6" s="1"/>
  <c r="AS85" i="6"/>
  <c r="AR85" i="6"/>
  <c r="V85" i="6"/>
  <c r="U85" i="6"/>
  <c r="S85" i="6"/>
  <c r="BU84" i="6"/>
  <c r="BS84" i="6"/>
  <c r="BI84" i="6"/>
  <c r="BE84" i="6"/>
  <c r="BA84" i="6"/>
  <c r="AW84" i="6"/>
  <c r="BK84" i="6" s="1"/>
  <c r="AS84" i="6"/>
  <c r="AR84" i="6"/>
  <c r="V84" i="6"/>
  <c r="U84" i="6"/>
  <c r="BT84" i="6" s="1"/>
  <c r="S84" i="6"/>
  <c r="S103" i="6" s="1"/>
  <c r="A84" i="6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BI83" i="6"/>
  <c r="BE83" i="6"/>
  <c r="BA83" i="6"/>
  <c r="AW83" i="6"/>
  <c r="BK83" i="6" s="1"/>
  <c r="BM83" i="6" s="1"/>
  <c r="AS83" i="6"/>
  <c r="AR83" i="6"/>
  <c r="V83" i="6"/>
  <c r="U83" i="6"/>
  <c r="S83" i="6"/>
  <c r="A83" i="6"/>
  <c r="BI82" i="6"/>
  <c r="BE82" i="6"/>
  <c r="BA82" i="6"/>
  <c r="BA103" i="6" s="1"/>
  <c r="AW82" i="6"/>
  <c r="AR82" i="6"/>
  <c r="V82" i="6"/>
  <c r="U82" i="6"/>
  <c r="S82" i="6"/>
  <c r="BH80" i="6"/>
  <c r="BG80" i="6"/>
  <c r="BF80" i="6"/>
  <c r="BD80" i="6"/>
  <c r="BC80" i="6"/>
  <c r="BB80" i="6"/>
  <c r="AZ80" i="6"/>
  <c r="AY80" i="6"/>
  <c r="AX80" i="6"/>
  <c r="AV80" i="6"/>
  <c r="AU80" i="6"/>
  <c r="AT80" i="6"/>
  <c r="AR80" i="6"/>
  <c r="AQ80" i="6"/>
  <c r="AP80" i="6"/>
  <c r="AO80" i="6"/>
  <c r="AN80" i="6"/>
  <c r="AM80" i="6"/>
  <c r="AL80" i="6"/>
  <c r="AK80" i="6"/>
  <c r="AJ80" i="6"/>
  <c r="AJ128" i="6" s="1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T80" i="6"/>
  <c r="R80" i="6"/>
  <c r="BI79" i="6"/>
  <c r="BE79" i="6"/>
  <c r="BA79" i="6"/>
  <c r="AW79" i="6"/>
  <c r="AR79" i="6"/>
  <c r="AS79" i="6" s="1"/>
  <c r="V79" i="6"/>
  <c r="U79" i="6"/>
  <c r="S79" i="6"/>
  <c r="BI78" i="6"/>
  <c r="BE78" i="6"/>
  <c r="BA78" i="6"/>
  <c r="AW78" i="6"/>
  <c r="BK78" i="6" s="1"/>
  <c r="AS78" i="6"/>
  <c r="AR78" i="6"/>
  <c r="V78" i="6"/>
  <c r="U78" i="6"/>
  <c r="S78" i="6"/>
  <c r="BI77" i="6"/>
  <c r="BE77" i="6"/>
  <c r="BA77" i="6"/>
  <c r="AW77" i="6"/>
  <c r="AR77" i="6"/>
  <c r="AS77" i="6" s="1"/>
  <c r="V77" i="6"/>
  <c r="U77" i="6"/>
  <c r="S77" i="6"/>
  <c r="BI76" i="6"/>
  <c r="BE76" i="6"/>
  <c r="BA76" i="6"/>
  <c r="AW76" i="6"/>
  <c r="AS76" i="6"/>
  <c r="AR76" i="6"/>
  <c r="V76" i="6"/>
  <c r="S76" i="6"/>
  <c r="U76" i="6" s="1"/>
  <c r="BI75" i="6"/>
  <c r="BE75" i="6"/>
  <c r="BA75" i="6"/>
  <c r="AW75" i="6"/>
  <c r="BK75" i="6" s="1"/>
  <c r="AS75" i="6"/>
  <c r="AR75" i="6"/>
  <c r="V75" i="6"/>
  <c r="U75" i="6"/>
  <c r="S75" i="6"/>
  <c r="BI74" i="6"/>
  <c r="BE74" i="6"/>
  <c r="BA74" i="6"/>
  <c r="AW74" i="6"/>
  <c r="BK74" i="6" s="1"/>
  <c r="AS74" i="6"/>
  <c r="AR74" i="6"/>
  <c r="V74" i="6"/>
  <c r="U74" i="6"/>
  <c r="S74" i="6"/>
  <c r="BI73" i="6"/>
  <c r="BE73" i="6"/>
  <c r="BA73" i="6"/>
  <c r="AW73" i="6"/>
  <c r="BK73" i="6" s="1"/>
  <c r="BM73" i="6" s="1"/>
  <c r="AR73" i="6"/>
  <c r="AS73" i="6" s="1"/>
  <c r="V73" i="6"/>
  <c r="U73" i="6"/>
  <c r="S73" i="6"/>
  <c r="BI72" i="6"/>
  <c r="BE72" i="6"/>
  <c r="BA72" i="6"/>
  <c r="AW72" i="6"/>
  <c r="AR72" i="6"/>
  <c r="AS72" i="6" s="1"/>
  <c r="V72" i="6"/>
  <c r="S72" i="6"/>
  <c r="U72" i="6" s="1"/>
  <c r="BI71" i="6"/>
  <c r="BE71" i="6"/>
  <c r="BA71" i="6"/>
  <c r="AW71" i="6"/>
  <c r="BK71" i="6" s="1"/>
  <c r="AS71" i="6"/>
  <c r="AR71" i="6"/>
  <c r="V71" i="6"/>
  <c r="S71" i="6"/>
  <c r="U71" i="6" s="1"/>
  <c r="BI70" i="6"/>
  <c r="BE70" i="6"/>
  <c r="BA70" i="6"/>
  <c r="AW70" i="6"/>
  <c r="BK70" i="6" s="1"/>
  <c r="AS70" i="6"/>
  <c r="AR70" i="6"/>
  <c r="V70" i="6"/>
  <c r="U70" i="6"/>
  <c r="S70" i="6"/>
  <c r="BI69" i="6"/>
  <c r="BE69" i="6"/>
  <c r="BA69" i="6"/>
  <c r="AW69" i="6"/>
  <c r="AR69" i="6"/>
  <c r="AS69" i="6" s="1"/>
  <c r="V69" i="6"/>
  <c r="U69" i="6"/>
  <c r="S69" i="6"/>
  <c r="BI68" i="6"/>
  <c r="BE68" i="6"/>
  <c r="BA68" i="6"/>
  <c r="AW68" i="6"/>
  <c r="AS68" i="6"/>
  <c r="BR78" i="6" s="1"/>
  <c r="AR68" i="6"/>
  <c r="V68" i="6"/>
  <c r="S68" i="6"/>
  <c r="U68" i="6" s="1"/>
  <c r="A68" i="6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BI67" i="6"/>
  <c r="BE67" i="6"/>
  <c r="BA67" i="6"/>
  <c r="AW67" i="6"/>
  <c r="AR67" i="6"/>
  <c r="AS67" i="6" s="1"/>
  <c r="V67" i="6"/>
  <c r="U67" i="6"/>
  <c r="S67" i="6"/>
  <c r="A67" i="6"/>
  <c r="BI66" i="6"/>
  <c r="BE66" i="6"/>
  <c r="BA66" i="6"/>
  <c r="AW66" i="6"/>
  <c r="AS66" i="6"/>
  <c r="AR66" i="6"/>
  <c r="V66" i="6"/>
  <c r="S66" i="6"/>
  <c r="BH64" i="6"/>
  <c r="BG64" i="6"/>
  <c r="BF64" i="6"/>
  <c r="BD64" i="6"/>
  <c r="BC64" i="6"/>
  <c r="BB64" i="6"/>
  <c r="AZ64" i="6"/>
  <c r="AY64" i="6"/>
  <c r="AX64" i="6"/>
  <c r="AV64" i="6"/>
  <c r="AU64" i="6"/>
  <c r="AT64" i="6"/>
  <c r="AQ64" i="6"/>
  <c r="AP64" i="6"/>
  <c r="AO64" i="6"/>
  <c r="R64" i="6"/>
  <c r="BI63" i="6"/>
  <c r="BE63" i="6"/>
  <c r="BA63" i="6"/>
  <c r="AW63" i="6"/>
  <c r="BK63" i="6" s="1"/>
  <c r="AS63" i="6"/>
  <c r="AR63" i="6"/>
  <c r="V63" i="6"/>
  <c r="S63" i="6"/>
  <c r="U63" i="6" s="1"/>
  <c r="BI62" i="6"/>
  <c r="BE62" i="6"/>
  <c r="BA62" i="6"/>
  <c r="AW62" i="6"/>
  <c r="AR62" i="6"/>
  <c r="AS62" i="6" s="1"/>
  <c r="V62" i="6"/>
  <c r="U62" i="6"/>
  <c r="S62" i="6"/>
  <c r="BI61" i="6"/>
  <c r="BE61" i="6"/>
  <c r="BA61" i="6"/>
  <c r="AW61" i="6"/>
  <c r="AR61" i="6"/>
  <c r="AS61" i="6" s="1"/>
  <c r="V61" i="6"/>
  <c r="S61" i="6"/>
  <c r="U61" i="6" s="1"/>
  <c r="BI60" i="6"/>
  <c r="BE60" i="6"/>
  <c r="BA60" i="6"/>
  <c r="AW60" i="6"/>
  <c r="BK60" i="6" s="1"/>
  <c r="AS60" i="6"/>
  <c r="AR60" i="6"/>
  <c r="V60" i="6"/>
  <c r="U60" i="6"/>
  <c r="S60" i="6"/>
  <c r="BK59" i="6"/>
  <c r="BI59" i="6"/>
  <c r="BE59" i="6"/>
  <c r="BA59" i="6"/>
  <c r="AW59" i="6"/>
  <c r="AS59" i="6"/>
  <c r="AR59" i="6"/>
  <c r="V59" i="6"/>
  <c r="U59" i="6"/>
  <c r="S59" i="6"/>
  <c r="BI58" i="6"/>
  <c r="BE58" i="6"/>
  <c r="BA58" i="6"/>
  <c r="AW58" i="6"/>
  <c r="BK58" i="6" s="1"/>
  <c r="AR58" i="6"/>
  <c r="AS58" i="6" s="1"/>
  <c r="V58" i="6"/>
  <c r="U58" i="6"/>
  <c r="S58" i="6"/>
  <c r="BI57" i="6"/>
  <c r="BE57" i="6"/>
  <c r="BA57" i="6"/>
  <c r="AW57" i="6"/>
  <c r="AS57" i="6"/>
  <c r="AR57" i="6"/>
  <c r="V57" i="6"/>
  <c r="S57" i="6"/>
  <c r="U57" i="6" s="1"/>
  <c r="BI56" i="6"/>
  <c r="BE56" i="6"/>
  <c r="BA56" i="6"/>
  <c r="AW56" i="6"/>
  <c r="BK56" i="6" s="1"/>
  <c r="AR56" i="6"/>
  <c r="AS56" i="6" s="1"/>
  <c r="V56" i="6"/>
  <c r="S56" i="6"/>
  <c r="U56" i="6" s="1"/>
  <c r="BI55" i="6"/>
  <c r="BE55" i="6"/>
  <c r="BA55" i="6"/>
  <c r="AW55" i="6"/>
  <c r="BK55" i="6" s="1"/>
  <c r="AS55" i="6"/>
  <c r="AR55" i="6"/>
  <c r="V55" i="6"/>
  <c r="S55" i="6"/>
  <c r="U55" i="6" s="1"/>
  <c r="BI54" i="6"/>
  <c r="BE54" i="6"/>
  <c r="BA54" i="6"/>
  <c r="AW54" i="6"/>
  <c r="BK54" i="6" s="1"/>
  <c r="BL54" i="6" s="1"/>
  <c r="AR54" i="6"/>
  <c r="AS54" i="6" s="1"/>
  <c r="V54" i="6"/>
  <c r="U54" i="6"/>
  <c r="S54" i="6"/>
  <c r="BI53" i="6"/>
  <c r="BA53" i="6"/>
  <c r="AW53" i="6"/>
  <c r="BK53" i="6" s="1"/>
  <c r="BL53" i="6" s="1"/>
  <c r="AR53" i="6"/>
  <c r="AS53" i="6" s="1"/>
  <c r="V53" i="6"/>
  <c r="U53" i="6"/>
  <c r="S53" i="6"/>
  <c r="BI52" i="6"/>
  <c r="BE52" i="6"/>
  <c r="BA52" i="6"/>
  <c r="AW52" i="6"/>
  <c r="AS52" i="6"/>
  <c r="AR52" i="6"/>
  <c r="V52" i="6"/>
  <c r="S52" i="6"/>
  <c r="U52" i="6" s="1"/>
  <c r="BI51" i="6"/>
  <c r="BE51" i="6"/>
  <c r="BA51" i="6"/>
  <c r="AW51" i="6"/>
  <c r="AR51" i="6"/>
  <c r="AS51" i="6" s="1"/>
  <c r="V51" i="6"/>
  <c r="S51" i="6"/>
  <c r="U51" i="6" s="1"/>
  <c r="BI50" i="6"/>
  <c r="BE50" i="6"/>
  <c r="BA50" i="6"/>
  <c r="AW50" i="6"/>
  <c r="BK50" i="6" s="1"/>
  <c r="AS50" i="6"/>
  <c r="AR50" i="6"/>
  <c r="V50" i="6"/>
  <c r="S50" i="6"/>
  <c r="U50" i="6" s="1"/>
  <c r="BI49" i="6"/>
  <c r="BE49" i="6"/>
  <c r="BA49" i="6"/>
  <c r="AW49" i="6"/>
  <c r="AR49" i="6"/>
  <c r="AS49" i="6" s="1"/>
  <c r="V49" i="6"/>
  <c r="U49" i="6"/>
  <c r="S49" i="6"/>
  <c r="BI48" i="6"/>
  <c r="BE48" i="6"/>
  <c r="BA48" i="6"/>
  <c r="AW48" i="6"/>
  <c r="AR48" i="6"/>
  <c r="AS48" i="6" s="1"/>
  <c r="V48" i="6"/>
  <c r="U48" i="6"/>
  <c r="S48" i="6"/>
  <c r="BI47" i="6"/>
  <c r="BE47" i="6"/>
  <c r="BA47" i="6"/>
  <c r="AW47" i="6"/>
  <c r="BK47" i="6" s="1"/>
  <c r="BL47" i="6" s="1"/>
  <c r="AR47" i="6"/>
  <c r="AS47" i="6" s="1"/>
  <c r="V47" i="6"/>
  <c r="S47" i="6"/>
  <c r="U47" i="6" s="1"/>
  <c r="BI46" i="6"/>
  <c r="BE46" i="6"/>
  <c r="BA46" i="6"/>
  <c r="AW46" i="6"/>
  <c r="BK46" i="6" s="1"/>
  <c r="AS46" i="6"/>
  <c r="AR46" i="6"/>
  <c r="V46" i="6"/>
  <c r="S46" i="6"/>
  <c r="U46" i="6" s="1"/>
  <c r="BI45" i="6"/>
  <c r="BE45" i="6"/>
  <c r="BA45" i="6"/>
  <c r="AW45" i="6"/>
  <c r="BK45" i="6" s="1"/>
  <c r="AS45" i="6"/>
  <c r="AR45" i="6"/>
  <c r="V45" i="6"/>
  <c r="U45" i="6"/>
  <c r="S45" i="6"/>
  <c r="BI44" i="6"/>
  <c r="BE44" i="6"/>
  <c r="BA44" i="6"/>
  <c r="AW44" i="6"/>
  <c r="BK44" i="6" s="1"/>
  <c r="BM44" i="6" s="1"/>
  <c r="AR44" i="6"/>
  <c r="AS44" i="6" s="1"/>
  <c r="V44" i="6"/>
  <c r="U44" i="6"/>
  <c r="S44" i="6"/>
  <c r="BR43" i="6"/>
  <c r="BI43" i="6"/>
  <c r="BE43" i="6"/>
  <c r="BA43" i="6"/>
  <c r="AW43" i="6"/>
  <c r="BK43" i="6" s="1"/>
  <c r="AS43" i="6"/>
  <c r="AR43" i="6"/>
  <c r="V43" i="6"/>
  <c r="U43" i="6"/>
  <c r="S43" i="6"/>
  <c r="BI42" i="6"/>
  <c r="BE42" i="6"/>
  <c r="BA42" i="6"/>
  <c r="AW42" i="6"/>
  <c r="BK42" i="6" s="1"/>
  <c r="AS42" i="6"/>
  <c r="AR42" i="6"/>
  <c r="V42" i="6"/>
  <c r="U42" i="6"/>
  <c r="S42" i="6"/>
  <c r="BI41" i="6"/>
  <c r="BE41" i="6"/>
  <c r="BA41" i="6"/>
  <c r="AW41" i="6"/>
  <c r="AR41" i="6"/>
  <c r="AS41" i="6" s="1"/>
  <c r="BR41" i="6" s="1"/>
  <c r="V41" i="6"/>
  <c r="S41" i="6"/>
  <c r="U41" i="6" s="1"/>
  <c r="BI40" i="6"/>
  <c r="BE40" i="6"/>
  <c r="BA40" i="6"/>
  <c r="AW40" i="6"/>
  <c r="BK40" i="6" s="1"/>
  <c r="AS40" i="6"/>
  <c r="AR40" i="6"/>
  <c r="V40" i="6"/>
  <c r="U40" i="6"/>
  <c r="S40" i="6"/>
  <c r="BI39" i="6"/>
  <c r="BE39" i="6"/>
  <c r="BA39" i="6"/>
  <c r="AW39" i="6"/>
  <c r="BK39" i="6" s="1"/>
  <c r="AS39" i="6"/>
  <c r="AR39" i="6"/>
  <c r="V39" i="6"/>
  <c r="U39" i="6"/>
  <c r="S39" i="6"/>
  <c r="BI38" i="6"/>
  <c r="BE38" i="6"/>
  <c r="BA38" i="6"/>
  <c r="AW38" i="6"/>
  <c r="AR38" i="6"/>
  <c r="AS38" i="6" s="1"/>
  <c r="V38" i="6"/>
  <c r="U38" i="6"/>
  <c r="S38" i="6"/>
  <c r="BI37" i="6"/>
  <c r="BE37" i="6"/>
  <c r="BA37" i="6"/>
  <c r="AW37" i="6"/>
  <c r="BK37" i="6" s="1"/>
  <c r="BL37" i="6" s="1"/>
  <c r="AS37" i="6"/>
  <c r="AR37" i="6"/>
  <c r="V37" i="6"/>
  <c r="S37" i="6"/>
  <c r="U37" i="6" s="1"/>
  <c r="BI36" i="6"/>
  <c r="BE36" i="6"/>
  <c r="BA36" i="6"/>
  <c r="AW36" i="6"/>
  <c r="BK36" i="6" s="1"/>
  <c r="AS36" i="6"/>
  <c r="AR36" i="6"/>
  <c r="V36" i="6"/>
  <c r="S36" i="6"/>
  <c r="U36" i="6" s="1"/>
  <c r="BI35" i="6"/>
  <c r="BE35" i="6"/>
  <c r="BA35" i="6"/>
  <c r="AW35" i="6"/>
  <c r="BK35" i="6" s="1"/>
  <c r="AS35" i="6"/>
  <c r="AR35" i="6"/>
  <c r="V35" i="6"/>
  <c r="BQ63" i="6" s="1"/>
  <c r="U35" i="6"/>
  <c r="S35" i="6"/>
  <c r="BI34" i="6"/>
  <c r="BE34" i="6"/>
  <c r="BA34" i="6"/>
  <c r="AW34" i="6"/>
  <c r="BK34" i="6" s="1"/>
  <c r="BL34" i="6" s="1"/>
  <c r="AR34" i="6"/>
  <c r="AS34" i="6" s="1"/>
  <c r="V34" i="6"/>
  <c r="U34" i="6"/>
  <c r="S34" i="6"/>
  <c r="BI33" i="6"/>
  <c r="BE33" i="6"/>
  <c r="BA33" i="6"/>
  <c r="AW33" i="6"/>
  <c r="BK33" i="6" s="1"/>
  <c r="AS33" i="6"/>
  <c r="AR33" i="6"/>
  <c r="V33" i="6"/>
  <c r="U33" i="6"/>
  <c r="S33" i="6"/>
  <c r="BI32" i="6"/>
  <c r="BE32" i="6"/>
  <c r="BA32" i="6"/>
  <c r="AW32" i="6"/>
  <c r="BK32" i="6" s="1"/>
  <c r="BL32" i="6" s="1"/>
  <c r="AR32" i="6"/>
  <c r="AS32" i="6" s="1"/>
  <c r="V32" i="6"/>
  <c r="U32" i="6"/>
  <c r="S32" i="6"/>
  <c r="BI31" i="6"/>
  <c r="BE31" i="6"/>
  <c r="BA31" i="6"/>
  <c r="AW31" i="6"/>
  <c r="AR31" i="6"/>
  <c r="AS31" i="6" s="1"/>
  <c r="V31" i="6"/>
  <c r="S31" i="6"/>
  <c r="U31" i="6" s="1"/>
  <c r="BI30" i="6"/>
  <c r="BE30" i="6"/>
  <c r="BA30" i="6"/>
  <c r="AW30" i="6"/>
  <c r="BK30" i="6" s="1"/>
  <c r="AS30" i="6"/>
  <c r="AR30" i="6"/>
  <c r="V30" i="6"/>
  <c r="S30" i="6"/>
  <c r="U30" i="6" s="1"/>
  <c r="BI29" i="6"/>
  <c r="BE29" i="6"/>
  <c r="BA29" i="6"/>
  <c r="AW29" i="6"/>
  <c r="BK29" i="6" s="1"/>
  <c r="AS29" i="6"/>
  <c r="AR29" i="6"/>
  <c r="V29" i="6"/>
  <c r="U29" i="6"/>
  <c r="S29" i="6"/>
  <c r="BI28" i="6"/>
  <c r="BE28" i="6"/>
  <c r="BA28" i="6"/>
  <c r="AW28" i="6"/>
  <c r="AR28" i="6"/>
  <c r="AS28" i="6" s="1"/>
  <c r="V28" i="6"/>
  <c r="U28" i="6"/>
  <c r="S28" i="6"/>
  <c r="BI27" i="6"/>
  <c r="BE27" i="6"/>
  <c r="BA27" i="6"/>
  <c r="AW27" i="6"/>
  <c r="AS27" i="6"/>
  <c r="AR27" i="6"/>
  <c r="V27" i="6"/>
  <c r="S27" i="6"/>
  <c r="U27" i="6" s="1"/>
  <c r="BI26" i="6"/>
  <c r="BE26" i="6"/>
  <c r="BA26" i="6"/>
  <c r="AW26" i="6"/>
  <c r="BK26" i="6" s="1"/>
  <c r="AS26" i="6"/>
  <c r="AR26" i="6"/>
  <c r="V26" i="6"/>
  <c r="U26" i="6"/>
  <c r="S26" i="6"/>
  <c r="BI25" i="6"/>
  <c r="BE25" i="6"/>
  <c r="BA25" i="6"/>
  <c r="AW25" i="6"/>
  <c r="BK25" i="6" s="1"/>
  <c r="AS25" i="6"/>
  <c r="AR25" i="6"/>
  <c r="V25" i="6"/>
  <c r="U25" i="6"/>
  <c r="S25" i="6"/>
  <c r="BI24" i="6"/>
  <c r="BE24" i="6"/>
  <c r="BA24" i="6"/>
  <c r="AW24" i="6"/>
  <c r="BK24" i="6" s="1"/>
  <c r="BM24" i="6" s="1"/>
  <c r="AR24" i="6"/>
  <c r="AS24" i="6" s="1"/>
  <c r="V24" i="6"/>
  <c r="U24" i="6"/>
  <c r="S24" i="6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I23" i="6"/>
  <c r="BE23" i="6"/>
  <c r="BA23" i="6"/>
  <c r="AW23" i="6"/>
  <c r="AR23" i="6"/>
  <c r="AS23" i="6" s="1"/>
  <c r="V23" i="6"/>
  <c r="S23" i="6"/>
  <c r="U23" i="6" s="1"/>
  <c r="A23" i="6"/>
  <c r="BI22" i="6"/>
  <c r="BE22" i="6"/>
  <c r="BA22" i="6"/>
  <c r="AW22" i="6"/>
  <c r="BK22" i="6" s="1"/>
  <c r="AS22" i="6"/>
  <c r="AR22" i="6"/>
  <c r="V22" i="6"/>
  <c r="S22" i="6"/>
  <c r="S64" i="6" s="1"/>
  <c r="A22" i="6"/>
  <c r="BI21" i="6"/>
  <c r="BE21" i="6"/>
  <c r="BA21" i="6"/>
  <c r="AW21" i="6"/>
  <c r="BK21" i="6" s="1"/>
  <c r="AS21" i="6"/>
  <c r="AR21" i="6"/>
  <c r="V21" i="6"/>
  <c r="U21" i="6"/>
  <c r="S21" i="6"/>
  <c r="AR20" i="6"/>
  <c r="AS20" i="6" s="1"/>
  <c r="BH19" i="6"/>
  <c r="BG19" i="6"/>
  <c r="BF19" i="6"/>
  <c r="BD19" i="6"/>
  <c r="BC19" i="6"/>
  <c r="BB19" i="6"/>
  <c r="AZ19" i="6"/>
  <c r="AZ128" i="6" s="1"/>
  <c r="AY19" i="6"/>
  <c r="AX19" i="6"/>
  <c r="AV19" i="6"/>
  <c r="AU19" i="6"/>
  <c r="AT19" i="6"/>
  <c r="AQ19" i="6"/>
  <c r="AP19" i="6"/>
  <c r="AO19" i="6"/>
  <c r="V19" i="6"/>
  <c r="BQ19" i="6" s="1"/>
  <c r="U19" i="6"/>
  <c r="S19" i="6"/>
  <c r="R19" i="6"/>
  <c r="BI18" i="6"/>
  <c r="BE18" i="6"/>
  <c r="BA18" i="6"/>
  <c r="AW18" i="6"/>
  <c r="AR18" i="6"/>
  <c r="AS18" i="6" s="1"/>
  <c r="U18" i="6"/>
  <c r="S18" i="6"/>
  <c r="BI17" i="6"/>
  <c r="BE17" i="6"/>
  <c r="BA17" i="6"/>
  <c r="AW17" i="6"/>
  <c r="BK17" i="6" s="1"/>
  <c r="BL17" i="6" s="1"/>
  <c r="AS17" i="6"/>
  <c r="AR17" i="6"/>
  <c r="U17" i="6"/>
  <c r="S17" i="6"/>
  <c r="BI16" i="6"/>
  <c r="BE16" i="6"/>
  <c r="BA16" i="6"/>
  <c r="AW16" i="6"/>
  <c r="AR16" i="6"/>
  <c r="AS16" i="6" s="1"/>
  <c r="U16" i="6"/>
  <c r="S16" i="6"/>
  <c r="A16" i="6"/>
  <c r="A17" i="6" s="1"/>
  <c r="A18" i="6" s="1"/>
  <c r="A19" i="6" s="1"/>
  <c r="BI15" i="6"/>
  <c r="BE15" i="6"/>
  <c r="BA15" i="6"/>
  <c r="AW15" i="6"/>
  <c r="BK15" i="6" s="1"/>
  <c r="BL15" i="6" s="1"/>
  <c r="AS15" i="6"/>
  <c r="AR15" i="6"/>
  <c r="U15" i="6"/>
  <c r="S15" i="6"/>
  <c r="A15" i="6"/>
  <c r="BI14" i="6"/>
  <c r="BI19" i="6" s="1"/>
  <c r="BE14" i="6"/>
  <c r="BE19" i="6" s="1"/>
  <c r="BA14" i="6"/>
  <c r="BA19" i="6" s="1"/>
  <c r="AW14" i="6"/>
  <c r="AW19" i="6" s="1"/>
  <c r="AR14" i="6"/>
  <c r="AR19" i="6" s="1"/>
  <c r="U14" i="6"/>
  <c r="S14" i="6"/>
  <c r="BC12" i="6"/>
  <c r="BD12" i="6" s="1"/>
  <c r="BF12" i="6" s="1"/>
  <c r="BG12" i="6" s="1"/>
  <c r="BH12" i="6" s="1"/>
  <c r="BI12" i="6" s="1"/>
  <c r="BJ12" i="6" s="1"/>
  <c r="BK12" i="6" s="1"/>
  <c r="BL12" i="6" s="1"/>
  <c r="BM12" i="6" s="1"/>
  <c r="AY12" i="6"/>
  <c r="AZ12" i="6" s="1"/>
  <c r="BB12" i="6" s="1"/>
  <c r="AX12" i="6"/>
  <c r="AV12" i="6"/>
  <c r="AU12" i="6"/>
  <c r="S12" i="6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BT7" i="6"/>
  <c r="BS7" i="6"/>
  <c r="BT6" i="6"/>
  <c r="BU6" i="6" s="1"/>
  <c r="BS6" i="6"/>
  <c r="BK130" i="9" l="1"/>
  <c r="BK131" i="9"/>
  <c r="BL131" i="9" s="1"/>
  <c r="BM128" i="9"/>
  <c r="BL64" i="8"/>
  <c r="BQ64" i="8"/>
  <c r="BO64" i="8"/>
  <c r="BL80" i="8"/>
  <c r="BL128" i="8" s="1"/>
  <c r="AS128" i="8"/>
  <c r="BO123" i="8"/>
  <c r="BM123" i="8"/>
  <c r="BK128" i="8"/>
  <c r="BL116" i="7"/>
  <c r="BM116" i="7"/>
  <c r="BL95" i="7"/>
  <c r="BM95" i="7"/>
  <c r="BL94" i="7"/>
  <c r="BM94" i="7"/>
  <c r="BL79" i="7"/>
  <c r="BM79" i="7"/>
  <c r="BM105" i="7"/>
  <c r="BL105" i="7"/>
  <c r="BK112" i="7"/>
  <c r="BM112" i="7" s="1"/>
  <c r="BL68" i="7"/>
  <c r="BM68" i="7"/>
  <c r="BR67" i="7"/>
  <c r="BL126" i="7"/>
  <c r="BL127" i="7" s="1"/>
  <c r="BK127" i="7"/>
  <c r="BI128" i="7"/>
  <c r="BS102" i="7"/>
  <c r="BM70" i="7"/>
  <c r="BL70" i="7"/>
  <c r="BM63" i="7"/>
  <c r="BL63" i="7"/>
  <c r="AW128" i="7"/>
  <c r="AS128" i="7"/>
  <c r="BO123" i="7"/>
  <c r="BM82" i="7"/>
  <c r="BL82" i="7"/>
  <c r="BK103" i="7"/>
  <c r="BM103" i="7" s="1"/>
  <c r="BL67" i="7"/>
  <c r="BM67" i="7"/>
  <c r="AR128" i="7"/>
  <c r="S128" i="7"/>
  <c r="BM51" i="7"/>
  <c r="BL51" i="7"/>
  <c r="BO64" i="7"/>
  <c r="BQ64" i="7"/>
  <c r="BA128" i="7"/>
  <c r="BM37" i="7"/>
  <c r="BL37" i="7"/>
  <c r="BM14" i="7"/>
  <c r="BK19" i="7"/>
  <c r="BM19" i="7" s="1"/>
  <c r="BL14" i="7"/>
  <c r="BL19" i="7" s="1"/>
  <c r="BL107" i="7"/>
  <c r="BM107" i="7"/>
  <c r="BL106" i="7"/>
  <c r="BM106" i="7"/>
  <c r="BL86" i="7"/>
  <c r="BM86" i="7"/>
  <c r="BK64" i="7"/>
  <c r="BM64" i="7" s="1"/>
  <c r="BM21" i="7"/>
  <c r="BL21" i="7"/>
  <c r="BM77" i="7"/>
  <c r="BL77" i="7"/>
  <c r="BK123" i="7"/>
  <c r="BM114" i="7"/>
  <c r="BL114" i="7"/>
  <c r="BK80" i="7"/>
  <c r="BM80" i="7" s="1"/>
  <c r="BL66" i="7"/>
  <c r="BM66" i="7"/>
  <c r="BM84" i="7"/>
  <c r="BL84" i="7"/>
  <c r="BL119" i="7"/>
  <c r="BM119" i="7"/>
  <c r="U128" i="7"/>
  <c r="BL99" i="7"/>
  <c r="BM99" i="7"/>
  <c r="BL87" i="7"/>
  <c r="BM87" i="7"/>
  <c r="BM111" i="7"/>
  <c r="BL111" i="7"/>
  <c r="BL98" i="7"/>
  <c r="BM98" i="7"/>
  <c r="BE128" i="7"/>
  <c r="BM78" i="7"/>
  <c r="BL78" i="7"/>
  <c r="BL41" i="7"/>
  <c r="BM41" i="7"/>
  <c r="BM47" i="7"/>
  <c r="BL47" i="7"/>
  <c r="V128" i="7"/>
  <c r="BM25" i="6"/>
  <c r="BL25" i="6"/>
  <c r="BM39" i="6"/>
  <c r="BL39" i="6"/>
  <c r="BM45" i="6"/>
  <c r="BL45" i="6"/>
  <c r="BM58" i="6"/>
  <c r="BL58" i="6"/>
  <c r="BM94" i="6"/>
  <c r="BL94" i="6"/>
  <c r="BM21" i="6"/>
  <c r="BL21" i="6"/>
  <c r="BR33" i="6"/>
  <c r="BM26" i="6"/>
  <c r="BL26" i="6"/>
  <c r="BM40" i="6"/>
  <c r="BL40" i="6"/>
  <c r="BM42" i="6"/>
  <c r="BL42" i="6"/>
  <c r="BM74" i="6"/>
  <c r="BL74" i="6"/>
  <c r="BM91" i="6"/>
  <c r="BL91" i="6"/>
  <c r="BM22" i="6"/>
  <c r="BL22" i="6"/>
  <c r="BM29" i="6"/>
  <c r="BL29" i="6"/>
  <c r="BM30" i="6"/>
  <c r="BL30" i="6"/>
  <c r="BM33" i="6"/>
  <c r="BL33" i="6"/>
  <c r="BM35" i="6"/>
  <c r="BL35" i="6"/>
  <c r="BM36" i="6"/>
  <c r="BL36" i="6"/>
  <c r="BL60" i="6"/>
  <c r="BM60" i="6"/>
  <c r="BM15" i="6"/>
  <c r="BM17" i="6"/>
  <c r="BM63" i="6"/>
  <c r="BL63" i="6"/>
  <c r="BM84" i="6"/>
  <c r="BL84" i="6"/>
  <c r="AS14" i="6"/>
  <c r="AS19" i="6" s="1"/>
  <c r="U22" i="6"/>
  <c r="U64" i="6" s="1"/>
  <c r="BL24" i="6"/>
  <c r="BK27" i="6"/>
  <c r="BM34" i="6"/>
  <c r="BM55" i="6"/>
  <c r="BL55" i="6"/>
  <c r="BM78" i="6"/>
  <c r="BL78" i="6"/>
  <c r="BL83" i="6"/>
  <c r="BM92" i="6"/>
  <c r="BH128" i="6"/>
  <c r="BM120" i="6"/>
  <c r="BL120" i="6"/>
  <c r="BK16" i="6"/>
  <c r="BK18" i="6"/>
  <c r="V64" i="6"/>
  <c r="BQ33" i="6"/>
  <c r="BA64" i="6"/>
  <c r="BM32" i="6"/>
  <c r="BK38" i="6"/>
  <c r="BK41" i="6"/>
  <c r="BK49" i="6"/>
  <c r="U66" i="6"/>
  <c r="U80" i="6" s="1"/>
  <c r="S80" i="6"/>
  <c r="AW80" i="6"/>
  <c r="BM75" i="6"/>
  <c r="BL75" i="6"/>
  <c r="BM90" i="6"/>
  <c r="BL90" i="6"/>
  <c r="BM101" i="6"/>
  <c r="BL101" i="6"/>
  <c r="BM109" i="6"/>
  <c r="BL109" i="6"/>
  <c r="AB128" i="6"/>
  <c r="BM115" i="6"/>
  <c r="BL115" i="6"/>
  <c r="A128" i="6"/>
  <c r="BM37" i="6"/>
  <c r="BM43" i="6"/>
  <c r="BL43" i="6"/>
  <c r="BM46" i="6"/>
  <c r="BL46" i="6"/>
  <c r="BM47" i="6"/>
  <c r="BM54" i="6"/>
  <c r="BM59" i="6"/>
  <c r="BL59" i="6"/>
  <c r="BL118" i="6"/>
  <c r="AW64" i="6"/>
  <c r="BL44" i="6"/>
  <c r="BL56" i="6"/>
  <c r="BM56" i="6"/>
  <c r="BK23" i="6"/>
  <c r="BK28" i="6"/>
  <c r="BK31" i="6"/>
  <c r="BR63" i="6"/>
  <c r="BM50" i="6"/>
  <c r="BL50" i="6"/>
  <c r="BK51" i="6"/>
  <c r="BM53" i="6"/>
  <c r="BK62" i="6"/>
  <c r="BM70" i="6"/>
  <c r="BL70" i="6"/>
  <c r="BM71" i="6"/>
  <c r="BL71" i="6"/>
  <c r="BM85" i="6"/>
  <c r="BL85" i="6"/>
  <c r="BL86" i="6"/>
  <c r="BM86" i="6"/>
  <c r="BL88" i="6"/>
  <c r="BM93" i="6"/>
  <c r="BL93" i="6"/>
  <c r="BM107" i="6"/>
  <c r="BK114" i="6"/>
  <c r="AV128" i="6"/>
  <c r="BG128" i="6"/>
  <c r="V80" i="6"/>
  <c r="BL73" i="6"/>
  <c r="BK76" i="6"/>
  <c r="V103" i="6"/>
  <c r="BE103" i="6"/>
  <c r="BL97" i="6"/>
  <c r="AS112" i="6"/>
  <c r="BO112" i="6" s="1"/>
  <c r="BL110" i="6"/>
  <c r="BA123" i="6"/>
  <c r="BL117" i="6"/>
  <c r="W128" i="6"/>
  <c r="AA128" i="6"/>
  <c r="AE128" i="6"/>
  <c r="AI128" i="6"/>
  <c r="AM128" i="6"/>
  <c r="AQ128" i="6"/>
  <c r="AX128" i="6"/>
  <c r="BC128" i="6"/>
  <c r="BK14" i="6"/>
  <c r="AR64" i="6"/>
  <c r="BE64" i="6"/>
  <c r="BE80" i="6"/>
  <c r="BK67" i="6"/>
  <c r="BQ78" i="6"/>
  <c r="BK79" i="6"/>
  <c r="AR103" i="6"/>
  <c r="AS82" i="6"/>
  <c r="BK87" i="6"/>
  <c r="BK96" i="6"/>
  <c r="BK98" i="6"/>
  <c r="BM99" i="6"/>
  <c r="BR109" i="6"/>
  <c r="BM111" i="6"/>
  <c r="AR112" i="6"/>
  <c r="AS123" i="6"/>
  <c r="BR120" i="6"/>
  <c r="BE128" i="6"/>
  <c r="BM119" i="6"/>
  <c r="BL119" i="6"/>
  <c r="X128" i="6"/>
  <c r="AF128" i="6"/>
  <c r="AN128" i="6"/>
  <c r="AT128" i="6"/>
  <c r="AY128" i="6"/>
  <c r="BD128" i="6"/>
  <c r="BK126" i="6"/>
  <c r="BK52" i="6"/>
  <c r="BK57" i="6"/>
  <c r="BA80" i="6"/>
  <c r="BK68" i="6"/>
  <c r="AS64" i="6"/>
  <c r="BI64" i="6"/>
  <c r="BK48" i="6"/>
  <c r="BK61" i="6"/>
  <c r="BR67" i="6"/>
  <c r="AS80" i="6"/>
  <c r="BI80" i="6"/>
  <c r="BK69" i="6"/>
  <c r="BK72" i="6"/>
  <c r="BK77" i="6"/>
  <c r="BW84" i="6"/>
  <c r="BV84" i="6"/>
  <c r="BK89" i="6"/>
  <c r="BQ92" i="6"/>
  <c r="BR102" i="6"/>
  <c r="BM102" i="6"/>
  <c r="BL102" i="6"/>
  <c r="S112" i="6"/>
  <c r="U106" i="6"/>
  <c r="BM106" i="6"/>
  <c r="BL106" i="6"/>
  <c r="S123" i="6"/>
  <c r="S128" i="6" s="1"/>
  <c r="AR123" i="6"/>
  <c r="AS116" i="6"/>
  <c r="AO128" i="6"/>
  <c r="AU128" i="6"/>
  <c r="BF128" i="6"/>
  <c r="BK66" i="6"/>
  <c r="BQ67" i="6"/>
  <c r="BI103" i="6"/>
  <c r="BI128" i="6" s="1"/>
  <c r="BK95" i="6"/>
  <c r="BK100" i="6"/>
  <c r="U112" i="6"/>
  <c r="AW112" i="6"/>
  <c r="AW128" i="6" s="1"/>
  <c r="BK105" i="6"/>
  <c r="BK108" i="6"/>
  <c r="BQ120" i="6"/>
  <c r="V123" i="6"/>
  <c r="V128" i="6" s="1"/>
  <c r="R128" i="6"/>
  <c r="U103" i="6"/>
  <c r="AW103" i="6"/>
  <c r="BK82" i="6"/>
  <c r="V112" i="6"/>
  <c r="BQ109" i="6"/>
  <c r="BK116" i="6"/>
  <c r="AR18" i="5"/>
  <c r="AR17" i="5"/>
  <c r="AR16" i="5"/>
  <c r="AS16" i="5" s="1"/>
  <c r="AR15" i="5"/>
  <c r="AS15" i="5" s="1"/>
  <c r="AR14" i="5"/>
  <c r="BB128" i="5"/>
  <c r="AL128" i="5"/>
  <c r="Z128" i="5"/>
  <c r="T128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V127" i="5"/>
  <c r="AU127" i="5"/>
  <c r="AT127" i="5"/>
  <c r="AQ127" i="5"/>
  <c r="AP127" i="5"/>
  <c r="AO127" i="5"/>
  <c r="BI126" i="5"/>
  <c r="BE126" i="5"/>
  <c r="BA126" i="5"/>
  <c r="AW126" i="5"/>
  <c r="AW127" i="5" s="1"/>
  <c r="AR126" i="5"/>
  <c r="BH123" i="5"/>
  <c r="BH128" i="5" s="1"/>
  <c r="BG123" i="5"/>
  <c r="BF123" i="5"/>
  <c r="BF128" i="5" s="1"/>
  <c r="BD123" i="5"/>
  <c r="BD128" i="5" s="1"/>
  <c r="BC123" i="5"/>
  <c r="BB123" i="5"/>
  <c r="AZ123" i="5"/>
  <c r="AY123" i="5"/>
  <c r="AX123" i="5"/>
  <c r="AV123" i="5"/>
  <c r="AU123" i="5"/>
  <c r="AT123" i="5"/>
  <c r="AQ123" i="5"/>
  <c r="AP123" i="5"/>
  <c r="AO123" i="5"/>
  <c r="AN123" i="5"/>
  <c r="AN128" i="5" s="1"/>
  <c r="AM123" i="5"/>
  <c r="AL123" i="5"/>
  <c r="AK123" i="5"/>
  <c r="AK128" i="5" s="1"/>
  <c r="AJ123" i="5"/>
  <c r="AJ128" i="5" s="1"/>
  <c r="AI123" i="5"/>
  <c r="AH123" i="5"/>
  <c r="AH128" i="5" s="1"/>
  <c r="AG123" i="5"/>
  <c r="AF123" i="5"/>
  <c r="AF128" i="5" s="1"/>
  <c r="AE123" i="5"/>
  <c r="AD123" i="5"/>
  <c r="AD128" i="5" s="1"/>
  <c r="AC123" i="5"/>
  <c r="AB123" i="5"/>
  <c r="AB128" i="5" s="1"/>
  <c r="AA123" i="5"/>
  <c r="Z123" i="5"/>
  <c r="Y123" i="5"/>
  <c r="Y128" i="5" s="1"/>
  <c r="X123" i="5"/>
  <c r="X128" i="5" s="1"/>
  <c r="W123" i="5"/>
  <c r="T123" i="5"/>
  <c r="R123" i="5"/>
  <c r="AR122" i="5"/>
  <c r="AS122" i="5" s="1"/>
  <c r="V122" i="5"/>
  <c r="S122" i="5"/>
  <c r="U122" i="5" s="1"/>
  <c r="AR121" i="5"/>
  <c r="AS121" i="5" s="1"/>
  <c r="V121" i="5"/>
  <c r="S121" i="5"/>
  <c r="U121" i="5" s="1"/>
  <c r="A121" i="5"/>
  <c r="A122" i="5" s="1"/>
  <c r="A123" i="5" s="1"/>
  <c r="BI120" i="5"/>
  <c r="BE120" i="5"/>
  <c r="BA120" i="5"/>
  <c r="AW120" i="5"/>
  <c r="AW123" i="5" s="1"/>
  <c r="AR120" i="5"/>
  <c r="AS120" i="5" s="1"/>
  <c r="U120" i="5"/>
  <c r="BI119" i="5"/>
  <c r="BI123" i="5" s="1"/>
  <c r="BE119" i="5"/>
  <c r="BA119" i="5"/>
  <c r="AW119" i="5"/>
  <c r="AR119" i="5"/>
  <c r="AS119" i="5" s="1"/>
  <c r="V119" i="5"/>
  <c r="S119" i="5"/>
  <c r="U119" i="5" s="1"/>
  <c r="BI118" i="5"/>
  <c r="BE118" i="5"/>
  <c r="BA118" i="5"/>
  <c r="AW118" i="5"/>
  <c r="AR118" i="5"/>
  <c r="AS118" i="5" s="1"/>
  <c r="V118" i="5"/>
  <c r="U118" i="5"/>
  <c r="S118" i="5"/>
  <c r="BI117" i="5"/>
  <c r="BE117" i="5"/>
  <c r="BA117" i="5"/>
  <c r="AW117" i="5"/>
  <c r="BK117" i="5" s="1"/>
  <c r="BM117" i="5" s="1"/>
  <c r="AR117" i="5"/>
  <c r="AS117" i="5" s="1"/>
  <c r="V117" i="5"/>
  <c r="S117" i="5"/>
  <c r="U117" i="5" s="1"/>
  <c r="U123" i="5" s="1"/>
  <c r="BI116" i="5"/>
  <c r="BE116" i="5"/>
  <c r="BA116" i="5"/>
  <c r="AW116" i="5"/>
  <c r="BK116" i="5" s="1"/>
  <c r="BL116" i="5" s="1"/>
  <c r="AR116" i="5"/>
  <c r="AS116" i="5" s="1"/>
  <c r="V116" i="5"/>
  <c r="U116" i="5"/>
  <c r="S116" i="5"/>
  <c r="A116" i="5"/>
  <c r="A117" i="5" s="1"/>
  <c r="A118" i="5" s="1"/>
  <c r="A119" i="5" s="1"/>
  <c r="A120" i="5" s="1"/>
  <c r="BI115" i="5"/>
  <c r="BE115" i="5"/>
  <c r="BA115" i="5"/>
  <c r="BA123" i="5" s="1"/>
  <c r="AW115" i="5"/>
  <c r="BK115" i="5" s="1"/>
  <c r="BM115" i="5" s="1"/>
  <c r="AR115" i="5"/>
  <c r="AS115" i="5" s="1"/>
  <c r="V115" i="5"/>
  <c r="U115" i="5"/>
  <c r="S115" i="5"/>
  <c r="A115" i="5"/>
  <c r="BI114" i="5"/>
  <c r="BE114" i="5"/>
  <c r="BE123" i="5" s="1"/>
  <c r="BA114" i="5"/>
  <c r="AW114" i="5"/>
  <c r="AR114" i="5"/>
  <c r="AS114" i="5" s="1"/>
  <c r="V114" i="5"/>
  <c r="U114" i="5"/>
  <c r="S114" i="5"/>
  <c r="BH112" i="5"/>
  <c r="BG112" i="5"/>
  <c r="BF112" i="5"/>
  <c r="BD112" i="5"/>
  <c r="BC112" i="5"/>
  <c r="BB112" i="5"/>
  <c r="AZ112" i="5"/>
  <c r="AY112" i="5"/>
  <c r="AX112" i="5"/>
  <c r="AV112" i="5"/>
  <c r="AU112" i="5"/>
  <c r="AT112" i="5"/>
  <c r="AQ112" i="5"/>
  <c r="AP112" i="5"/>
  <c r="AO112" i="5"/>
  <c r="AN112" i="5"/>
  <c r="AM112" i="5"/>
  <c r="AL112" i="5"/>
  <c r="AK112" i="5"/>
  <c r="AJ112" i="5"/>
  <c r="AI112" i="5"/>
  <c r="AH112" i="5"/>
  <c r="AG112" i="5"/>
  <c r="AG128" i="5" s="1"/>
  <c r="AF112" i="5"/>
  <c r="AE112" i="5"/>
  <c r="AD112" i="5"/>
  <c r="AC112" i="5"/>
  <c r="AB112" i="5"/>
  <c r="AA112" i="5"/>
  <c r="Z112" i="5"/>
  <c r="Y112" i="5"/>
  <c r="X112" i="5"/>
  <c r="W112" i="5"/>
  <c r="R112" i="5"/>
  <c r="BQ111" i="5"/>
  <c r="BI111" i="5"/>
  <c r="BE111" i="5"/>
  <c r="BA111" i="5"/>
  <c r="AW111" i="5"/>
  <c r="BK111" i="5" s="1"/>
  <c r="BL111" i="5" s="1"/>
  <c r="AR111" i="5"/>
  <c r="AS111" i="5" s="1"/>
  <c r="BR111" i="5" s="1"/>
  <c r="V111" i="5"/>
  <c r="S111" i="5"/>
  <c r="U111" i="5" s="1"/>
  <c r="BQ110" i="5"/>
  <c r="BI110" i="5"/>
  <c r="BE110" i="5"/>
  <c r="BA110" i="5"/>
  <c r="AW110" i="5"/>
  <c r="AR110" i="5"/>
  <c r="AS110" i="5" s="1"/>
  <c r="BR110" i="5" s="1"/>
  <c r="V110" i="5"/>
  <c r="S110" i="5"/>
  <c r="U110" i="5" s="1"/>
  <c r="BI109" i="5"/>
  <c r="BE109" i="5"/>
  <c r="BA109" i="5"/>
  <c r="AW109" i="5"/>
  <c r="BK109" i="5" s="1"/>
  <c r="AR109" i="5"/>
  <c r="AS109" i="5" s="1"/>
  <c r="V109" i="5"/>
  <c r="U109" i="5"/>
  <c r="S109" i="5"/>
  <c r="BI108" i="5"/>
  <c r="BE108" i="5"/>
  <c r="BA108" i="5"/>
  <c r="AW108" i="5"/>
  <c r="AR108" i="5"/>
  <c r="AS108" i="5" s="1"/>
  <c r="V108" i="5"/>
  <c r="S108" i="5"/>
  <c r="U108" i="5" s="1"/>
  <c r="BI107" i="5"/>
  <c r="BI112" i="5" s="1"/>
  <c r="BE107" i="5"/>
  <c r="BE112" i="5" s="1"/>
  <c r="BA107" i="5"/>
  <c r="AW107" i="5"/>
  <c r="AR107" i="5"/>
  <c r="AS107" i="5" s="1"/>
  <c r="V107" i="5"/>
  <c r="S107" i="5"/>
  <c r="U107" i="5" s="1"/>
  <c r="A107" i="5"/>
  <c r="A108" i="5" s="1"/>
  <c r="A109" i="5" s="1"/>
  <c r="A110" i="5" s="1"/>
  <c r="A111" i="5" s="1"/>
  <c r="A112" i="5" s="1"/>
  <c r="BI106" i="5"/>
  <c r="BE106" i="5"/>
  <c r="BA106" i="5"/>
  <c r="BA112" i="5" s="1"/>
  <c r="AW106" i="5"/>
  <c r="AR106" i="5"/>
  <c r="AS106" i="5" s="1"/>
  <c r="V106" i="5"/>
  <c r="S106" i="5"/>
  <c r="U106" i="5" s="1"/>
  <c r="A106" i="5"/>
  <c r="BI105" i="5"/>
  <c r="BE105" i="5"/>
  <c r="BA105" i="5"/>
  <c r="AW105" i="5"/>
  <c r="AW112" i="5" s="1"/>
  <c r="AR105" i="5"/>
  <c r="V105" i="5"/>
  <c r="U105" i="5"/>
  <c r="S105" i="5"/>
  <c r="BH103" i="5"/>
  <c r="BG103" i="5"/>
  <c r="BF103" i="5"/>
  <c r="BD103" i="5"/>
  <c r="BC103" i="5"/>
  <c r="BB103" i="5"/>
  <c r="AZ103" i="5"/>
  <c r="AY103" i="5"/>
  <c r="AX103" i="5"/>
  <c r="AV103" i="5"/>
  <c r="AV128" i="5" s="1"/>
  <c r="AU103" i="5"/>
  <c r="AT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R103" i="5"/>
  <c r="BK102" i="5"/>
  <c r="BM102" i="5" s="1"/>
  <c r="AS102" i="5"/>
  <c r="AR102" i="5"/>
  <c r="V102" i="5"/>
  <c r="U102" i="5"/>
  <c r="S102" i="5"/>
  <c r="BI101" i="5"/>
  <c r="BE101" i="5"/>
  <c r="BA101" i="5"/>
  <c r="AW101" i="5"/>
  <c r="BK101" i="5" s="1"/>
  <c r="AR101" i="5"/>
  <c r="AS101" i="5" s="1"/>
  <c r="V101" i="5"/>
  <c r="U101" i="5"/>
  <c r="S101" i="5"/>
  <c r="BI100" i="5"/>
  <c r="BE100" i="5"/>
  <c r="BA100" i="5"/>
  <c r="AW100" i="5"/>
  <c r="AR100" i="5"/>
  <c r="AS100" i="5" s="1"/>
  <c r="V100" i="5"/>
  <c r="S100" i="5"/>
  <c r="U100" i="5" s="1"/>
  <c r="BI99" i="5"/>
  <c r="BE99" i="5"/>
  <c r="BA99" i="5"/>
  <c r="AW99" i="5"/>
  <c r="BK99" i="5" s="1"/>
  <c r="AR99" i="5"/>
  <c r="AS99" i="5" s="1"/>
  <c r="V99" i="5"/>
  <c r="S99" i="5"/>
  <c r="U99" i="5" s="1"/>
  <c r="BI98" i="5"/>
  <c r="BE98" i="5"/>
  <c r="BA98" i="5"/>
  <c r="AW98" i="5"/>
  <c r="BK98" i="5" s="1"/>
  <c r="AR98" i="5"/>
  <c r="AS98" i="5" s="1"/>
  <c r="V98" i="5"/>
  <c r="S98" i="5"/>
  <c r="U98" i="5" s="1"/>
  <c r="BI97" i="5"/>
  <c r="BE97" i="5"/>
  <c r="BA97" i="5"/>
  <c r="AW97" i="5"/>
  <c r="BK97" i="5" s="1"/>
  <c r="BL97" i="5" s="1"/>
  <c r="AR97" i="5"/>
  <c r="AS97" i="5" s="1"/>
  <c r="V97" i="5"/>
  <c r="U97" i="5"/>
  <c r="S97" i="5"/>
  <c r="BI96" i="5"/>
  <c r="BE96" i="5"/>
  <c r="BA96" i="5"/>
  <c r="AW96" i="5"/>
  <c r="AR96" i="5"/>
  <c r="AS96" i="5" s="1"/>
  <c r="V96" i="5"/>
  <c r="S96" i="5"/>
  <c r="U96" i="5" s="1"/>
  <c r="BI95" i="5"/>
  <c r="BE95" i="5"/>
  <c r="BA95" i="5"/>
  <c r="AW95" i="5"/>
  <c r="AR95" i="5"/>
  <c r="AS95" i="5" s="1"/>
  <c r="V95" i="5"/>
  <c r="U95" i="5"/>
  <c r="S95" i="5"/>
  <c r="BI94" i="5"/>
  <c r="BE94" i="5"/>
  <c r="BA94" i="5"/>
  <c r="AW94" i="5"/>
  <c r="BK94" i="5" s="1"/>
  <c r="BM94" i="5" s="1"/>
  <c r="AR94" i="5"/>
  <c r="AS94" i="5" s="1"/>
  <c r="V94" i="5"/>
  <c r="U94" i="5"/>
  <c r="S94" i="5"/>
  <c r="BI93" i="5"/>
  <c r="BE93" i="5"/>
  <c r="BA93" i="5"/>
  <c r="AW93" i="5"/>
  <c r="AR93" i="5"/>
  <c r="AS93" i="5" s="1"/>
  <c r="V93" i="5"/>
  <c r="BQ102" i="5" s="1"/>
  <c r="U93" i="5"/>
  <c r="S93" i="5"/>
  <c r="BI92" i="5"/>
  <c r="BE92" i="5"/>
  <c r="BA92" i="5"/>
  <c r="AW92" i="5"/>
  <c r="BK92" i="5" s="1"/>
  <c r="BM92" i="5" s="1"/>
  <c r="AR92" i="5"/>
  <c r="AS92" i="5" s="1"/>
  <c r="V92" i="5"/>
  <c r="S92" i="5"/>
  <c r="U92" i="5" s="1"/>
  <c r="BI91" i="5"/>
  <c r="BE91" i="5"/>
  <c r="BA91" i="5"/>
  <c r="AW91" i="5"/>
  <c r="AR91" i="5"/>
  <c r="AS91" i="5" s="1"/>
  <c r="V91" i="5"/>
  <c r="U91" i="5"/>
  <c r="S91" i="5"/>
  <c r="BI90" i="5"/>
  <c r="BE90" i="5"/>
  <c r="BA90" i="5"/>
  <c r="AW90" i="5"/>
  <c r="AR90" i="5"/>
  <c r="AS90" i="5" s="1"/>
  <c r="V90" i="5"/>
  <c r="S90" i="5"/>
  <c r="U90" i="5" s="1"/>
  <c r="BI89" i="5"/>
  <c r="BE89" i="5"/>
  <c r="BA89" i="5"/>
  <c r="AW89" i="5"/>
  <c r="BK89" i="5" s="1"/>
  <c r="BM89" i="5" s="1"/>
  <c r="AR89" i="5"/>
  <c r="AS89" i="5" s="1"/>
  <c r="V89" i="5"/>
  <c r="U89" i="5"/>
  <c r="S89" i="5"/>
  <c r="A89" i="5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BI88" i="5"/>
  <c r="BE88" i="5"/>
  <c r="BA88" i="5"/>
  <c r="AW88" i="5"/>
  <c r="AR88" i="5"/>
  <c r="AS88" i="5" s="1"/>
  <c r="V88" i="5"/>
  <c r="S88" i="5"/>
  <c r="U88" i="5" s="1"/>
  <c r="BI87" i="5"/>
  <c r="BE87" i="5"/>
  <c r="BA87" i="5"/>
  <c r="AW87" i="5"/>
  <c r="AW103" i="5" s="1"/>
  <c r="AR87" i="5"/>
  <c r="AS87" i="5" s="1"/>
  <c r="V87" i="5"/>
  <c r="S87" i="5"/>
  <c r="U87" i="5" s="1"/>
  <c r="BI86" i="5"/>
  <c r="BE86" i="5"/>
  <c r="BA86" i="5"/>
  <c r="AW86" i="5"/>
  <c r="BK86" i="5" s="1"/>
  <c r="AR86" i="5"/>
  <c r="AS86" i="5" s="1"/>
  <c r="V86" i="5"/>
  <c r="S86" i="5"/>
  <c r="U86" i="5" s="1"/>
  <c r="BI85" i="5"/>
  <c r="BE85" i="5"/>
  <c r="BA85" i="5"/>
  <c r="AW85" i="5"/>
  <c r="BK85" i="5" s="1"/>
  <c r="BM85" i="5" s="1"/>
  <c r="AR85" i="5"/>
  <c r="AS85" i="5" s="1"/>
  <c r="V85" i="5"/>
  <c r="U85" i="5"/>
  <c r="S85" i="5"/>
  <c r="BS84" i="5"/>
  <c r="BI84" i="5"/>
  <c r="BE84" i="5"/>
  <c r="BA84" i="5"/>
  <c r="AW84" i="5"/>
  <c r="AR84" i="5"/>
  <c r="AS84" i="5" s="1"/>
  <c r="V84" i="5"/>
  <c r="S84" i="5"/>
  <c r="U84" i="5" s="1"/>
  <c r="BT84" i="5" s="1"/>
  <c r="A84" i="5"/>
  <c r="A85" i="5" s="1"/>
  <c r="A86" i="5" s="1"/>
  <c r="A87" i="5" s="1"/>
  <c r="A88" i="5" s="1"/>
  <c r="BI83" i="5"/>
  <c r="BE83" i="5"/>
  <c r="BA83" i="5"/>
  <c r="AW83" i="5"/>
  <c r="BK83" i="5" s="1"/>
  <c r="AR83" i="5"/>
  <c r="AS83" i="5" s="1"/>
  <c r="V83" i="5"/>
  <c r="U83" i="5"/>
  <c r="S83" i="5"/>
  <c r="A83" i="5"/>
  <c r="BI82" i="5"/>
  <c r="BE82" i="5"/>
  <c r="BA82" i="5"/>
  <c r="AW82" i="5"/>
  <c r="BK82" i="5" s="1"/>
  <c r="AR82" i="5"/>
  <c r="AS82" i="5" s="1"/>
  <c r="V82" i="5"/>
  <c r="U82" i="5"/>
  <c r="S82" i="5"/>
  <c r="BH80" i="5"/>
  <c r="BG80" i="5"/>
  <c r="BF80" i="5"/>
  <c r="BD80" i="5"/>
  <c r="BC80" i="5"/>
  <c r="BB80" i="5"/>
  <c r="AZ80" i="5"/>
  <c r="AY80" i="5"/>
  <c r="AX80" i="5"/>
  <c r="AV80" i="5"/>
  <c r="AU80" i="5"/>
  <c r="AT80" i="5"/>
  <c r="AT128" i="5" s="1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T80" i="5"/>
  <c r="R80" i="5"/>
  <c r="BI79" i="5"/>
  <c r="BE79" i="5"/>
  <c r="BA79" i="5"/>
  <c r="AW79" i="5"/>
  <c r="BK79" i="5" s="1"/>
  <c r="AR79" i="5"/>
  <c r="AS79" i="5" s="1"/>
  <c r="V79" i="5"/>
  <c r="S79" i="5"/>
  <c r="U79" i="5" s="1"/>
  <c r="BI78" i="5"/>
  <c r="BE78" i="5"/>
  <c r="BA78" i="5"/>
  <c r="AW78" i="5"/>
  <c r="BK78" i="5" s="1"/>
  <c r="AR78" i="5"/>
  <c r="AS78" i="5" s="1"/>
  <c r="V78" i="5"/>
  <c r="S78" i="5"/>
  <c r="U78" i="5" s="1"/>
  <c r="BI77" i="5"/>
  <c r="BE77" i="5"/>
  <c r="BA77" i="5"/>
  <c r="AW77" i="5"/>
  <c r="BK77" i="5" s="1"/>
  <c r="AR77" i="5"/>
  <c r="AS77" i="5" s="1"/>
  <c r="V77" i="5"/>
  <c r="U77" i="5"/>
  <c r="S77" i="5"/>
  <c r="BI76" i="5"/>
  <c r="BE76" i="5"/>
  <c r="BA76" i="5"/>
  <c r="AW76" i="5"/>
  <c r="BK76" i="5" s="1"/>
  <c r="AR76" i="5"/>
  <c r="AS76" i="5" s="1"/>
  <c r="V76" i="5"/>
  <c r="U76" i="5"/>
  <c r="S76" i="5"/>
  <c r="BI75" i="5"/>
  <c r="BE75" i="5"/>
  <c r="BA75" i="5"/>
  <c r="AW75" i="5"/>
  <c r="AR75" i="5"/>
  <c r="AS75" i="5" s="1"/>
  <c r="V75" i="5"/>
  <c r="S75" i="5"/>
  <c r="U75" i="5" s="1"/>
  <c r="BI74" i="5"/>
  <c r="BE74" i="5"/>
  <c r="BA74" i="5"/>
  <c r="AW74" i="5"/>
  <c r="AR74" i="5"/>
  <c r="AS74" i="5" s="1"/>
  <c r="V74" i="5"/>
  <c r="U74" i="5"/>
  <c r="S74" i="5"/>
  <c r="BI73" i="5"/>
  <c r="BE73" i="5"/>
  <c r="BA73" i="5"/>
  <c r="AW73" i="5"/>
  <c r="BK73" i="5" s="1"/>
  <c r="BM73" i="5" s="1"/>
  <c r="AR73" i="5"/>
  <c r="AS73" i="5" s="1"/>
  <c r="V73" i="5"/>
  <c r="U73" i="5"/>
  <c r="S73" i="5"/>
  <c r="BI72" i="5"/>
  <c r="BE72" i="5"/>
  <c r="BA72" i="5"/>
  <c r="AW72" i="5"/>
  <c r="AR72" i="5"/>
  <c r="AS72" i="5" s="1"/>
  <c r="V72" i="5"/>
  <c r="U72" i="5"/>
  <c r="S72" i="5"/>
  <c r="BI71" i="5"/>
  <c r="BE71" i="5"/>
  <c r="BA71" i="5"/>
  <c r="AW71" i="5"/>
  <c r="BK71" i="5" s="1"/>
  <c r="BM71" i="5" s="1"/>
  <c r="AR71" i="5"/>
  <c r="AS71" i="5" s="1"/>
  <c r="V71" i="5"/>
  <c r="S71" i="5"/>
  <c r="U71" i="5" s="1"/>
  <c r="BI70" i="5"/>
  <c r="BE70" i="5"/>
  <c r="BA70" i="5"/>
  <c r="AW70" i="5"/>
  <c r="BK70" i="5" s="1"/>
  <c r="AR70" i="5"/>
  <c r="AS70" i="5" s="1"/>
  <c r="V70" i="5"/>
  <c r="U70" i="5"/>
  <c r="S70" i="5"/>
  <c r="BI69" i="5"/>
  <c r="BE69" i="5"/>
  <c r="BA69" i="5"/>
  <c r="AW69" i="5"/>
  <c r="BK69" i="5" s="1"/>
  <c r="AS69" i="5"/>
  <c r="AR69" i="5"/>
  <c r="V69" i="5"/>
  <c r="S69" i="5"/>
  <c r="S80" i="5" s="1"/>
  <c r="BI68" i="5"/>
  <c r="BE68" i="5"/>
  <c r="BA68" i="5"/>
  <c r="AW68" i="5"/>
  <c r="BK68" i="5" s="1"/>
  <c r="AR68" i="5"/>
  <c r="AS68" i="5" s="1"/>
  <c r="V68" i="5"/>
  <c r="U68" i="5"/>
  <c r="S68" i="5"/>
  <c r="A68" i="5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BI67" i="5"/>
  <c r="BE67" i="5"/>
  <c r="BA67" i="5"/>
  <c r="AW67" i="5"/>
  <c r="BK67" i="5" s="1"/>
  <c r="AR67" i="5"/>
  <c r="AS67" i="5" s="1"/>
  <c r="V67" i="5"/>
  <c r="U67" i="5"/>
  <c r="S67" i="5"/>
  <c r="A67" i="5"/>
  <c r="BI66" i="5"/>
  <c r="BE66" i="5"/>
  <c r="BA66" i="5"/>
  <c r="BA80" i="5" s="1"/>
  <c r="AW66" i="5"/>
  <c r="AR66" i="5"/>
  <c r="AS66" i="5" s="1"/>
  <c r="V66" i="5"/>
  <c r="U66" i="5"/>
  <c r="S66" i="5"/>
  <c r="BH64" i="5"/>
  <c r="BG64" i="5"/>
  <c r="BF64" i="5"/>
  <c r="BD64" i="5"/>
  <c r="BC64" i="5"/>
  <c r="BB64" i="5"/>
  <c r="AZ64" i="5"/>
  <c r="AY64" i="5"/>
  <c r="AX64" i="5"/>
  <c r="AV64" i="5"/>
  <c r="AU64" i="5"/>
  <c r="AT64" i="5"/>
  <c r="AQ64" i="5"/>
  <c r="AP64" i="5"/>
  <c r="AO64" i="5"/>
  <c r="R64" i="5"/>
  <c r="BI63" i="5"/>
  <c r="BE63" i="5"/>
  <c r="BA63" i="5"/>
  <c r="AW63" i="5"/>
  <c r="AR63" i="5"/>
  <c r="AS63" i="5" s="1"/>
  <c r="V63" i="5"/>
  <c r="S63" i="5"/>
  <c r="U63" i="5" s="1"/>
  <c r="BI62" i="5"/>
  <c r="BE62" i="5"/>
  <c r="BA62" i="5"/>
  <c r="AW62" i="5"/>
  <c r="BK62" i="5" s="1"/>
  <c r="AR62" i="5"/>
  <c r="AS62" i="5" s="1"/>
  <c r="V62" i="5"/>
  <c r="U62" i="5"/>
  <c r="S62" i="5"/>
  <c r="BI61" i="5"/>
  <c r="BE61" i="5"/>
  <c r="BA61" i="5"/>
  <c r="AW61" i="5"/>
  <c r="BK61" i="5" s="1"/>
  <c r="AS61" i="5"/>
  <c r="AR61" i="5"/>
  <c r="V61" i="5"/>
  <c r="U61" i="5"/>
  <c r="S61" i="5"/>
  <c r="BI60" i="5"/>
  <c r="BE60" i="5"/>
  <c r="BA60" i="5"/>
  <c r="AW60" i="5"/>
  <c r="BK60" i="5" s="1"/>
  <c r="AR60" i="5"/>
  <c r="AS60" i="5" s="1"/>
  <c r="V60" i="5"/>
  <c r="U60" i="5"/>
  <c r="S60" i="5"/>
  <c r="BI59" i="5"/>
  <c r="BE59" i="5"/>
  <c r="BA59" i="5"/>
  <c r="AW59" i="5"/>
  <c r="AR59" i="5"/>
  <c r="AS59" i="5" s="1"/>
  <c r="V59" i="5"/>
  <c r="S59" i="5"/>
  <c r="U59" i="5" s="1"/>
  <c r="BI58" i="5"/>
  <c r="BE58" i="5"/>
  <c r="BA58" i="5"/>
  <c r="AW58" i="5"/>
  <c r="BK58" i="5" s="1"/>
  <c r="AR58" i="5"/>
  <c r="AS58" i="5" s="1"/>
  <c r="V58" i="5"/>
  <c r="S58" i="5"/>
  <c r="U58" i="5" s="1"/>
  <c r="BI57" i="5"/>
  <c r="BE57" i="5"/>
  <c r="BA57" i="5"/>
  <c r="AW57" i="5"/>
  <c r="BK57" i="5" s="1"/>
  <c r="AR57" i="5"/>
  <c r="AS57" i="5" s="1"/>
  <c r="V57" i="5"/>
  <c r="S57" i="5"/>
  <c r="U57" i="5" s="1"/>
  <c r="BI56" i="5"/>
  <c r="BE56" i="5"/>
  <c r="BA56" i="5"/>
  <c r="AW56" i="5"/>
  <c r="AR56" i="5"/>
  <c r="AS56" i="5" s="1"/>
  <c r="V56" i="5"/>
  <c r="U56" i="5"/>
  <c r="S56" i="5"/>
  <c r="BI55" i="5"/>
  <c r="BE55" i="5"/>
  <c r="BA55" i="5"/>
  <c r="AW55" i="5"/>
  <c r="AR55" i="5"/>
  <c r="AS55" i="5" s="1"/>
  <c r="V55" i="5"/>
  <c r="S55" i="5"/>
  <c r="U55" i="5" s="1"/>
  <c r="BI54" i="5"/>
  <c r="BE54" i="5"/>
  <c r="BA54" i="5"/>
  <c r="AW54" i="5"/>
  <c r="BK54" i="5" s="1"/>
  <c r="AR54" i="5"/>
  <c r="AS54" i="5" s="1"/>
  <c r="V54" i="5"/>
  <c r="U54" i="5"/>
  <c r="S54" i="5"/>
  <c r="BK53" i="5"/>
  <c r="BM53" i="5" s="1"/>
  <c r="BI53" i="5"/>
  <c r="BA53" i="5"/>
  <c r="AW53" i="5"/>
  <c r="AR53" i="5"/>
  <c r="AS53" i="5" s="1"/>
  <c r="V53" i="5"/>
  <c r="S53" i="5"/>
  <c r="U53" i="5" s="1"/>
  <c r="BI52" i="5"/>
  <c r="BE52" i="5"/>
  <c r="BA52" i="5"/>
  <c r="AW52" i="5"/>
  <c r="BK52" i="5" s="1"/>
  <c r="AR52" i="5"/>
  <c r="AS52" i="5" s="1"/>
  <c r="V52" i="5"/>
  <c r="U52" i="5"/>
  <c r="S52" i="5"/>
  <c r="BI51" i="5"/>
  <c r="BE51" i="5"/>
  <c r="BA51" i="5"/>
  <c r="AW51" i="5"/>
  <c r="BK51" i="5" s="1"/>
  <c r="AR51" i="5"/>
  <c r="AS51" i="5" s="1"/>
  <c r="V51" i="5"/>
  <c r="U51" i="5"/>
  <c r="S51" i="5"/>
  <c r="BI50" i="5"/>
  <c r="BE50" i="5"/>
  <c r="BA50" i="5"/>
  <c r="AW50" i="5"/>
  <c r="AR50" i="5"/>
  <c r="AS50" i="5" s="1"/>
  <c r="V50" i="5"/>
  <c r="S50" i="5"/>
  <c r="U50" i="5" s="1"/>
  <c r="BI49" i="5"/>
  <c r="BE49" i="5"/>
  <c r="BA49" i="5"/>
  <c r="AW49" i="5"/>
  <c r="AR49" i="5"/>
  <c r="AS49" i="5" s="1"/>
  <c r="V49" i="5"/>
  <c r="U49" i="5"/>
  <c r="S49" i="5"/>
  <c r="BI48" i="5"/>
  <c r="BE48" i="5"/>
  <c r="BA48" i="5"/>
  <c r="AW48" i="5"/>
  <c r="BK48" i="5" s="1"/>
  <c r="BM48" i="5" s="1"/>
  <c r="AR48" i="5"/>
  <c r="AS48" i="5" s="1"/>
  <c r="V48" i="5"/>
  <c r="U48" i="5"/>
  <c r="S48" i="5"/>
  <c r="BI47" i="5"/>
  <c r="BE47" i="5"/>
  <c r="BA47" i="5"/>
  <c r="AW47" i="5"/>
  <c r="BK47" i="5" s="1"/>
  <c r="BM47" i="5" s="1"/>
  <c r="AR47" i="5"/>
  <c r="AS47" i="5" s="1"/>
  <c r="V47" i="5"/>
  <c r="U47" i="5"/>
  <c r="S47" i="5"/>
  <c r="BI46" i="5"/>
  <c r="BE46" i="5"/>
  <c r="BA46" i="5"/>
  <c r="AW46" i="5"/>
  <c r="AR46" i="5"/>
  <c r="AS46" i="5" s="1"/>
  <c r="V46" i="5"/>
  <c r="S46" i="5"/>
  <c r="U46" i="5" s="1"/>
  <c r="BI45" i="5"/>
  <c r="BE45" i="5"/>
  <c r="BA45" i="5"/>
  <c r="AW45" i="5"/>
  <c r="BK45" i="5" s="1"/>
  <c r="AR45" i="5"/>
  <c r="AS45" i="5" s="1"/>
  <c r="V45" i="5"/>
  <c r="S45" i="5"/>
  <c r="U45" i="5" s="1"/>
  <c r="BI44" i="5"/>
  <c r="BE44" i="5"/>
  <c r="BA44" i="5"/>
  <c r="AW44" i="5"/>
  <c r="BK44" i="5" s="1"/>
  <c r="AR44" i="5"/>
  <c r="AS44" i="5" s="1"/>
  <c r="V44" i="5"/>
  <c r="U44" i="5"/>
  <c r="S44" i="5"/>
  <c r="BI43" i="5"/>
  <c r="BE43" i="5"/>
  <c r="BA43" i="5"/>
  <c r="AW43" i="5"/>
  <c r="AR43" i="5"/>
  <c r="AS43" i="5" s="1"/>
  <c r="BR43" i="5" s="1"/>
  <c r="V43" i="5"/>
  <c r="S43" i="5"/>
  <c r="U43" i="5" s="1"/>
  <c r="BI42" i="5"/>
  <c r="BE42" i="5"/>
  <c r="BA42" i="5"/>
  <c r="AW42" i="5"/>
  <c r="AR42" i="5"/>
  <c r="AS42" i="5" s="1"/>
  <c r="V42" i="5"/>
  <c r="S42" i="5"/>
  <c r="U42" i="5" s="1"/>
  <c r="BI41" i="5"/>
  <c r="BE41" i="5"/>
  <c r="BA41" i="5"/>
  <c r="AW41" i="5"/>
  <c r="BK41" i="5" s="1"/>
  <c r="AR41" i="5"/>
  <c r="AS41" i="5" s="1"/>
  <c r="BR41" i="5" s="1"/>
  <c r="V41" i="5"/>
  <c r="U41" i="5"/>
  <c r="S41" i="5"/>
  <c r="BI40" i="5"/>
  <c r="BE40" i="5"/>
  <c r="BA40" i="5"/>
  <c r="AW40" i="5"/>
  <c r="AR40" i="5"/>
  <c r="AS40" i="5" s="1"/>
  <c r="V40" i="5"/>
  <c r="S40" i="5"/>
  <c r="U40" i="5" s="1"/>
  <c r="BI39" i="5"/>
  <c r="BE39" i="5"/>
  <c r="BA39" i="5"/>
  <c r="AW39" i="5"/>
  <c r="BK39" i="5" s="1"/>
  <c r="BL39" i="5" s="1"/>
  <c r="AR39" i="5"/>
  <c r="AS39" i="5" s="1"/>
  <c r="V39" i="5"/>
  <c r="U39" i="5"/>
  <c r="S39" i="5"/>
  <c r="BI38" i="5"/>
  <c r="BE38" i="5"/>
  <c r="BA38" i="5"/>
  <c r="AW38" i="5"/>
  <c r="AR38" i="5"/>
  <c r="AS38" i="5" s="1"/>
  <c r="V38" i="5"/>
  <c r="U38" i="5"/>
  <c r="S38" i="5"/>
  <c r="BI37" i="5"/>
  <c r="BE37" i="5"/>
  <c r="BA37" i="5"/>
  <c r="AW37" i="5"/>
  <c r="AR37" i="5"/>
  <c r="AS37" i="5" s="1"/>
  <c r="V37" i="5"/>
  <c r="U37" i="5"/>
  <c r="S37" i="5"/>
  <c r="BI36" i="5"/>
  <c r="BE36" i="5"/>
  <c r="BA36" i="5"/>
  <c r="AW36" i="5"/>
  <c r="BK36" i="5" s="1"/>
  <c r="BM36" i="5" s="1"/>
  <c r="AR36" i="5"/>
  <c r="AS36" i="5" s="1"/>
  <c r="V36" i="5"/>
  <c r="BQ63" i="5" s="1"/>
  <c r="S36" i="5"/>
  <c r="U36" i="5" s="1"/>
  <c r="BI35" i="5"/>
  <c r="BE35" i="5"/>
  <c r="BA35" i="5"/>
  <c r="AW35" i="5"/>
  <c r="BK35" i="5" s="1"/>
  <c r="AR35" i="5"/>
  <c r="AS35" i="5" s="1"/>
  <c r="V35" i="5"/>
  <c r="U35" i="5"/>
  <c r="S35" i="5"/>
  <c r="BI34" i="5"/>
  <c r="BE34" i="5"/>
  <c r="BA34" i="5"/>
  <c r="AW34" i="5"/>
  <c r="BK34" i="5" s="1"/>
  <c r="AR34" i="5"/>
  <c r="AS34" i="5" s="1"/>
  <c r="V34" i="5"/>
  <c r="S34" i="5"/>
  <c r="U34" i="5" s="1"/>
  <c r="BI33" i="5"/>
  <c r="BE33" i="5"/>
  <c r="BA33" i="5"/>
  <c r="AW33" i="5"/>
  <c r="BK33" i="5" s="1"/>
  <c r="AR33" i="5"/>
  <c r="AS33" i="5" s="1"/>
  <c r="V33" i="5"/>
  <c r="S33" i="5"/>
  <c r="U33" i="5" s="1"/>
  <c r="BI32" i="5"/>
  <c r="BE32" i="5"/>
  <c r="BA32" i="5"/>
  <c r="AW32" i="5"/>
  <c r="BK32" i="5" s="1"/>
  <c r="AR32" i="5"/>
  <c r="AS32" i="5" s="1"/>
  <c r="V32" i="5"/>
  <c r="V64" i="5" s="1"/>
  <c r="U32" i="5"/>
  <c r="S32" i="5"/>
  <c r="BI31" i="5"/>
  <c r="BE31" i="5"/>
  <c r="BA31" i="5"/>
  <c r="AW31" i="5"/>
  <c r="BK31" i="5" s="1"/>
  <c r="AR31" i="5"/>
  <c r="AS31" i="5" s="1"/>
  <c r="V31" i="5"/>
  <c r="U31" i="5"/>
  <c r="S31" i="5"/>
  <c r="BI30" i="5"/>
  <c r="BE30" i="5"/>
  <c r="BA30" i="5"/>
  <c r="AW30" i="5"/>
  <c r="AR30" i="5"/>
  <c r="AS30" i="5" s="1"/>
  <c r="V30" i="5"/>
  <c r="S30" i="5"/>
  <c r="U30" i="5" s="1"/>
  <c r="BI29" i="5"/>
  <c r="BE29" i="5"/>
  <c r="BA29" i="5"/>
  <c r="AW29" i="5"/>
  <c r="BK29" i="5" s="1"/>
  <c r="BL29" i="5" s="1"/>
  <c r="AR29" i="5"/>
  <c r="AS29" i="5" s="1"/>
  <c r="V29" i="5"/>
  <c r="S29" i="5"/>
  <c r="U29" i="5" s="1"/>
  <c r="BI28" i="5"/>
  <c r="BE28" i="5"/>
  <c r="BA28" i="5"/>
  <c r="AW28" i="5"/>
  <c r="AR28" i="5"/>
  <c r="AS28" i="5" s="1"/>
  <c r="V28" i="5"/>
  <c r="S28" i="5"/>
  <c r="U28" i="5" s="1"/>
  <c r="BI27" i="5"/>
  <c r="BE27" i="5"/>
  <c r="BA27" i="5"/>
  <c r="AW27" i="5"/>
  <c r="BK27" i="5" s="1"/>
  <c r="BM27" i="5" s="1"/>
  <c r="AR27" i="5"/>
  <c r="AS27" i="5" s="1"/>
  <c r="V27" i="5"/>
  <c r="U27" i="5"/>
  <c r="S27" i="5"/>
  <c r="BI26" i="5"/>
  <c r="BE26" i="5"/>
  <c r="BA26" i="5"/>
  <c r="AW26" i="5"/>
  <c r="BK26" i="5" s="1"/>
  <c r="BM26" i="5" s="1"/>
  <c r="AR26" i="5"/>
  <c r="AS26" i="5" s="1"/>
  <c r="V26" i="5"/>
  <c r="S26" i="5"/>
  <c r="U26" i="5" s="1"/>
  <c r="BI25" i="5"/>
  <c r="BE25" i="5"/>
  <c r="BA25" i="5"/>
  <c r="AW25" i="5"/>
  <c r="BK25" i="5" s="1"/>
  <c r="AS25" i="5"/>
  <c r="AR25" i="5"/>
  <c r="V25" i="5"/>
  <c r="U25" i="5"/>
  <c r="S25" i="5"/>
  <c r="BI24" i="5"/>
  <c r="BE24" i="5"/>
  <c r="BA24" i="5"/>
  <c r="AW24" i="5"/>
  <c r="BK24" i="5" s="1"/>
  <c r="AR24" i="5"/>
  <c r="AS24" i="5" s="1"/>
  <c r="V24" i="5"/>
  <c r="S24" i="5"/>
  <c r="U24" i="5" s="1"/>
  <c r="BI23" i="5"/>
  <c r="BE23" i="5"/>
  <c r="BA23" i="5"/>
  <c r="AW23" i="5"/>
  <c r="BK23" i="5" s="1"/>
  <c r="AR23" i="5"/>
  <c r="AS23" i="5" s="1"/>
  <c r="V23" i="5"/>
  <c r="U23" i="5"/>
  <c r="S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BI22" i="5"/>
  <c r="BE22" i="5"/>
  <c r="BA22" i="5"/>
  <c r="AW22" i="5"/>
  <c r="BK22" i="5" s="1"/>
  <c r="BM22" i="5" s="1"/>
  <c r="AR22" i="5"/>
  <c r="V22" i="5"/>
  <c r="S22" i="5"/>
  <c r="U22" i="5" s="1"/>
  <c r="A22" i="5"/>
  <c r="BI21" i="5"/>
  <c r="BE21" i="5"/>
  <c r="BE64" i="5" s="1"/>
  <c r="BA21" i="5"/>
  <c r="AW21" i="5"/>
  <c r="AR21" i="5"/>
  <c r="V21" i="5"/>
  <c r="S21" i="5"/>
  <c r="U21" i="5" s="1"/>
  <c r="AS20" i="5"/>
  <c r="AR20" i="5"/>
  <c r="BQ19" i="5"/>
  <c r="BI19" i="5"/>
  <c r="BH19" i="5"/>
  <c r="BG19" i="5"/>
  <c r="BF19" i="5"/>
  <c r="BD19" i="5"/>
  <c r="BC19" i="5"/>
  <c r="BB19" i="5"/>
  <c r="AZ19" i="5"/>
  <c r="AY19" i="5"/>
  <c r="AX19" i="5"/>
  <c r="AW19" i="5"/>
  <c r="AV19" i="5"/>
  <c r="AU19" i="5"/>
  <c r="AT19" i="5"/>
  <c r="AQ19" i="5"/>
  <c r="AP19" i="5"/>
  <c r="AO19" i="5"/>
  <c r="V19" i="5"/>
  <c r="R19" i="5"/>
  <c r="BI18" i="5"/>
  <c r="BE18" i="5"/>
  <c r="BA18" i="5"/>
  <c r="BA19" i="5" s="1"/>
  <c r="AW18" i="5"/>
  <c r="AS18" i="5"/>
  <c r="S18" i="5"/>
  <c r="U18" i="5" s="1"/>
  <c r="BI17" i="5"/>
  <c r="BE17" i="5"/>
  <c r="BA17" i="5"/>
  <c r="AW17" i="5"/>
  <c r="BK17" i="5" s="1"/>
  <c r="AS17" i="5"/>
  <c r="S17" i="5"/>
  <c r="U17" i="5" s="1"/>
  <c r="BI16" i="5"/>
  <c r="BE16" i="5"/>
  <c r="BA16" i="5"/>
  <c r="AW16" i="5"/>
  <c r="BK16" i="5" s="1"/>
  <c r="U16" i="5"/>
  <c r="S16" i="5"/>
  <c r="A16" i="5"/>
  <c r="A17" i="5" s="1"/>
  <c r="A18" i="5" s="1"/>
  <c r="A19" i="5" s="1"/>
  <c r="BI15" i="5"/>
  <c r="BE15" i="5"/>
  <c r="BA15" i="5"/>
  <c r="AW15" i="5"/>
  <c r="BK15" i="5" s="1"/>
  <c r="BM15" i="5" s="1"/>
  <c r="U15" i="5"/>
  <c r="S15" i="5"/>
  <c r="A15" i="5"/>
  <c r="BI14" i="5"/>
  <c r="BE14" i="5"/>
  <c r="BE19" i="5" s="1"/>
  <c r="BA14" i="5"/>
  <c r="AW14" i="5"/>
  <c r="AS14" i="5"/>
  <c r="U14" i="5"/>
  <c r="S14" i="5"/>
  <c r="AY12" i="5"/>
  <c r="AZ12" i="5" s="1"/>
  <c r="BB12" i="5" s="1"/>
  <c r="BC12" i="5" s="1"/>
  <c r="BD12" i="5" s="1"/>
  <c r="BF12" i="5" s="1"/>
  <c r="BG12" i="5" s="1"/>
  <c r="BH12" i="5" s="1"/>
  <c r="BI12" i="5" s="1"/>
  <c r="BJ12" i="5" s="1"/>
  <c r="BK12" i="5" s="1"/>
  <c r="BL12" i="5" s="1"/>
  <c r="BM12" i="5" s="1"/>
  <c r="AV12" i="5"/>
  <c r="AX12" i="5" s="1"/>
  <c r="AU12" i="5"/>
  <c r="S12" i="5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BT7" i="5"/>
  <c r="BS7" i="5"/>
  <c r="BT6" i="5"/>
  <c r="BU6" i="5" s="1"/>
  <c r="BS6" i="5"/>
  <c r="BK130" i="8" l="1"/>
  <c r="BK131" i="8"/>
  <c r="BL131" i="8" s="1"/>
  <c r="BM128" i="8"/>
  <c r="BL64" i="7"/>
  <c r="BL103" i="7"/>
  <c r="BL123" i="7"/>
  <c r="BL80" i="7"/>
  <c r="BK128" i="7"/>
  <c r="BM123" i="7"/>
  <c r="BL112" i="7"/>
  <c r="U128" i="6"/>
  <c r="BL77" i="6"/>
  <c r="BM77" i="6"/>
  <c r="BL57" i="6"/>
  <c r="BM57" i="6"/>
  <c r="BM87" i="6"/>
  <c r="BL87" i="6"/>
  <c r="BL116" i="6"/>
  <c r="BM116" i="6"/>
  <c r="BL72" i="6"/>
  <c r="BM72" i="6"/>
  <c r="AS128" i="6"/>
  <c r="BO123" i="6"/>
  <c r="AS103" i="6"/>
  <c r="BO103" i="6" s="1"/>
  <c r="BR89" i="6"/>
  <c r="BS102" i="6" s="1"/>
  <c r="BK19" i="6"/>
  <c r="BM19" i="6" s="1"/>
  <c r="BL14" i="6"/>
  <c r="BM14" i="6"/>
  <c r="BL18" i="6"/>
  <c r="BM18" i="6"/>
  <c r="BM108" i="6"/>
  <c r="BL108" i="6"/>
  <c r="BM100" i="6"/>
  <c r="BL100" i="6"/>
  <c r="BK80" i="6"/>
  <c r="BM80" i="6" s="1"/>
  <c r="BL66" i="6"/>
  <c r="BM66" i="6"/>
  <c r="BL69" i="6"/>
  <c r="BM69" i="6"/>
  <c r="BL61" i="6"/>
  <c r="BM61" i="6"/>
  <c r="BL68" i="6"/>
  <c r="BM68" i="6"/>
  <c r="BK127" i="6"/>
  <c r="BL126" i="6"/>
  <c r="BL127" i="6" s="1"/>
  <c r="BM98" i="6"/>
  <c r="BL98" i="6"/>
  <c r="BK123" i="6"/>
  <c r="BM114" i="6"/>
  <c r="BL114" i="6"/>
  <c r="BL123" i="6" s="1"/>
  <c r="BL51" i="6"/>
  <c r="BM51" i="6"/>
  <c r="BL31" i="6"/>
  <c r="BM31" i="6"/>
  <c r="BL49" i="6"/>
  <c r="BM49" i="6"/>
  <c r="BL16" i="6"/>
  <c r="BM16" i="6"/>
  <c r="BL27" i="6"/>
  <c r="BM27" i="6"/>
  <c r="BO19" i="6"/>
  <c r="BR19" i="6"/>
  <c r="BK103" i="6"/>
  <c r="BM103" i="6" s="1"/>
  <c r="BL82" i="6"/>
  <c r="BM82" i="6"/>
  <c r="BL62" i="6"/>
  <c r="BM62" i="6"/>
  <c r="BL23" i="6"/>
  <c r="BL64" i="6" s="1"/>
  <c r="BM23" i="6"/>
  <c r="BM38" i="6"/>
  <c r="BL38" i="6"/>
  <c r="BK64" i="6"/>
  <c r="BM64" i="6" s="1"/>
  <c r="BM89" i="6"/>
  <c r="BL89" i="6"/>
  <c r="BO64" i="6"/>
  <c r="BQ64" i="6"/>
  <c r="BL52" i="6"/>
  <c r="BM52" i="6"/>
  <c r="BM67" i="6"/>
  <c r="BL67" i="6"/>
  <c r="BL76" i="6"/>
  <c r="BM76" i="6"/>
  <c r="BK112" i="6"/>
  <c r="BM112" i="6" s="1"/>
  <c r="BM105" i="6"/>
  <c r="BL105" i="6"/>
  <c r="BL112" i="6" s="1"/>
  <c r="BL95" i="6"/>
  <c r="BM95" i="6"/>
  <c r="AR128" i="6"/>
  <c r="BL48" i="6"/>
  <c r="BM48" i="6"/>
  <c r="BM96" i="6"/>
  <c r="BL96" i="6"/>
  <c r="BM79" i="6"/>
  <c r="BL79" i="6"/>
  <c r="BA128" i="6"/>
  <c r="BL28" i="6"/>
  <c r="BM28" i="6"/>
  <c r="BL41" i="6"/>
  <c r="BM41" i="6"/>
  <c r="AR123" i="5"/>
  <c r="BR92" i="5"/>
  <c r="BR78" i="5"/>
  <c r="BR67" i="5"/>
  <c r="AR64" i="5"/>
  <c r="AO128" i="5"/>
  <c r="AR19" i="5"/>
  <c r="AP128" i="5"/>
  <c r="AS19" i="5"/>
  <c r="BR19" i="5" s="1"/>
  <c r="BM31" i="5"/>
  <c r="BL31" i="5"/>
  <c r="BM51" i="5"/>
  <c r="BL51" i="5"/>
  <c r="BM67" i="5"/>
  <c r="BL67" i="5"/>
  <c r="BM77" i="5"/>
  <c r="BL77" i="5"/>
  <c r="BL78" i="5"/>
  <c r="BM78" i="5"/>
  <c r="BM23" i="5"/>
  <c r="BL23" i="5"/>
  <c r="BM24" i="5"/>
  <c r="BL24" i="5"/>
  <c r="BM32" i="5"/>
  <c r="BL32" i="5"/>
  <c r="BL33" i="5"/>
  <c r="BM33" i="5"/>
  <c r="BM34" i="5"/>
  <c r="BL34" i="5"/>
  <c r="BM52" i="5"/>
  <c r="BL52" i="5"/>
  <c r="BM60" i="5"/>
  <c r="BL60" i="5"/>
  <c r="BM68" i="5"/>
  <c r="BL68" i="5"/>
  <c r="BM69" i="5"/>
  <c r="BL69" i="5"/>
  <c r="BM17" i="5"/>
  <c r="BL17" i="5"/>
  <c r="BL25" i="5"/>
  <c r="BM25" i="5"/>
  <c r="BL35" i="5"/>
  <c r="BM35" i="5"/>
  <c r="BM41" i="5"/>
  <c r="BL41" i="5"/>
  <c r="BL54" i="5"/>
  <c r="BM54" i="5"/>
  <c r="BM61" i="5"/>
  <c r="BL61" i="5"/>
  <c r="BL70" i="5"/>
  <c r="BM70" i="5"/>
  <c r="BU84" i="5"/>
  <c r="BW84" i="5"/>
  <c r="BV84" i="5"/>
  <c r="BL16" i="5"/>
  <c r="BM16" i="5"/>
  <c r="U19" i="5"/>
  <c r="BM44" i="5"/>
  <c r="BL44" i="5"/>
  <c r="BL45" i="5"/>
  <c r="BM45" i="5"/>
  <c r="BL62" i="5"/>
  <c r="BM62" i="5"/>
  <c r="BM76" i="5"/>
  <c r="BL76" i="5"/>
  <c r="BL15" i="5"/>
  <c r="BL22" i="5"/>
  <c r="BL27" i="5"/>
  <c r="BM29" i="5"/>
  <c r="BM39" i="5"/>
  <c r="BL48" i="5"/>
  <c r="BL58" i="5"/>
  <c r="BM58" i="5"/>
  <c r="S64" i="5"/>
  <c r="BL71" i="5"/>
  <c r="BM79" i="5"/>
  <c r="BL79" i="5"/>
  <c r="BM82" i="5"/>
  <c r="BL82" i="5"/>
  <c r="BM98" i="5"/>
  <c r="BL98" i="5"/>
  <c r="BL99" i="5"/>
  <c r="BM99" i="5"/>
  <c r="BM111" i="5"/>
  <c r="BQ120" i="5"/>
  <c r="V123" i="5"/>
  <c r="BE128" i="5"/>
  <c r="BM116" i="5"/>
  <c r="BL117" i="5"/>
  <c r="A128" i="5"/>
  <c r="AS21" i="5"/>
  <c r="BI64" i="5"/>
  <c r="BQ33" i="5"/>
  <c r="BA64" i="5"/>
  <c r="BL26" i="5"/>
  <c r="BR63" i="5"/>
  <c r="BL36" i="5"/>
  <c r="BK42" i="5"/>
  <c r="BL47" i="5"/>
  <c r="BL53" i="5"/>
  <c r="BK59" i="5"/>
  <c r="U80" i="5"/>
  <c r="BQ78" i="5"/>
  <c r="U69" i="5"/>
  <c r="BL73" i="5"/>
  <c r="U103" i="5"/>
  <c r="BA103" i="5"/>
  <c r="BE103" i="5"/>
  <c r="BL85" i="5"/>
  <c r="BL94" i="5"/>
  <c r="BM101" i="5"/>
  <c r="BL101" i="5"/>
  <c r="BL115" i="5"/>
  <c r="AS123" i="5"/>
  <c r="AS126" i="5"/>
  <c r="AS127" i="5" s="1"/>
  <c r="AR127" i="5"/>
  <c r="BK14" i="5"/>
  <c r="U64" i="5"/>
  <c r="AW64" i="5"/>
  <c r="BK28" i="5"/>
  <c r="BK30" i="5"/>
  <c r="BK38" i="5"/>
  <c r="BK43" i="5"/>
  <c r="BK49" i="5"/>
  <c r="BK56" i="5"/>
  <c r="V80" i="5"/>
  <c r="BQ67" i="5"/>
  <c r="BE80" i="5"/>
  <c r="BK72" i="5"/>
  <c r="S103" i="5"/>
  <c r="BR89" i="5"/>
  <c r="AS103" i="5"/>
  <c r="BO103" i="5" s="1"/>
  <c r="BI103" i="5"/>
  <c r="BI128" i="5" s="1"/>
  <c r="BM86" i="5"/>
  <c r="BL86" i="5"/>
  <c r="BL92" i="5"/>
  <c r="BK95" i="5"/>
  <c r="AR103" i="5"/>
  <c r="U112" i="5"/>
  <c r="U128" i="5" s="1"/>
  <c r="BM109" i="5"/>
  <c r="BL109" i="5"/>
  <c r="BK114" i="5"/>
  <c r="BA128" i="5"/>
  <c r="AZ128" i="5"/>
  <c r="S19" i="5"/>
  <c r="BK18" i="5"/>
  <c r="BK37" i="5"/>
  <c r="BK46" i="5"/>
  <c r="BM57" i="5"/>
  <c r="BL57" i="5"/>
  <c r="BK74" i="5"/>
  <c r="AR80" i="5"/>
  <c r="BM83" i="5"/>
  <c r="BL83" i="5"/>
  <c r="BK84" i="5"/>
  <c r="BQ92" i="5"/>
  <c r="BK93" i="5"/>
  <c r="BM97" i="5"/>
  <c r="BK105" i="5"/>
  <c r="S112" i="5"/>
  <c r="BK87" i="5"/>
  <c r="BL89" i="5"/>
  <c r="BK107" i="5"/>
  <c r="BK110" i="5"/>
  <c r="BR120" i="5"/>
  <c r="BK119" i="5"/>
  <c r="BK120" i="5"/>
  <c r="AC128" i="5"/>
  <c r="BK126" i="5"/>
  <c r="BK21" i="5"/>
  <c r="BK40" i="5"/>
  <c r="BK50" i="5"/>
  <c r="AS80" i="5"/>
  <c r="BK75" i="5"/>
  <c r="BK88" i="5"/>
  <c r="BK91" i="5"/>
  <c r="BR102" i="5"/>
  <c r="BL102" i="5"/>
  <c r="V112" i="5"/>
  <c r="BQ109" i="5"/>
  <c r="S123" i="5"/>
  <c r="AX128" i="5"/>
  <c r="BK55" i="5"/>
  <c r="BK63" i="5"/>
  <c r="AW80" i="5"/>
  <c r="AW128" i="5" s="1"/>
  <c r="BK66" i="5"/>
  <c r="BK90" i="5"/>
  <c r="BK100" i="5"/>
  <c r="AS105" i="5"/>
  <c r="AR112" i="5"/>
  <c r="BK106" i="5"/>
  <c r="BK108" i="5"/>
  <c r="BK118" i="5"/>
  <c r="R128" i="5"/>
  <c r="BI80" i="5"/>
  <c r="V103" i="5"/>
  <c r="BQ89" i="5"/>
  <c r="BK96" i="5"/>
  <c r="W128" i="5"/>
  <c r="AA128" i="5"/>
  <c r="AE128" i="5"/>
  <c r="AI128" i="5"/>
  <c r="AM128" i="5"/>
  <c r="AQ128" i="5"/>
  <c r="AU128" i="5"/>
  <c r="AY128" i="5"/>
  <c r="BC128" i="5"/>
  <c r="BG128" i="5"/>
  <c r="T119" i="4"/>
  <c r="R119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T60" i="4"/>
  <c r="T120" i="4" s="1"/>
  <c r="R60" i="4"/>
  <c r="R120" i="4" s="1"/>
  <c r="BK131" i="7" l="1"/>
  <c r="BL131" i="7" s="1"/>
  <c r="BK130" i="7"/>
  <c r="BM128" i="7"/>
  <c r="BL128" i="7"/>
  <c r="BL103" i="6"/>
  <c r="BK128" i="6"/>
  <c r="BM123" i="6"/>
  <c r="BL80" i="6"/>
  <c r="BL128" i="6" s="1"/>
  <c r="BL19" i="6"/>
  <c r="BS102" i="5"/>
  <c r="AR128" i="5"/>
  <c r="BO19" i="5"/>
  <c r="BM106" i="5"/>
  <c r="BL106" i="5"/>
  <c r="BL90" i="5"/>
  <c r="BM90" i="5"/>
  <c r="BM88" i="5"/>
  <c r="BL88" i="5"/>
  <c r="BM120" i="5"/>
  <c r="BL120" i="5"/>
  <c r="BK112" i="5"/>
  <c r="BM112" i="5" s="1"/>
  <c r="BL105" i="5"/>
  <c r="BM105" i="5"/>
  <c r="BL74" i="5"/>
  <c r="BM74" i="5"/>
  <c r="BM43" i="5"/>
  <c r="BL43" i="5"/>
  <c r="BL96" i="5"/>
  <c r="BM96" i="5"/>
  <c r="BM75" i="5"/>
  <c r="BL75" i="5"/>
  <c r="BL21" i="5"/>
  <c r="BK64" i="5"/>
  <c r="BM64" i="5" s="1"/>
  <c r="BM21" i="5"/>
  <c r="BL18" i="5"/>
  <c r="BM18" i="5"/>
  <c r="BL114" i="5"/>
  <c r="BK123" i="5"/>
  <c r="BM114" i="5"/>
  <c r="BM38" i="5"/>
  <c r="BL38" i="5"/>
  <c r="BM59" i="5"/>
  <c r="BL59" i="5"/>
  <c r="BL118" i="5"/>
  <c r="BM118" i="5"/>
  <c r="AS112" i="5"/>
  <c r="BO112" i="5" s="1"/>
  <c r="BR109" i="5"/>
  <c r="S128" i="5"/>
  <c r="BK127" i="5"/>
  <c r="BL126" i="5"/>
  <c r="BL127" i="5" s="1"/>
  <c r="BL87" i="5"/>
  <c r="BL103" i="5" s="1"/>
  <c r="BM87" i="5"/>
  <c r="BM93" i="5"/>
  <c r="BL93" i="5"/>
  <c r="BL95" i="5"/>
  <c r="BM95" i="5"/>
  <c r="BM72" i="5"/>
  <c r="BL72" i="5"/>
  <c r="BL56" i="5"/>
  <c r="BM56" i="5"/>
  <c r="BM30" i="5"/>
  <c r="BL30" i="5"/>
  <c r="V128" i="5"/>
  <c r="BL55" i="5"/>
  <c r="BM55" i="5"/>
  <c r="BM40" i="5"/>
  <c r="BL40" i="5"/>
  <c r="BL107" i="5"/>
  <c r="BM107" i="5"/>
  <c r="BL84" i="5"/>
  <c r="BM84" i="5"/>
  <c r="BL37" i="5"/>
  <c r="BM37" i="5"/>
  <c r="BL42" i="5"/>
  <c r="BM42" i="5"/>
  <c r="BK80" i="5"/>
  <c r="BM80" i="5" s="1"/>
  <c r="BM66" i="5"/>
  <c r="BL66" i="5"/>
  <c r="BM119" i="5"/>
  <c r="BL119" i="5"/>
  <c r="BM108" i="5"/>
  <c r="BL108" i="5"/>
  <c r="BL100" i="5"/>
  <c r="BM100" i="5"/>
  <c r="BL63" i="5"/>
  <c r="BM63" i="5"/>
  <c r="BM91" i="5"/>
  <c r="BL91" i="5"/>
  <c r="BM50" i="5"/>
  <c r="BL50" i="5"/>
  <c r="BM110" i="5"/>
  <c r="BL110" i="5"/>
  <c r="BL46" i="5"/>
  <c r="BM46" i="5"/>
  <c r="BL49" i="5"/>
  <c r="BM49" i="5"/>
  <c r="BM28" i="5"/>
  <c r="BL28" i="5"/>
  <c r="BK19" i="5"/>
  <c r="BM19" i="5" s="1"/>
  <c r="BM14" i="5"/>
  <c r="BL14" i="5"/>
  <c r="BO123" i="5"/>
  <c r="AS64" i="5"/>
  <c r="BR33" i="5"/>
  <c r="BK103" i="5"/>
  <c r="BM103" i="5" s="1"/>
  <c r="AQ120" i="4"/>
  <c r="AE120" i="4"/>
  <c r="AC120" i="4"/>
  <c r="AI120" i="4"/>
  <c r="AA120" i="4"/>
  <c r="AQ119" i="4"/>
  <c r="AP119" i="4"/>
  <c r="AO119" i="4"/>
  <c r="AN119" i="4"/>
  <c r="AM119" i="4"/>
  <c r="AM120" i="4" s="1"/>
  <c r="AL119" i="4"/>
  <c r="AK119" i="4"/>
  <c r="AK120" i="4" s="1"/>
  <c r="AJ119" i="4"/>
  <c r="AI119" i="4"/>
  <c r="AH119" i="4"/>
  <c r="AG119" i="4"/>
  <c r="AG120" i="4" s="1"/>
  <c r="AF119" i="4"/>
  <c r="AE119" i="4"/>
  <c r="AD119" i="4"/>
  <c r="AC119" i="4"/>
  <c r="AB119" i="4"/>
  <c r="AA119" i="4"/>
  <c r="Z119" i="4"/>
  <c r="Y119" i="4"/>
  <c r="Y120" i="4" s="1"/>
  <c r="X119" i="4"/>
  <c r="W119" i="4"/>
  <c r="W120" i="4" s="1"/>
  <c r="A39" i="4"/>
  <c r="A44" i="4" s="1"/>
  <c r="A49" i="4" s="1"/>
  <c r="A54" i="4" s="1"/>
  <c r="A41" i="4"/>
  <c r="A46" i="4" s="1"/>
  <c r="A51" i="4" s="1"/>
  <c r="A56" i="4" s="1"/>
  <c r="A37" i="4"/>
  <c r="A42" i="4" s="1"/>
  <c r="A47" i="4" s="1"/>
  <c r="A52" i="4" s="1"/>
  <c r="A57" i="4" s="1"/>
  <c r="BH119" i="4"/>
  <c r="BG119" i="4"/>
  <c r="BF119" i="4"/>
  <c r="BD119" i="4"/>
  <c r="BC119" i="4"/>
  <c r="BB119" i="4"/>
  <c r="AZ119" i="4"/>
  <c r="AY119" i="4"/>
  <c r="AX119" i="4"/>
  <c r="AV119" i="4"/>
  <c r="AU119" i="4"/>
  <c r="AT119" i="4"/>
  <c r="AR118" i="4"/>
  <c r="AS118" i="4" s="1"/>
  <c r="V118" i="4"/>
  <c r="S118" i="4"/>
  <c r="U118" i="4" s="1"/>
  <c r="AR117" i="4"/>
  <c r="AS117" i="4" s="1"/>
  <c r="V117" i="4"/>
  <c r="S117" i="4"/>
  <c r="U117" i="4" s="1"/>
  <c r="BI116" i="4"/>
  <c r="BE116" i="4"/>
  <c r="BA116" i="4"/>
  <c r="AW116" i="4"/>
  <c r="AR116" i="4"/>
  <c r="AS116" i="4" s="1"/>
  <c r="U116" i="4"/>
  <c r="BI115" i="4"/>
  <c r="BE115" i="4"/>
  <c r="BA115" i="4"/>
  <c r="AW115" i="4"/>
  <c r="AR115" i="4"/>
  <c r="AS115" i="4" s="1"/>
  <c r="V115" i="4"/>
  <c r="S115" i="4"/>
  <c r="U115" i="4" s="1"/>
  <c r="BI114" i="4"/>
  <c r="BE114" i="4"/>
  <c r="BA114" i="4"/>
  <c r="AW114" i="4"/>
  <c r="AR114" i="4"/>
  <c r="AS114" i="4" s="1"/>
  <c r="V114" i="4"/>
  <c r="S114" i="4"/>
  <c r="U114" i="4" s="1"/>
  <c r="BI113" i="4"/>
  <c r="BE113" i="4"/>
  <c r="BA113" i="4"/>
  <c r="AW113" i="4"/>
  <c r="AR113" i="4"/>
  <c r="AS113" i="4" s="1"/>
  <c r="AS119" i="4" s="1"/>
  <c r="V113" i="4"/>
  <c r="V119" i="4" s="1"/>
  <c r="S113" i="4"/>
  <c r="S119" i="4" s="1"/>
  <c r="BI112" i="4"/>
  <c r="BE112" i="4"/>
  <c r="BA112" i="4"/>
  <c r="AW112" i="4"/>
  <c r="AR112" i="4"/>
  <c r="AS112" i="4" s="1"/>
  <c r="V112" i="4"/>
  <c r="S112" i="4"/>
  <c r="U112" i="4" s="1"/>
  <c r="BI111" i="4"/>
  <c r="BE111" i="4"/>
  <c r="BA111" i="4"/>
  <c r="AW111" i="4"/>
  <c r="AR111" i="4"/>
  <c r="AS111" i="4" s="1"/>
  <c r="V111" i="4"/>
  <c r="S111" i="4"/>
  <c r="U111" i="4" s="1"/>
  <c r="A111" i="4"/>
  <c r="A112" i="4" s="1"/>
  <c r="A114" i="4" s="1"/>
  <c r="A115" i="4" s="1"/>
  <c r="A116" i="4" s="1"/>
  <c r="A117" i="4" s="1"/>
  <c r="A118" i="4" s="1"/>
  <c r="BI110" i="4"/>
  <c r="BE110" i="4"/>
  <c r="BA110" i="4"/>
  <c r="AW110" i="4"/>
  <c r="AR110" i="4"/>
  <c r="AS110" i="4" s="1"/>
  <c r="V110" i="4"/>
  <c r="S110" i="4"/>
  <c r="BH108" i="4"/>
  <c r="BG108" i="4"/>
  <c r="BF108" i="4"/>
  <c r="BD108" i="4"/>
  <c r="BC108" i="4"/>
  <c r="BB108" i="4"/>
  <c r="AZ108" i="4"/>
  <c r="AY108" i="4"/>
  <c r="AX108" i="4"/>
  <c r="AV108" i="4"/>
  <c r="AU108" i="4"/>
  <c r="AT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R108" i="4"/>
  <c r="BI107" i="4"/>
  <c r="BE107" i="4"/>
  <c r="BA107" i="4"/>
  <c r="AW107" i="4"/>
  <c r="AR107" i="4"/>
  <c r="AS107" i="4" s="1"/>
  <c r="BR107" i="4" s="1"/>
  <c r="V107" i="4"/>
  <c r="BQ107" i="4" s="1"/>
  <c r="S107" i="4"/>
  <c r="U107" i="4" s="1"/>
  <c r="BI106" i="4"/>
  <c r="BE106" i="4"/>
  <c r="BA106" i="4"/>
  <c r="AW106" i="4"/>
  <c r="AR106" i="4"/>
  <c r="AS106" i="4" s="1"/>
  <c r="BR106" i="4" s="1"/>
  <c r="V106" i="4"/>
  <c r="BQ106" i="4" s="1"/>
  <c r="S106" i="4"/>
  <c r="U106" i="4" s="1"/>
  <c r="BI105" i="4"/>
  <c r="BE105" i="4"/>
  <c r="BA105" i="4"/>
  <c r="AW105" i="4"/>
  <c r="AR105" i="4"/>
  <c r="AS105" i="4" s="1"/>
  <c r="V105" i="4"/>
  <c r="S105" i="4"/>
  <c r="U105" i="4" s="1"/>
  <c r="BI104" i="4"/>
  <c r="BE104" i="4"/>
  <c r="BA104" i="4"/>
  <c r="AW104" i="4"/>
  <c r="AR104" i="4"/>
  <c r="AS104" i="4" s="1"/>
  <c r="V104" i="4"/>
  <c r="S104" i="4"/>
  <c r="U104" i="4" s="1"/>
  <c r="BI103" i="4"/>
  <c r="BE103" i="4"/>
  <c r="BA103" i="4"/>
  <c r="AW103" i="4"/>
  <c r="AR103" i="4"/>
  <c r="AS103" i="4" s="1"/>
  <c r="V103" i="4"/>
  <c r="S103" i="4"/>
  <c r="U103" i="4" s="1"/>
  <c r="BI102" i="4"/>
  <c r="BE102" i="4"/>
  <c r="BA102" i="4"/>
  <c r="AW102" i="4"/>
  <c r="AR102" i="4"/>
  <c r="AS102" i="4" s="1"/>
  <c r="V102" i="4"/>
  <c r="S102" i="4"/>
  <c r="U102" i="4" s="1"/>
  <c r="A102" i="4"/>
  <c r="A103" i="4" s="1"/>
  <c r="A104" i="4" s="1"/>
  <c r="A105" i="4" s="1"/>
  <c r="A106" i="4" s="1"/>
  <c r="A107" i="4" s="1"/>
  <c r="A108" i="4" s="1"/>
  <c r="BI101" i="4"/>
  <c r="BE101" i="4"/>
  <c r="BA101" i="4"/>
  <c r="AW101" i="4"/>
  <c r="AR101" i="4"/>
  <c r="AS101" i="4" s="1"/>
  <c r="V101" i="4"/>
  <c r="S101" i="4"/>
  <c r="U101" i="4" s="1"/>
  <c r="BH99" i="4"/>
  <c r="BG99" i="4"/>
  <c r="BF99" i="4"/>
  <c r="BD99" i="4"/>
  <c r="BC99" i="4"/>
  <c r="BB99" i="4"/>
  <c r="AZ99" i="4"/>
  <c r="AY99" i="4"/>
  <c r="AX99" i="4"/>
  <c r="AV99" i="4"/>
  <c r="AU99" i="4"/>
  <c r="AT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R99" i="4"/>
  <c r="BK98" i="4"/>
  <c r="BL98" i="4" s="1"/>
  <c r="AR98" i="4"/>
  <c r="AS98" i="4" s="1"/>
  <c r="V98" i="4"/>
  <c r="S98" i="4"/>
  <c r="U98" i="4" s="1"/>
  <c r="BI97" i="4"/>
  <c r="BE97" i="4"/>
  <c r="BA97" i="4"/>
  <c r="AW97" i="4"/>
  <c r="AR97" i="4"/>
  <c r="AS97" i="4" s="1"/>
  <c r="V97" i="4"/>
  <c r="S97" i="4"/>
  <c r="U97" i="4" s="1"/>
  <c r="BI96" i="4"/>
  <c r="BE96" i="4"/>
  <c r="BA96" i="4"/>
  <c r="AW96" i="4"/>
  <c r="AR96" i="4"/>
  <c r="AS96" i="4" s="1"/>
  <c r="V96" i="4"/>
  <c r="S96" i="4"/>
  <c r="U96" i="4" s="1"/>
  <c r="BI95" i="4"/>
  <c r="BE95" i="4"/>
  <c r="BA95" i="4"/>
  <c r="AW95" i="4"/>
  <c r="AR95" i="4"/>
  <c r="AS95" i="4" s="1"/>
  <c r="V95" i="4"/>
  <c r="S95" i="4"/>
  <c r="U95" i="4" s="1"/>
  <c r="BI94" i="4"/>
  <c r="BE94" i="4"/>
  <c r="BA94" i="4"/>
  <c r="AW94" i="4"/>
  <c r="AR94" i="4"/>
  <c r="AS94" i="4" s="1"/>
  <c r="V94" i="4"/>
  <c r="S94" i="4"/>
  <c r="U94" i="4" s="1"/>
  <c r="BI93" i="4"/>
  <c r="BE93" i="4"/>
  <c r="BA93" i="4"/>
  <c r="AW93" i="4"/>
  <c r="AR93" i="4"/>
  <c r="AS93" i="4" s="1"/>
  <c r="V93" i="4"/>
  <c r="S93" i="4"/>
  <c r="U93" i="4" s="1"/>
  <c r="BI92" i="4"/>
  <c r="BE92" i="4"/>
  <c r="BA92" i="4"/>
  <c r="AW92" i="4"/>
  <c r="AR92" i="4"/>
  <c r="AS92" i="4" s="1"/>
  <c r="V92" i="4"/>
  <c r="S92" i="4"/>
  <c r="U92" i="4" s="1"/>
  <c r="BI91" i="4"/>
  <c r="BE91" i="4"/>
  <c r="BA91" i="4"/>
  <c r="AW91" i="4"/>
  <c r="AR91" i="4"/>
  <c r="AS91" i="4" s="1"/>
  <c r="V91" i="4"/>
  <c r="S91" i="4"/>
  <c r="U91" i="4" s="1"/>
  <c r="BI90" i="4"/>
  <c r="BE90" i="4"/>
  <c r="BA90" i="4"/>
  <c r="AW90" i="4"/>
  <c r="AR90" i="4"/>
  <c r="AS90" i="4" s="1"/>
  <c r="V90" i="4"/>
  <c r="S90" i="4"/>
  <c r="U90" i="4" s="1"/>
  <c r="BI89" i="4"/>
  <c r="BE89" i="4"/>
  <c r="BA89" i="4"/>
  <c r="AW89" i="4"/>
  <c r="AR89" i="4"/>
  <c r="AS89" i="4" s="1"/>
  <c r="V89" i="4"/>
  <c r="S89" i="4"/>
  <c r="U89" i="4" s="1"/>
  <c r="BI88" i="4"/>
  <c r="BE88" i="4"/>
  <c r="BA88" i="4"/>
  <c r="AW88" i="4"/>
  <c r="AR88" i="4"/>
  <c r="AS88" i="4" s="1"/>
  <c r="V88" i="4"/>
  <c r="S88" i="4"/>
  <c r="U88" i="4" s="1"/>
  <c r="BI87" i="4"/>
  <c r="BE87" i="4"/>
  <c r="BA87" i="4"/>
  <c r="AW87" i="4"/>
  <c r="AR87" i="4"/>
  <c r="AS87" i="4" s="1"/>
  <c r="V87" i="4"/>
  <c r="S87" i="4"/>
  <c r="U87" i="4" s="1"/>
  <c r="BI86" i="4"/>
  <c r="BE86" i="4"/>
  <c r="BA86" i="4"/>
  <c r="AW86" i="4"/>
  <c r="AR86" i="4"/>
  <c r="AS86" i="4" s="1"/>
  <c r="V86" i="4"/>
  <c r="S86" i="4"/>
  <c r="U86" i="4" s="1"/>
  <c r="BI85" i="4"/>
  <c r="BE85" i="4"/>
  <c r="BA85" i="4"/>
  <c r="AW85" i="4"/>
  <c r="AR85" i="4"/>
  <c r="AS85" i="4" s="1"/>
  <c r="V85" i="4"/>
  <c r="S85" i="4"/>
  <c r="U85" i="4" s="1"/>
  <c r="BI84" i="4"/>
  <c r="BE84" i="4"/>
  <c r="BA84" i="4"/>
  <c r="AW84" i="4"/>
  <c r="AR84" i="4"/>
  <c r="AS84" i="4" s="1"/>
  <c r="V84" i="4"/>
  <c r="S84" i="4"/>
  <c r="U84" i="4" s="1"/>
  <c r="BI83" i="4"/>
  <c r="BE83" i="4"/>
  <c r="BA83" i="4"/>
  <c r="AW83" i="4"/>
  <c r="AR83" i="4"/>
  <c r="AS83" i="4" s="1"/>
  <c r="V83" i="4"/>
  <c r="S83" i="4"/>
  <c r="U83" i="4" s="1"/>
  <c r="BI82" i="4"/>
  <c r="BE82" i="4"/>
  <c r="BA82" i="4"/>
  <c r="AW82" i="4"/>
  <c r="AR82" i="4"/>
  <c r="AS82" i="4" s="1"/>
  <c r="V82" i="4"/>
  <c r="S82" i="4"/>
  <c r="U82" i="4" s="1"/>
  <c r="BI81" i="4"/>
  <c r="BE81" i="4"/>
  <c r="BA81" i="4"/>
  <c r="AW81" i="4"/>
  <c r="AR81" i="4"/>
  <c r="AS81" i="4" s="1"/>
  <c r="V81" i="4"/>
  <c r="S81" i="4"/>
  <c r="U81" i="4" s="1"/>
  <c r="BS80" i="4"/>
  <c r="BI80" i="4"/>
  <c r="BE80" i="4"/>
  <c r="BA80" i="4"/>
  <c r="AW80" i="4"/>
  <c r="AR80" i="4"/>
  <c r="AS80" i="4" s="1"/>
  <c r="V80" i="4"/>
  <c r="S80" i="4"/>
  <c r="U80" i="4" s="1"/>
  <c r="BT80" i="4" s="1"/>
  <c r="BI79" i="4"/>
  <c r="BE79" i="4"/>
  <c r="BA79" i="4"/>
  <c r="AW79" i="4"/>
  <c r="AR79" i="4"/>
  <c r="AS79" i="4" s="1"/>
  <c r="V79" i="4"/>
  <c r="S79" i="4"/>
  <c r="U79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BI78" i="4"/>
  <c r="BE78" i="4"/>
  <c r="BA78" i="4"/>
  <c r="AW78" i="4"/>
  <c r="AR78" i="4"/>
  <c r="AS78" i="4" s="1"/>
  <c r="V78" i="4"/>
  <c r="S78" i="4"/>
  <c r="U78" i="4" s="1"/>
  <c r="BH76" i="4"/>
  <c r="BG76" i="4"/>
  <c r="BF76" i="4"/>
  <c r="BD76" i="4"/>
  <c r="BC76" i="4"/>
  <c r="BB76" i="4"/>
  <c r="AZ76" i="4"/>
  <c r="AY76" i="4"/>
  <c r="AX76" i="4"/>
  <c r="AV76" i="4"/>
  <c r="AU76" i="4"/>
  <c r="AT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T76" i="4"/>
  <c r="R76" i="4"/>
  <c r="BI75" i="4"/>
  <c r="BE75" i="4"/>
  <c r="BA75" i="4"/>
  <c r="AW75" i="4"/>
  <c r="AR75" i="4"/>
  <c r="AS75" i="4" s="1"/>
  <c r="V75" i="4"/>
  <c r="S75" i="4"/>
  <c r="U75" i="4" s="1"/>
  <c r="BI74" i="4"/>
  <c r="BE74" i="4"/>
  <c r="BA74" i="4"/>
  <c r="AW74" i="4"/>
  <c r="AR74" i="4"/>
  <c r="AS74" i="4" s="1"/>
  <c r="V74" i="4"/>
  <c r="S74" i="4"/>
  <c r="U74" i="4" s="1"/>
  <c r="BI73" i="4"/>
  <c r="BE73" i="4"/>
  <c r="BA73" i="4"/>
  <c r="AW73" i="4"/>
  <c r="AR73" i="4"/>
  <c r="AS73" i="4" s="1"/>
  <c r="V73" i="4"/>
  <c r="S73" i="4"/>
  <c r="U73" i="4" s="1"/>
  <c r="BI72" i="4"/>
  <c r="BE72" i="4"/>
  <c r="BA72" i="4"/>
  <c r="AW72" i="4"/>
  <c r="AR72" i="4"/>
  <c r="AS72" i="4" s="1"/>
  <c r="V72" i="4"/>
  <c r="S72" i="4"/>
  <c r="U72" i="4" s="1"/>
  <c r="BI71" i="4"/>
  <c r="BE71" i="4"/>
  <c r="BA71" i="4"/>
  <c r="AW71" i="4"/>
  <c r="AR71" i="4"/>
  <c r="AS71" i="4" s="1"/>
  <c r="V71" i="4"/>
  <c r="S71" i="4"/>
  <c r="U71" i="4" s="1"/>
  <c r="BI70" i="4"/>
  <c r="BE70" i="4"/>
  <c r="BA70" i="4"/>
  <c r="AW70" i="4"/>
  <c r="AR70" i="4"/>
  <c r="AS70" i="4" s="1"/>
  <c r="V70" i="4"/>
  <c r="S70" i="4"/>
  <c r="U70" i="4" s="1"/>
  <c r="BI69" i="4"/>
  <c r="BE69" i="4"/>
  <c r="BA69" i="4"/>
  <c r="AW69" i="4"/>
  <c r="AR69" i="4"/>
  <c r="AS69" i="4" s="1"/>
  <c r="V69" i="4"/>
  <c r="S69" i="4"/>
  <c r="U69" i="4" s="1"/>
  <c r="BI68" i="4"/>
  <c r="BE68" i="4"/>
  <c r="BA68" i="4"/>
  <c r="AW68" i="4"/>
  <c r="AR68" i="4"/>
  <c r="AS68" i="4" s="1"/>
  <c r="V68" i="4"/>
  <c r="S68" i="4"/>
  <c r="U68" i="4" s="1"/>
  <c r="BI67" i="4"/>
  <c r="BE67" i="4"/>
  <c r="BA67" i="4"/>
  <c r="AW67" i="4"/>
  <c r="AR67" i="4"/>
  <c r="AS67" i="4" s="1"/>
  <c r="V67" i="4"/>
  <c r="S67" i="4"/>
  <c r="U67" i="4" s="1"/>
  <c r="BI66" i="4"/>
  <c r="BE66" i="4"/>
  <c r="BA66" i="4"/>
  <c r="AW66" i="4"/>
  <c r="AR66" i="4"/>
  <c r="AS66" i="4" s="1"/>
  <c r="V66" i="4"/>
  <c r="S66" i="4"/>
  <c r="U66" i="4" s="1"/>
  <c r="BI65" i="4"/>
  <c r="BE65" i="4"/>
  <c r="BA65" i="4"/>
  <c r="AW65" i="4"/>
  <c r="AR65" i="4"/>
  <c r="AS65" i="4" s="1"/>
  <c r="V65" i="4"/>
  <c r="S65" i="4"/>
  <c r="U65" i="4" s="1"/>
  <c r="BI64" i="4"/>
  <c r="BE64" i="4"/>
  <c r="BA64" i="4"/>
  <c r="AW64" i="4"/>
  <c r="AR64" i="4"/>
  <c r="AS64" i="4" s="1"/>
  <c r="V64" i="4"/>
  <c r="S64" i="4"/>
  <c r="U64" i="4" s="1"/>
  <c r="BI63" i="4"/>
  <c r="BE63" i="4"/>
  <c r="BA63" i="4"/>
  <c r="AW63" i="4"/>
  <c r="AR63" i="4"/>
  <c r="AS63" i="4" s="1"/>
  <c r="V63" i="4"/>
  <c r="S63" i="4"/>
  <c r="U63" i="4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BI62" i="4"/>
  <c r="BE62" i="4"/>
  <c r="BA62" i="4"/>
  <c r="AW62" i="4"/>
  <c r="AR62" i="4"/>
  <c r="V62" i="4"/>
  <c r="V76" i="4" s="1"/>
  <c r="S62" i="4"/>
  <c r="U62" i="4" s="1"/>
  <c r="BH60" i="4"/>
  <c r="BG60" i="4"/>
  <c r="BF60" i="4"/>
  <c r="BD60" i="4"/>
  <c r="BC60" i="4"/>
  <c r="BB60" i="4"/>
  <c r="AZ60" i="4"/>
  <c r="AY60" i="4"/>
  <c r="AX60" i="4"/>
  <c r="AV60" i="4"/>
  <c r="AU60" i="4"/>
  <c r="AT60" i="4"/>
  <c r="BI59" i="4"/>
  <c r="BE59" i="4"/>
  <c r="BA59" i="4"/>
  <c r="AW59" i="4"/>
  <c r="AR59" i="4"/>
  <c r="AS59" i="4" s="1"/>
  <c r="V59" i="4"/>
  <c r="S59" i="4"/>
  <c r="U59" i="4" s="1"/>
  <c r="BI58" i="4"/>
  <c r="BE58" i="4"/>
  <c r="BA58" i="4"/>
  <c r="AW58" i="4"/>
  <c r="AR58" i="4"/>
  <c r="AS58" i="4" s="1"/>
  <c r="V58" i="4"/>
  <c r="S58" i="4"/>
  <c r="U58" i="4" s="1"/>
  <c r="BI57" i="4"/>
  <c r="BE57" i="4"/>
  <c r="BA57" i="4"/>
  <c r="AW57" i="4"/>
  <c r="AR57" i="4"/>
  <c r="AS57" i="4" s="1"/>
  <c r="V57" i="4"/>
  <c r="S57" i="4"/>
  <c r="U57" i="4" s="1"/>
  <c r="BI56" i="4"/>
  <c r="BE56" i="4"/>
  <c r="BA56" i="4"/>
  <c r="AW56" i="4"/>
  <c r="AR56" i="4"/>
  <c r="AS56" i="4" s="1"/>
  <c r="V56" i="4"/>
  <c r="S56" i="4"/>
  <c r="U56" i="4" s="1"/>
  <c r="BI55" i="4"/>
  <c r="BE55" i="4"/>
  <c r="BA55" i="4"/>
  <c r="AW55" i="4"/>
  <c r="AR55" i="4"/>
  <c r="AS55" i="4" s="1"/>
  <c r="V55" i="4"/>
  <c r="S55" i="4"/>
  <c r="U55" i="4" s="1"/>
  <c r="BI54" i="4"/>
  <c r="BE54" i="4"/>
  <c r="BA54" i="4"/>
  <c r="AW54" i="4"/>
  <c r="AR54" i="4"/>
  <c r="AS54" i="4" s="1"/>
  <c r="V54" i="4"/>
  <c r="S54" i="4"/>
  <c r="U54" i="4" s="1"/>
  <c r="BI53" i="4"/>
  <c r="BE53" i="4"/>
  <c r="BA53" i="4"/>
  <c r="AW53" i="4"/>
  <c r="AR53" i="4"/>
  <c r="V53" i="4"/>
  <c r="S53" i="4"/>
  <c r="U53" i="4" s="1"/>
  <c r="BI52" i="4"/>
  <c r="BE52" i="4"/>
  <c r="BA52" i="4"/>
  <c r="AW52" i="4"/>
  <c r="AR52" i="4"/>
  <c r="AS52" i="4" s="1"/>
  <c r="V52" i="4"/>
  <c r="S52" i="4"/>
  <c r="U52" i="4" s="1"/>
  <c r="BI51" i="4"/>
  <c r="BE51" i="4"/>
  <c r="BA51" i="4"/>
  <c r="AW51" i="4"/>
  <c r="AR51" i="4"/>
  <c r="AS51" i="4" s="1"/>
  <c r="V51" i="4"/>
  <c r="S51" i="4"/>
  <c r="U51" i="4" s="1"/>
  <c r="BI50" i="4"/>
  <c r="BE50" i="4"/>
  <c r="BA50" i="4"/>
  <c r="AW50" i="4"/>
  <c r="AR50" i="4"/>
  <c r="AS50" i="4" s="1"/>
  <c r="V50" i="4"/>
  <c r="S50" i="4"/>
  <c r="U50" i="4" s="1"/>
  <c r="BI49" i="4"/>
  <c r="BA49" i="4"/>
  <c r="AW49" i="4"/>
  <c r="AR49" i="4"/>
  <c r="AS49" i="4" s="1"/>
  <c r="AO49" i="4"/>
  <c r="V49" i="4"/>
  <c r="S49" i="4"/>
  <c r="U49" i="4" s="1"/>
  <c r="BI48" i="4"/>
  <c r="BE48" i="4"/>
  <c r="BA48" i="4"/>
  <c r="AW48" i="4"/>
  <c r="AR48" i="4"/>
  <c r="AS48" i="4" s="1"/>
  <c r="V48" i="4"/>
  <c r="S48" i="4"/>
  <c r="U48" i="4" s="1"/>
  <c r="BI47" i="4"/>
  <c r="BE47" i="4"/>
  <c r="BA47" i="4"/>
  <c r="AW47" i="4"/>
  <c r="AR47" i="4"/>
  <c r="AS47" i="4" s="1"/>
  <c r="V47" i="4"/>
  <c r="S47" i="4"/>
  <c r="U47" i="4" s="1"/>
  <c r="BI46" i="4"/>
  <c r="BE46" i="4"/>
  <c r="BA46" i="4"/>
  <c r="AW46" i="4"/>
  <c r="AR46" i="4"/>
  <c r="V46" i="4"/>
  <c r="S46" i="4"/>
  <c r="U46" i="4" s="1"/>
  <c r="BI45" i="4"/>
  <c r="BE45" i="4"/>
  <c r="BA45" i="4"/>
  <c r="AW45" i="4"/>
  <c r="AR45" i="4"/>
  <c r="AS45" i="4" s="1"/>
  <c r="V45" i="4"/>
  <c r="S45" i="4"/>
  <c r="U45" i="4" s="1"/>
  <c r="BI44" i="4"/>
  <c r="BE44" i="4"/>
  <c r="BA44" i="4"/>
  <c r="AW44" i="4"/>
  <c r="AR44" i="4"/>
  <c r="AS44" i="4" s="1"/>
  <c r="V44" i="4"/>
  <c r="S44" i="4"/>
  <c r="U44" i="4" s="1"/>
  <c r="BI43" i="4"/>
  <c r="BE43" i="4"/>
  <c r="BA43" i="4"/>
  <c r="AW43" i="4"/>
  <c r="AR43" i="4"/>
  <c r="AS43" i="4" s="1"/>
  <c r="V43" i="4"/>
  <c r="S43" i="4"/>
  <c r="U43" i="4" s="1"/>
  <c r="BI42" i="4"/>
  <c r="BE42" i="4"/>
  <c r="BA42" i="4"/>
  <c r="AW42" i="4"/>
  <c r="AR42" i="4"/>
  <c r="AS42" i="4" s="1"/>
  <c r="V42" i="4"/>
  <c r="S42" i="4"/>
  <c r="U42" i="4" s="1"/>
  <c r="BI41" i="4"/>
  <c r="BE41" i="4"/>
  <c r="BA41" i="4"/>
  <c r="AW41" i="4"/>
  <c r="AR41" i="4"/>
  <c r="AS41" i="4" s="1"/>
  <c r="V41" i="4"/>
  <c r="S41" i="4"/>
  <c r="U41" i="4" s="1"/>
  <c r="BI40" i="4"/>
  <c r="BE40" i="4"/>
  <c r="BA40" i="4"/>
  <c r="AW40" i="4"/>
  <c r="AR40" i="4"/>
  <c r="AS40" i="4" s="1"/>
  <c r="V40" i="4"/>
  <c r="S40" i="4"/>
  <c r="U40" i="4" s="1"/>
  <c r="BI39" i="4"/>
  <c r="BE39" i="4"/>
  <c r="BA39" i="4"/>
  <c r="AW39" i="4"/>
  <c r="AR39" i="4"/>
  <c r="AS39" i="4" s="1"/>
  <c r="BR39" i="4" s="1"/>
  <c r="V39" i="4"/>
  <c r="S39" i="4"/>
  <c r="U39" i="4" s="1"/>
  <c r="BI38" i="4"/>
  <c r="BE38" i="4"/>
  <c r="BA38" i="4"/>
  <c r="AW38" i="4"/>
  <c r="AR38" i="4"/>
  <c r="AS38" i="4" s="1"/>
  <c r="V38" i="4"/>
  <c r="S38" i="4"/>
  <c r="U38" i="4" s="1"/>
  <c r="BI37" i="4"/>
  <c r="BE37" i="4"/>
  <c r="BA37" i="4"/>
  <c r="AW37" i="4"/>
  <c r="AR37" i="4"/>
  <c r="AS37" i="4" s="1"/>
  <c r="BR37" i="4" s="1"/>
  <c r="V37" i="4"/>
  <c r="S37" i="4"/>
  <c r="U37" i="4" s="1"/>
  <c r="BI36" i="4"/>
  <c r="BE36" i="4"/>
  <c r="BA36" i="4"/>
  <c r="AW36" i="4"/>
  <c r="AR36" i="4"/>
  <c r="AS36" i="4" s="1"/>
  <c r="V36" i="4"/>
  <c r="S36" i="4"/>
  <c r="U36" i="4" s="1"/>
  <c r="BI35" i="4"/>
  <c r="BE35" i="4"/>
  <c r="BA35" i="4"/>
  <c r="AW35" i="4"/>
  <c r="AR35" i="4"/>
  <c r="AO35" i="4"/>
  <c r="V35" i="4"/>
  <c r="S35" i="4"/>
  <c r="U35" i="4" s="1"/>
  <c r="BI34" i="4"/>
  <c r="BE34" i="4"/>
  <c r="BA34" i="4"/>
  <c r="AW34" i="4"/>
  <c r="AR34" i="4"/>
  <c r="AS34" i="4" s="1"/>
  <c r="V34" i="4"/>
  <c r="S34" i="4"/>
  <c r="U34" i="4" s="1"/>
  <c r="BI33" i="4"/>
  <c r="BE33" i="4"/>
  <c r="BA33" i="4"/>
  <c r="AW33" i="4"/>
  <c r="AR33" i="4"/>
  <c r="AS33" i="4" s="1"/>
  <c r="V33" i="4"/>
  <c r="S33" i="4"/>
  <c r="U33" i="4" s="1"/>
  <c r="BI32" i="4"/>
  <c r="BE32" i="4"/>
  <c r="BA32" i="4"/>
  <c r="AW32" i="4"/>
  <c r="AR32" i="4"/>
  <c r="V32" i="4"/>
  <c r="S32" i="4"/>
  <c r="BI31" i="4"/>
  <c r="BE31" i="4"/>
  <c r="BA31" i="4"/>
  <c r="AW31" i="4"/>
  <c r="AR31" i="4"/>
  <c r="AS31" i="4" s="1"/>
  <c r="V31" i="4"/>
  <c r="S31" i="4"/>
  <c r="U31" i="4" s="1"/>
  <c r="BI30" i="4"/>
  <c r="BE30" i="4"/>
  <c r="BA30" i="4"/>
  <c r="AW30" i="4"/>
  <c r="AR30" i="4"/>
  <c r="AS30" i="4" s="1"/>
  <c r="V30" i="4"/>
  <c r="S30" i="4"/>
  <c r="U30" i="4" s="1"/>
  <c r="BI29" i="4"/>
  <c r="BE29" i="4"/>
  <c r="BA29" i="4"/>
  <c r="AW29" i="4"/>
  <c r="AR29" i="4"/>
  <c r="AS29" i="4" s="1"/>
  <c r="V29" i="4"/>
  <c r="S29" i="4"/>
  <c r="U29" i="4" s="1"/>
  <c r="BI28" i="4"/>
  <c r="BE28" i="4"/>
  <c r="BA28" i="4"/>
  <c r="AW28" i="4"/>
  <c r="AR28" i="4"/>
  <c r="AS28" i="4" s="1"/>
  <c r="V28" i="4"/>
  <c r="S28" i="4"/>
  <c r="U28" i="4" s="1"/>
  <c r="BI27" i="4"/>
  <c r="BE27" i="4"/>
  <c r="BA27" i="4"/>
  <c r="AW27" i="4"/>
  <c r="AR27" i="4"/>
  <c r="AS27" i="4" s="1"/>
  <c r="V27" i="4"/>
  <c r="S27" i="4"/>
  <c r="U27" i="4" s="1"/>
  <c r="BI26" i="4"/>
  <c r="BE26" i="4"/>
  <c r="BA26" i="4"/>
  <c r="AW26" i="4"/>
  <c r="AR26" i="4"/>
  <c r="AS26" i="4" s="1"/>
  <c r="V26" i="4"/>
  <c r="S26" i="4"/>
  <c r="U26" i="4" s="1"/>
  <c r="BI25" i="4"/>
  <c r="BE25" i="4"/>
  <c r="BA25" i="4"/>
  <c r="AW25" i="4"/>
  <c r="AR25" i="4"/>
  <c r="AS25" i="4" s="1"/>
  <c r="V25" i="4"/>
  <c r="S25" i="4"/>
  <c r="U25" i="4" s="1"/>
  <c r="BI24" i="4"/>
  <c r="BE24" i="4"/>
  <c r="BA24" i="4"/>
  <c r="AW24" i="4"/>
  <c r="AR24" i="4"/>
  <c r="AS24" i="4" s="1"/>
  <c r="V24" i="4"/>
  <c r="S24" i="4"/>
  <c r="U24" i="4" s="1"/>
  <c r="BI23" i="4"/>
  <c r="BE23" i="4"/>
  <c r="BA23" i="4"/>
  <c r="AW23" i="4"/>
  <c r="AR23" i="4"/>
  <c r="AS23" i="4" s="1"/>
  <c r="V23" i="4"/>
  <c r="S23" i="4"/>
  <c r="U23" i="4" s="1"/>
  <c r="BI22" i="4"/>
  <c r="BE22" i="4"/>
  <c r="BA22" i="4"/>
  <c r="AW22" i="4"/>
  <c r="AR22" i="4"/>
  <c r="AS22" i="4" s="1"/>
  <c r="V22" i="4"/>
  <c r="S22" i="4"/>
  <c r="U22" i="4" s="1"/>
  <c r="BI21" i="4"/>
  <c r="BE21" i="4"/>
  <c r="BA21" i="4"/>
  <c r="AW21" i="4"/>
  <c r="AR21" i="4"/>
  <c r="AS21" i="4" s="1"/>
  <c r="V21" i="4"/>
  <c r="S21" i="4"/>
  <c r="U21" i="4" s="1"/>
  <c r="BI20" i="4"/>
  <c r="BE20" i="4"/>
  <c r="BA20" i="4"/>
  <c r="AW20" i="4"/>
  <c r="AR20" i="4"/>
  <c r="AS20" i="4" s="1"/>
  <c r="V20" i="4"/>
  <c r="S20" i="4"/>
  <c r="U20" i="4" s="1"/>
  <c r="BI19" i="4"/>
  <c r="BE19" i="4"/>
  <c r="BA19" i="4"/>
  <c r="AW19" i="4"/>
  <c r="AR19" i="4"/>
  <c r="AS19" i="4" s="1"/>
  <c r="V19" i="4"/>
  <c r="S19" i="4"/>
  <c r="U19" i="4" s="1"/>
  <c r="BI18" i="4"/>
  <c r="BE18" i="4"/>
  <c r="BA18" i="4"/>
  <c r="AW18" i="4"/>
  <c r="AR18" i="4"/>
  <c r="V18" i="4"/>
  <c r="S18" i="4"/>
  <c r="U18" i="4" s="1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3" i="4" s="1"/>
  <c r="A34" i="4" s="1"/>
  <c r="A35" i="4" s="1"/>
  <c r="A36" i="4" s="1"/>
  <c r="BI17" i="4"/>
  <c r="BE17" i="4"/>
  <c r="BA17" i="4"/>
  <c r="AW17" i="4"/>
  <c r="AR17" i="4"/>
  <c r="AS17" i="4" s="1"/>
  <c r="V17" i="4"/>
  <c r="S17" i="4"/>
  <c r="AR16" i="4"/>
  <c r="AS16" i="4" s="1"/>
  <c r="BH15" i="4"/>
  <c r="BG15" i="4"/>
  <c r="BF15" i="4"/>
  <c r="BD15" i="4"/>
  <c r="BC15" i="4"/>
  <c r="BB15" i="4"/>
  <c r="AZ15" i="4"/>
  <c r="AY15" i="4"/>
  <c r="AX15" i="4"/>
  <c r="AV15" i="4"/>
  <c r="AU15" i="4"/>
  <c r="AT15" i="4"/>
  <c r="AQ15" i="4"/>
  <c r="AP15" i="4"/>
  <c r="AO15" i="4"/>
  <c r="V15" i="4"/>
  <c r="BQ15" i="4" s="1"/>
  <c r="R15" i="4"/>
  <c r="BI14" i="4"/>
  <c r="BE14" i="4"/>
  <c r="BA14" i="4"/>
  <c r="AW14" i="4"/>
  <c r="AR14" i="4"/>
  <c r="AS14" i="4" s="1"/>
  <c r="S14" i="4"/>
  <c r="U14" i="4" s="1"/>
  <c r="BI13" i="4"/>
  <c r="BE13" i="4"/>
  <c r="BA13" i="4"/>
  <c r="AW13" i="4"/>
  <c r="AR13" i="4"/>
  <c r="AS13" i="4" s="1"/>
  <c r="S13" i="4"/>
  <c r="U13" i="4" s="1"/>
  <c r="BI12" i="4"/>
  <c r="BE12" i="4"/>
  <c r="BA12" i="4"/>
  <c r="AW12" i="4"/>
  <c r="AR12" i="4"/>
  <c r="AS12" i="4" s="1"/>
  <c r="S12" i="4"/>
  <c r="U12" i="4" s="1"/>
  <c r="BI11" i="4"/>
  <c r="BE11" i="4"/>
  <c r="BA11" i="4"/>
  <c r="AW11" i="4"/>
  <c r="AR11" i="4"/>
  <c r="AS11" i="4" s="1"/>
  <c r="S11" i="4"/>
  <c r="U11" i="4" s="1"/>
  <c r="A11" i="4"/>
  <c r="A12" i="4" s="1"/>
  <c r="A13" i="4" s="1"/>
  <c r="A14" i="4" s="1"/>
  <c r="A15" i="4" s="1"/>
  <c r="BI10" i="4"/>
  <c r="BE10" i="4"/>
  <c r="BA10" i="4"/>
  <c r="AW10" i="4"/>
  <c r="AR10" i="4"/>
  <c r="S10" i="4"/>
  <c r="U10" i="4" s="1"/>
  <c r="AU8" i="4"/>
  <c r="AV8" i="4" s="1"/>
  <c r="AX8" i="4" s="1"/>
  <c r="AY8" i="4" s="1"/>
  <c r="AZ8" i="4" s="1"/>
  <c r="BB8" i="4" s="1"/>
  <c r="BC8" i="4" s="1"/>
  <c r="BD8" i="4" s="1"/>
  <c r="BF8" i="4" s="1"/>
  <c r="BG8" i="4" s="1"/>
  <c r="BH8" i="4" s="1"/>
  <c r="BI8" i="4" s="1"/>
  <c r="BJ8" i="4" s="1"/>
  <c r="BK8" i="4" s="1"/>
  <c r="BL8" i="4" s="1"/>
  <c r="BM8" i="4" s="1"/>
  <c r="S8" i="4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BK131" i="6" l="1"/>
  <c r="BL131" i="6" s="1"/>
  <c r="BK130" i="6"/>
  <c r="BM128" i="6"/>
  <c r="AS128" i="5"/>
  <c r="BL64" i="5"/>
  <c r="BL80" i="5"/>
  <c r="BL19" i="5"/>
  <c r="BM123" i="5"/>
  <c r="BK128" i="5"/>
  <c r="BL112" i="5"/>
  <c r="BQ64" i="5"/>
  <c r="BO64" i="5"/>
  <c r="BL123" i="5"/>
  <c r="BL128" i="5" s="1"/>
  <c r="U32" i="4"/>
  <c r="U60" i="4" s="1"/>
  <c r="S60" i="4"/>
  <c r="S120" i="4" s="1"/>
  <c r="AS35" i="4"/>
  <c r="BK57" i="4"/>
  <c r="BM57" i="4" s="1"/>
  <c r="U113" i="4"/>
  <c r="U119" i="4" s="1"/>
  <c r="V60" i="4"/>
  <c r="V120" i="4" s="1"/>
  <c r="BK56" i="4"/>
  <c r="BL56" i="4" s="1"/>
  <c r="AR60" i="4"/>
  <c r="BK54" i="4"/>
  <c r="BL54" i="4" s="1"/>
  <c r="AO120" i="4"/>
  <c r="BA15" i="4"/>
  <c r="BK32" i="4"/>
  <c r="BL32" i="4" s="1"/>
  <c r="BK49" i="4"/>
  <c r="BL49" i="4" s="1"/>
  <c r="BK53" i="4"/>
  <c r="BK58" i="4"/>
  <c r="BL58" i="4" s="1"/>
  <c r="BK87" i="4"/>
  <c r="BM87" i="4" s="1"/>
  <c r="BQ98" i="4"/>
  <c r="A40" i="4"/>
  <c r="A45" i="4" s="1"/>
  <c r="A50" i="4" s="1"/>
  <c r="A55" i="4" s="1"/>
  <c r="AR119" i="4"/>
  <c r="Z120" i="4"/>
  <c r="AD120" i="4"/>
  <c r="AH120" i="4"/>
  <c r="AL120" i="4"/>
  <c r="AP120" i="4"/>
  <c r="BK48" i="4"/>
  <c r="BM48" i="4" s="1"/>
  <c r="A38" i="4"/>
  <c r="A43" i="4" s="1"/>
  <c r="A48" i="4" s="1"/>
  <c r="A53" i="4" s="1"/>
  <c r="A58" i="4" s="1"/>
  <c r="X120" i="4"/>
  <c r="AB120" i="4"/>
  <c r="AF120" i="4"/>
  <c r="AJ120" i="4"/>
  <c r="AN120" i="4"/>
  <c r="AS46" i="4"/>
  <c r="A59" i="4"/>
  <c r="BK86" i="4"/>
  <c r="U76" i="4"/>
  <c r="BK82" i="4"/>
  <c r="BL82" i="4" s="1"/>
  <c r="BK84" i="4"/>
  <c r="BL84" i="4" s="1"/>
  <c r="BR88" i="4"/>
  <c r="BK88" i="4"/>
  <c r="BM88" i="4" s="1"/>
  <c r="BK59" i="4"/>
  <c r="BM59" i="4" s="1"/>
  <c r="BK55" i="4"/>
  <c r="BM55" i="4" s="1"/>
  <c r="BK33" i="4"/>
  <c r="BL33" i="4" s="1"/>
  <c r="BK34" i="4"/>
  <c r="BM34" i="4" s="1"/>
  <c r="BG120" i="4"/>
  <c r="BE15" i="4"/>
  <c r="S15" i="4"/>
  <c r="U15" i="4" s="1"/>
  <c r="AR15" i="4"/>
  <c r="AS10" i="4"/>
  <c r="AS15" i="4" s="1"/>
  <c r="BI119" i="4"/>
  <c r="BQ116" i="4"/>
  <c r="BI60" i="4"/>
  <c r="BR74" i="4"/>
  <c r="BQ63" i="4"/>
  <c r="BK64" i="4"/>
  <c r="BM64" i="4" s="1"/>
  <c r="BK65" i="4"/>
  <c r="BM65" i="4" s="1"/>
  <c r="BK68" i="4"/>
  <c r="BL68" i="4" s="1"/>
  <c r="BK69" i="4"/>
  <c r="BM69" i="4" s="1"/>
  <c r="BK72" i="4"/>
  <c r="BM72" i="4" s="1"/>
  <c r="BK73" i="4"/>
  <c r="BM73" i="4" s="1"/>
  <c r="BK94" i="4"/>
  <c r="BL94" i="4" s="1"/>
  <c r="BK101" i="4"/>
  <c r="BM101" i="4" s="1"/>
  <c r="BK18" i="4"/>
  <c r="BL18" i="4" s="1"/>
  <c r="BK20" i="4"/>
  <c r="BL20" i="4" s="1"/>
  <c r="BK22" i="4"/>
  <c r="BL22" i="4" s="1"/>
  <c r="BK23" i="4"/>
  <c r="BL23" i="4" s="1"/>
  <c r="BK24" i="4"/>
  <c r="BL24" i="4" s="1"/>
  <c r="BK25" i="4"/>
  <c r="BM25" i="4" s="1"/>
  <c r="BK26" i="4"/>
  <c r="BL26" i="4" s="1"/>
  <c r="BK27" i="4"/>
  <c r="BL27" i="4" s="1"/>
  <c r="BK28" i="4"/>
  <c r="BL28" i="4" s="1"/>
  <c r="BK29" i="4"/>
  <c r="BM29" i="4" s="1"/>
  <c r="BK30" i="4"/>
  <c r="BL30" i="4" s="1"/>
  <c r="BK31" i="4"/>
  <c r="BM31" i="4" s="1"/>
  <c r="BK38" i="4"/>
  <c r="BM38" i="4" s="1"/>
  <c r="BK39" i="4"/>
  <c r="BL39" i="4" s="1"/>
  <c r="BK40" i="4"/>
  <c r="BL40" i="4" s="1"/>
  <c r="BK42" i="4"/>
  <c r="BL42" i="4" s="1"/>
  <c r="BK43" i="4"/>
  <c r="BL43" i="4" s="1"/>
  <c r="AS53" i="4"/>
  <c r="AY120" i="4"/>
  <c r="U99" i="4"/>
  <c r="BQ88" i="4"/>
  <c r="BM98" i="4"/>
  <c r="BQ105" i="4"/>
  <c r="BA108" i="4"/>
  <c r="BK102" i="4"/>
  <c r="BM102" i="4" s="1"/>
  <c r="BK103" i="4"/>
  <c r="BM103" i="4" s="1"/>
  <c r="BK104" i="4"/>
  <c r="BM104" i="4" s="1"/>
  <c r="BK105" i="4"/>
  <c r="BM105" i="4" s="1"/>
  <c r="BA119" i="4"/>
  <c r="AW119" i="4"/>
  <c r="BK112" i="4"/>
  <c r="BM112" i="4" s="1"/>
  <c r="BK113" i="4"/>
  <c r="BM113" i="4" s="1"/>
  <c r="BK114" i="4"/>
  <c r="BM114" i="4" s="1"/>
  <c r="BK115" i="4"/>
  <c r="BM115" i="4" s="1"/>
  <c r="BK45" i="4"/>
  <c r="BM45" i="4" s="1"/>
  <c r="BK46" i="4"/>
  <c r="BL46" i="4" s="1"/>
  <c r="BK47" i="4"/>
  <c r="BM47" i="4" s="1"/>
  <c r="BE76" i="4"/>
  <c r="BA76" i="4"/>
  <c r="BK66" i="4"/>
  <c r="BM66" i="4" s="1"/>
  <c r="BK67" i="4"/>
  <c r="BM67" i="4" s="1"/>
  <c r="BK70" i="4"/>
  <c r="BL70" i="4" s="1"/>
  <c r="BK71" i="4"/>
  <c r="BM71" i="4" s="1"/>
  <c r="BK74" i="4"/>
  <c r="BL74" i="4" s="1"/>
  <c r="BK90" i="4"/>
  <c r="BL90" i="4" s="1"/>
  <c r="BK92" i="4"/>
  <c r="BL92" i="4" s="1"/>
  <c r="BK96" i="4"/>
  <c r="BL96" i="4" s="1"/>
  <c r="U108" i="4"/>
  <c r="BK110" i="4"/>
  <c r="BL110" i="4" s="1"/>
  <c r="AW15" i="4"/>
  <c r="AS32" i="4"/>
  <c r="BK50" i="4"/>
  <c r="BM50" i="4" s="1"/>
  <c r="BK51" i="4"/>
  <c r="BL51" i="4" s="1"/>
  <c r="AW76" i="4"/>
  <c r="BI76" i="4"/>
  <c r="BQ74" i="4"/>
  <c r="BQ85" i="4"/>
  <c r="BK79" i="4"/>
  <c r="BL79" i="4" s="1"/>
  <c r="BK80" i="4"/>
  <c r="BM80" i="4" s="1"/>
  <c r="BK106" i="4"/>
  <c r="BL106" i="4" s="1"/>
  <c r="BK107" i="4"/>
  <c r="BM107" i="4" s="1"/>
  <c r="BM18" i="4"/>
  <c r="BM22" i="4"/>
  <c r="BM23" i="4"/>
  <c r="BL38" i="4"/>
  <c r="BM42" i="4"/>
  <c r="BM53" i="4"/>
  <c r="BL53" i="4"/>
  <c r="BM54" i="4"/>
  <c r="BM58" i="4"/>
  <c r="BL86" i="4"/>
  <c r="BM86" i="4"/>
  <c r="BK11" i="4"/>
  <c r="BK13" i="4"/>
  <c r="U17" i="4"/>
  <c r="BM24" i="4"/>
  <c r="BM43" i="4"/>
  <c r="BM74" i="4"/>
  <c r="BQ29" i="4"/>
  <c r="BA60" i="4"/>
  <c r="AS18" i="4"/>
  <c r="BR29" i="4" s="1"/>
  <c r="BQ59" i="4"/>
  <c r="BK36" i="4"/>
  <c r="BM27" i="4"/>
  <c r="BK19" i="4"/>
  <c r="BK21" i="4"/>
  <c r="BM33" i="4"/>
  <c r="BK35" i="4"/>
  <c r="BM46" i="4"/>
  <c r="BL47" i="4"/>
  <c r="BL66" i="4"/>
  <c r="BI15" i="4"/>
  <c r="BK12" i="4"/>
  <c r="BK14" i="4"/>
  <c r="BK37" i="4"/>
  <c r="BK41" i="4"/>
  <c r="BL50" i="4"/>
  <c r="BM51" i="4"/>
  <c r="BK44" i="4"/>
  <c r="BM49" i="4"/>
  <c r="BL59" i="4"/>
  <c r="BK62" i="4"/>
  <c r="BL69" i="4"/>
  <c r="S76" i="4"/>
  <c r="AR99" i="4"/>
  <c r="BM84" i="4"/>
  <c r="BE108" i="4"/>
  <c r="U110" i="4"/>
  <c r="BE119" i="4"/>
  <c r="AU120" i="4"/>
  <c r="AZ120" i="4"/>
  <c r="BF120" i="4"/>
  <c r="AW60" i="4"/>
  <c r="BK17" i="4"/>
  <c r="BK52" i="4"/>
  <c r="BK75" i="4"/>
  <c r="BR85" i="4"/>
  <c r="AS99" i="4"/>
  <c r="BO99" i="4" s="1"/>
  <c r="BI99" i="4"/>
  <c r="BR98" i="4"/>
  <c r="BM96" i="4"/>
  <c r="BM106" i="4"/>
  <c r="S108" i="4"/>
  <c r="AV120" i="4"/>
  <c r="BB120" i="4"/>
  <c r="BL48" i="4"/>
  <c r="BV80" i="4"/>
  <c r="BU80" i="4"/>
  <c r="BW80" i="4" s="1"/>
  <c r="BL101" i="4"/>
  <c r="BK111" i="4"/>
  <c r="AX120" i="4"/>
  <c r="BC120" i="4"/>
  <c r="BH120" i="4"/>
  <c r="BK10" i="4"/>
  <c r="BE60" i="4"/>
  <c r="AR76" i="4"/>
  <c r="AS62" i="4"/>
  <c r="BK63" i="4"/>
  <c r="V99" i="4"/>
  <c r="BA99" i="4"/>
  <c r="BL87" i="4"/>
  <c r="S99" i="4"/>
  <c r="BL105" i="4"/>
  <c r="AT120" i="4"/>
  <c r="BD120" i="4"/>
  <c r="BE99" i="4"/>
  <c r="BK89" i="4"/>
  <c r="BK91" i="4"/>
  <c r="BK93" i="4"/>
  <c r="BK95" i="4"/>
  <c r="BK97" i="4"/>
  <c r="BR105" i="4"/>
  <c r="AS108" i="4"/>
  <c r="BO108" i="4" s="1"/>
  <c r="BI108" i="4"/>
  <c r="V108" i="4"/>
  <c r="BR116" i="4"/>
  <c r="BK116" i="4"/>
  <c r="AW99" i="4"/>
  <c r="BK78" i="4"/>
  <c r="BK81" i="4"/>
  <c r="BK83" i="4"/>
  <c r="BK85" i="4"/>
  <c r="AR108" i="4"/>
  <c r="AW108" i="4"/>
  <c r="BK131" i="5" l="1"/>
  <c r="BL131" i="5" s="1"/>
  <c r="BK130" i="5"/>
  <c r="BM128" i="5"/>
  <c r="BM32" i="4"/>
  <c r="BL57" i="4"/>
  <c r="BM68" i="4"/>
  <c r="AR120" i="4"/>
  <c r="BL45" i="4"/>
  <c r="BL104" i="4"/>
  <c r="BM56" i="4"/>
  <c r="BM40" i="4"/>
  <c r="BR59" i="4"/>
  <c r="AS60" i="4"/>
  <c r="BQ60" i="4" s="1"/>
  <c r="BM94" i="4"/>
  <c r="BM26" i="4"/>
  <c r="U120" i="4"/>
  <c r="BM20" i="4"/>
  <c r="BL80" i="4"/>
  <c r="BL103" i="4"/>
  <c r="BL71" i="4"/>
  <c r="BL113" i="4"/>
  <c r="BL107" i="4"/>
  <c r="BM110" i="4"/>
  <c r="BL67" i="4"/>
  <c r="BL55" i="4"/>
  <c r="BL31" i="4"/>
  <c r="BL88" i="4"/>
  <c r="BL114" i="4"/>
  <c r="BL115" i="4"/>
  <c r="BL64" i="4"/>
  <c r="BL102" i="4"/>
  <c r="BL112" i="4"/>
  <c r="BM90" i="4"/>
  <c r="BM82" i="4"/>
  <c r="BL73" i="4"/>
  <c r="BL65" i="4"/>
  <c r="BM70" i="4"/>
  <c r="BL72" i="4"/>
  <c r="BM39" i="4"/>
  <c r="BL34" i="4"/>
  <c r="BL25" i="4"/>
  <c r="BL29" i="4"/>
  <c r="BK108" i="4"/>
  <c r="BM108" i="4" s="1"/>
  <c r="BM92" i="4"/>
  <c r="BS98" i="4"/>
  <c r="AW120" i="4"/>
  <c r="BE120" i="4"/>
  <c r="BM28" i="4"/>
  <c r="BM79" i="4"/>
  <c r="BM30" i="4"/>
  <c r="BM81" i="4"/>
  <c r="BL81" i="4"/>
  <c r="BM116" i="4"/>
  <c r="BL116" i="4"/>
  <c r="BM44" i="4"/>
  <c r="BL44" i="4"/>
  <c r="BM41" i="4"/>
  <c r="BL41" i="4"/>
  <c r="BM19" i="4"/>
  <c r="BL19" i="4"/>
  <c r="BM11" i="4"/>
  <c r="BL11" i="4"/>
  <c r="BM78" i="4"/>
  <c r="BL78" i="4"/>
  <c r="BK99" i="4"/>
  <c r="BM99" i="4" s="1"/>
  <c r="BA120" i="4"/>
  <c r="BL36" i="4"/>
  <c r="BM36" i="4"/>
  <c r="BO119" i="4"/>
  <c r="BM85" i="4"/>
  <c r="BL85" i="4"/>
  <c r="BM97" i="4"/>
  <c r="BL97" i="4"/>
  <c r="BM89" i="4"/>
  <c r="BL89" i="4"/>
  <c r="BM52" i="4"/>
  <c r="BL52" i="4"/>
  <c r="BM93" i="4"/>
  <c r="BL93" i="4"/>
  <c r="BR63" i="4"/>
  <c r="AS76" i="4"/>
  <c r="BL111" i="4"/>
  <c r="BM111" i="4"/>
  <c r="BM12" i="4"/>
  <c r="BL12" i="4"/>
  <c r="BM35" i="4"/>
  <c r="BL35" i="4"/>
  <c r="BM91" i="4"/>
  <c r="BL91" i="4"/>
  <c r="BM75" i="4"/>
  <c r="BL75" i="4"/>
  <c r="BM37" i="4"/>
  <c r="BL37" i="4"/>
  <c r="BM83" i="4"/>
  <c r="BL83" i="4"/>
  <c r="BI120" i="4"/>
  <c r="BM95" i="4"/>
  <c r="BL95" i="4"/>
  <c r="BM63" i="4"/>
  <c r="BL63" i="4"/>
  <c r="BM10" i="4"/>
  <c r="BL10" i="4"/>
  <c r="BK15" i="4"/>
  <c r="BM15" i="4" s="1"/>
  <c r="BM17" i="4"/>
  <c r="BK60" i="4"/>
  <c r="BM60" i="4" s="1"/>
  <c r="BL17" i="4"/>
  <c r="BK119" i="4"/>
  <c r="BK76" i="4"/>
  <c r="BM76" i="4" s="1"/>
  <c r="BL62" i="4"/>
  <c r="BM62" i="4"/>
  <c r="BM14" i="4"/>
  <c r="BL14" i="4"/>
  <c r="BM21" i="4"/>
  <c r="BL21" i="4"/>
  <c r="BR15" i="4"/>
  <c r="BM13" i="4"/>
  <c r="BL13" i="4"/>
  <c r="AP19" i="3"/>
  <c r="AO19" i="3"/>
  <c r="AQ123" i="3"/>
  <c r="AP123" i="3"/>
  <c r="AO123" i="3"/>
  <c r="V123" i="3"/>
  <c r="U123" i="3"/>
  <c r="S123" i="3"/>
  <c r="R123" i="3"/>
  <c r="AR122" i="3"/>
  <c r="AS122" i="3" s="1"/>
  <c r="S122" i="3"/>
  <c r="U122" i="3"/>
  <c r="V122" i="3"/>
  <c r="V121" i="3"/>
  <c r="A123" i="3"/>
  <c r="A122" i="3"/>
  <c r="A121" i="3"/>
  <c r="BL108" i="4" l="1"/>
  <c r="BL119" i="4"/>
  <c r="AS120" i="4"/>
  <c r="BO60" i="4"/>
  <c r="BL60" i="4"/>
  <c r="BO15" i="4"/>
  <c r="BL76" i="4"/>
  <c r="BL15" i="4"/>
  <c r="BL99" i="4"/>
  <c r="BM119" i="4"/>
  <c r="BK120" i="4"/>
  <c r="S121" i="3"/>
  <c r="U121" i="3" s="1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T123" i="3"/>
  <c r="AR121" i="3"/>
  <c r="AS121" i="3" s="1"/>
  <c r="BL120" i="4" l="1"/>
  <c r="BM120" i="4"/>
  <c r="BK123" i="4"/>
  <c r="BL123" i="4" s="1"/>
  <c r="BK122" i="4"/>
  <c r="BM12" i="3" l="1"/>
  <c r="BH12" i="3"/>
  <c r="BI12" i="3" s="1"/>
  <c r="BJ12" i="3" s="1"/>
  <c r="BK12" i="3" s="1"/>
  <c r="BL12" i="3" s="1"/>
  <c r="BH127" i="3"/>
  <c r="BF127" i="3"/>
  <c r="BK102" i="3"/>
  <c r="BM102" i="3" s="1"/>
  <c r="BI126" i="3"/>
  <c r="BI127" i="3" s="1"/>
  <c r="BI120" i="3"/>
  <c r="BI119" i="3"/>
  <c r="BI118" i="3"/>
  <c r="BI117" i="3"/>
  <c r="BI116" i="3"/>
  <c r="BI115" i="3"/>
  <c r="BI114" i="3"/>
  <c r="BI111" i="3"/>
  <c r="BI110" i="3"/>
  <c r="BI109" i="3"/>
  <c r="BI108" i="3"/>
  <c r="BI107" i="3"/>
  <c r="BI106" i="3"/>
  <c r="BI105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9" i="3"/>
  <c r="BI88" i="3"/>
  <c r="BI87" i="3"/>
  <c r="BI86" i="3"/>
  <c r="BI85" i="3"/>
  <c r="BI84" i="3"/>
  <c r="BI83" i="3"/>
  <c r="BI82" i="3"/>
  <c r="BI79" i="3"/>
  <c r="BI78" i="3"/>
  <c r="BI77" i="3"/>
  <c r="BI76" i="3"/>
  <c r="BI75" i="3"/>
  <c r="BI74" i="3"/>
  <c r="BI73" i="3"/>
  <c r="BI72" i="3"/>
  <c r="BI71" i="3"/>
  <c r="BI70" i="3"/>
  <c r="BI69" i="3"/>
  <c r="BI68" i="3"/>
  <c r="BI67" i="3"/>
  <c r="BI66" i="3"/>
  <c r="BI63" i="3"/>
  <c r="BI62" i="3"/>
  <c r="BI61" i="3"/>
  <c r="BI60" i="3"/>
  <c r="BI59" i="3"/>
  <c r="BI58" i="3"/>
  <c r="BI57" i="3"/>
  <c r="BI56" i="3"/>
  <c r="BI55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18" i="3"/>
  <c r="BI17" i="3"/>
  <c r="BI16" i="3"/>
  <c r="BI15" i="3"/>
  <c r="BI14" i="3"/>
  <c r="BE126" i="3"/>
  <c r="BE127" i="3" s="1"/>
  <c r="BE120" i="3"/>
  <c r="BE119" i="3"/>
  <c r="BE118" i="3"/>
  <c r="BE117" i="3"/>
  <c r="BE116" i="3"/>
  <c r="BE115" i="3"/>
  <c r="BE114" i="3"/>
  <c r="BE111" i="3"/>
  <c r="BE110" i="3"/>
  <c r="BE109" i="3"/>
  <c r="BE108" i="3"/>
  <c r="BE107" i="3"/>
  <c r="BE106" i="3"/>
  <c r="BE105" i="3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3" i="3"/>
  <c r="BE82" i="3"/>
  <c r="BE79" i="3"/>
  <c r="BE78" i="3"/>
  <c r="BE77" i="3"/>
  <c r="BE76" i="3"/>
  <c r="BE75" i="3"/>
  <c r="BE74" i="3"/>
  <c r="BE73" i="3"/>
  <c r="BE72" i="3"/>
  <c r="BE71" i="3"/>
  <c r="BE70" i="3"/>
  <c r="BE69" i="3"/>
  <c r="BE68" i="3"/>
  <c r="BE67" i="3"/>
  <c r="BE66" i="3"/>
  <c r="BE63" i="3"/>
  <c r="BE62" i="3"/>
  <c r="BE61" i="3"/>
  <c r="BE60" i="3"/>
  <c r="BE59" i="3"/>
  <c r="BE58" i="3"/>
  <c r="BE57" i="3"/>
  <c r="BE56" i="3"/>
  <c r="BE55" i="3"/>
  <c r="BE54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18" i="3"/>
  <c r="BE17" i="3"/>
  <c r="BE16" i="3"/>
  <c r="BE15" i="3"/>
  <c r="BE14" i="3"/>
  <c r="BA126" i="3"/>
  <c r="BA127" i="3" s="1"/>
  <c r="BA120" i="3"/>
  <c r="BA119" i="3"/>
  <c r="BA118" i="3"/>
  <c r="BA117" i="3"/>
  <c r="BA116" i="3"/>
  <c r="BA115" i="3"/>
  <c r="BA114" i="3"/>
  <c r="BA111" i="3"/>
  <c r="BA110" i="3"/>
  <c r="BA109" i="3"/>
  <c r="BA108" i="3"/>
  <c r="BA107" i="3"/>
  <c r="BA106" i="3"/>
  <c r="BA105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103" i="3" s="1"/>
  <c r="BA79" i="3"/>
  <c r="BA78" i="3"/>
  <c r="BA77" i="3"/>
  <c r="BA76" i="3"/>
  <c r="BK76" i="3" s="1"/>
  <c r="BL76" i="3" s="1"/>
  <c r="BA75" i="3"/>
  <c r="BA74" i="3"/>
  <c r="BA73" i="3"/>
  <c r="BA72" i="3"/>
  <c r="BK72" i="3" s="1"/>
  <c r="BL72" i="3" s="1"/>
  <c r="BA71" i="3"/>
  <c r="BA70" i="3"/>
  <c r="BA69" i="3"/>
  <c r="BA68" i="3"/>
  <c r="BK68" i="3" s="1"/>
  <c r="BL68" i="3" s="1"/>
  <c r="BA67" i="3"/>
  <c r="BA66" i="3"/>
  <c r="BA63" i="3"/>
  <c r="BA62" i="3"/>
  <c r="BA61" i="3"/>
  <c r="BA60" i="3"/>
  <c r="BA59" i="3"/>
  <c r="BA58" i="3"/>
  <c r="BK58" i="3" s="1"/>
  <c r="BL58" i="3" s="1"/>
  <c r="BA57" i="3"/>
  <c r="BA56" i="3"/>
  <c r="BA55" i="3"/>
  <c r="BA54" i="3"/>
  <c r="BK54" i="3" s="1"/>
  <c r="BL54" i="3" s="1"/>
  <c r="BA53" i="3"/>
  <c r="BA52" i="3"/>
  <c r="BA51" i="3"/>
  <c r="BA50" i="3"/>
  <c r="BA49" i="3"/>
  <c r="BA48" i="3"/>
  <c r="BA47" i="3"/>
  <c r="BA46" i="3"/>
  <c r="BA45" i="3"/>
  <c r="BA44" i="3"/>
  <c r="BA43" i="3"/>
  <c r="BA42" i="3"/>
  <c r="BK42" i="3" s="1"/>
  <c r="BL42" i="3" s="1"/>
  <c r="BA41" i="3"/>
  <c r="BA40" i="3"/>
  <c r="BA39" i="3"/>
  <c r="BA38" i="3"/>
  <c r="BK38" i="3" s="1"/>
  <c r="BL38" i="3" s="1"/>
  <c r="BA37" i="3"/>
  <c r="BA36" i="3"/>
  <c r="BA35" i="3"/>
  <c r="BA34" i="3"/>
  <c r="BA33" i="3"/>
  <c r="BA32" i="3"/>
  <c r="BA31" i="3"/>
  <c r="BA30" i="3"/>
  <c r="BA29" i="3"/>
  <c r="BA28" i="3"/>
  <c r="BA27" i="3"/>
  <c r="BA26" i="3"/>
  <c r="BK26" i="3" s="1"/>
  <c r="BA25" i="3"/>
  <c r="BA24" i="3"/>
  <c r="BA23" i="3"/>
  <c r="BA22" i="3"/>
  <c r="BK22" i="3" s="1"/>
  <c r="BA21" i="3"/>
  <c r="BA18" i="3"/>
  <c r="BA17" i="3"/>
  <c r="BA16" i="3"/>
  <c r="BA15" i="3"/>
  <c r="BA14" i="3"/>
  <c r="AW126" i="3"/>
  <c r="AW127" i="3" s="1"/>
  <c r="AW120" i="3"/>
  <c r="AW119" i="3"/>
  <c r="AW118" i="3"/>
  <c r="AW117" i="3"/>
  <c r="AW116" i="3"/>
  <c r="AW115" i="3"/>
  <c r="AW114" i="3"/>
  <c r="AW111" i="3"/>
  <c r="AW110" i="3"/>
  <c r="BK110" i="3" s="1"/>
  <c r="BL110" i="3" s="1"/>
  <c r="AW109" i="3"/>
  <c r="AW108" i="3"/>
  <c r="AW107" i="3"/>
  <c r="AW106" i="3"/>
  <c r="BK106" i="3" s="1"/>
  <c r="BL106" i="3" s="1"/>
  <c r="AW105" i="3"/>
  <c r="AW101" i="3"/>
  <c r="AW100" i="3"/>
  <c r="AW99" i="3"/>
  <c r="BK99" i="3" s="1"/>
  <c r="AW98" i="3"/>
  <c r="AW97" i="3"/>
  <c r="AW96" i="3"/>
  <c r="AW95" i="3"/>
  <c r="BK95" i="3" s="1"/>
  <c r="AW94" i="3"/>
  <c r="AW93" i="3"/>
  <c r="AW92" i="3"/>
  <c r="AW91" i="3"/>
  <c r="BK91" i="3" s="1"/>
  <c r="AW90" i="3"/>
  <c r="AW89" i="3"/>
  <c r="AW88" i="3"/>
  <c r="AW87" i="3"/>
  <c r="BK87" i="3" s="1"/>
  <c r="AW86" i="3"/>
  <c r="AW85" i="3"/>
  <c r="AW84" i="3"/>
  <c r="AW83" i="3"/>
  <c r="BK83" i="3" s="1"/>
  <c r="AW82" i="3"/>
  <c r="AW79" i="3"/>
  <c r="AW78" i="3"/>
  <c r="AW77" i="3"/>
  <c r="BK77" i="3" s="1"/>
  <c r="BL77" i="3" s="1"/>
  <c r="AW76" i="3"/>
  <c r="AW75" i="3"/>
  <c r="AW74" i="3"/>
  <c r="AW73" i="3"/>
  <c r="BK73" i="3" s="1"/>
  <c r="BL73" i="3" s="1"/>
  <c r="AW72" i="3"/>
  <c r="AW71" i="3"/>
  <c r="AW70" i="3"/>
  <c r="AW69" i="3"/>
  <c r="BK69" i="3" s="1"/>
  <c r="BL69" i="3" s="1"/>
  <c r="AW68" i="3"/>
  <c r="AW67" i="3"/>
  <c r="AW66" i="3"/>
  <c r="AW63" i="3"/>
  <c r="BK63" i="3" s="1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BK47" i="3" s="1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BK31" i="3" s="1"/>
  <c r="AW30" i="3"/>
  <c r="AW29" i="3"/>
  <c r="AW28" i="3"/>
  <c r="AW27" i="3"/>
  <c r="AW26" i="3"/>
  <c r="AW25" i="3"/>
  <c r="AW24" i="3"/>
  <c r="AW23" i="3"/>
  <c r="AW22" i="3"/>
  <c r="AW21" i="3"/>
  <c r="BH19" i="3"/>
  <c r="BG19" i="3"/>
  <c r="BF19" i="3"/>
  <c r="BD19" i="3"/>
  <c r="BC19" i="3"/>
  <c r="BB19" i="3"/>
  <c r="AZ19" i="3"/>
  <c r="AY19" i="3"/>
  <c r="AX19" i="3"/>
  <c r="AW18" i="3"/>
  <c r="AW17" i="3"/>
  <c r="AW16" i="3"/>
  <c r="AW15" i="3"/>
  <c r="AW14" i="3"/>
  <c r="AU12" i="3"/>
  <c r="AV12" i="3" s="1"/>
  <c r="AX12" i="3" s="1"/>
  <c r="AY12" i="3" s="1"/>
  <c r="AZ12" i="3" s="1"/>
  <c r="BB12" i="3" s="1"/>
  <c r="BC12" i="3" s="1"/>
  <c r="BD12" i="3" s="1"/>
  <c r="BF12" i="3" s="1"/>
  <c r="BG12" i="3" s="1"/>
  <c r="BK118" i="3" l="1"/>
  <c r="BK98" i="3"/>
  <c r="BK105" i="3"/>
  <c r="BM105" i="3" s="1"/>
  <c r="BK109" i="3"/>
  <c r="BL109" i="3" s="1"/>
  <c r="BK115" i="3"/>
  <c r="BL102" i="3"/>
  <c r="BL63" i="3"/>
  <c r="BM63" i="3"/>
  <c r="BL31" i="3"/>
  <c r="BM31" i="3"/>
  <c r="BL47" i="3"/>
  <c r="BM47" i="3"/>
  <c r="BL83" i="3"/>
  <c r="BM83" i="3"/>
  <c r="BL87" i="3"/>
  <c r="BM87" i="3"/>
  <c r="BL91" i="3"/>
  <c r="BM91" i="3"/>
  <c r="BL95" i="3"/>
  <c r="BM95" i="3"/>
  <c r="BL99" i="3"/>
  <c r="BM99" i="3"/>
  <c r="BL22" i="3"/>
  <c r="BM22" i="3"/>
  <c r="BL26" i="3"/>
  <c r="BM26" i="3"/>
  <c r="BM54" i="3"/>
  <c r="BM72" i="3"/>
  <c r="BM106" i="3"/>
  <c r="BM38" i="3"/>
  <c r="BM73" i="3"/>
  <c r="BK16" i="3"/>
  <c r="AW123" i="3"/>
  <c r="BL118" i="3"/>
  <c r="BM118" i="3"/>
  <c r="BM58" i="3"/>
  <c r="BM68" i="3"/>
  <c r="BM76" i="3"/>
  <c r="BM110" i="3"/>
  <c r="BK17" i="3"/>
  <c r="BK30" i="3"/>
  <c r="BK34" i="3"/>
  <c r="BK46" i="3"/>
  <c r="BK50" i="3"/>
  <c r="BK62" i="3"/>
  <c r="BK82" i="3"/>
  <c r="BM82" i="3" s="1"/>
  <c r="BM109" i="3"/>
  <c r="BE112" i="3"/>
  <c r="BK14" i="3"/>
  <c r="BK18" i="3"/>
  <c r="BI64" i="3"/>
  <c r="BI80" i="3"/>
  <c r="BK70" i="3"/>
  <c r="BK88" i="3"/>
  <c r="BI123" i="3"/>
  <c r="BM42" i="3"/>
  <c r="BM69" i="3"/>
  <c r="BM77" i="3"/>
  <c r="BK86" i="3"/>
  <c r="BK90" i="3"/>
  <c r="BK94" i="3"/>
  <c r="BK119" i="3"/>
  <c r="BE19" i="3"/>
  <c r="BK15" i="3"/>
  <c r="BM15" i="3" s="1"/>
  <c r="BK24" i="3"/>
  <c r="BK28" i="3"/>
  <c r="BK32" i="3"/>
  <c r="BK36" i="3"/>
  <c r="BM36" i="3" s="1"/>
  <c r="BK40" i="3"/>
  <c r="BK44" i="3"/>
  <c r="BK48" i="3"/>
  <c r="BK52" i="3"/>
  <c r="BK56" i="3"/>
  <c r="BK60" i="3"/>
  <c r="BK74" i="3"/>
  <c r="BK78" i="3"/>
  <c r="BK84" i="3"/>
  <c r="BK92" i="3"/>
  <c r="BK96" i="3"/>
  <c r="BK100" i="3"/>
  <c r="BK23" i="3"/>
  <c r="BK27" i="3"/>
  <c r="BK35" i="3"/>
  <c r="BK39" i="3"/>
  <c r="BK43" i="3"/>
  <c r="BK51" i="3"/>
  <c r="BK55" i="3"/>
  <c r="BK59" i="3"/>
  <c r="BK116" i="3"/>
  <c r="BK120" i="3"/>
  <c r="BL105" i="3"/>
  <c r="BL15" i="3"/>
  <c r="AW64" i="3"/>
  <c r="BK114" i="3"/>
  <c r="BM114" i="3" s="1"/>
  <c r="BK21" i="3"/>
  <c r="BK25" i="3"/>
  <c r="BK29" i="3"/>
  <c r="BK33" i="3"/>
  <c r="BK37" i="3"/>
  <c r="BK41" i="3"/>
  <c r="BK45" i="3"/>
  <c r="BK49" i="3"/>
  <c r="BK53" i="3"/>
  <c r="BK57" i="3"/>
  <c r="BK61" i="3"/>
  <c r="AW80" i="3"/>
  <c r="BE103" i="3"/>
  <c r="BI19" i="3"/>
  <c r="BI112" i="3"/>
  <c r="BK66" i="3"/>
  <c r="BM66" i="3" s="1"/>
  <c r="BK108" i="3"/>
  <c r="BK67" i="3"/>
  <c r="BK71" i="3"/>
  <c r="BK75" i="3"/>
  <c r="BK79" i="3"/>
  <c r="BK85" i="3"/>
  <c r="BK89" i="3"/>
  <c r="BK93" i="3"/>
  <c r="BK97" i="3"/>
  <c r="BK101" i="3"/>
  <c r="BK107" i="3"/>
  <c r="BK111" i="3"/>
  <c r="AW19" i="3"/>
  <c r="AW103" i="3"/>
  <c r="AW112" i="3"/>
  <c r="BK117" i="3"/>
  <c r="BA19" i="3"/>
  <c r="BA112" i="3"/>
  <c r="BE64" i="3"/>
  <c r="BE80" i="3"/>
  <c r="BE123" i="3"/>
  <c r="BA64" i="3"/>
  <c r="BA80" i="3"/>
  <c r="BA123" i="3"/>
  <c r="BI103" i="3"/>
  <c r="BK126" i="3"/>
  <c r="BI128" i="3" l="1"/>
  <c r="BL98" i="3"/>
  <c r="BM98" i="3"/>
  <c r="BA128" i="3"/>
  <c r="BL115" i="3"/>
  <c r="BM115" i="3"/>
  <c r="BL117" i="3"/>
  <c r="BM117" i="3"/>
  <c r="BL111" i="3"/>
  <c r="BM111" i="3"/>
  <c r="BL93" i="3"/>
  <c r="BM93" i="3"/>
  <c r="BL75" i="3"/>
  <c r="BM75" i="3"/>
  <c r="BL49" i="3"/>
  <c r="BM49" i="3"/>
  <c r="BL33" i="3"/>
  <c r="BM33" i="3"/>
  <c r="BL120" i="3"/>
  <c r="BM120" i="3"/>
  <c r="BL51" i="3"/>
  <c r="BM51" i="3"/>
  <c r="BL27" i="3"/>
  <c r="BM27" i="3"/>
  <c r="BL92" i="3"/>
  <c r="BM92" i="3"/>
  <c r="BL60" i="3"/>
  <c r="BM60" i="3"/>
  <c r="BL44" i="3"/>
  <c r="BM44" i="3"/>
  <c r="BL28" i="3"/>
  <c r="BM28" i="3"/>
  <c r="BL119" i="3"/>
  <c r="BM119" i="3"/>
  <c r="BL88" i="3"/>
  <c r="BM88" i="3"/>
  <c r="BL18" i="3"/>
  <c r="BM18" i="3"/>
  <c r="BL46" i="3"/>
  <c r="BM46" i="3"/>
  <c r="BE128" i="3"/>
  <c r="BL107" i="3"/>
  <c r="BM107" i="3"/>
  <c r="BL89" i="3"/>
  <c r="BM89" i="3"/>
  <c r="BL71" i="3"/>
  <c r="BM71" i="3"/>
  <c r="BL61" i="3"/>
  <c r="BM61" i="3"/>
  <c r="BL45" i="3"/>
  <c r="BM45" i="3"/>
  <c r="BL29" i="3"/>
  <c r="BM29" i="3"/>
  <c r="BL116" i="3"/>
  <c r="BM116" i="3"/>
  <c r="BL43" i="3"/>
  <c r="BM43" i="3"/>
  <c r="BL23" i="3"/>
  <c r="BM23" i="3"/>
  <c r="BL84" i="3"/>
  <c r="BM84" i="3"/>
  <c r="BL56" i="3"/>
  <c r="BM56" i="3"/>
  <c r="BL40" i="3"/>
  <c r="BM40" i="3"/>
  <c r="BL24" i="3"/>
  <c r="BM24" i="3"/>
  <c r="BL94" i="3"/>
  <c r="BM94" i="3"/>
  <c r="BL70" i="3"/>
  <c r="BM70" i="3"/>
  <c r="BL14" i="3"/>
  <c r="BL19" i="3" s="1"/>
  <c r="BM14" i="3"/>
  <c r="BL34" i="3"/>
  <c r="BM34" i="3"/>
  <c r="BL101" i="3"/>
  <c r="BM101" i="3"/>
  <c r="BL85" i="3"/>
  <c r="BM85" i="3"/>
  <c r="BL67" i="3"/>
  <c r="BM67" i="3"/>
  <c r="BL57" i="3"/>
  <c r="BM57" i="3"/>
  <c r="BL41" i="3"/>
  <c r="BM41" i="3"/>
  <c r="BL25" i="3"/>
  <c r="BM25" i="3"/>
  <c r="BL82" i="3"/>
  <c r="BL103" i="3" s="1"/>
  <c r="BL59" i="3"/>
  <c r="BM59" i="3"/>
  <c r="BL39" i="3"/>
  <c r="BM39" i="3"/>
  <c r="BL100" i="3"/>
  <c r="BM100" i="3"/>
  <c r="BL78" i="3"/>
  <c r="BM78" i="3"/>
  <c r="BL52" i="3"/>
  <c r="BM52" i="3"/>
  <c r="BL90" i="3"/>
  <c r="BM90" i="3"/>
  <c r="BL62" i="3"/>
  <c r="BM62" i="3"/>
  <c r="BL30" i="3"/>
  <c r="BM30" i="3"/>
  <c r="BL97" i="3"/>
  <c r="BM97" i="3"/>
  <c r="BL79" i="3"/>
  <c r="BM79" i="3"/>
  <c r="BL108" i="3"/>
  <c r="BM108" i="3"/>
  <c r="BL21" i="3"/>
  <c r="BM21" i="3"/>
  <c r="BK19" i="3"/>
  <c r="BM19" i="3" s="1"/>
  <c r="BL36" i="3"/>
  <c r="BL55" i="3"/>
  <c r="BM55" i="3"/>
  <c r="BL35" i="3"/>
  <c r="BM35" i="3"/>
  <c r="BL96" i="3"/>
  <c r="BM96" i="3"/>
  <c r="BL74" i="3"/>
  <c r="BM74" i="3"/>
  <c r="BL48" i="3"/>
  <c r="BM48" i="3"/>
  <c r="BL32" i="3"/>
  <c r="BM32" i="3"/>
  <c r="BL86" i="3"/>
  <c r="BM86" i="3"/>
  <c r="BL50" i="3"/>
  <c r="BM50" i="3"/>
  <c r="BL17" i="3"/>
  <c r="BM17" i="3"/>
  <c r="BL16" i="3"/>
  <c r="BM16" i="3"/>
  <c r="BL53" i="3"/>
  <c r="BM53" i="3"/>
  <c r="BL37" i="3"/>
  <c r="BM37" i="3"/>
  <c r="BK103" i="3"/>
  <c r="BM103" i="3" s="1"/>
  <c r="BL126" i="3"/>
  <c r="BL127" i="3" s="1"/>
  <c r="BK127" i="3"/>
  <c r="BK112" i="3"/>
  <c r="BM112" i="3" s="1"/>
  <c r="BL66" i="3"/>
  <c r="BK80" i="3"/>
  <c r="BM80" i="3" s="1"/>
  <c r="AW128" i="3"/>
  <c r="BL114" i="3"/>
  <c r="BK123" i="3"/>
  <c r="BM123" i="3" s="1"/>
  <c r="BK64" i="3"/>
  <c r="BM64" i="3" s="1"/>
  <c r="BL80" i="3" l="1"/>
  <c r="BL112" i="3"/>
  <c r="BL123" i="3"/>
  <c r="BL64" i="3"/>
  <c r="BL128" i="3" s="1"/>
  <c r="BK128" i="3"/>
  <c r="BK131" i="3" l="1"/>
  <c r="BM128" i="3"/>
  <c r="BG127" i="3"/>
  <c r="BD127" i="3"/>
  <c r="BC127" i="3"/>
  <c r="BB127" i="3"/>
  <c r="AZ127" i="3"/>
  <c r="AY127" i="3"/>
  <c r="AX127" i="3"/>
  <c r="AV127" i="3"/>
  <c r="AU127" i="3"/>
  <c r="AT127" i="3"/>
  <c r="BH123" i="3"/>
  <c r="BG123" i="3"/>
  <c r="BF123" i="3"/>
  <c r="BD123" i="3"/>
  <c r="BC123" i="3"/>
  <c r="BB123" i="3"/>
  <c r="AZ123" i="3"/>
  <c r="AY123" i="3"/>
  <c r="AX123" i="3"/>
  <c r="AV123" i="3"/>
  <c r="AU123" i="3"/>
  <c r="BH112" i="3"/>
  <c r="BG112" i="3"/>
  <c r="BF112" i="3"/>
  <c r="BD112" i="3"/>
  <c r="BC112" i="3"/>
  <c r="BB112" i="3"/>
  <c r="AZ112" i="3"/>
  <c r="AY112" i="3"/>
  <c r="AX112" i="3"/>
  <c r="AV112" i="3"/>
  <c r="AU112" i="3"/>
  <c r="BH103" i="3"/>
  <c r="BG103" i="3"/>
  <c r="BF103" i="3"/>
  <c r="BD103" i="3"/>
  <c r="BC103" i="3"/>
  <c r="BB103" i="3"/>
  <c r="AZ103" i="3"/>
  <c r="AY103" i="3"/>
  <c r="AX103" i="3"/>
  <c r="AV103" i="3"/>
  <c r="AU103" i="3"/>
  <c r="BH80" i="3"/>
  <c r="BG80" i="3"/>
  <c r="BF80" i="3"/>
  <c r="BD80" i="3"/>
  <c r="BC80" i="3"/>
  <c r="BB80" i="3"/>
  <c r="AZ80" i="3"/>
  <c r="AY80" i="3"/>
  <c r="AX80" i="3"/>
  <c r="AV80" i="3"/>
  <c r="AU80" i="3"/>
  <c r="BH64" i="3"/>
  <c r="BG64" i="3"/>
  <c r="BF64" i="3"/>
  <c r="BD64" i="3"/>
  <c r="BC64" i="3"/>
  <c r="BB64" i="3"/>
  <c r="AZ64" i="3"/>
  <c r="AY64" i="3"/>
  <c r="AX64" i="3"/>
  <c r="AV64" i="3"/>
  <c r="AU64" i="3"/>
  <c r="AV19" i="3"/>
  <c r="AU19" i="3"/>
  <c r="AT19" i="3"/>
  <c r="BH128" i="3" l="1"/>
  <c r="AU128" i="3"/>
  <c r="BG128" i="3"/>
  <c r="AV128" i="3"/>
  <c r="AX128" i="3"/>
  <c r="BC128" i="3"/>
  <c r="BB128" i="3"/>
  <c r="AZ128" i="3"/>
  <c r="AY128" i="3"/>
  <c r="BD128" i="3"/>
  <c r="BF128" i="3"/>
  <c r="S62" i="3" l="1"/>
  <c r="S63" i="3"/>
  <c r="AR126" i="3" l="1"/>
  <c r="AS126" i="3" s="1"/>
  <c r="AS127" i="3" l="1"/>
  <c r="AR127" i="3"/>
  <c r="AQ127" i="3"/>
  <c r="AP127" i="3"/>
  <c r="AO127" i="3"/>
  <c r="AR62" i="3" l="1"/>
  <c r="AS62" i="3" s="1"/>
  <c r="V62" i="3" l="1"/>
  <c r="U62" i="3"/>
  <c r="S91" i="3" l="1"/>
  <c r="AR59" i="3" l="1"/>
  <c r="AR120" i="3" l="1"/>
  <c r="AR119" i="3"/>
  <c r="AR118" i="3"/>
  <c r="AR117" i="3"/>
  <c r="AR116" i="3"/>
  <c r="AR115" i="3"/>
  <c r="AR114" i="3"/>
  <c r="AR123" i="3" s="1"/>
  <c r="AR111" i="3"/>
  <c r="AR110" i="3"/>
  <c r="AR109" i="3"/>
  <c r="AR108" i="3"/>
  <c r="AR107" i="3"/>
  <c r="AR106" i="3"/>
  <c r="AR105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3" i="3"/>
  <c r="AR61" i="3"/>
  <c r="AR60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T123" i="3" l="1"/>
  <c r="AT112" i="3"/>
  <c r="AT103" i="3"/>
  <c r="AT80" i="3"/>
  <c r="AT64" i="3"/>
  <c r="AT128" i="3" l="1"/>
  <c r="AS46" i="3"/>
  <c r="AS45" i="3"/>
  <c r="AS44" i="3"/>
  <c r="AS43" i="3"/>
  <c r="BR43" i="3" s="1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3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2" i="3"/>
  <c r="AS41" i="3"/>
  <c r="BR41" i="3" s="1"/>
  <c r="AS40" i="3"/>
  <c r="AS39" i="3"/>
  <c r="AS38" i="3"/>
  <c r="AS37" i="3"/>
  <c r="AS36" i="3"/>
  <c r="BR78" i="3" l="1"/>
  <c r="BR67" i="3"/>
  <c r="BS6" i="3"/>
  <c r="BS7" i="3"/>
  <c r="BT7" i="3"/>
  <c r="BT6" i="3"/>
  <c r="BS84" i="3"/>
  <c r="AS120" i="3"/>
  <c r="U120" i="3"/>
  <c r="AS119" i="3"/>
  <c r="V119" i="3"/>
  <c r="S119" i="3"/>
  <c r="U119" i="3" s="1"/>
  <c r="AS118" i="3"/>
  <c r="V118" i="3"/>
  <c r="S118" i="3"/>
  <c r="U118" i="3" s="1"/>
  <c r="AS117" i="3"/>
  <c r="V117" i="3"/>
  <c r="S117" i="3"/>
  <c r="U117" i="3" s="1"/>
  <c r="AS116" i="3"/>
  <c r="V116" i="3"/>
  <c r="S116" i="3"/>
  <c r="U116" i="3" s="1"/>
  <c r="AS115" i="3"/>
  <c r="V115" i="3"/>
  <c r="S115" i="3"/>
  <c r="A115" i="3"/>
  <c r="A116" i="3" s="1"/>
  <c r="A117" i="3" s="1"/>
  <c r="A118" i="3" s="1"/>
  <c r="A119" i="3" s="1"/>
  <c r="A120" i="3" s="1"/>
  <c r="AS114" i="3"/>
  <c r="V114" i="3"/>
  <c r="S114" i="3"/>
  <c r="U114" i="3" s="1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R112" i="3"/>
  <c r="AS111" i="3"/>
  <c r="BR111" i="3" s="1"/>
  <c r="V111" i="3"/>
  <c r="BQ111" i="3" s="1"/>
  <c r="S111" i="3"/>
  <c r="U111" i="3" s="1"/>
  <c r="AS110" i="3"/>
  <c r="BR110" i="3" s="1"/>
  <c r="V110" i="3"/>
  <c r="BQ110" i="3" s="1"/>
  <c r="S110" i="3"/>
  <c r="U110" i="3" s="1"/>
  <c r="AS109" i="3"/>
  <c r="V109" i="3"/>
  <c r="S109" i="3"/>
  <c r="U109" i="3" s="1"/>
  <c r="AS108" i="3"/>
  <c r="V108" i="3"/>
  <c r="S108" i="3"/>
  <c r="U108" i="3" s="1"/>
  <c r="AS107" i="3"/>
  <c r="V107" i="3"/>
  <c r="S107" i="3"/>
  <c r="U107" i="3" s="1"/>
  <c r="AS106" i="3"/>
  <c r="V106" i="3"/>
  <c r="S106" i="3"/>
  <c r="U106" i="3" s="1"/>
  <c r="A106" i="3"/>
  <c r="A107" i="3" s="1"/>
  <c r="A108" i="3" s="1"/>
  <c r="A109" i="3" s="1"/>
  <c r="A110" i="3" s="1"/>
  <c r="A111" i="3" s="1"/>
  <c r="A112" i="3" s="1"/>
  <c r="V105" i="3"/>
  <c r="S105" i="3"/>
  <c r="U105" i="3" s="1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R103" i="3"/>
  <c r="AS102" i="3"/>
  <c r="V102" i="3"/>
  <c r="S102" i="3"/>
  <c r="U102" i="3" s="1"/>
  <c r="AS101" i="3"/>
  <c r="V101" i="3"/>
  <c r="S101" i="3"/>
  <c r="U101" i="3" s="1"/>
  <c r="AS100" i="3"/>
  <c r="V100" i="3"/>
  <c r="S100" i="3"/>
  <c r="U100" i="3" s="1"/>
  <c r="AS99" i="3"/>
  <c r="V99" i="3"/>
  <c r="S99" i="3"/>
  <c r="U99" i="3" s="1"/>
  <c r="AS98" i="3"/>
  <c r="V98" i="3"/>
  <c r="S98" i="3"/>
  <c r="U98" i="3" s="1"/>
  <c r="AS97" i="3"/>
  <c r="V97" i="3"/>
  <c r="S97" i="3"/>
  <c r="U97" i="3" s="1"/>
  <c r="AS96" i="3"/>
  <c r="V96" i="3"/>
  <c r="S96" i="3"/>
  <c r="U96" i="3" s="1"/>
  <c r="AS95" i="3"/>
  <c r="V95" i="3"/>
  <c r="S95" i="3"/>
  <c r="U95" i="3" s="1"/>
  <c r="AS94" i="3"/>
  <c r="V94" i="3"/>
  <c r="S94" i="3"/>
  <c r="U94" i="3" s="1"/>
  <c r="AS93" i="3"/>
  <c r="V93" i="3"/>
  <c r="S93" i="3"/>
  <c r="U93" i="3" s="1"/>
  <c r="AS92" i="3"/>
  <c r="V92" i="3"/>
  <c r="S92" i="3"/>
  <c r="U92" i="3" s="1"/>
  <c r="AS91" i="3"/>
  <c r="V91" i="3"/>
  <c r="U91" i="3"/>
  <c r="AS90" i="3"/>
  <c r="V90" i="3"/>
  <c r="S90" i="3"/>
  <c r="U90" i="3" s="1"/>
  <c r="AS89" i="3"/>
  <c r="V89" i="3"/>
  <c r="S89" i="3"/>
  <c r="U89" i="3" s="1"/>
  <c r="AS88" i="3"/>
  <c r="V88" i="3"/>
  <c r="S88" i="3"/>
  <c r="U88" i="3" s="1"/>
  <c r="AS87" i="3"/>
  <c r="V87" i="3"/>
  <c r="S87" i="3"/>
  <c r="U87" i="3" s="1"/>
  <c r="AS86" i="3"/>
  <c r="V86" i="3"/>
  <c r="S86" i="3"/>
  <c r="U86" i="3" s="1"/>
  <c r="AS85" i="3"/>
  <c r="V85" i="3"/>
  <c r="S85" i="3"/>
  <c r="U85" i="3" s="1"/>
  <c r="AS84" i="3"/>
  <c r="V84" i="3"/>
  <c r="S84" i="3"/>
  <c r="U84" i="3" s="1"/>
  <c r="BT84" i="3" s="1"/>
  <c r="AS83" i="3"/>
  <c r="V83" i="3"/>
  <c r="S83" i="3"/>
  <c r="U83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S82" i="3"/>
  <c r="V82" i="3"/>
  <c r="S82" i="3"/>
  <c r="U82" i="3" s="1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T80" i="3"/>
  <c r="R80" i="3"/>
  <c r="V79" i="3"/>
  <c r="S79" i="3"/>
  <c r="U79" i="3" s="1"/>
  <c r="V78" i="3"/>
  <c r="S78" i="3"/>
  <c r="U78" i="3" s="1"/>
  <c r="V77" i="3"/>
  <c r="S77" i="3"/>
  <c r="U77" i="3" s="1"/>
  <c r="V76" i="3"/>
  <c r="S76" i="3"/>
  <c r="U76" i="3" s="1"/>
  <c r="V75" i="3"/>
  <c r="S75" i="3"/>
  <c r="U75" i="3" s="1"/>
  <c r="V74" i="3"/>
  <c r="S74" i="3"/>
  <c r="U74" i="3" s="1"/>
  <c r="V73" i="3"/>
  <c r="S73" i="3"/>
  <c r="U73" i="3" s="1"/>
  <c r="V72" i="3"/>
  <c r="S72" i="3"/>
  <c r="U72" i="3" s="1"/>
  <c r="V71" i="3"/>
  <c r="S71" i="3"/>
  <c r="U71" i="3" s="1"/>
  <c r="V70" i="3"/>
  <c r="S70" i="3"/>
  <c r="U70" i="3" s="1"/>
  <c r="V69" i="3"/>
  <c r="S69" i="3"/>
  <c r="U69" i="3" s="1"/>
  <c r="V68" i="3"/>
  <c r="S68" i="3"/>
  <c r="U68" i="3" s="1"/>
  <c r="V67" i="3"/>
  <c r="S67" i="3"/>
  <c r="U67" i="3" s="1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V66" i="3"/>
  <c r="S66" i="3"/>
  <c r="AQ64" i="3"/>
  <c r="AP64" i="3"/>
  <c r="AO64" i="3"/>
  <c r="R64" i="3"/>
  <c r="V63" i="3"/>
  <c r="U63" i="3"/>
  <c r="V61" i="3"/>
  <c r="S61" i="3"/>
  <c r="U61" i="3" s="1"/>
  <c r="V60" i="3"/>
  <c r="S60" i="3"/>
  <c r="U60" i="3" s="1"/>
  <c r="V59" i="3"/>
  <c r="S59" i="3"/>
  <c r="U59" i="3" s="1"/>
  <c r="V58" i="3"/>
  <c r="S58" i="3"/>
  <c r="U58" i="3" s="1"/>
  <c r="V57" i="3"/>
  <c r="S57" i="3"/>
  <c r="U57" i="3" s="1"/>
  <c r="V56" i="3"/>
  <c r="S56" i="3"/>
  <c r="U56" i="3" s="1"/>
  <c r="V55" i="3"/>
  <c r="S55" i="3"/>
  <c r="U55" i="3" s="1"/>
  <c r="V54" i="3"/>
  <c r="S54" i="3"/>
  <c r="U54" i="3" s="1"/>
  <c r="V53" i="3"/>
  <c r="S53" i="3"/>
  <c r="U53" i="3" s="1"/>
  <c r="V52" i="3"/>
  <c r="S52" i="3"/>
  <c r="U52" i="3" s="1"/>
  <c r="V51" i="3"/>
  <c r="S51" i="3"/>
  <c r="U51" i="3" s="1"/>
  <c r="V50" i="3"/>
  <c r="S50" i="3"/>
  <c r="U50" i="3" s="1"/>
  <c r="V49" i="3"/>
  <c r="S49" i="3"/>
  <c r="U49" i="3" s="1"/>
  <c r="V48" i="3"/>
  <c r="S48" i="3"/>
  <c r="U48" i="3" s="1"/>
  <c r="V47" i="3"/>
  <c r="S47" i="3"/>
  <c r="U47" i="3" s="1"/>
  <c r="V46" i="3"/>
  <c r="S46" i="3"/>
  <c r="U46" i="3" s="1"/>
  <c r="V45" i="3"/>
  <c r="S45" i="3"/>
  <c r="U45" i="3" s="1"/>
  <c r="V44" i="3"/>
  <c r="S44" i="3"/>
  <c r="U44" i="3" s="1"/>
  <c r="V43" i="3"/>
  <c r="S43" i="3"/>
  <c r="U43" i="3" s="1"/>
  <c r="V42" i="3"/>
  <c r="S42" i="3"/>
  <c r="U42" i="3" s="1"/>
  <c r="V41" i="3"/>
  <c r="S41" i="3"/>
  <c r="U41" i="3" s="1"/>
  <c r="V40" i="3"/>
  <c r="S40" i="3"/>
  <c r="U40" i="3" s="1"/>
  <c r="V39" i="3"/>
  <c r="S39" i="3"/>
  <c r="U39" i="3" s="1"/>
  <c r="V38" i="3"/>
  <c r="S38" i="3"/>
  <c r="U38" i="3" s="1"/>
  <c r="V37" i="3"/>
  <c r="S37" i="3"/>
  <c r="U37" i="3" s="1"/>
  <c r="V36" i="3"/>
  <c r="S36" i="3"/>
  <c r="U36" i="3" s="1"/>
  <c r="AS35" i="3"/>
  <c r="V35" i="3"/>
  <c r="S35" i="3"/>
  <c r="U35" i="3" s="1"/>
  <c r="AS34" i="3"/>
  <c r="V34" i="3"/>
  <c r="S34" i="3"/>
  <c r="U34" i="3" s="1"/>
  <c r="AS33" i="3"/>
  <c r="V33" i="3"/>
  <c r="S33" i="3"/>
  <c r="U33" i="3" s="1"/>
  <c r="AS32" i="3"/>
  <c r="V32" i="3"/>
  <c r="S32" i="3"/>
  <c r="U32" i="3" s="1"/>
  <c r="AS31" i="3"/>
  <c r="V31" i="3"/>
  <c r="S31" i="3"/>
  <c r="U31" i="3" s="1"/>
  <c r="AS30" i="3"/>
  <c r="V30" i="3"/>
  <c r="S30" i="3"/>
  <c r="U30" i="3" s="1"/>
  <c r="AS29" i="3"/>
  <c r="V29" i="3"/>
  <c r="S29" i="3"/>
  <c r="U29" i="3" s="1"/>
  <c r="AS28" i="3"/>
  <c r="V28" i="3"/>
  <c r="S28" i="3"/>
  <c r="U28" i="3" s="1"/>
  <c r="AS27" i="3"/>
  <c r="V27" i="3"/>
  <c r="S27" i="3"/>
  <c r="U27" i="3" s="1"/>
  <c r="AS26" i="3"/>
  <c r="V26" i="3"/>
  <c r="S26" i="3"/>
  <c r="U26" i="3" s="1"/>
  <c r="AS25" i="3"/>
  <c r="V25" i="3"/>
  <c r="S25" i="3"/>
  <c r="U25" i="3" s="1"/>
  <c r="AS24" i="3"/>
  <c r="V24" i="3"/>
  <c r="S24" i="3"/>
  <c r="U24" i="3" s="1"/>
  <c r="AS23" i="3"/>
  <c r="V23" i="3"/>
  <c r="S23" i="3"/>
  <c r="U23" i="3" s="1"/>
  <c r="AS22" i="3"/>
  <c r="V22" i="3"/>
  <c r="S22" i="3"/>
  <c r="U22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S21" i="3"/>
  <c r="V21" i="3"/>
  <c r="S21" i="3"/>
  <c r="U21" i="3" s="1"/>
  <c r="AS20" i="3"/>
  <c r="AQ19" i="3"/>
  <c r="V19" i="3"/>
  <c r="BQ19" i="3" s="1"/>
  <c r="R19" i="3"/>
  <c r="AS18" i="3"/>
  <c r="S18" i="3"/>
  <c r="U18" i="3" s="1"/>
  <c r="AS17" i="3"/>
  <c r="S17" i="3"/>
  <c r="U17" i="3" s="1"/>
  <c r="AS16" i="3"/>
  <c r="S16" i="3"/>
  <c r="U16" i="3" s="1"/>
  <c r="AS15" i="3"/>
  <c r="S15" i="3"/>
  <c r="U15" i="3" s="1"/>
  <c r="A15" i="3"/>
  <c r="A16" i="3" s="1"/>
  <c r="A17" i="3" s="1"/>
  <c r="A18" i="3" s="1"/>
  <c r="A19" i="3" s="1"/>
  <c r="S14" i="3"/>
  <c r="U14" i="3" s="1"/>
  <c r="S12" i="3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Q115" i="2"/>
  <c r="AP115" i="2"/>
  <c r="AO115" i="2"/>
  <c r="AN115" i="2"/>
  <c r="AN116" i="2" s="1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X116" i="2" s="1"/>
  <c r="W115" i="2"/>
  <c r="T115" i="2"/>
  <c r="R115" i="2"/>
  <c r="AR114" i="2"/>
  <c r="AS114" i="2" s="1"/>
  <c r="S114" i="2"/>
  <c r="U114" i="2" s="1"/>
  <c r="AR113" i="2"/>
  <c r="AS113" i="2" s="1"/>
  <c r="V113" i="2"/>
  <c r="S113" i="2"/>
  <c r="U113" i="2" s="1"/>
  <c r="AR112" i="2"/>
  <c r="V112" i="2"/>
  <c r="S112" i="2"/>
  <c r="U112" i="2" s="1"/>
  <c r="AR111" i="2"/>
  <c r="AS111" i="2" s="1"/>
  <c r="V111" i="2"/>
  <c r="S111" i="2"/>
  <c r="U111" i="2" s="1"/>
  <c r="AR110" i="2"/>
  <c r="AS110" i="2" s="1"/>
  <c r="V110" i="2"/>
  <c r="S110" i="2"/>
  <c r="U110" i="2" s="1"/>
  <c r="A110" i="2"/>
  <c r="A111" i="2" s="1"/>
  <c r="A112" i="2" s="1"/>
  <c r="A113" i="2" s="1"/>
  <c r="A114" i="2" s="1"/>
  <c r="A115" i="2" s="1"/>
  <c r="AR109" i="2"/>
  <c r="AS109" i="2" s="1"/>
  <c r="V109" i="2"/>
  <c r="S109" i="2"/>
  <c r="U109" i="2" s="1"/>
  <c r="A109" i="2"/>
  <c r="AR108" i="2"/>
  <c r="AS108" i="2" s="1"/>
  <c r="V108" i="2"/>
  <c r="S108" i="2"/>
  <c r="U108" i="2" s="1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D116" i="2" s="1"/>
  <c r="AC106" i="2"/>
  <c r="AB106" i="2"/>
  <c r="AA106" i="2"/>
  <c r="Z106" i="2"/>
  <c r="Y106" i="2"/>
  <c r="X106" i="2"/>
  <c r="W106" i="2"/>
  <c r="R106" i="2"/>
  <c r="AS105" i="2"/>
  <c r="AR105" i="2"/>
  <c r="V105" i="2"/>
  <c r="S105" i="2"/>
  <c r="U105" i="2" s="1"/>
  <c r="AR104" i="2"/>
  <c r="AS104" i="2" s="1"/>
  <c r="V104" i="2"/>
  <c r="S104" i="2"/>
  <c r="U104" i="2" s="1"/>
  <c r="AR103" i="2"/>
  <c r="AS103" i="2" s="1"/>
  <c r="V103" i="2"/>
  <c r="S103" i="2"/>
  <c r="U103" i="2" s="1"/>
  <c r="AR102" i="2"/>
  <c r="AS102" i="2" s="1"/>
  <c r="V102" i="2"/>
  <c r="S102" i="2"/>
  <c r="U102" i="2" s="1"/>
  <c r="AR101" i="2"/>
  <c r="AS101" i="2" s="1"/>
  <c r="V101" i="2"/>
  <c r="S101" i="2"/>
  <c r="U101" i="2" s="1"/>
  <c r="AR100" i="2"/>
  <c r="AS100" i="2" s="1"/>
  <c r="V100" i="2"/>
  <c r="U100" i="2"/>
  <c r="S100" i="2"/>
  <c r="A100" i="2"/>
  <c r="A101" i="2" s="1"/>
  <c r="A102" i="2" s="1"/>
  <c r="A103" i="2" s="1"/>
  <c r="A104" i="2" s="1"/>
  <c r="A105" i="2" s="1"/>
  <c r="A106" i="2" s="1"/>
  <c r="AR99" i="2"/>
  <c r="V99" i="2"/>
  <c r="S99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R97" i="2"/>
  <c r="AR96" i="2"/>
  <c r="AS96" i="2" s="1"/>
  <c r="V96" i="2"/>
  <c r="S96" i="2"/>
  <c r="U96" i="2" s="1"/>
  <c r="AR95" i="2"/>
  <c r="AS95" i="2" s="1"/>
  <c r="V95" i="2"/>
  <c r="S95" i="2"/>
  <c r="U95" i="2" s="1"/>
  <c r="AS94" i="2"/>
  <c r="AR94" i="2"/>
  <c r="V94" i="2"/>
  <c r="S94" i="2"/>
  <c r="U94" i="2" s="1"/>
  <c r="AR93" i="2"/>
  <c r="AS93" i="2" s="1"/>
  <c r="V93" i="2"/>
  <c r="S93" i="2"/>
  <c r="U93" i="2" s="1"/>
  <c r="AR92" i="2"/>
  <c r="AS92" i="2" s="1"/>
  <c r="V92" i="2"/>
  <c r="S92" i="2"/>
  <c r="U92" i="2" s="1"/>
  <c r="AR91" i="2"/>
  <c r="AS91" i="2" s="1"/>
  <c r="V91" i="2"/>
  <c r="S91" i="2"/>
  <c r="U91" i="2" s="1"/>
  <c r="AR90" i="2"/>
  <c r="AS90" i="2" s="1"/>
  <c r="V90" i="2"/>
  <c r="S90" i="2"/>
  <c r="U90" i="2" s="1"/>
  <c r="AR89" i="2"/>
  <c r="AS89" i="2" s="1"/>
  <c r="V89" i="2"/>
  <c r="S89" i="2"/>
  <c r="U89" i="2" s="1"/>
  <c r="AR88" i="2"/>
  <c r="AS88" i="2" s="1"/>
  <c r="V88" i="2"/>
  <c r="S88" i="2"/>
  <c r="U88" i="2" s="1"/>
  <c r="AR87" i="2"/>
  <c r="AS87" i="2" s="1"/>
  <c r="V87" i="2"/>
  <c r="S87" i="2"/>
  <c r="U87" i="2" s="1"/>
  <c r="AS86" i="2"/>
  <c r="AR86" i="2"/>
  <c r="V86" i="2"/>
  <c r="S86" i="2"/>
  <c r="U86" i="2" s="1"/>
  <c r="AR85" i="2"/>
  <c r="AS85" i="2" s="1"/>
  <c r="V85" i="2"/>
  <c r="S85" i="2"/>
  <c r="U85" i="2" s="1"/>
  <c r="AR84" i="2"/>
  <c r="AS84" i="2" s="1"/>
  <c r="V84" i="2"/>
  <c r="S84" i="2"/>
  <c r="U84" i="2" s="1"/>
  <c r="AR83" i="2"/>
  <c r="AS83" i="2" s="1"/>
  <c r="V83" i="2"/>
  <c r="S83" i="2"/>
  <c r="U83" i="2" s="1"/>
  <c r="AR82" i="2"/>
  <c r="AS82" i="2" s="1"/>
  <c r="V82" i="2"/>
  <c r="S82" i="2"/>
  <c r="U82" i="2" s="1"/>
  <c r="AR81" i="2"/>
  <c r="AS81" i="2" s="1"/>
  <c r="V81" i="2"/>
  <c r="S81" i="2"/>
  <c r="U81" i="2" s="1"/>
  <c r="AR80" i="2"/>
  <c r="AS80" i="2" s="1"/>
  <c r="V80" i="2"/>
  <c r="S80" i="2"/>
  <c r="U80" i="2" s="1"/>
  <c r="AR79" i="2"/>
  <c r="AS79" i="2" s="1"/>
  <c r="V79" i="2"/>
  <c r="S79" i="2"/>
  <c r="U79" i="2" s="1"/>
  <c r="AS78" i="2"/>
  <c r="AR78" i="2"/>
  <c r="V78" i="2"/>
  <c r="S78" i="2"/>
  <c r="U78" i="2" s="1"/>
  <c r="AR77" i="2"/>
  <c r="AS77" i="2" s="1"/>
  <c r="V77" i="2"/>
  <c r="S77" i="2"/>
  <c r="U77" i="2" s="1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S76" i="2"/>
  <c r="AR76" i="2"/>
  <c r="V76" i="2"/>
  <c r="S76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T74" i="2"/>
  <c r="T116" i="2" s="1"/>
  <c r="R74" i="2"/>
  <c r="AR73" i="2"/>
  <c r="AS73" i="2" s="1"/>
  <c r="V73" i="2"/>
  <c r="S73" i="2"/>
  <c r="U73" i="2" s="1"/>
  <c r="AR72" i="2"/>
  <c r="AS72" i="2" s="1"/>
  <c r="V72" i="2"/>
  <c r="S72" i="2"/>
  <c r="U72" i="2" s="1"/>
  <c r="AR71" i="2"/>
  <c r="AS71" i="2" s="1"/>
  <c r="V71" i="2"/>
  <c r="S71" i="2"/>
  <c r="U71" i="2" s="1"/>
  <c r="AR70" i="2"/>
  <c r="AS70" i="2" s="1"/>
  <c r="V70" i="2"/>
  <c r="S70" i="2"/>
  <c r="U70" i="2" s="1"/>
  <c r="AR69" i="2"/>
  <c r="AS69" i="2" s="1"/>
  <c r="V69" i="2"/>
  <c r="S69" i="2"/>
  <c r="U69" i="2" s="1"/>
  <c r="AS68" i="2"/>
  <c r="AR68" i="2"/>
  <c r="V68" i="2"/>
  <c r="S68" i="2"/>
  <c r="U68" i="2" s="1"/>
  <c r="AR67" i="2"/>
  <c r="AS67" i="2" s="1"/>
  <c r="V67" i="2"/>
  <c r="S67" i="2"/>
  <c r="U67" i="2" s="1"/>
  <c r="AR66" i="2"/>
  <c r="AS66" i="2" s="1"/>
  <c r="V66" i="2"/>
  <c r="S66" i="2"/>
  <c r="U66" i="2" s="1"/>
  <c r="AR65" i="2"/>
  <c r="AS65" i="2" s="1"/>
  <c r="V65" i="2"/>
  <c r="S65" i="2"/>
  <c r="U65" i="2" s="1"/>
  <c r="AR64" i="2"/>
  <c r="AS64" i="2" s="1"/>
  <c r="V64" i="2"/>
  <c r="S64" i="2"/>
  <c r="U64" i="2" s="1"/>
  <c r="AR63" i="2"/>
  <c r="AS63" i="2" s="1"/>
  <c r="V63" i="2"/>
  <c r="S63" i="2"/>
  <c r="U63" i="2" s="1"/>
  <c r="AR62" i="2"/>
  <c r="AS62" i="2" s="1"/>
  <c r="V62" i="2"/>
  <c r="S62" i="2"/>
  <c r="U62" i="2" s="1"/>
  <c r="AR61" i="2"/>
  <c r="V61" i="2"/>
  <c r="S61" i="2"/>
  <c r="U61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R60" i="2"/>
  <c r="AS60" i="2" s="1"/>
  <c r="V60" i="2"/>
  <c r="S60" i="2"/>
  <c r="AQ58" i="2"/>
  <c r="AP58" i="2"/>
  <c r="AO58" i="2"/>
  <c r="R58" i="2"/>
  <c r="AR57" i="2"/>
  <c r="AS57" i="2" s="1"/>
  <c r="V57" i="2"/>
  <c r="S57" i="2"/>
  <c r="U57" i="2" s="1"/>
  <c r="AR56" i="2"/>
  <c r="AS56" i="2" s="1"/>
  <c r="V56" i="2"/>
  <c r="S56" i="2"/>
  <c r="U56" i="2" s="1"/>
  <c r="AR55" i="2"/>
  <c r="AS55" i="2" s="1"/>
  <c r="V55" i="2"/>
  <c r="S55" i="2"/>
  <c r="U55" i="2" s="1"/>
  <c r="AR54" i="2"/>
  <c r="AS54" i="2" s="1"/>
  <c r="V54" i="2"/>
  <c r="S54" i="2"/>
  <c r="U54" i="2" s="1"/>
  <c r="AS53" i="2"/>
  <c r="AR53" i="2"/>
  <c r="V53" i="2"/>
  <c r="S53" i="2"/>
  <c r="U53" i="2" s="1"/>
  <c r="AR52" i="2"/>
  <c r="AS52" i="2" s="1"/>
  <c r="V52" i="2"/>
  <c r="S52" i="2"/>
  <c r="U52" i="2" s="1"/>
  <c r="AS51" i="2"/>
  <c r="AR51" i="2"/>
  <c r="V51" i="2"/>
  <c r="S51" i="2"/>
  <c r="U51" i="2" s="1"/>
  <c r="AR50" i="2"/>
  <c r="AS50" i="2" s="1"/>
  <c r="V50" i="2"/>
  <c r="S50" i="2"/>
  <c r="U50" i="2" s="1"/>
  <c r="AR49" i="2"/>
  <c r="AS49" i="2" s="1"/>
  <c r="V49" i="2"/>
  <c r="S49" i="2"/>
  <c r="U49" i="2" s="1"/>
  <c r="AR48" i="2"/>
  <c r="AS48" i="2" s="1"/>
  <c r="V48" i="2"/>
  <c r="S48" i="2"/>
  <c r="U48" i="2" s="1"/>
  <c r="AR47" i="2"/>
  <c r="AS47" i="2" s="1"/>
  <c r="V47" i="2"/>
  <c r="S47" i="2"/>
  <c r="U47" i="2" s="1"/>
  <c r="AR46" i="2"/>
  <c r="AS46" i="2" s="1"/>
  <c r="V46" i="2"/>
  <c r="S46" i="2"/>
  <c r="U46" i="2" s="1"/>
  <c r="AR45" i="2"/>
  <c r="AS45" i="2" s="1"/>
  <c r="V45" i="2"/>
  <c r="S45" i="2"/>
  <c r="U45" i="2" s="1"/>
  <c r="AR44" i="2"/>
  <c r="AS44" i="2" s="1"/>
  <c r="V44" i="2"/>
  <c r="S44" i="2"/>
  <c r="U44" i="2" s="1"/>
  <c r="AR43" i="2"/>
  <c r="AS43" i="2" s="1"/>
  <c r="V43" i="2"/>
  <c r="S43" i="2"/>
  <c r="U43" i="2" s="1"/>
  <c r="AR42" i="2"/>
  <c r="AS42" i="2" s="1"/>
  <c r="V42" i="2"/>
  <c r="S42" i="2"/>
  <c r="U42" i="2" s="1"/>
  <c r="AR41" i="2"/>
  <c r="AS41" i="2" s="1"/>
  <c r="V41" i="2"/>
  <c r="S41" i="2"/>
  <c r="U41" i="2" s="1"/>
  <c r="AR40" i="2"/>
  <c r="AS40" i="2" s="1"/>
  <c r="V40" i="2"/>
  <c r="U40" i="2"/>
  <c r="S40" i="2"/>
  <c r="AR39" i="2"/>
  <c r="AS39" i="2" s="1"/>
  <c r="V39" i="2"/>
  <c r="U39" i="2"/>
  <c r="S39" i="2"/>
  <c r="AR38" i="2"/>
  <c r="AS38" i="2" s="1"/>
  <c r="V38" i="2"/>
  <c r="U38" i="2"/>
  <c r="S38" i="2"/>
  <c r="AR37" i="2"/>
  <c r="AS37" i="2" s="1"/>
  <c r="V37" i="2"/>
  <c r="S37" i="2"/>
  <c r="U37" i="2" s="1"/>
  <c r="AR36" i="2"/>
  <c r="AS36" i="2" s="1"/>
  <c r="V36" i="2"/>
  <c r="U36" i="2"/>
  <c r="S36" i="2"/>
  <c r="AR35" i="2"/>
  <c r="AS35" i="2" s="1"/>
  <c r="V35" i="2"/>
  <c r="S35" i="2"/>
  <c r="U35" i="2" s="1"/>
  <c r="AR34" i="2"/>
  <c r="AS34" i="2" s="1"/>
  <c r="V34" i="2"/>
  <c r="U34" i="2"/>
  <c r="S34" i="2"/>
  <c r="AR33" i="2"/>
  <c r="AS33" i="2" s="1"/>
  <c r="V33" i="2"/>
  <c r="S33" i="2"/>
  <c r="U33" i="2" s="1"/>
  <c r="AR32" i="2"/>
  <c r="AS32" i="2" s="1"/>
  <c r="V32" i="2"/>
  <c r="S32" i="2"/>
  <c r="U32" i="2" s="1"/>
  <c r="AR31" i="2"/>
  <c r="AS31" i="2" s="1"/>
  <c r="V31" i="2"/>
  <c r="S31" i="2"/>
  <c r="U31" i="2" s="1"/>
  <c r="AR30" i="2"/>
  <c r="AS30" i="2" s="1"/>
  <c r="V30" i="2"/>
  <c r="S30" i="2"/>
  <c r="U30" i="2" s="1"/>
  <c r="AR29" i="2"/>
  <c r="AS29" i="2" s="1"/>
  <c r="V29" i="2"/>
  <c r="S29" i="2"/>
  <c r="U29" i="2" s="1"/>
  <c r="AR28" i="2"/>
  <c r="AS28" i="2" s="1"/>
  <c r="V28" i="2"/>
  <c r="S28" i="2"/>
  <c r="U28" i="2" s="1"/>
  <c r="AR27" i="2"/>
  <c r="AS27" i="2" s="1"/>
  <c r="V27" i="2"/>
  <c r="S27" i="2"/>
  <c r="U27" i="2" s="1"/>
  <c r="AR26" i="2"/>
  <c r="AS26" i="2" s="1"/>
  <c r="V26" i="2"/>
  <c r="S26" i="2"/>
  <c r="U26" i="2" s="1"/>
  <c r="AR25" i="2"/>
  <c r="AS25" i="2" s="1"/>
  <c r="V25" i="2"/>
  <c r="S25" i="2"/>
  <c r="U25" i="2" s="1"/>
  <c r="AR24" i="2"/>
  <c r="AS24" i="2" s="1"/>
  <c r="V24" i="2"/>
  <c r="S24" i="2"/>
  <c r="U24" i="2" s="1"/>
  <c r="AR23" i="2"/>
  <c r="AS23" i="2" s="1"/>
  <c r="V23" i="2"/>
  <c r="S23" i="2"/>
  <c r="U23" i="2" s="1"/>
  <c r="AR22" i="2"/>
  <c r="AS22" i="2" s="1"/>
  <c r="V22" i="2"/>
  <c r="S22" i="2"/>
  <c r="U22" i="2" s="1"/>
  <c r="AS21" i="2"/>
  <c r="AR21" i="2"/>
  <c r="V21" i="2"/>
  <c r="S21" i="2"/>
  <c r="U21" i="2" s="1"/>
  <c r="AR20" i="2"/>
  <c r="AS20" i="2" s="1"/>
  <c r="V20" i="2"/>
  <c r="S20" i="2"/>
  <c r="U20" i="2" s="1"/>
  <c r="AS19" i="2"/>
  <c r="AR19" i="2"/>
  <c r="V19" i="2"/>
  <c r="S19" i="2"/>
  <c r="AR18" i="2"/>
  <c r="AS18" i="2" s="1"/>
  <c r="V18" i="2"/>
  <c r="S18" i="2"/>
  <c r="U18" i="2" s="1"/>
  <c r="AR17" i="2"/>
  <c r="AS17" i="2" s="1"/>
  <c r="V17" i="2"/>
  <c r="S17" i="2"/>
  <c r="U17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R16" i="2"/>
  <c r="V16" i="2"/>
  <c r="S16" i="2"/>
  <c r="U16" i="2" s="1"/>
  <c r="AS15" i="2"/>
  <c r="AR15" i="2"/>
  <c r="AQ14" i="2"/>
  <c r="AP14" i="2"/>
  <c r="AO14" i="2"/>
  <c r="V14" i="2"/>
  <c r="R14" i="2"/>
  <c r="AR13" i="2"/>
  <c r="AS13" i="2" s="1"/>
  <c r="S13" i="2"/>
  <c r="U13" i="2" s="1"/>
  <c r="AR12" i="2"/>
  <c r="AS12" i="2" s="1"/>
  <c r="S12" i="2"/>
  <c r="U12" i="2" s="1"/>
  <c r="AR11" i="2"/>
  <c r="AS11" i="2" s="1"/>
  <c r="S11" i="2"/>
  <c r="U11" i="2" s="1"/>
  <c r="A11" i="2"/>
  <c r="A12" i="2" s="1"/>
  <c r="A13" i="2" s="1"/>
  <c r="A14" i="2" s="1"/>
  <c r="AR10" i="2"/>
  <c r="AS10" i="2" s="1"/>
  <c r="S10" i="2"/>
  <c r="U10" i="2" s="1"/>
  <c r="A10" i="2"/>
  <c r="AS9" i="2"/>
  <c r="AR9" i="2"/>
  <c r="S9" i="2"/>
  <c r="S14" i="2" s="1"/>
  <c r="U14" i="2" s="1"/>
  <c r="S7" i="2"/>
  <c r="T7" i="2" s="1"/>
  <c r="U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S123" i="3" l="1"/>
  <c r="AS103" i="3"/>
  <c r="BO103" i="3" s="1"/>
  <c r="A62" i="3"/>
  <c r="A63" i="3" s="1"/>
  <c r="A64" i="3" s="1"/>
  <c r="A128" i="3" s="1"/>
  <c r="R128" i="3"/>
  <c r="BL131" i="3" s="1"/>
  <c r="AO128" i="3"/>
  <c r="AP128" i="3"/>
  <c r="AQ128" i="3"/>
  <c r="BQ67" i="3"/>
  <c r="BQ89" i="3"/>
  <c r="BQ63" i="3"/>
  <c r="BQ78" i="3"/>
  <c r="BQ92" i="3"/>
  <c r="BQ120" i="3"/>
  <c r="BU6" i="3"/>
  <c r="BQ102" i="3"/>
  <c r="BQ109" i="3"/>
  <c r="BQ33" i="3"/>
  <c r="BR63" i="3"/>
  <c r="BR33" i="3"/>
  <c r="BR89" i="3"/>
  <c r="BR92" i="3"/>
  <c r="BR102" i="3"/>
  <c r="BR120" i="3"/>
  <c r="S80" i="3"/>
  <c r="W128" i="3"/>
  <c r="U64" i="3"/>
  <c r="V80" i="3"/>
  <c r="AS80" i="3"/>
  <c r="AA128" i="3"/>
  <c r="AE128" i="3"/>
  <c r="AI128" i="3"/>
  <c r="AM128" i="3"/>
  <c r="X128" i="3"/>
  <c r="AB128" i="3"/>
  <c r="AF128" i="3"/>
  <c r="AJ128" i="3"/>
  <c r="AN128" i="3"/>
  <c r="BU84" i="3"/>
  <c r="V103" i="3"/>
  <c r="V112" i="3"/>
  <c r="BV84" i="3"/>
  <c r="Z128" i="3"/>
  <c r="AD128" i="3"/>
  <c r="AH128" i="3"/>
  <c r="AL128" i="3"/>
  <c r="AR112" i="3"/>
  <c r="U112" i="3"/>
  <c r="T128" i="3"/>
  <c r="U103" i="3"/>
  <c r="AR19" i="3"/>
  <c r="S19" i="3"/>
  <c r="U19" i="3" s="1"/>
  <c r="AR103" i="3"/>
  <c r="AS105" i="3"/>
  <c r="AS112" i="3" s="1"/>
  <c r="U115" i="3"/>
  <c r="Y128" i="3"/>
  <c r="AC128" i="3"/>
  <c r="AG128" i="3"/>
  <c r="AK128" i="3"/>
  <c r="AS64" i="3"/>
  <c r="U66" i="3"/>
  <c r="U80" i="3" s="1"/>
  <c r="AS14" i="3"/>
  <c r="AS19" i="3" s="1"/>
  <c r="V64" i="3"/>
  <c r="S64" i="3"/>
  <c r="AR80" i="3"/>
  <c r="S103" i="3"/>
  <c r="S112" i="3"/>
  <c r="BO123" i="3"/>
  <c r="AR64" i="3"/>
  <c r="R116" i="2"/>
  <c r="W116" i="2"/>
  <c r="AA116" i="2"/>
  <c r="AE116" i="2"/>
  <c r="AI116" i="2"/>
  <c r="AM116" i="2"/>
  <c r="AR106" i="2"/>
  <c r="Z116" i="2"/>
  <c r="AH116" i="2"/>
  <c r="AL116" i="2"/>
  <c r="AB116" i="2"/>
  <c r="AF116" i="2"/>
  <c r="AJ116" i="2"/>
  <c r="U9" i="2"/>
  <c r="V97" i="2"/>
  <c r="S106" i="2"/>
  <c r="U99" i="2"/>
  <c r="U106" i="2" s="1"/>
  <c r="V106" i="2"/>
  <c r="U115" i="2"/>
  <c r="AS14" i="2"/>
  <c r="U19" i="2"/>
  <c r="U58" i="2" s="1"/>
  <c r="S58" i="2"/>
  <c r="AR74" i="2"/>
  <c r="AS61" i="2"/>
  <c r="AS74" i="2" s="1"/>
  <c r="AR115" i="2"/>
  <c r="AS112" i="2"/>
  <c r="AS115" i="2" s="1"/>
  <c r="V58" i="2"/>
  <c r="S74" i="2"/>
  <c r="U60" i="2"/>
  <c r="U74" i="2" s="1"/>
  <c r="AS97" i="2"/>
  <c r="AP116" i="2"/>
  <c r="A116" i="2"/>
  <c r="AQ116" i="2"/>
  <c r="AS16" i="2"/>
  <c r="AS58" i="2" s="1"/>
  <c r="AR58" i="2"/>
  <c r="V74" i="2"/>
  <c r="S97" i="2"/>
  <c r="U76" i="2"/>
  <c r="U97" i="2" s="1"/>
  <c r="S115" i="2"/>
  <c r="V115" i="2"/>
  <c r="Y116" i="2"/>
  <c r="AC116" i="2"/>
  <c r="AG116" i="2"/>
  <c r="AK116" i="2"/>
  <c r="AO116" i="2"/>
  <c r="AR14" i="2"/>
  <c r="AR97" i="2"/>
  <c r="AS99" i="2"/>
  <c r="AS106" i="2" s="1"/>
  <c r="S128" i="3" l="1"/>
  <c r="U128" i="3"/>
  <c r="V128" i="3"/>
  <c r="AR128" i="3"/>
  <c r="BO64" i="3"/>
  <c r="BQ64" i="3"/>
  <c r="BS102" i="3"/>
  <c r="AS128" i="3"/>
  <c r="AR131" i="3" s="1"/>
  <c r="BR109" i="3"/>
  <c r="BO19" i="3"/>
  <c r="BR19" i="3"/>
  <c r="BW84" i="3"/>
  <c r="S116" i="2"/>
  <c r="U116" i="2"/>
  <c r="AS116" i="2"/>
  <c r="AR116" i="2"/>
  <c r="V116" i="2"/>
  <c r="BO112" i="3" l="1"/>
  <c r="BK130" i="3"/>
</calcChain>
</file>

<file path=xl/comments1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10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11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4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5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6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7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8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comments9.xml><?xml version="1.0" encoding="utf-8"?>
<comments xmlns="http://schemas.openxmlformats.org/spreadsheetml/2006/main">
  <authors>
    <author>Acer</author>
  </authors>
  <commentList>
    <comment ref="AS126" authorId="0">
      <text>
        <r>
          <rPr>
            <b/>
            <sz val="9"/>
            <color indexed="81"/>
            <rFont val="Tahoma"/>
            <family val="2"/>
          </rPr>
          <t>Nilai Kompensasi :
1. Dari tgl 26 Sep 2018 S/D tgl 25 Sep 2021 Rp. 150.000.000,- ( 3 tahun)
2. Dari tgl 26 Sep 2021 S/D tgl 25 Sep 2022 Rp. 50.000.000,- ( 1 Tahun ) 
Jumlah :          Rp. 200.000.000,-
PPn 11%       Rp.    22.000.000,-
Jumlah Total  Rp.  222.000.000,-</t>
        </r>
      </text>
    </comment>
    <comment ref="BN126" authorId="0">
      <text>
        <r>
          <rPr>
            <b/>
            <sz val="9"/>
            <color indexed="81"/>
            <rFont val="Tahoma"/>
            <family val="2"/>
          </rPr>
          <t xml:space="preserve">Nilai Kompensasi :
1. Dari tgl 26 Sep 2018 S/D tgl 25 Sep 2021 Rp. 150.000.000,- ( 3 tahun)
2. Dari tgl 26 Sep 2021 S/D tgl 25 Sep 2022 Rp. 50.000.000,- ( 1 Tahun ) 
Jumlah :          Rp. 200.000.000,-
</t>
        </r>
        <r>
          <rPr>
            <b/>
            <u/>
            <sz val="9"/>
            <color indexed="81"/>
            <rFont val="Tahoma"/>
            <family val="2"/>
          </rPr>
          <t>PPn 11%       Rp.    22.000.000,-</t>
        </r>
        <r>
          <rPr>
            <b/>
            <sz val="9"/>
            <color indexed="81"/>
            <rFont val="Tahoma"/>
            <family val="2"/>
          </rPr>
          <t xml:space="preserve">
Jumlah Total  Rp.  222.000.000,-</t>
        </r>
      </text>
    </comment>
  </commentList>
</comments>
</file>

<file path=xl/sharedStrings.xml><?xml version="1.0" encoding="utf-8"?>
<sst xmlns="http://schemas.openxmlformats.org/spreadsheetml/2006/main" count="19609" uniqueCount="742">
  <si>
    <t>KPH GARUT</t>
  </si>
  <si>
    <t>NO</t>
  </si>
  <si>
    <t>SATUAN KERJA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</si>
  <si>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</si>
  <si>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</si>
  <si>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</si>
  <si>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</si>
  <si>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</si>
  <si>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</si>
  <si>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TARGET PENDAPATAN (Rp.)</t>
  </si>
  <si>
    <t>KETERANGAN</t>
  </si>
  <si>
    <t>TRIWULAN I</t>
  </si>
  <si>
    <t>TRIWULAN II</t>
  </si>
  <si>
    <t>TRIWULAN III</t>
  </si>
  <si>
    <t>TRIWULAN IV</t>
  </si>
  <si>
    <t>JUMLAH SEMUA</t>
  </si>
  <si>
    <t>REALISASI PENDAPATAN (Rp.)</t>
  </si>
  <si>
    <t>NAMA OBYEK</t>
  </si>
  <si>
    <t>TANAH (M²)</t>
  </si>
  <si>
    <t>BANGUNAN (M²)</t>
  </si>
  <si>
    <t>ALAMAT</t>
  </si>
  <si>
    <t>SERTIFIKAT (Belum/Sudah)</t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</si>
  <si>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</si>
  <si>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</si>
  <si>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</si>
  <si>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</si>
  <si>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</si>
  <si>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</si>
  <si>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</si>
  <si>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</si>
  <si>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</si>
  <si>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</si>
  <si>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</si>
  <si>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</si>
  <si>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JANUARI</t>
  </si>
  <si>
    <t>FEBRUARI</t>
  </si>
  <si>
    <t>MARET</t>
  </si>
  <si>
    <t>JUMLAH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</si>
  <si>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</si>
  <si>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</si>
  <si>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</si>
  <si>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</si>
  <si>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</si>
  <si>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</si>
  <si>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</si>
  <si>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</si>
  <si>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</si>
  <si>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REALISASI S/D BULAN LALU</t>
  </si>
  <si>
    <t>S/D MINGGU LALU</t>
  </si>
  <si>
    <t>DALAM MINGGU INI</t>
  </si>
  <si>
    <t>S/D MINGGU INI</t>
  </si>
  <si>
    <t>REALISASI S/D BULAN INI</t>
  </si>
  <si>
    <t>25 (23+24)</t>
  </si>
  <si>
    <t>26 (22+25)</t>
  </si>
  <si>
    <t>- Rumah Dinas Administratur</t>
  </si>
  <si>
    <t>Jl. Cikuray No.30, Regol, Garut</t>
  </si>
  <si>
    <t>AO 333735</t>
  </si>
  <si>
    <t>Rumah Makan Cikenceh</t>
  </si>
  <si>
    <t>SEWA</t>
  </si>
  <si>
    <t>FICKRY ACHMAD ZULFIKAR</t>
  </si>
  <si>
    <t>Kp. Kodang Rege RT/RW 001/015 Ds. Regol</t>
  </si>
  <si>
    <t>3205010103810000</t>
  </si>
  <si>
    <t>Perpanjangan</t>
  </si>
  <si>
    <t>1 Tahun</t>
  </si>
  <si>
    <t>- Kantor KPH Lama/Showroom</t>
  </si>
  <si>
    <t>Rumah Makan Cibiuk</t>
  </si>
  <si>
    <t>H.IYUS RUSWAN, SE</t>
  </si>
  <si>
    <t>Jl.Kiara Sari Asri No. 12,14,16 RT/RW 002/001 Kec. Buah Batu Bandung</t>
  </si>
  <si>
    <t>3205400512640001</t>
  </si>
  <si>
    <t>- Halaman Rumdin Waka Adm</t>
  </si>
  <si>
    <t>Toilet Umum</t>
  </si>
  <si>
    <t>TUTI NURHAYATI</t>
  </si>
  <si>
    <t>Perum Nangela Indah RT/RW 002/010 Ds Cigantang</t>
  </si>
  <si>
    <t>3278084902780000</t>
  </si>
  <si>
    <t>- Kios Opset</t>
  </si>
  <si>
    <t>Jl. Raya Samarang No.64 Rancabango</t>
  </si>
  <si>
    <t>AO 929590</t>
  </si>
  <si>
    <t>Jualan / Koperasi KPH</t>
  </si>
  <si>
    <t>KOP.PRIMKOKAR KPH GRT</t>
  </si>
  <si>
    <t>Jl. Subyadinata No. 600 RT/RW 001/001 Kel Jayaraga Kec Tarogong Kidul</t>
  </si>
  <si>
    <t>3205051609780001</t>
  </si>
  <si>
    <t>DODO RUSTIADI</t>
  </si>
  <si>
    <t>Jl. Bratayudha RT/RW 007/0027 Kota Kulon Garut</t>
  </si>
  <si>
    <t>3205010101610071</t>
  </si>
  <si>
    <t>JUMLAH KANTOR</t>
  </si>
  <si>
    <t>BKPH BAYONGBONG</t>
  </si>
  <si>
    <t>- Hal.RD Asper Bayongbong</t>
  </si>
  <si>
    <t>Ds.Mulyasari Kec.Bayongbong Garut</t>
  </si>
  <si>
    <t>AT 219624</t>
  </si>
  <si>
    <t>Jualan / Warung</t>
  </si>
  <si>
    <t>DEDEN HENDRAWAN</t>
  </si>
  <si>
    <t>Kp. Cipangligen Desa Sukaresmi RT/RW 03/02 Kec. Sukaresmi</t>
  </si>
  <si>
    <t>3205211511710001</t>
  </si>
  <si>
    <t>RIKAN</t>
  </si>
  <si>
    <t>Kp. Simpang RT/RW 01/01 Ds. Simpang Kec. Cisurupan</t>
  </si>
  <si>
    <t>3205201201700001</t>
  </si>
  <si>
    <t>ALI FAUZI</t>
  </si>
  <si>
    <t>Kp. Simpang RT/RW 02/01 Ds. Simpang Kec. Cisurupan</t>
  </si>
  <si>
    <t>3205170312670001</t>
  </si>
  <si>
    <t>KOSWARA</t>
  </si>
  <si>
    <t>Kp. Nangela RT/RW 001/002 Ds. Cikedokan Kec. Bayongbong</t>
  </si>
  <si>
    <t>3205170903810000</t>
  </si>
  <si>
    <t>Drs.IYER ROPENDI</t>
  </si>
  <si>
    <t>3205201605590001</t>
  </si>
  <si>
    <t>ENDANG TAN</t>
  </si>
  <si>
    <t>Kp. Simpang RT/RW 01/02 Ds. Simpang Kec. Bayongbong</t>
  </si>
  <si>
    <t>3205171008700001</t>
  </si>
  <si>
    <t>ILHAM</t>
  </si>
  <si>
    <t>Kp. Simpang RT/RW 002/010 Ds. SimpangsariKec. Cisurupan</t>
  </si>
  <si>
    <t xml:space="preserve">KTP </t>
  </si>
  <si>
    <t>JAJANG JAENUDIN</t>
  </si>
  <si>
    <t>Kp. Simpang RT/RW 001/010 Ds. SimpangsariKec. Cisurupan</t>
  </si>
  <si>
    <t>3205201202710001</t>
  </si>
  <si>
    <t>NANANG</t>
  </si>
  <si>
    <t>Kp. Nyalindung RT/RW 01/06 Ds. SimpangsariKec. Cisurupan</t>
  </si>
  <si>
    <t>3205202003750003</t>
  </si>
  <si>
    <t>MUHAMMAD AJIS MUGNI</t>
  </si>
  <si>
    <t>Kp. Arengkolot RT/RW 02/07 Ds. Barusuda Kec. Cigedug</t>
  </si>
  <si>
    <t>3205200601880002</t>
  </si>
  <si>
    <t>EDI RUSMANTO</t>
  </si>
  <si>
    <t>KP. Simpang RT/RW 03/01 Ds. Mulyasari Kec. Bayongbong</t>
  </si>
  <si>
    <t>3205170410800001</t>
  </si>
  <si>
    <t>H.JUHANA</t>
  </si>
  <si>
    <t>Kp. Simpang RT/RW 002/001 Ds. SimpangsariKec. Cisurupan</t>
  </si>
  <si>
    <t>320520101970008</t>
  </si>
  <si>
    <t>H.S0LAHUDIN AFIF</t>
  </si>
  <si>
    <t>Kp. Narongtong RT/RW 02/01 Ds. Mekarsari Kec. Bayongbong</t>
  </si>
  <si>
    <t>3205170106810011</t>
  </si>
  <si>
    <t>- Kios TPN Cisurupan</t>
  </si>
  <si>
    <t>Kp. Pasar tengah, cirurupan Garut</t>
  </si>
  <si>
    <t>AF 673517</t>
  </si>
  <si>
    <t>Kios / Warung</t>
  </si>
  <si>
    <t xml:space="preserve"> </t>
  </si>
  <si>
    <t>KP. Cibojong RT/RW 002/005 Ds. Balewangi Kec. Cisurupan</t>
  </si>
  <si>
    <t>3205201206880003</t>
  </si>
  <si>
    <t>AJI</t>
  </si>
  <si>
    <t>Kp. Urug Babakan RT/RW 002/001Ds. Cikedokan Kec. Bayongbong</t>
  </si>
  <si>
    <t>3205202007750001</t>
  </si>
  <si>
    <t>SAEFUL ROHMAT</t>
  </si>
  <si>
    <t>Kp. Palalangon lbk RT/RW 03/05 Kel. Cisurupan Kec.Cisurupan</t>
  </si>
  <si>
    <t>7307051401940001</t>
  </si>
  <si>
    <t>YUSUF SUGIRI/EVI W</t>
  </si>
  <si>
    <t>Kp. Cidatar RT/RW 002/001 Kel. Cidatar Kec. Cisurupan</t>
  </si>
  <si>
    <t>3205202309890003</t>
  </si>
  <si>
    <t>IIS SURYANI</t>
  </si>
  <si>
    <t>Kp. Cikuray  RT/RW 03/03 Kel. Mekarsari Kec. Cikajang</t>
  </si>
  <si>
    <t>3205224807870004</t>
  </si>
  <si>
    <t>NANDANG SUHENDAR</t>
  </si>
  <si>
    <t>Kp. Pasar Kaler RT/RW 01/02 Kel.Balewangi Kec.Cisurupan</t>
  </si>
  <si>
    <t>3205201606790003</t>
  </si>
  <si>
    <t>SHELMI HERDIANSAH</t>
  </si>
  <si>
    <t>KTP</t>
  </si>
  <si>
    <t>ASEP DADANG</t>
  </si>
  <si>
    <t>Kp. Cirawu RT/RW 002/001 Kel. Simajaya Kec. Cisurupan</t>
  </si>
  <si>
    <t>3205200101700001</t>
  </si>
  <si>
    <t>ASEP GUNAWAN</t>
  </si>
  <si>
    <t>Kp. Tambakbaya RT/RW 004/012 Ds. Pameungpeuk Kec. Pameungpeuk</t>
  </si>
  <si>
    <t>3205271212760001</t>
  </si>
  <si>
    <t>BURHAN</t>
  </si>
  <si>
    <t>Kp. Palasari wetan  RT/RW 03/01 kel. Cikajang Kab. Cikajang</t>
  </si>
  <si>
    <t>3205222909780003</t>
  </si>
  <si>
    <t>RESHA FATAH</t>
  </si>
  <si>
    <t>Kp. Pasar Wetan RT/RW 003/001 Ds. Cisurupan Kel. Cisurupan Kec Cisurupan</t>
  </si>
  <si>
    <t>3205201709810002</t>
  </si>
  <si>
    <t>31 Desember 2021</t>
  </si>
  <si>
    <t>ROHAENI</t>
  </si>
  <si>
    <t>Kp. Gudang RT/RW 001/002 Kel.Belawangi Kec.Cisurupan</t>
  </si>
  <si>
    <t>3205204404800001</t>
  </si>
  <si>
    <t>SUKMA MARYADI/ANDRIAN H</t>
  </si>
  <si>
    <t>Kp. Legok Baros  RT/RW 004/002 Ds. Cihurip Kec. Cihurip</t>
  </si>
  <si>
    <t>3205251608920001</t>
  </si>
  <si>
    <t>H.ERON M</t>
  </si>
  <si>
    <t>Kp. Dungus Maung RT/RW 04/04 Kel. Sirnagalih Kec.Cisurupan</t>
  </si>
  <si>
    <t>3205200101520014</t>
  </si>
  <si>
    <t>Hj.YANI/H.MULYANI</t>
  </si>
  <si>
    <t>3205205705700002</t>
  </si>
  <si>
    <t>USEP NURHAYADIN</t>
  </si>
  <si>
    <t>KP. Caringin RT/RW 002/003 Ds. Cidatar Kec. Cisurupan</t>
  </si>
  <si>
    <t>3205201708910012</t>
  </si>
  <si>
    <t>AMAR 2/ANGGA MARIDWAN</t>
  </si>
  <si>
    <t>Kp. Pasar Wetan RT/RW 004/001 Kel. Cisurupan Kec Cisurupan</t>
  </si>
  <si>
    <t>3205201503820005</t>
  </si>
  <si>
    <t>01 Februari 2021</t>
  </si>
  <si>
    <t>KUSBENI MULIANSYAH</t>
  </si>
  <si>
    <t>Kp. Pasar Kaler RT/RW 02/03 Kel.Balewangi Kec.Cisurupan</t>
  </si>
  <si>
    <t>3205201703800001</t>
  </si>
  <si>
    <t>USEP SULAEMAN</t>
  </si>
  <si>
    <t>Kp. Andir RT/RW 002/001 Ds. Tambakbaya Kec. Cisurupan</t>
  </si>
  <si>
    <t>3205201706800004</t>
  </si>
  <si>
    <t>DENI NUGRAHA</t>
  </si>
  <si>
    <t>Kp. Nyalindung RT/RW 003/008 Ds. SimpangsariKec. Cisurupan</t>
  </si>
  <si>
    <t>3205201401890003</t>
  </si>
  <si>
    <t>ALI NURDIN</t>
  </si>
  <si>
    <t>KP. Sukahaji RT/RW 003/001 Ds. Cisero  Kec. Cisurupan</t>
  </si>
  <si>
    <t>IYAM</t>
  </si>
  <si>
    <t>Kp. Gudang RT/RW 004/001 Kel.Belawangi Kec.Cisurupan</t>
  </si>
  <si>
    <t>3205275507800002</t>
  </si>
  <si>
    <t>SUHANDA 2 /SITI SOBARIAH</t>
  </si>
  <si>
    <t>Kp. Gudang RT/RW003/001 Ds. Balewangi Kec. Cisurupan</t>
  </si>
  <si>
    <t>3205205706780005</t>
  </si>
  <si>
    <t>SUHANDA</t>
  </si>
  <si>
    <t>3205202203730001</t>
  </si>
  <si>
    <t>ENTIS SUTISNA</t>
  </si>
  <si>
    <t xml:space="preserve">Kp. SukataniRT/RW 03/08 Kel. Sukatani Kec. Cisurupan </t>
  </si>
  <si>
    <t>3205420707800003</t>
  </si>
  <si>
    <t>JAJANG SOPANDI</t>
  </si>
  <si>
    <t>Kp. Bojong RT/RW 005/005 Ds. Balewangi Kec Cisurupan</t>
  </si>
  <si>
    <t>3205203108680001</t>
  </si>
  <si>
    <t>JUMLAH BKPH BAYONGBONG</t>
  </si>
  <si>
    <t>- Hal.Kantor Asper Leles</t>
  </si>
  <si>
    <t>Blok Pasar Ds.Talagasari Kadungora</t>
  </si>
  <si>
    <t>AK 782301</t>
  </si>
  <si>
    <t>Kios/Warung</t>
  </si>
  <si>
    <t>ROHANAH</t>
  </si>
  <si>
    <t>KP. Babakan Laksana RT/RW 001/001 Ds. Talagasari Kec. Kadungora</t>
  </si>
  <si>
    <t>3205104601590001</t>
  </si>
  <si>
    <t>Barber shop</t>
  </si>
  <si>
    <t>KUSNADI</t>
  </si>
  <si>
    <t>Kp. Kiaragoong RT/RW 001/010 Ds. Mandalasari  Kec. Kadungora</t>
  </si>
  <si>
    <t>3205101797790000</t>
  </si>
  <si>
    <t>- Kios Opset Limbangan</t>
  </si>
  <si>
    <t>Jl. Tasik-Bandung BL. Limbangan</t>
  </si>
  <si>
    <t>AK 782899</t>
  </si>
  <si>
    <t>Kios</t>
  </si>
  <si>
    <t>OBANG SOBARI</t>
  </si>
  <si>
    <t>Kp. Gempol RT/RW 01/03 Ds. Galih Pakuwon Kec. Limbangan</t>
  </si>
  <si>
    <t>3205380105700001</t>
  </si>
  <si>
    <t>UUP PERMANA</t>
  </si>
  <si>
    <t>Kp. Ciseah RT/RW 02/04 Ds. Galih Pakuwon Kec. Limbangan</t>
  </si>
  <si>
    <t>3205380101590012</t>
  </si>
  <si>
    <t>- Hal.RD KRPH Limbangan</t>
  </si>
  <si>
    <t>Rumah Makan</t>
  </si>
  <si>
    <t>NENG KURNIA</t>
  </si>
  <si>
    <t>KP. Pasirrastana  RT/RW 002/001 Ds. Pasirwaru Kec. Limbangan</t>
  </si>
  <si>
    <t>3205384305830003</t>
  </si>
  <si>
    <t>ONDI ROSIDIN</t>
  </si>
  <si>
    <t>Kp. Daulat RT/RW 02/05 Ds. Pangeureunan Kec. Limbangan</t>
  </si>
  <si>
    <t>3205381105760003</t>
  </si>
  <si>
    <t>-Hal.RD KRPH Limbangan</t>
  </si>
  <si>
    <t>ENDANG SUTARMAN</t>
  </si>
  <si>
    <t>Kp. Kudang RT/RW 002/003 Ds. Limbangan Timur Kec. Limbangan</t>
  </si>
  <si>
    <t>3205380101750020</t>
  </si>
  <si>
    <t>LUKMAN SHOLEH</t>
  </si>
  <si>
    <t>Kp. Geuleuhpakuan  RT/RW 001/008 Ds. Galuhpakuan Kec. Limbangan</t>
  </si>
  <si>
    <t>3205382603850001</t>
  </si>
  <si>
    <t>ENTANG ROHANA</t>
  </si>
  <si>
    <t>Kp. Citambang RT/RW 001/009 Pasarwaru Kec. Limbangan</t>
  </si>
  <si>
    <t>3205382011760003</t>
  </si>
  <si>
    <t>SANTI YASIH</t>
  </si>
  <si>
    <t>3205386802000005</t>
  </si>
  <si>
    <t>Cuci Stim Motor</t>
  </si>
  <si>
    <t>INDRO PARSITO WAHYU</t>
  </si>
  <si>
    <t>Kp. Kudang RT/RW 001/003 Ds. Limbangan Timur Kec. Limbangan</t>
  </si>
  <si>
    <t>3205383005830001</t>
  </si>
  <si>
    <t>Toko Minyak Wangi</t>
  </si>
  <si>
    <t>APIT</t>
  </si>
  <si>
    <t>3205380105560001</t>
  </si>
  <si>
    <t>Tambal Ban/Servis Sepeda</t>
  </si>
  <si>
    <t>NANA SUJANA</t>
  </si>
  <si>
    <t>Kp. Kudang RT/RW 003/003 Ds. Limbangan Timur Kec. Limbangan</t>
  </si>
  <si>
    <t>3205382003600000</t>
  </si>
  <si>
    <t>- Hal.Kantor KBKPH Leles</t>
  </si>
  <si>
    <t>AI ROHAYATI</t>
  </si>
  <si>
    <t>Jl. Mandalawangi RT/RW 001/001 Ds.Talagasari Kec. Kadungora</t>
  </si>
  <si>
    <t>3205104510760011</t>
  </si>
  <si>
    <t>JUMLAH BKPH LELES</t>
  </si>
  <si>
    <t>- Hal.Rumah Dinas KRPH Cikajang</t>
  </si>
  <si>
    <t>Jl. Raya Sukadana 64 Cikajang</t>
  </si>
  <si>
    <t>AM 358536</t>
  </si>
  <si>
    <t>HARMADI</t>
  </si>
  <si>
    <t>Kp. Dano RT/RW 005/006 Ds. Cibodas Kec. Cikajang</t>
  </si>
  <si>
    <t>3205220807790003</t>
  </si>
  <si>
    <t>JAJANG S</t>
  </si>
  <si>
    <t>Kp. Cibodas RT/RW 002/010  Kel Cibodas Kec Cikajang</t>
  </si>
  <si>
    <t>3205222600654003</t>
  </si>
  <si>
    <t>04 Juni 2021</t>
  </si>
  <si>
    <t>03 Juni 2022</t>
  </si>
  <si>
    <t>RIZAL TAUFIK</t>
  </si>
  <si>
    <t>Kp. Sukadana RT/RW 03/05 Kel Cikajang Kec. Cikajang</t>
  </si>
  <si>
    <t>3205221907850007</t>
  </si>
  <si>
    <t>NANI H</t>
  </si>
  <si>
    <t>3205226006540003</t>
  </si>
  <si>
    <t>WATI IRAWATI</t>
  </si>
  <si>
    <t>Kp. Cibodas RT/RW 003/010  Kel Cibodas Kec Cikajang</t>
  </si>
  <si>
    <t>3205225201750001</t>
  </si>
  <si>
    <t>- Hal.Rumah Dinas Asper Cikajang</t>
  </si>
  <si>
    <t>AO 333737</t>
  </si>
  <si>
    <t>ASEP SUPIANDI</t>
  </si>
  <si>
    <t>Kp. Sukadana RT/RW 003/005 Kel Cikajang Kec. Cikajang</t>
  </si>
  <si>
    <t>3205220409640003</t>
  </si>
  <si>
    <t>DADIAN</t>
  </si>
  <si>
    <t>Kp. Genta RT/RW 01/03 Kel Cipacung Kec. Banyuresmi</t>
  </si>
  <si>
    <t>3205052406780004</t>
  </si>
  <si>
    <t>Jl. Raya Sukadana Cikajang Garut</t>
  </si>
  <si>
    <t>ABDUL SALAMUL WAHAB</t>
  </si>
  <si>
    <t>- Hal.Rmh Dinas KRPH Pamegatan</t>
  </si>
  <si>
    <t>AM 358537</t>
  </si>
  <si>
    <t>ICUK/DEDEH HAENI</t>
  </si>
  <si>
    <t xml:space="preserve">Kp. Sukadana RT/RW 003/005 Ds. Cikajang Kec. Cikajang </t>
  </si>
  <si>
    <t>3205224406780001</t>
  </si>
  <si>
    <t>E.NURDIN LUBIS</t>
  </si>
  <si>
    <t>HALIMAH</t>
  </si>
  <si>
    <t>Kp. Pasar Kulon RT/RW 001/001 Kel. Mekarsari Kec Cikajang</t>
  </si>
  <si>
    <t>3205226712700001</t>
  </si>
  <si>
    <t>GUNGUN GUNAWAN</t>
  </si>
  <si>
    <t>JUJUN JUANDA</t>
  </si>
  <si>
    <t>FITRI MUPTIROH</t>
  </si>
  <si>
    <t>TITI SUTARIAH</t>
  </si>
  <si>
    <t>Kp. Dano RT/RW 002/006 Ds. Cibodas Kec. Cikajang</t>
  </si>
  <si>
    <t>3205226006760006</t>
  </si>
  <si>
    <t>UJANG SETIANA</t>
  </si>
  <si>
    <t>Kp. Ciarileu RT/RW 002/007 Ds. Girijaya  Kec. Cikajang</t>
  </si>
  <si>
    <t>3205220508830006</t>
  </si>
  <si>
    <t>DE HANI NURHAENI</t>
  </si>
  <si>
    <t>Kp. Barukai RT/RW 006/004 Ds. Cigedug Kec. Cikedug</t>
  </si>
  <si>
    <t>3205185810950002</t>
  </si>
  <si>
    <t>AEN AGUSTINA</t>
  </si>
  <si>
    <t>Kp. Sukarisi RT/RW 002/006 Ds. Sukalaksana Kec. Banyuresmi</t>
  </si>
  <si>
    <t>320560107650038</t>
  </si>
  <si>
    <t>ASEP ROHMAT</t>
  </si>
  <si>
    <t>Kp. Sukadana RT/RW 01/05 Kel Cikajang Kec. Cikajang</t>
  </si>
  <si>
    <t>3205221605860005</t>
  </si>
  <si>
    <t>DEDE SOMANTRI</t>
  </si>
  <si>
    <t>JUMLAH BKPH CIKAJANG</t>
  </si>
  <si>
    <t>- Lahan Rumdin KRPH Cibatu</t>
  </si>
  <si>
    <t>Jl. Ir H. Juanda Cibatu</t>
  </si>
  <si>
    <t>AM 357329</t>
  </si>
  <si>
    <t>Warung</t>
  </si>
  <si>
    <t>ENDAH</t>
  </si>
  <si>
    <t>Kp. Bojong Gedang RT/RW 001/003 Ds. Maripati Kec. Sukawening</t>
  </si>
  <si>
    <t>3205154606690001</t>
  </si>
  <si>
    <t>NANA ROHANA</t>
  </si>
  <si>
    <t>Kp. Baru RT/RW 001 013 Ds. Cibatu Kec. Cibatu</t>
  </si>
  <si>
    <t>3205122506630001</t>
  </si>
  <si>
    <t>NANDANG SAFTARI</t>
  </si>
  <si>
    <t>Kp. Bojong Gedang  RT/RW 001/004 Ds. Maripati Kec. Sukawening</t>
  </si>
  <si>
    <t>3205152308770001</t>
  </si>
  <si>
    <t>ENDED</t>
  </si>
  <si>
    <t>Kp. Pasar Kolot RT/RW 004/001 Desa Cibatu Kec. Cibatu</t>
  </si>
  <si>
    <t>3205121106600002</t>
  </si>
  <si>
    <t>- Hal. RD Asper Cibatu</t>
  </si>
  <si>
    <t>-  Rumdin KRPH Malangbong</t>
  </si>
  <si>
    <t>Jl Alun-Alun Timur Balangbong</t>
  </si>
  <si>
    <t>AM 358538</t>
  </si>
  <si>
    <t>ATEP JALALUDIN</t>
  </si>
  <si>
    <t>Jl. Bale Agung RT/RW 009/012 Ds. Bale Endah Kec. Bale Endah</t>
  </si>
  <si>
    <t>3204322306870003</t>
  </si>
  <si>
    <t>- Rumdin KRPH Karangpawitan</t>
  </si>
  <si>
    <t>AJ 112163</t>
  </si>
  <si>
    <t>ANDRI HERMANSYAH</t>
  </si>
  <si>
    <t>JUMLAH BKPH CIBATU</t>
  </si>
  <si>
    <t>- Hal.RD Asper Pameungpeuk</t>
  </si>
  <si>
    <t>Jalan Raya Cigodeg No. 26 Desa Paas</t>
  </si>
  <si>
    <t>AM 358647</t>
  </si>
  <si>
    <t>ARIS MUNANDAR</t>
  </si>
  <si>
    <t>Kp. Kaum Lebak RT/RW 002/007 Kel Pameungpeuk Kec. Pameungpeuk</t>
  </si>
  <si>
    <t>3205272007950002</t>
  </si>
  <si>
    <t>INDRA RIANA JAYA</t>
  </si>
  <si>
    <t>Kp. Cigodeg RT/RW 001/002 Desa Paas Kec Pameungpeuk</t>
  </si>
  <si>
    <t>3205270308800001</t>
  </si>
  <si>
    <t>INSAN KAMIL</t>
  </si>
  <si>
    <t xml:space="preserve">Kp. Puncaksari RT/RW 002/001 Ds. Paas Kec. Pameungpeuk </t>
  </si>
  <si>
    <t>3205272303720001</t>
  </si>
  <si>
    <t>LIA MUSLIA</t>
  </si>
  <si>
    <t>Kp. Kaum Lebak RT/RW 003/007 Kel Pameungpeuk Kec. Pameungpeuk</t>
  </si>
  <si>
    <t>3205275708830008</t>
  </si>
  <si>
    <t>ASEP SANDRIANA</t>
  </si>
  <si>
    <t>Kp. Cigodeg RT/RW 003/002 Desa Paas Kec Pameungpeuk</t>
  </si>
  <si>
    <t>3205272612880001</t>
  </si>
  <si>
    <t>UDI</t>
  </si>
  <si>
    <t>Kp. Baru RT/RW3001/009 Ds. Mandalakasih Kec. Pameungpeuk</t>
  </si>
  <si>
    <t>3205421910870002</t>
  </si>
  <si>
    <t>ADE PIRMANSYAH</t>
  </si>
  <si>
    <t xml:space="preserve">Kp. Wanikari RT/RW 001/012 Kel Simabakti Kec. Pameungpeuk </t>
  </si>
  <si>
    <t>3205270805770003</t>
  </si>
  <si>
    <t>19 Maret 2022</t>
  </si>
  <si>
    <t>Baru</t>
  </si>
  <si>
    <t>JUMLAH BKPH PAMEUNGPEUK</t>
  </si>
  <si>
    <t>JUMLAH TOTAL</t>
  </si>
  <si>
    <t>DIVISI REGIONAL : JAWA BARAT DAN BANTEN</t>
  </si>
  <si>
    <t>KPH : GARUT</t>
  </si>
  <si>
    <t>REALISASI PENDAPATAN DAN PERJANJIAN KERJA SAMA OPTIMALISASI ASET TAHUN 2022</t>
  </si>
  <si>
    <t>BKPH LELES</t>
  </si>
  <si>
    <t>BKPH CIKAJANG</t>
  </si>
  <si>
    <t>BKPH CIBATU</t>
  </si>
  <si>
    <t>BKPH PAMEUNGPEUK</t>
  </si>
  <si>
    <t>Mengetahui,</t>
  </si>
  <si>
    <t>Adm Perhutani KPH Garut</t>
  </si>
  <si>
    <t>Ir. Nugraha, M.Si</t>
  </si>
  <si>
    <t>PHT19670712199310100</t>
  </si>
  <si>
    <t>KTU KPH Garut</t>
  </si>
  <si>
    <t>Wiwin Sarwin, A.Md</t>
  </si>
  <si>
    <t>PHT19771114200901100</t>
  </si>
  <si>
    <t>KSS Keuangan KPH Garut</t>
  </si>
  <si>
    <t>Sunendi</t>
  </si>
  <si>
    <t>PHT19870323201407100</t>
  </si>
  <si>
    <t>Dibuat Oleh,</t>
  </si>
  <si>
    <t>KSS Sarpra, Opset &amp; IT</t>
  </si>
  <si>
    <t>Entis Sutisna</t>
  </si>
  <si>
    <t>PHT19800206201504100</t>
  </si>
  <si>
    <t>29/PKS/GRT/DIVRE JANTEN/2021</t>
  </si>
  <si>
    <t>37/PKS/GRT/DIVRE JANTEN/2020</t>
  </si>
  <si>
    <t>...../PKS/GRT/DIVRE JANTEN/2021</t>
  </si>
  <si>
    <t>31/PKS/GRT/DIVRE JANTEN/2021</t>
  </si>
  <si>
    <t>01 Mei 2021</t>
  </si>
  <si>
    <t>30 April 2022</t>
  </si>
  <si>
    <t>09 September 2020</t>
  </si>
  <si>
    <t>08 September 2022</t>
  </si>
  <si>
    <t>17 September 2021</t>
  </si>
  <si>
    <t>16 September 2022</t>
  </si>
  <si>
    <t>01 Oktober 2021</t>
  </si>
  <si>
    <t>30 September 2022</t>
  </si>
  <si>
    <t>26 Juli 2021</t>
  </si>
  <si>
    <t>25 Juli 2022</t>
  </si>
  <si>
    <t>11/PKS/GRT/DIVRE JANTEN/2021</t>
  </si>
  <si>
    <t>12/PKS/GRT/DIVRE JANTEN/2021</t>
  </si>
  <si>
    <t>14/PKS/GRT/DIVREJANTEN/2021</t>
  </si>
  <si>
    <t>15/PKS/GRT/DIVREJANTEN/2021</t>
  </si>
  <si>
    <t>16/PKS/GRT/DIVREJANTEN/2021</t>
  </si>
  <si>
    <t>17/PKS/GRT/DIVREJANTEN/2021</t>
  </si>
  <si>
    <t>18/PKS/GRT/DIVREJANTEN/2021</t>
  </si>
  <si>
    <t>19/PKS/GRT/DIVREJANTEN/2021</t>
  </si>
  <si>
    <t>20/PKS/GRT/DIVREJANTEN/2021</t>
  </si>
  <si>
    <t>21/PKS/GRT/DIVREJANTEN/2021</t>
  </si>
  <si>
    <t>22/PKS/GRT/DIVREJANTEN/2021</t>
  </si>
  <si>
    <t>23/PKS/GRT/DIVREJANTEN/2021</t>
  </si>
  <si>
    <t>24/PKS/GRT/DIVREJANTEN/2021</t>
  </si>
  <si>
    <t>02/PKS/GRT/DIVREJANTEN/2021</t>
  </si>
  <si>
    <t>07/PKS/GRT/DIVREJANTEN/2021</t>
  </si>
  <si>
    <t>01/PKS/GRT/DIVREJANTEN/2021</t>
  </si>
  <si>
    <t>03/PKS/GRT/DIVREJANTEN/2021</t>
  </si>
  <si>
    <t>08/PKS/GRT/DIVRE JANTEN/2021</t>
  </si>
  <si>
    <t>13/PKS/GRT/DIVREJANTEN/2021</t>
  </si>
  <si>
    <t>05/PKS/GRT/Divre/JANTEN 2021</t>
  </si>
  <si>
    <t>04/PKS/GRT/Divre/JANTEN 2021</t>
  </si>
  <si>
    <t>10/PKS/GRT/Divre/JANTEN 2021</t>
  </si>
  <si>
    <t>09/PKS/GRT/Divre/JANTEN 2021</t>
  </si>
  <si>
    <t>26/PKS/ASSET-GRT/DIVREG JANTEN/2021</t>
  </si>
  <si>
    <t>28/PKS/ASSET-GRT/DIVREG JANTEN/2021</t>
  </si>
  <si>
    <t>25/PKS/ASSET-GRT/DIVREG JANTEN/2021</t>
  </si>
  <si>
    <t>27/PKS/ASSET-GRT/DIVREG JANTEN/2021</t>
  </si>
  <si>
    <t>30 Nopember 2021</t>
  </si>
  <si>
    <t>29 Nopember 2022</t>
  </si>
  <si>
    <t>16 Juni 2021</t>
  </si>
  <si>
    <t>15 Juni 2022</t>
  </si>
  <si>
    <t>01 Januari 2021</t>
  </si>
  <si>
    <t>15 Januari 2021</t>
  </si>
  <si>
    <t>14 januari 2022</t>
  </si>
  <si>
    <t>31 Maret 2022</t>
  </si>
  <si>
    <t>01 Nopember 2021</t>
  </si>
  <si>
    <t>31 Desember 2022</t>
  </si>
  <si>
    <t>31 Januari 2022</t>
  </si>
  <si>
    <t>18 Juli 2021</t>
  </si>
  <si>
    <t>17 Juli 2022</t>
  </si>
  <si>
    <t>22 Januari 2021</t>
  </si>
  <si>
    <t>21 Januari 2022</t>
  </si>
  <si>
    <t>18 Januari 2021</t>
  </si>
  <si>
    <t>17 Januari 2022</t>
  </si>
  <si>
    <t>15 juni 2022</t>
  </si>
  <si>
    <t>31 Juni 2022</t>
  </si>
  <si>
    <t>: KPH GARUT</t>
  </si>
  <si>
    <t>: DIVISI REGIONAL JAWA BARAT DAN BANTEN</t>
  </si>
  <si>
    <t xml:space="preserve">DAFTAR               </t>
  </si>
  <si>
    <t xml:space="preserve">SATUAN KERJA   </t>
  </si>
  <si>
    <t xml:space="preserve">KANTOR             </t>
  </si>
  <si>
    <t>YENI/Bp Asep</t>
  </si>
  <si>
    <t>Garut, 27 Januari 2022</t>
  </si>
  <si>
    <t>RENCANA/TARGET PENDAPATAN OPTIMALISASI ASET</t>
  </si>
  <si>
    <t>DIVISI REGIONAL :JAWA BARAT &amp; BANTEN</t>
  </si>
  <si>
    <t>NANDANG SUHENDAR/Zanuar</t>
  </si>
  <si>
    <t>Tarogong</t>
  </si>
  <si>
    <t>Bayongbong</t>
  </si>
  <si>
    <t>Cisurupan</t>
  </si>
  <si>
    <t>Leles</t>
  </si>
  <si>
    <t>Limbangan</t>
  </si>
  <si>
    <t>Cikajang</t>
  </si>
  <si>
    <t>Pamegatan</t>
  </si>
  <si>
    <t>Cibatu</t>
  </si>
  <si>
    <t>Malangbong</t>
  </si>
  <si>
    <t>Karangpawitan</t>
  </si>
  <si>
    <t>Pameungpeuk</t>
  </si>
  <si>
    <t>Realisasi</t>
  </si>
  <si>
    <t>RPH</t>
  </si>
  <si>
    <t>BKPH</t>
  </si>
  <si>
    <t>RKAP</t>
  </si>
  <si>
    <t>35/PKS/GRT/DIVRE JANTEN/2021</t>
  </si>
  <si>
    <t>32/PKS/GRT/DIVRE JANTEN/2021</t>
  </si>
  <si>
    <t>Kios / Warung/ Pemancingan</t>
  </si>
  <si>
    <t>56/PKS/GRT/DIVREJANTEN/2020</t>
  </si>
  <si>
    <t>55/PKS/GRT/DIVRE JANTEN/2020</t>
  </si>
  <si>
    <t>74/PKS/GRT/DIVRE JANTEN/2019</t>
  </si>
  <si>
    <t>59/PKS/GRT/DIVRE JANTEN/2020</t>
  </si>
  <si>
    <t>16/PKS/GRT/DIVREJANTEN/2020</t>
  </si>
  <si>
    <t>23/PKS/GRT/DIVRE JANTEN/2021</t>
  </si>
  <si>
    <t>01 Juli 2020</t>
  </si>
  <si>
    <t>30 Juni 2021</t>
  </si>
  <si>
    <t>111/PKS/GRT/DIVRE JANTEN/2019</t>
  </si>
  <si>
    <t>112/PKS/GRT/DIVRE JANTEN/2019</t>
  </si>
  <si>
    <t>30 Nopember 2019</t>
  </si>
  <si>
    <t>29 Nopember 2020</t>
  </si>
  <si>
    <t>113/PKS/GRT/DIVRE JANTEN/2019</t>
  </si>
  <si>
    <t>2 Tahun</t>
  </si>
  <si>
    <t>30 April 2024</t>
  </si>
  <si>
    <t>01 Mei 2022</t>
  </si>
  <si>
    <t>- Hal.RD KRPH Pameungpeuk</t>
  </si>
  <si>
    <t>Asep Aryanto</t>
  </si>
  <si>
    <t>Wawan Caswan</t>
  </si>
  <si>
    <t>Kp. Cisero RT/RW 004/005 Kel. Cisero Kec. Cisurupan</t>
  </si>
  <si>
    <t>23/PKS/GRT/DIVRE JANTEN/2022</t>
  </si>
  <si>
    <t>11/PKS/GRT/DIVREJANTEN/2022</t>
  </si>
  <si>
    <t>15 Januari2022</t>
  </si>
  <si>
    <t>14 Januari2023</t>
  </si>
  <si>
    <t>01/PKS/GRT/DIVREJANTEN/2022</t>
  </si>
  <si>
    <t>01 Januari 2022</t>
  </si>
  <si>
    <t>10/PKS/GRT/DIVREJANTEN/2022</t>
  </si>
  <si>
    <t>15 Januari 2022</t>
  </si>
  <si>
    <t>14 januari 2023</t>
  </si>
  <si>
    <t>09/PKS/GRT/DIVREJANTEN/2022</t>
  </si>
  <si>
    <t>01 April 2022</t>
  </si>
  <si>
    <t>31 Maret 2023</t>
  </si>
  <si>
    <t>3208090107810003</t>
  </si>
  <si>
    <t>02/PKS/GRT/DIVREJANTEN/2022</t>
  </si>
  <si>
    <t>04/PKS/GRT/DIVRE JANTEN/2022</t>
  </si>
  <si>
    <t>25 Januari 2022</t>
  </si>
  <si>
    <t>24 Januari 2023</t>
  </si>
  <si>
    <t>03/PKS/GRT/DIVRE JANTEN/2022</t>
  </si>
  <si>
    <t>12 Januari 2022</t>
  </si>
  <si>
    <t>11 Januari 2023</t>
  </si>
  <si>
    <t>05/PKS/GRT/Divre/JANTEN 2022</t>
  </si>
  <si>
    <t>18 Juli 2022</t>
  </si>
  <si>
    <t>17 Juli 2023</t>
  </si>
  <si>
    <t>08/PKS/GRT/Divre/JANTEN 2022</t>
  </si>
  <si>
    <t>22 Januari 2022</t>
  </si>
  <si>
    <t>21 Januari 2023</t>
  </si>
  <si>
    <t>07/PKS/GRT/Divre/JANTEN 2022</t>
  </si>
  <si>
    <t>22/PKS/GRT/DIVRE JANTEN/2022</t>
  </si>
  <si>
    <t>06/PKS/GRT/Divre/JANTEN 2022</t>
  </si>
  <si>
    <t>18 Januari 2022</t>
  </si>
  <si>
    <t>17 Januari 2023</t>
  </si>
  <si>
    <t>25 Juli 2023</t>
  </si>
  <si>
    <t>26 Juli 2022</t>
  </si>
  <si>
    <t>DODO RUSTANDI</t>
  </si>
  <si>
    <t>- Rumah Dinas Waka Administratur</t>
  </si>
  <si>
    <t>Kasi Keuangan SDM, Umum &amp; IT</t>
  </si>
  <si>
    <t>KSS Keuangan, Perpajjakan &amp; MR KPH Garut</t>
  </si>
  <si>
    <t>133/PKS/GRT/DIVRE JANTEN/2022</t>
  </si>
  <si>
    <t>45/PKS/GRT/DIVRE JANTEN/2022</t>
  </si>
  <si>
    <t>47/PKS/GRT/DIVRE JANTEN/2022</t>
  </si>
  <si>
    <t>46/PKS/GRT/DIVREJANTEN/2022</t>
  </si>
  <si>
    <t>16 Juni 2022</t>
  </si>
  <si>
    <t>15 Juni 2023</t>
  </si>
  <si>
    <t>51/PKS/GRT/DIVREJANTEN/2022</t>
  </si>
  <si>
    <t>04/PKS/GRT/DIVREJANTEN/2022</t>
  </si>
  <si>
    <t>48/PKS/GRT/DIVREJANTEN/2022</t>
  </si>
  <si>
    <t>78/PKS/GRT/DIVREJANTEN/2022</t>
  </si>
  <si>
    <t>44/PKS/GRT/DIVREJANTEN/2022</t>
  </si>
  <si>
    <t>50/PKS/GRT/DIVREJANTEN/2022</t>
  </si>
  <si>
    <t>72/PKS/GRT/DIVREJANTEN/2022</t>
  </si>
  <si>
    <t>70/PKS/GRT/DIVREJANTEN/2022</t>
  </si>
  <si>
    <t>71/PKS/GRT/DIVREJANTEN/2022</t>
  </si>
  <si>
    <t>73/PKS/GRT/DIVREJANTEN/2022</t>
  </si>
  <si>
    <t>61/PKS/GRT/DIVREJANTEN/2022</t>
  </si>
  <si>
    <t>30 Mei 2022</t>
  </si>
  <si>
    <t>31 Mei 2023</t>
  </si>
  <si>
    <t>IIS SURYANI/DININGRAT</t>
  </si>
  <si>
    <t>33/PKS/GRT/DIVREJANTEN/2022</t>
  </si>
  <si>
    <t>25  Maret 2022</t>
  </si>
  <si>
    <t>24 Maret 2023</t>
  </si>
  <si>
    <t>166/PKS/GRT/DIVREJANTEN/2022</t>
  </si>
  <si>
    <t>01 Desember 2022</t>
  </si>
  <si>
    <t>30 Desember 2023</t>
  </si>
  <si>
    <t>34/PKS/GRT/DIVREJANTEN/2022</t>
  </si>
  <si>
    <t>23/PKS/GRT/DIVREJANTEN/2022</t>
  </si>
  <si>
    <t>01 Februari 2022</t>
  </si>
  <si>
    <t>31 Januari 2023</t>
  </si>
  <si>
    <t>22/PKS/GRT/DIVREJANTEN/2022</t>
  </si>
  <si>
    <t>02 Februari 2022</t>
  </si>
  <si>
    <t>01 Februari 2023</t>
  </si>
  <si>
    <t>37/PKS/GRT/DIVRE JANTEN/2022</t>
  </si>
  <si>
    <t>20 Maret 2022</t>
  </si>
  <si>
    <t>19 Maret 2023</t>
  </si>
  <si>
    <t>39/PKS/GRT/DIVRE JANTEN/2022</t>
  </si>
  <si>
    <t>24 Maret 2022</t>
  </si>
  <si>
    <t>23 Maret 2023</t>
  </si>
  <si>
    <t>99/PKS/GRT/DIVRE JANTEN/2022</t>
  </si>
  <si>
    <t>31 Februari 2023</t>
  </si>
  <si>
    <t>130/PKS/GRT/DIVRE JANTEN/2022</t>
  </si>
  <si>
    <t>10 Agustus 2022</t>
  </si>
  <si>
    <t>09 Agustus 2023</t>
  </si>
  <si>
    <t>74/PKS/ASSET-GRT/DIVREG JANTEN/2022</t>
  </si>
  <si>
    <t>15 juni 2023</t>
  </si>
  <si>
    <t>75/PKS/ASSET-GRT/DIVREG JANTEN/2022</t>
  </si>
  <si>
    <t>77/PKS/ASSET-GRT/DIVREG JANTEN/2022</t>
  </si>
  <si>
    <t>69/PKS/GRT/DIVRE JANTEN/2022</t>
  </si>
  <si>
    <t>52/PKS/GRT/DIVRE JANTEN/2022</t>
  </si>
  <si>
    <t>02 Juni 2023</t>
  </si>
  <si>
    <t>53/PKS/GRT/DIVRE JANTEN/2022</t>
  </si>
  <si>
    <t>76/PKS/ASSET-GRT/DIVREG JANTEN/2022</t>
  </si>
  <si>
    <t>85/PKS/GRT/DIVRE JANTEN/2022</t>
  </si>
  <si>
    <t>29 Juni 2022</t>
  </si>
  <si>
    <t>28 Juni 2023</t>
  </si>
  <si>
    <t>97/PKS/GRT/DIVRE JANTEN/2022</t>
  </si>
  <si>
    <t>15 Juli 2022</t>
  </si>
  <si>
    <t>14 Juli 2023</t>
  </si>
  <si>
    <t>96/PKS/GRT/DIVRE JANTEN/2022</t>
  </si>
  <si>
    <t>89/PKS/GRT/DIVRE JANTEN/2022</t>
  </si>
  <si>
    <t>01 Juli 2022</t>
  </si>
  <si>
    <t>31 Juni 2023</t>
  </si>
  <si>
    <t>60/PKS/GRT/DIVRE JANTEN/2022</t>
  </si>
  <si>
    <t>04 Juni 2022</t>
  </si>
  <si>
    <t>03 Juni 2023</t>
  </si>
  <si>
    <t>59/PKS/GRT/DIVRE JANTEN/2022</t>
  </si>
  <si>
    <t>12/PKS/GRT/DIVRE JANTEN/2022</t>
  </si>
  <si>
    <t>35/PKS/GRT/DIVRE JANTEN/2022</t>
  </si>
  <si>
    <t>01 Maret 2022</t>
  </si>
  <si>
    <t>63/PKS/GRT/DIVRE JANTEN/2022</t>
  </si>
  <si>
    <t>62/PKS/GRT/DIVRE JANTEN/2022</t>
  </si>
  <si>
    <t>67/PKS/GRT/DIVRE JANTEN/2022</t>
  </si>
  <si>
    <t>68/PKS/GRT/DIVRE JANTEN/2022</t>
  </si>
  <si>
    <t>64/PKS/GRT/DIVRE JANTEN/2022</t>
  </si>
  <si>
    <t>65/PKS/GRT/DIVRE JANTEN/2022</t>
  </si>
  <si>
    <t>55/PKS/GRT/DIVRE JANTEN/2022</t>
  </si>
  <si>
    <t>56/PKS/GRT/DIVRE JANTEN/2022</t>
  </si>
  <si>
    <t>57/PKS/GRT/DIVRE JANTEN/2022</t>
  </si>
  <si>
    <t>58/PKS/GRT/DIVRE JANTEN/2022</t>
  </si>
  <si>
    <t>42/PKS/GRT/DIVRE JANTEN/2022</t>
  </si>
  <si>
    <t>14 Mei 2022</t>
  </si>
  <si>
    <t>13 Mei 2023</t>
  </si>
  <si>
    <t>138/PKS/GRT/DIVRE JANTEN/2022</t>
  </si>
  <si>
    <t>87/PKS/GRT/DIVRE JANTEN/2022</t>
  </si>
  <si>
    <t>30 Juni 2023</t>
  </si>
  <si>
    <t>88/PKS/GRT/DIVRE JANTEN/2022</t>
  </si>
  <si>
    <t>25/PKS/GRT/DIVRE JANTEN/2022</t>
  </si>
  <si>
    <t>28 Februari 2022</t>
  </si>
  <si>
    <t>27 Februari 2023</t>
  </si>
  <si>
    <t>165/PKS/GRT/DIVRE JANTEN/2022</t>
  </si>
  <si>
    <t>..../PKS/GRT/DIVRE JANTEN/2022</t>
  </si>
  <si>
    <t>164/PKS/GRT/DIVRE JANTEN/2022</t>
  </si>
  <si>
    <t>3205204609780002</t>
  </si>
  <si>
    <t>- Tanah Eks TPN Cisurupan</t>
  </si>
  <si>
    <t>95/PKS/GRT/Divre/JANTEN 2022</t>
  </si>
  <si>
    <t>03 Januari 2022</t>
  </si>
  <si>
    <t>02 Januari 2023</t>
  </si>
  <si>
    <t>ENUR</t>
  </si>
  <si>
    <t>Ujang Sukma/ANDRIAN H</t>
  </si>
  <si>
    <t>- Kawasan Hutan Petak 8A-2 RPH Malangbong BKPH Cibatu</t>
  </si>
  <si>
    <t>0.02 Ha</t>
  </si>
  <si>
    <t>- Eksisting Menara Telekomunikasi</t>
  </si>
  <si>
    <t>- Site ID/Site Name MWJ0,58 Malangbong Longitude 108.1105556 Latitude 7.086111</t>
  </si>
  <si>
    <t>028/PKS/GRT/DIVRE JANTEN/2022</t>
  </si>
  <si>
    <t>- PT. INTI BANGUN SEJAHTERA, Tbk                    - (EPPI SYAEFUL AZHAR)</t>
  </si>
  <si>
    <t xml:space="preserve">- Jl. Dungur Cariang No. 172/79 Rt/Rw. 004/007 Kel. Dungus Cariang, Kec. Andir, Kota Bandung - </t>
  </si>
  <si>
    <t>26 September 2021</t>
  </si>
  <si>
    <t>25 September 2022</t>
  </si>
  <si>
    <t>ANI KARTINI/ROHANAH</t>
  </si>
  <si>
    <t>KPH</t>
  </si>
  <si>
    <t xml:space="preserve">JUMLAH </t>
  </si>
  <si>
    <t>SELISIH</t>
  </si>
  <si>
    <t>RENCANA</t>
  </si>
  <si>
    <t>PERSENTASE REALISASI</t>
  </si>
  <si>
    <t>01 Mei 2023</t>
  </si>
  <si>
    <t>30 April 2023</t>
  </si>
  <si>
    <t>17 September 2022</t>
  </si>
  <si>
    <t>16 September 2023</t>
  </si>
  <si>
    <t>...../PKS/GRT/DIVREJANTEN/2022</t>
  </si>
  <si>
    <t>174/PKS/GRT/DIVREJANTEN/2022</t>
  </si>
  <si>
    <t>01 Nopember 2022</t>
  </si>
  <si>
    <t>JAJANG Saepuloh</t>
  </si>
  <si>
    <t>Kp. Puncaksari, Rt/Rw. 02/01 Desa Paas Kec. Pameungpeuk Kab. Garut</t>
  </si>
  <si>
    <t>3205271608820000</t>
  </si>
  <si>
    <t>06 Juli 2022</t>
  </si>
  <si>
    <t>05 Juli 2023</t>
  </si>
  <si>
    <t>136/PKS/GRT/DIVRE JANTEN/2022</t>
  </si>
  <si>
    <t>Widia 1.816.215</t>
  </si>
  <si>
    <t>188/PKS/GRT/DIVRE JANTEN/2022</t>
  </si>
  <si>
    <t>WIDA NINGSIH</t>
  </si>
  <si>
    <t xml:space="preserve">NEVIA YUSUP </t>
  </si>
  <si>
    <t>Kp. Medong Rt. 003 Rw. 002 Desa Sirnabakti Kec. Pameungpeuk</t>
  </si>
  <si>
    <t>3205275707910001</t>
  </si>
  <si>
    <t>H.IYUS RUSWAN, SE (RATU VILIA RUSLAN)</t>
  </si>
  <si>
    <t>3273225206950008</t>
  </si>
  <si>
    <t>185/PKS/GRT/DIVRE JANTEN/2022</t>
  </si>
  <si>
    <t>09 September 2022</t>
  </si>
  <si>
    <t>08 September 2023</t>
  </si>
  <si>
    <t>BULAN : JANUARI 2023</t>
  </si>
  <si>
    <t>TAGIHAN OPSET BULAN JANUARI 2023</t>
  </si>
  <si>
    <t>Garut,    Januari 2023</t>
  </si>
  <si>
    <t>SATUAN    KERJA</t>
  </si>
  <si>
    <t>15-01-2022</t>
  </si>
  <si>
    <t>25-01-2022</t>
  </si>
  <si>
    <t>12-01-2022</t>
  </si>
  <si>
    <t>01-02-2022</t>
  </si>
  <si>
    <t>22-02-2022</t>
  </si>
  <si>
    <t>18-01-2022</t>
  </si>
  <si>
    <t>03-01-2022</t>
  </si>
  <si>
    <t>28-02-2022</t>
  </si>
  <si>
    <t>14-01-2023</t>
  </si>
  <si>
    <t>24-01-2023</t>
  </si>
  <si>
    <t>11-01-2023</t>
  </si>
  <si>
    <t>31-02-2023</t>
  </si>
  <si>
    <t>21-02-2023</t>
  </si>
  <si>
    <t>17-01-2023</t>
  </si>
  <si>
    <t>02-01-2023</t>
  </si>
  <si>
    <t>27-02-2023</t>
  </si>
  <si>
    <t>- Tanah TPN Cisurupan</t>
  </si>
  <si>
    <t>H.Eron M</t>
  </si>
  <si>
    <t>Yani/H.Mulyani</t>
  </si>
  <si>
    <t>Usep Nurhayadin</t>
  </si>
  <si>
    <t>Ali Nurdin</t>
  </si>
  <si>
    <t>Suhanda</t>
  </si>
  <si>
    <t>Enur</t>
  </si>
  <si>
    <t>Lia Muslia</t>
  </si>
  <si>
    <t>JUMLAH BAYONGBONG</t>
  </si>
  <si>
    <t>JUMLAH PAMEUNGPEUK</t>
  </si>
  <si>
    <t>BANG (M²)</t>
  </si>
  <si>
    <t>STATUS (Baru/ Perpanjang</t>
  </si>
  <si>
    <t>Nandang/Zanuar</t>
  </si>
  <si>
    <t>TAHUN 2023</t>
  </si>
  <si>
    <t>BULAN : FEBRUARI 2023</t>
  </si>
  <si>
    <t>: LAPORAN KEMAJUAN PENDAPATAN OPTIMALISASI ASET MINGGU KE II BULAN FEBRUARI 2023</t>
  </si>
  <si>
    <t>Garut,  Februari 2023</t>
  </si>
  <si>
    <t>Maman Rohman</t>
  </si>
  <si>
    <t>PHT19671013200001100</t>
  </si>
  <si>
    <t>Kosasih</t>
  </si>
  <si>
    <t>PHT19681218200406100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</si>
  <si>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</si>
  <si>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SEP222222</t>
  </si>
  <si>
    <t>Garut, Maret  2023</t>
  </si>
  <si>
    <t>: LAPORAN KEMAJUAN PENDAPATAN OPTIMALISASI ASET MINGGU KE II BULAN MARET 2023</t>
  </si>
  <si>
    <t>BULAN : MARET 2023</t>
  </si>
  <si>
    <t>REALISASI PENDAPATAN DAN PERJANJIAN KERJA SAMA OPTIMALISASI ASET TAHUN 2023</t>
  </si>
  <si>
    <t>NASIB</t>
  </si>
  <si>
    <t>YANYAN Aryanto</t>
  </si>
  <si>
    <t>KET</t>
  </si>
  <si>
    <t>Garut,  April  2023</t>
  </si>
  <si>
    <t>BULAN :Maret 2023</t>
  </si>
  <si>
    <t>: LAPORAN KEMAJUAN PENDAPATAN OPTIMALISASI ASET MINGGU KE IV BULAN MARET 2023</t>
  </si>
  <si>
    <t>BULAN :Mei  2023</t>
  </si>
  <si>
    <t>: LAPORAN KEMAJUAN PENDAPATAN OPTIMALISASI ASET MINGGU KE I MEI 2023</t>
  </si>
  <si>
    <t>Garut,  Mei  2023</t>
  </si>
  <si>
    <t>Wawan Setiawan</t>
  </si>
  <si>
    <t>PHT…………………..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</si>
</sst>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-* #,##0.00_-;\-* #,##0.00_-;_-* &quot;-&quot;??_-;_-@_-"/>
    <numFmt numFmtId="168" formatCode="_(* #,##0_);_(* \(#,##0\);_(* &quot;-&quot;??_);_(@_)"/>
    <numFmt numFmtId="169" formatCode="_(* #,##0_);_(* \(#,##0\);_(* \-_);_(@_)"/>
    <numFmt numFmtId="170" formatCode="_-* #,##0_-;\-* #,##0_-;_-* &quot;-&quot;??_-;_-@_-"/>
    <numFmt numFmtId="171" formatCode="_(* #,##0.00_);_(* \(#,##0.00\);_(* \-??_);_(@_)"/>
    <numFmt numFmtId="172" formatCode="[$-F800]dddd\,\ mmmm\ dd\,\ yyyy"/>
    <numFmt numFmtId="173" formatCode="_-* #,##0_-;\-* #,##0_-;_-* &quot;-&quot;_-;_-@_-"/>
    <numFmt numFmtId="174" formatCode="_(* #,##0.0_);_(* \(#,##0.0\);_(* &quot;-&quot;_);_(@_)"/>
    <numFmt numFmtId="175" formatCode="[$-13809]dd/mm/yyyy;@"/>
    <numFmt numFmtId="176" formatCode="_(* #,##0.00_);_(* \(#,##0.00\);_(* &quot;-&quot;_);_(@_)"/>
  </numFmts>
  <fonts count="6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55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</font>
    <font>
      <b/>
      <sz val="15"/>
      <color indexed="56"/>
      <name val="Calibri"/>
      <family val="2"/>
    </font>
    <font>
      <b/>
      <sz val="15"/>
      <color rgb="FF1F4A7E"/>
      <name val="Calibri"/>
      <family val="2"/>
    </font>
    <font>
      <b/>
      <sz val="13"/>
      <color indexed="56"/>
      <name val="Calibri"/>
      <family val="2"/>
    </font>
    <font>
      <b/>
      <sz val="13"/>
      <color rgb="FF1F4A7E"/>
      <name val="Calibri"/>
      <family val="2"/>
    </font>
    <font>
      <b/>
      <sz val="11"/>
      <color indexed="56"/>
      <name val="Calibri"/>
      <family val="2"/>
    </font>
    <font>
      <b/>
      <sz val="11"/>
      <color rgb="FF1F4A7E"/>
      <name val="Calibri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</font>
    <font>
      <sz val="11"/>
      <color indexed="52"/>
      <name val="Calibri"/>
      <family val="2"/>
    </font>
    <font>
      <sz val="11"/>
      <color rgb="FFFA7D00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2"/>
      <name val="Helv"/>
      <charset val="134"/>
    </font>
    <font>
      <sz val="10"/>
      <color theme="1"/>
      <name val="Century Gothic"/>
      <family val="2"/>
    </font>
    <font>
      <sz val="11"/>
      <color rgb="FF000000"/>
      <name val="Calibri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</font>
    <font>
      <b/>
      <sz val="18"/>
      <color indexed="56"/>
      <name val="Cambria"/>
      <family val="1"/>
    </font>
    <font>
      <b/>
      <sz val="18"/>
      <color rgb="FF1F4A7E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indexed="31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55"/>
      </left>
      <right style="thin">
        <color indexed="55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</borders>
  <cellStyleXfs count="2032">
    <xf numFmtId="0" fontId="0" fillId="0" borderId="0"/>
    <xf numFmtId="167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 applyBorder="0" applyProtection="0"/>
    <xf numFmtId="171" fontId="11" fillId="0" borderId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2" fillId="50" borderId="12" applyNumberFormat="0" applyAlignment="0" applyProtection="0"/>
    <xf numFmtId="0" fontId="22" fillId="50" borderId="12" applyNumberFormat="0" applyAlignment="0" applyProtection="0"/>
    <xf numFmtId="0" fontId="22" fillId="50" borderId="12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1" fillId="49" borderId="17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2" borderId="15" applyNumberFormat="0" applyAlignment="0" applyProtection="0"/>
    <xf numFmtId="0" fontId="23" fillId="52" borderId="15" applyNumberFormat="0" applyAlignment="0" applyProtection="0"/>
    <xf numFmtId="0" fontId="23" fillId="52" borderId="15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0" fontId="23" fillId="51" borderId="18" applyNumberFormat="0" applyAlignment="0" applyProtection="0"/>
    <xf numFmtId="164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8" fillId="0" borderId="0" applyFont="0" applyFill="0" applyBorder="0" applyAlignment="0" applyProtection="0"/>
    <xf numFmtId="164" fontId="24" fillId="0" borderId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ill="0" applyBorder="0" applyAlignment="0" applyProtection="0"/>
    <xf numFmtId="164" fontId="8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9" fontId="25" fillId="0" borderId="0" applyBorder="0" applyProtection="0">
      <alignment vertical="top"/>
    </xf>
    <xf numFmtId="169" fontId="24" fillId="0" borderId="0" applyBorder="0" applyProtection="0"/>
    <xf numFmtId="0" fontId="24" fillId="0" borderId="0"/>
    <xf numFmtId="0" fontId="17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2" fillId="0" borderId="22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5" fillId="16" borderId="17" applyNumberFormat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8" fillId="0" borderId="14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24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24" fillId="0" borderId="0"/>
    <xf numFmtId="0" fontId="24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17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protection locked="0"/>
    </xf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41" fillId="0" borderId="0"/>
    <xf numFmtId="0" fontId="24" fillId="0" borderId="0"/>
    <xf numFmtId="0" fontId="42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4" fillId="0" borderId="0"/>
    <xf numFmtId="0" fontId="8" fillId="0" borderId="0"/>
    <xf numFmtId="0" fontId="24" fillId="0" borderId="0"/>
    <xf numFmtId="0" fontId="43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8" fillId="0" borderId="0"/>
    <xf numFmtId="0" fontId="43" fillId="0" borderId="0"/>
    <xf numFmtId="0" fontId="17" fillId="0" borderId="0"/>
    <xf numFmtId="0" fontId="17" fillId="0" borderId="0"/>
    <xf numFmtId="0" fontId="17" fillId="0" borderId="0"/>
    <xf numFmtId="0" fontId="43" fillId="0" borderId="0"/>
    <xf numFmtId="0" fontId="43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17" fillId="58" borderId="16" applyNumberFormat="0" applyFont="0" applyAlignment="0" applyProtection="0"/>
    <xf numFmtId="0" fontId="17" fillId="58" borderId="16" applyNumberFormat="0" applyFont="0" applyAlignment="0" applyProtection="0"/>
    <xf numFmtId="0" fontId="17" fillId="58" borderId="1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24" fillId="57" borderId="26" applyNumberFormat="0" applyFon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5" fillId="50" borderId="13" applyNumberFormat="0" applyAlignment="0" applyProtection="0"/>
    <xf numFmtId="0" fontId="45" fillId="50" borderId="13" applyNumberFormat="0" applyAlignment="0" applyProtection="0"/>
    <xf numFmtId="0" fontId="45" fillId="50" borderId="13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0" fontId="44" fillId="49" borderId="27" applyNumberFormat="0" applyAlignment="0" applyProtection="0"/>
    <xf numFmtId="168" fontId="43" fillId="0" borderId="0" applyBorder="0" applyProtection="0"/>
    <xf numFmtId="168" fontId="17" fillId="0" borderId="0" applyBorder="0" applyProtection="0"/>
    <xf numFmtId="168" fontId="17" fillId="0" borderId="0" applyBorder="0" applyProtection="0"/>
    <xf numFmtId="168" fontId="17" fillId="0" borderId="0" applyBorder="0" applyProtection="0"/>
    <xf numFmtId="168" fontId="43" fillId="0" borderId="0" applyBorder="0" applyProtection="0"/>
    <xf numFmtId="168" fontId="43" fillId="0" borderId="0" applyBorder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8" fillId="0" borderId="2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86">
    <xf numFmtId="0" fontId="0" fillId="0" borderId="0" xfId="0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168" fontId="8" fillId="0" borderId="7" xfId="1" applyNumberFormat="1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169" fontId="7" fillId="0" borderId="1" xfId="3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169" fontId="7" fillId="0" borderId="1" xfId="0" applyNumberFormat="1" applyFont="1" applyFill="1" applyBorder="1"/>
    <xf numFmtId="169" fontId="9" fillId="0" borderId="1" xfId="0" applyNumberFormat="1" applyFont="1" applyFill="1" applyBorder="1"/>
    <xf numFmtId="0" fontId="7" fillId="0" borderId="8" xfId="0" applyFont="1" applyFill="1" applyBorder="1"/>
    <xf numFmtId="0" fontId="10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69" fontId="10" fillId="0" borderId="8" xfId="3" applyNumberFormat="1" applyFont="1" applyFill="1" applyBorder="1"/>
    <xf numFmtId="0" fontId="10" fillId="0" borderId="8" xfId="0" applyFont="1" applyFill="1" applyBorder="1"/>
    <xf numFmtId="49" fontId="10" fillId="0" borderId="8" xfId="0" applyNumberFormat="1" applyFont="1" applyFill="1" applyBorder="1" applyAlignment="1">
      <alignment horizontal="left"/>
    </xf>
    <xf numFmtId="169" fontId="10" fillId="0" borderId="8" xfId="0" applyNumberFormat="1" applyFont="1" applyFill="1" applyBorder="1"/>
    <xf numFmtId="168" fontId="8" fillId="0" borderId="8" xfId="0" applyNumberFormat="1" applyFont="1" applyFill="1" applyBorder="1"/>
    <xf numFmtId="169" fontId="8" fillId="0" borderId="8" xfId="0" applyNumberFormat="1" applyFont="1" applyFill="1" applyBorder="1"/>
    <xf numFmtId="164" fontId="8" fillId="0" borderId="7" xfId="3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/>
    <xf numFmtId="169" fontId="10" fillId="0" borderId="7" xfId="3" applyNumberFormat="1" applyFont="1" applyFill="1" applyBorder="1"/>
    <xf numFmtId="164" fontId="8" fillId="0" borderId="7" xfId="3" applyFont="1" applyFill="1" applyBorder="1" applyAlignment="1">
      <alignment horizontal="center"/>
    </xf>
    <xf numFmtId="168" fontId="8" fillId="0" borderId="7" xfId="0" applyNumberFormat="1" applyFont="1" applyFill="1" applyBorder="1"/>
    <xf numFmtId="169" fontId="8" fillId="0" borderId="7" xfId="0" applyNumberFormat="1" applyFont="1" applyFill="1" applyBorder="1"/>
    <xf numFmtId="0" fontId="9" fillId="0" borderId="0" xfId="0" applyFont="1" applyFill="1"/>
    <xf numFmtId="168" fontId="8" fillId="0" borderId="7" xfId="1" applyNumberFormat="1" applyFont="1" applyFill="1" applyBorder="1" applyAlignment="1">
      <alignment horizontal="left"/>
    </xf>
    <xf numFmtId="164" fontId="8" fillId="0" borderId="9" xfId="3" applyFont="1" applyFill="1" applyBorder="1" applyAlignment="1">
      <alignment horizontal="left"/>
    </xf>
    <xf numFmtId="164" fontId="8" fillId="0" borderId="9" xfId="3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/>
    <xf numFmtId="0" fontId="8" fillId="0" borderId="9" xfId="0" quotePrefix="1" applyFont="1" applyFill="1" applyBorder="1" applyAlignment="1">
      <alignment horizontal="center"/>
    </xf>
    <xf numFmtId="168" fontId="8" fillId="0" borderId="9" xfId="1" applyNumberFormat="1" applyFont="1" applyFill="1" applyBorder="1" applyAlignment="1">
      <alignment horizontal="left"/>
    </xf>
    <xf numFmtId="170" fontId="8" fillId="0" borderId="9" xfId="1" applyNumberFormat="1" applyFont="1" applyFill="1" applyBorder="1"/>
    <xf numFmtId="169" fontId="8" fillId="0" borderId="9" xfId="0" applyNumberFormat="1" applyFont="1" applyFill="1" applyBorder="1"/>
    <xf numFmtId="168" fontId="8" fillId="0" borderId="9" xfId="0" applyNumberFormat="1" applyFont="1" applyFill="1" applyBorder="1"/>
    <xf numFmtId="15" fontId="8" fillId="0" borderId="9" xfId="3" applyNumberFormat="1" applyFont="1" applyFill="1" applyBorder="1" applyAlignment="1">
      <alignment horizontal="center"/>
    </xf>
    <xf numFmtId="164" fontId="10" fillId="0" borderId="9" xfId="3" applyFont="1" applyFill="1" applyBorder="1" applyAlignment="1">
      <alignment horizontal="left"/>
    </xf>
    <xf numFmtId="169" fontId="10" fillId="0" borderId="9" xfId="3" applyNumberFormat="1" applyFont="1" applyFill="1" applyBorder="1"/>
    <xf numFmtId="0" fontId="8" fillId="0" borderId="11" xfId="0" applyFont="1" applyFill="1" applyBorder="1" applyAlignment="1">
      <alignment horizontal="center"/>
    </xf>
    <xf numFmtId="168" fontId="8" fillId="0" borderId="9" xfId="1" applyNumberFormat="1" applyFont="1" applyFill="1" applyBorder="1"/>
    <xf numFmtId="0" fontId="8" fillId="0" borderId="11" xfId="0" applyFont="1" applyFill="1" applyBorder="1"/>
    <xf numFmtId="164" fontId="0" fillId="0" borderId="0" xfId="3" applyFont="1"/>
    <xf numFmtId="0" fontId="9" fillId="0" borderId="0" xfId="0" applyFont="1" applyAlignment="1"/>
    <xf numFmtId="0" fontId="7" fillId="4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4" fontId="8" fillId="0" borderId="9" xfId="3" applyNumberFormat="1" applyFont="1" applyFill="1" applyBorder="1" applyAlignment="1">
      <alignment horizontal="center"/>
    </xf>
    <xf numFmtId="164" fontId="8" fillId="0" borderId="11" xfId="3" applyFont="1" applyFill="1" applyBorder="1" applyAlignment="1">
      <alignment horizontal="left"/>
    </xf>
    <xf numFmtId="169" fontId="10" fillId="0" borderId="11" xfId="3" applyNumberFormat="1" applyFont="1" applyFill="1" applyBorder="1"/>
    <xf numFmtId="14" fontId="8" fillId="0" borderId="11" xfId="3" applyNumberFormat="1" applyFont="1" applyFill="1" applyBorder="1" applyAlignment="1">
      <alignment horizontal="center"/>
    </xf>
    <xf numFmtId="0" fontId="8" fillId="0" borderId="11" xfId="0" quotePrefix="1" applyFont="1" applyFill="1" applyBorder="1" applyAlignment="1">
      <alignment horizontal="center"/>
    </xf>
    <xf numFmtId="164" fontId="8" fillId="0" borderId="11" xfId="3" applyFont="1" applyFill="1" applyBorder="1" applyAlignment="1">
      <alignment horizontal="center"/>
    </xf>
    <xf numFmtId="168" fontId="8" fillId="0" borderId="11" xfId="1" applyNumberFormat="1" applyFont="1" applyFill="1" applyBorder="1"/>
    <xf numFmtId="170" fontId="8" fillId="0" borderId="11" xfId="1" applyNumberFormat="1" applyFont="1" applyFill="1" applyBorder="1"/>
    <xf numFmtId="169" fontId="8" fillId="0" borderId="11" xfId="0" applyNumberFormat="1" applyFont="1" applyFill="1" applyBorder="1"/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/>
    <xf numFmtId="169" fontId="7" fillId="0" borderId="5" xfId="3" applyNumberFormat="1" applyFont="1" applyFill="1" applyBorder="1"/>
    <xf numFmtId="49" fontId="7" fillId="0" borderId="5" xfId="0" applyNumberFormat="1" applyFont="1" applyFill="1" applyBorder="1" applyAlignment="1">
      <alignment horizontal="left"/>
    </xf>
    <xf numFmtId="169" fontId="7" fillId="0" borderId="5" xfId="0" applyNumberFormat="1" applyFont="1" applyFill="1" applyBorder="1"/>
    <xf numFmtId="169" fontId="9" fillId="0" borderId="5" xfId="0" applyNumberFormat="1" applyFont="1" applyFill="1" applyBorder="1"/>
    <xf numFmtId="0" fontId="12" fillId="0" borderId="9" xfId="4" applyFont="1" applyFill="1" applyBorder="1" applyAlignment="1" applyProtection="1">
      <alignment horizontal="center"/>
    </xf>
    <xf numFmtId="0" fontId="10" fillId="0" borderId="9" xfId="0" applyFont="1" applyFill="1" applyBorder="1" applyAlignment="1">
      <alignment horizontal="center"/>
    </xf>
    <xf numFmtId="171" fontId="8" fillId="0" borderId="9" xfId="5" applyFont="1" applyFill="1" applyBorder="1"/>
    <xf numFmtId="0" fontId="9" fillId="0" borderId="9" xfId="0" applyFont="1" applyFill="1" applyBorder="1"/>
    <xf numFmtId="0" fontId="10" fillId="0" borderId="11" xfId="0" applyFont="1" applyFill="1" applyBorder="1" applyAlignment="1">
      <alignment horizontal="center"/>
    </xf>
    <xf numFmtId="168" fontId="8" fillId="0" borderId="11" xfId="0" applyNumberFormat="1" applyFont="1" applyFill="1" applyBorder="1"/>
    <xf numFmtId="0" fontId="12" fillId="0" borderId="9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left"/>
    </xf>
    <xf numFmtId="168" fontId="8" fillId="0" borderId="11" xfId="1" applyNumberFormat="1" applyFont="1" applyFill="1" applyBorder="1" applyAlignment="1">
      <alignment horizontal="left"/>
    </xf>
    <xf numFmtId="165" fontId="8" fillId="0" borderId="11" xfId="3" applyNumberFormat="1" applyFont="1" applyFill="1" applyBorder="1" applyAlignment="1">
      <alignment horizontal="left"/>
    </xf>
    <xf numFmtId="15" fontId="8" fillId="0" borderId="11" xfId="3" applyNumberFormat="1" applyFont="1" applyFill="1" applyBorder="1" applyAlignment="1">
      <alignment horizontal="center"/>
    </xf>
    <xf numFmtId="0" fontId="9" fillId="0" borderId="6" xfId="0" applyFont="1" applyFill="1" applyBorder="1"/>
    <xf numFmtId="14" fontId="8" fillId="0" borderId="7" xfId="3" applyNumberFormat="1" applyFont="1" applyFill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170" fontId="8" fillId="0" borderId="7" xfId="1" applyNumberFormat="1" applyFont="1" applyFill="1" applyBorder="1"/>
    <xf numFmtId="0" fontId="7" fillId="0" borderId="8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/>
    <xf numFmtId="0" fontId="7" fillId="0" borderId="8" xfId="0" applyFont="1" applyFill="1" applyBorder="1" applyAlignment="1">
      <alignment horizontal="center"/>
    </xf>
    <xf numFmtId="169" fontId="7" fillId="0" borderId="8" xfId="3" applyNumberFormat="1" applyFont="1" applyFill="1" applyBorder="1"/>
    <xf numFmtId="49" fontId="7" fillId="0" borderId="8" xfId="0" applyNumberFormat="1" applyFont="1" applyFill="1" applyBorder="1" applyAlignment="1">
      <alignment horizontal="left"/>
    </xf>
    <xf numFmtId="169" fontId="7" fillId="0" borderId="8" xfId="0" applyNumberFormat="1" applyFont="1" applyFill="1" applyBorder="1"/>
    <xf numFmtId="169" fontId="8" fillId="0" borderId="0" xfId="0" applyNumberFormat="1" applyFont="1"/>
    <xf numFmtId="0" fontId="8" fillId="0" borderId="10" xfId="0" applyFont="1" applyFill="1" applyBorder="1" applyAlignment="1">
      <alignment horizontal="center"/>
    </xf>
    <xf numFmtId="164" fontId="8" fillId="0" borderId="7" xfId="2" applyFont="1" applyFill="1" applyBorder="1"/>
    <xf numFmtId="164" fontId="8" fillId="0" borderId="9" xfId="2" applyFont="1" applyFill="1" applyBorder="1"/>
    <xf numFmtId="164" fontId="8" fillId="0" borderId="11" xfId="2" applyFont="1" applyFill="1" applyBorder="1"/>
    <xf numFmtId="164" fontId="8" fillId="0" borderId="5" xfId="2" applyFont="1" applyFill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7" fillId="0" borderId="0" xfId="1" applyNumberFormat="1" applyFont="1" applyAlignment="1">
      <alignment horizontal="left"/>
    </xf>
    <xf numFmtId="164" fontId="14" fillId="2" borderId="7" xfId="3" applyFont="1" applyFill="1" applyBorder="1" applyAlignment="1">
      <alignment horizontal="center"/>
    </xf>
    <xf numFmtId="164" fontId="14" fillId="2" borderId="7" xfId="3" quotePrefix="1" applyNumberFormat="1" applyFont="1" applyFill="1" applyBorder="1" applyAlignment="1">
      <alignment horizontal="center"/>
    </xf>
    <xf numFmtId="164" fontId="14" fillId="2" borderId="9" xfId="3" applyFont="1" applyFill="1" applyBorder="1" applyAlignment="1">
      <alignment horizontal="center"/>
    </xf>
    <xf numFmtId="164" fontId="14" fillId="0" borderId="9" xfId="3" applyFont="1" applyFill="1" applyBorder="1" applyAlignment="1">
      <alignment horizontal="left"/>
    </xf>
    <xf numFmtId="15" fontId="14" fillId="2" borderId="9" xfId="3" applyNumberFormat="1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172" fontId="14" fillId="0" borderId="9" xfId="3" applyNumberFormat="1" applyFont="1" applyFill="1" applyBorder="1" applyAlignment="1">
      <alignment horizontal="center"/>
    </xf>
    <xf numFmtId="172" fontId="14" fillId="0" borderId="10" xfId="3" applyNumberFormat="1" applyFont="1" applyFill="1" applyBorder="1" applyAlignment="1">
      <alignment horizontal="center"/>
    </xf>
    <xf numFmtId="172" fontId="14" fillId="2" borderId="9" xfId="3" applyNumberFormat="1" applyFont="1" applyFill="1" applyBorder="1" applyAlignment="1">
      <alignment horizontal="center"/>
    </xf>
    <xf numFmtId="172" fontId="14" fillId="2" borderId="7" xfId="3" applyNumberFormat="1" applyFont="1" applyFill="1" applyBorder="1" applyAlignment="1">
      <alignment horizontal="center"/>
    </xf>
    <xf numFmtId="172" fontId="0" fillId="0" borderId="9" xfId="0" applyNumberFormat="1" applyFill="1" applyBorder="1"/>
    <xf numFmtId="172" fontId="14" fillId="0" borderId="7" xfId="3" applyNumberFormat="1" applyFont="1" applyFill="1" applyBorder="1" applyAlignment="1">
      <alignment horizontal="center"/>
    </xf>
    <xf numFmtId="172" fontId="15" fillId="0" borderId="9" xfId="3" applyNumberFormat="1" applyFont="1" applyFill="1" applyBorder="1" applyAlignment="1">
      <alignment horizontal="center"/>
    </xf>
    <xf numFmtId="172" fontId="15" fillId="2" borderId="9" xfId="3" applyNumberFormat="1" applyFont="1" applyFill="1" applyBorder="1" applyAlignment="1">
      <alignment horizontal="center"/>
    </xf>
    <xf numFmtId="164" fontId="15" fillId="0" borderId="7" xfId="3" applyFont="1" applyFill="1" applyBorder="1" applyAlignment="1">
      <alignment horizontal="center"/>
    </xf>
    <xf numFmtId="164" fontId="15" fillId="2" borderId="7" xfId="3" quotePrefix="1" applyNumberFormat="1" applyFont="1" applyFill="1" applyBorder="1" applyAlignment="1">
      <alignment horizontal="center"/>
    </xf>
    <xf numFmtId="164" fontId="15" fillId="2" borderId="7" xfId="3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6" fillId="0" borderId="0" xfId="6" applyFont="1" applyAlignment="1"/>
    <xf numFmtId="169" fontId="50" fillId="0" borderId="0" xfId="0" applyNumberFormat="1" applyFont="1"/>
    <xf numFmtId="0" fontId="50" fillId="0" borderId="0" xfId="0" applyFont="1"/>
    <xf numFmtId="0" fontId="51" fillId="0" borderId="0" xfId="0" applyFont="1"/>
    <xf numFmtId="0" fontId="51" fillId="0" borderId="0" xfId="0" applyFont="1" applyAlignment="1">
      <alignment horizontal="left"/>
    </xf>
    <xf numFmtId="0" fontId="51" fillId="0" borderId="0" xfId="1" applyNumberFormat="1" applyFont="1" applyAlignment="1">
      <alignment horizontal="left"/>
    </xf>
    <xf numFmtId="0" fontId="52" fillId="0" borderId="0" xfId="0" applyFont="1"/>
    <xf numFmtId="0" fontId="53" fillId="0" borderId="0" xfId="0" applyFont="1"/>
    <xf numFmtId="164" fontId="8" fillId="4" borderId="7" xfId="2" applyFont="1" applyFill="1" applyBorder="1"/>
    <xf numFmtId="164" fontId="8" fillId="4" borderId="5" xfId="2" applyFont="1" applyFill="1" applyBorder="1"/>
    <xf numFmtId="164" fontId="8" fillId="2" borderId="9" xfId="2" applyFont="1" applyFill="1" applyBorder="1"/>
    <xf numFmtId="0" fontId="8" fillId="2" borderId="9" xfId="0" applyFont="1" applyFill="1" applyBorder="1"/>
    <xf numFmtId="164" fontId="8" fillId="2" borderId="7" xfId="2" applyFont="1" applyFill="1" applyBorder="1"/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169" fontId="7" fillId="4" borderId="32" xfId="0" applyNumberFormat="1" applyFont="1" applyFill="1" applyBorder="1"/>
    <xf numFmtId="169" fontId="7" fillId="4" borderId="31" xfId="0" applyNumberFormat="1" applyFont="1" applyFill="1" applyBorder="1"/>
    <xf numFmtId="0" fontId="52" fillId="0" borderId="0" xfId="0" applyFont="1" applyAlignment="1">
      <alignment horizontal="center"/>
    </xf>
    <xf numFmtId="164" fontId="52" fillId="0" borderId="0" xfId="0" applyNumberFormat="1" applyFont="1"/>
    <xf numFmtId="164" fontId="52" fillId="0" borderId="0" xfId="3" applyFont="1"/>
    <xf numFmtId="164" fontId="52" fillId="0" borderId="0" xfId="2" applyFont="1"/>
    <xf numFmtId="0" fontId="50" fillId="0" borderId="0" xfId="0" applyFont="1" applyFill="1"/>
    <xf numFmtId="0" fontId="51" fillId="0" borderId="0" xfId="0" applyFont="1" applyFill="1"/>
    <xf numFmtId="169" fontId="50" fillId="0" borderId="0" xfId="0" applyNumberFormat="1" applyFont="1" applyFill="1"/>
    <xf numFmtId="164" fontId="50" fillId="0" borderId="0" xfId="0" applyNumberFormat="1" applyFont="1" applyFill="1"/>
    <xf numFmtId="169" fontId="51" fillId="0" borderId="0" xfId="0" applyNumberFormat="1" applyFont="1" applyFill="1"/>
    <xf numFmtId="164" fontId="51" fillId="0" borderId="0" xfId="2" applyFont="1" applyFill="1"/>
    <xf numFmtId="164" fontId="8" fillId="0" borderId="0" xfId="2" applyFont="1"/>
    <xf numFmtId="164" fontId="54" fillId="4" borderId="7" xfId="2" applyFont="1" applyFill="1" applyBorder="1"/>
    <xf numFmtId="164" fontId="14" fillId="2" borderId="5" xfId="3" applyFont="1" applyFill="1" applyBorder="1" applyAlignment="1">
      <alignment horizontal="center"/>
    </xf>
    <xf numFmtId="0" fontId="7" fillId="0" borderId="32" xfId="0" applyFont="1" applyFill="1" applyBorder="1"/>
    <xf numFmtId="164" fontId="14" fillId="2" borderId="5" xfId="3" quotePrefix="1" applyNumberFormat="1" applyFont="1" applyFill="1" applyBorder="1" applyAlignment="1">
      <alignment horizontal="center"/>
    </xf>
    <xf numFmtId="49" fontId="7" fillId="0" borderId="32" xfId="0" applyNumberFormat="1" applyFont="1" applyFill="1" applyBorder="1" applyAlignment="1">
      <alignment horizontal="left"/>
    </xf>
    <xf numFmtId="164" fontId="8" fillId="0" borderId="9" xfId="3" applyFont="1" applyFill="1" applyBorder="1" applyAlignment="1">
      <alignment vertical="center"/>
    </xf>
    <xf numFmtId="164" fontId="14" fillId="2" borderId="9" xfId="3" quotePrefix="1" applyFont="1" applyFill="1" applyBorder="1" applyAlignment="1">
      <alignment horizontal="center"/>
    </xf>
    <xf numFmtId="15" fontId="14" fillId="2" borderId="9" xfId="3" quotePrefix="1" applyNumberFormat="1" applyFont="1" applyFill="1" applyBorder="1" applyAlignment="1">
      <alignment horizontal="center"/>
    </xf>
    <xf numFmtId="172" fontId="14" fillId="2" borderId="9" xfId="3" quotePrefix="1" applyNumberFormat="1" applyFont="1" applyFill="1" applyBorder="1" applyAlignment="1">
      <alignment horizontal="center"/>
    </xf>
    <xf numFmtId="172" fontId="14" fillId="0" borderId="10" xfId="3" quotePrefix="1" applyNumberFormat="1" applyFont="1" applyFill="1" applyBorder="1" applyAlignment="1">
      <alignment horizontal="center"/>
    </xf>
    <xf numFmtId="0" fontId="8" fillId="4" borderId="7" xfId="0" applyFont="1" applyFill="1" applyBorder="1"/>
    <xf numFmtId="174" fontId="8" fillId="0" borderId="9" xfId="3" applyNumberFormat="1" applyFont="1" applyFill="1" applyBorder="1" applyAlignment="1">
      <alignment horizontal="left"/>
    </xf>
    <xf numFmtId="164" fontId="8" fillId="0" borderId="9" xfId="3" quotePrefix="1" applyFont="1" applyFill="1" applyBorder="1" applyAlignment="1">
      <alignment horizontal="left"/>
    </xf>
    <xf numFmtId="164" fontId="8" fillId="0" borderId="0" xfId="2" applyFont="1" applyFill="1"/>
    <xf numFmtId="172" fontId="14" fillId="0" borderId="9" xfId="3" quotePrefix="1" applyNumberFormat="1" applyFont="1" applyFill="1" applyBorder="1" applyAlignment="1">
      <alignment horizontal="center"/>
    </xf>
    <xf numFmtId="164" fontId="8" fillId="0" borderId="11" xfId="3" quotePrefix="1" applyFont="1" applyFill="1" applyBorder="1" applyAlignment="1">
      <alignment horizontal="left"/>
    </xf>
    <xf numFmtId="0" fontId="55" fillId="0" borderId="0" xfId="0" applyFont="1"/>
    <xf numFmtId="0" fontId="56" fillId="0" borderId="0" xfId="0" applyFont="1"/>
    <xf numFmtId="164" fontId="14" fillId="2" borderId="7" xfId="3" quotePrefix="1" applyFont="1" applyFill="1" applyBorder="1" applyAlignment="1">
      <alignment horizontal="center"/>
    </xf>
    <xf numFmtId="172" fontId="14" fillId="2" borderId="10" xfId="3" quotePrefix="1" applyNumberFormat="1" applyFont="1" applyFill="1" applyBorder="1" applyAlignment="1">
      <alignment horizontal="center"/>
    </xf>
    <xf numFmtId="175" fontId="14" fillId="2" borderId="9" xfId="3" quotePrefix="1" applyNumberFormat="1" applyFont="1" applyFill="1" applyBorder="1" applyAlignment="1">
      <alignment horizontal="center"/>
    </xf>
    <xf numFmtId="172" fontId="14" fillId="2" borderId="7" xfId="3" quotePrefix="1" applyNumberFormat="1" applyFont="1" applyFill="1" applyBorder="1" applyAlignment="1">
      <alignment horizontal="center"/>
    </xf>
    <xf numFmtId="164" fontId="0" fillId="0" borderId="0" xfId="2" applyFont="1"/>
    <xf numFmtId="164" fontId="8" fillId="0" borderId="33" xfId="2" applyFont="1" applyFill="1" applyBorder="1"/>
    <xf numFmtId="164" fontId="8" fillId="0" borderId="10" xfId="2" applyFont="1" applyFill="1" applyBorder="1"/>
    <xf numFmtId="0" fontId="8" fillId="0" borderId="10" xfId="0" applyFont="1" applyFill="1" applyBorder="1"/>
    <xf numFmtId="0" fontId="10" fillId="2" borderId="9" xfId="0" applyFont="1" applyFill="1" applyBorder="1" applyAlignment="1">
      <alignment horizontal="center"/>
    </xf>
    <xf numFmtId="0" fontId="10" fillId="2" borderId="9" xfId="0" quotePrefix="1" applyFont="1" applyFill="1" applyBorder="1" applyAlignment="1">
      <alignment horizontal="center"/>
    </xf>
    <xf numFmtId="168" fontId="10" fillId="2" borderId="9" xfId="10" applyNumberFormat="1" applyFont="1" applyFill="1" applyBorder="1" applyAlignment="1">
      <alignment horizontal="left"/>
    </xf>
    <xf numFmtId="170" fontId="10" fillId="2" borderId="9" xfId="10" applyNumberFormat="1" applyFont="1" applyFill="1" applyBorder="1"/>
    <xf numFmtId="0" fontId="10" fillId="2" borderId="9" xfId="0" applyFont="1" applyFill="1" applyBorder="1"/>
    <xf numFmtId="169" fontId="10" fillId="2" borderId="9" xfId="0" applyNumberFormat="1" applyFont="1" applyFill="1" applyBorder="1"/>
    <xf numFmtId="168" fontId="10" fillId="2" borderId="9" xfId="0" applyNumberFormat="1" applyFont="1" applyFill="1" applyBorder="1"/>
    <xf numFmtId="164" fontId="10" fillId="2" borderId="9" xfId="1201" applyFont="1" applyFill="1" applyBorder="1" applyAlignment="1">
      <alignment horizontal="left"/>
    </xf>
    <xf numFmtId="0" fontId="57" fillId="2" borderId="9" xfId="0" applyFont="1" applyFill="1" applyBorder="1" applyAlignment="1">
      <alignment horizontal="center"/>
    </xf>
    <xf numFmtId="0" fontId="57" fillId="2" borderId="9" xfId="0" applyFont="1" applyFill="1" applyBorder="1"/>
    <xf numFmtId="0" fontId="10" fillId="2" borderId="34" xfId="0" applyFont="1" applyFill="1" applyBorder="1" applyAlignment="1">
      <alignment horizontal="center"/>
    </xf>
    <xf numFmtId="169" fontId="57" fillId="2" borderId="9" xfId="1201" applyNumberFormat="1" applyFont="1" applyFill="1" applyBorder="1"/>
    <xf numFmtId="164" fontId="10" fillId="2" borderId="9" xfId="1201" applyFont="1" applyFill="1" applyBorder="1" applyAlignment="1">
      <alignment horizontal="center"/>
    </xf>
    <xf numFmtId="0" fontId="57" fillId="2" borderId="33" xfId="0" applyFont="1" applyFill="1" applyBorder="1"/>
    <xf numFmtId="164" fontId="10" fillId="2" borderId="9" xfId="1201" quotePrefix="1" applyFont="1" applyFill="1" applyBorder="1" applyAlignment="1">
      <alignment horizontal="left"/>
    </xf>
    <xf numFmtId="0" fontId="9" fillId="0" borderId="32" xfId="0" applyFont="1" applyFill="1" applyBorder="1" applyAlignment="1">
      <alignment horizontal="center"/>
    </xf>
    <xf numFmtId="0" fontId="9" fillId="0" borderId="32" xfId="0" applyFont="1" applyFill="1" applyBorder="1"/>
    <xf numFmtId="0" fontId="7" fillId="0" borderId="32" xfId="0" applyFont="1" applyFill="1" applyBorder="1" applyAlignment="1">
      <alignment horizontal="center"/>
    </xf>
    <xf numFmtId="169" fontId="7" fillId="0" borderId="32" xfId="3" applyNumberFormat="1" applyFont="1" applyFill="1" applyBorder="1"/>
    <xf numFmtId="169" fontId="7" fillId="0" borderId="32" xfId="0" applyNumberFormat="1" applyFont="1" applyFill="1" applyBorder="1"/>
    <xf numFmtId="164" fontId="14" fillId="2" borderId="7" xfId="3" applyFont="1" applyFill="1" applyBorder="1" applyAlignment="1">
      <alignment horizontal="center" vertical="top"/>
    </xf>
    <xf numFmtId="172" fontId="14" fillId="0" borderId="10" xfId="3" quotePrefix="1" applyNumberFormat="1" applyFont="1" applyFill="1" applyBorder="1" applyAlignment="1">
      <alignment horizontal="center" vertical="top"/>
    </xf>
    <xf numFmtId="169" fontId="8" fillId="0" borderId="11" xfId="0" applyNumberFormat="1" applyFont="1" applyFill="1" applyBorder="1" applyAlignment="1">
      <alignment vertical="top"/>
    </xf>
    <xf numFmtId="164" fontId="8" fillId="0" borderId="7" xfId="2" applyFont="1" applyFill="1" applyBorder="1" applyAlignment="1">
      <alignment vertical="top"/>
    </xf>
    <xf numFmtId="0" fontId="8" fillId="0" borderId="32" xfId="0" applyFont="1" applyFill="1" applyBorder="1" applyAlignment="1">
      <alignment horizontal="center" vertical="top"/>
    </xf>
    <xf numFmtId="0" fontId="8" fillId="0" borderId="32" xfId="0" applyFont="1" applyFill="1" applyBorder="1" applyAlignment="1">
      <alignment vertical="top"/>
    </xf>
    <xf numFmtId="0" fontId="10" fillId="0" borderId="32" xfId="0" quotePrefix="1" applyFont="1" applyFill="1" applyBorder="1" applyAlignment="1">
      <alignment vertical="top" wrapText="1"/>
    </xf>
    <xf numFmtId="0" fontId="10" fillId="0" borderId="32" xfId="0" applyFont="1" applyFill="1" applyBorder="1" applyAlignment="1">
      <alignment horizontal="center" vertical="top"/>
    </xf>
    <xf numFmtId="0" fontId="8" fillId="0" borderId="32" xfId="0" quotePrefix="1" applyFont="1" applyFill="1" applyBorder="1" applyAlignment="1">
      <alignment vertical="top" wrapText="1"/>
    </xf>
    <xf numFmtId="169" fontId="10" fillId="0" borderId="32" xfId="3" quotePrefix="1" applyNumberFormat="1" applyFont="1" applyFill="1" applyBorder="1" applyAlignment="1">
      <alignment vertical="top" wrapText="1"/>
    </xf>
    <xf numFmtId="49" fontId="10" fillId="0" borderId="32" xfId="0" applyNumberFormat="1" applyFont="1" applyFill="1" applyBorder="1" applyAlignment="1">
      <alignment horizontal="left" vertical="top"/>
    </xf>
    <xf numFmtId="169" fontId="10" fillId="0" borderId="32" xfId="0" applyNumberFormat="1" applyFont="1" applyFill="1" applyBorder="1" applyAlignment="1">
      <alignment vertical="top"/>
    </xf>
    <xf numFmtId="169" fontId="10" fillId="4" borderId="32" xfId="0" applyNumberFormat="1" applyFont="1" applyFill="1" applyBorder="1" applyAlignment="1">
      <alignment vertical="top"/>
    </xf>
    <xf numFmtId="169" fontId="50" fillId="0" borderId="0" xfId="0" applyNumberFormat="1" applyFont="1" applyFill="1" applyAlignment="1">
      <alignment vertical="top"/>
    </xf>
    <xf numFmtId="0" fontId="50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7" fillId="4" borderId="2" xfId="0" applyFont="1" applyFill="1" applyBorder="1" applyAlignment="1">
      <alignment horizontal="center" vertical="center"/>
    </xf>
    <xf numFmtId="164" fontId="7" fillId="4" borderId="35" xfId="2" applyFont="1" applyFill="1" applyBorder="1" applyAlignment="1">
      <alignment horizontal="center" vertical="center"/>
    </xf>
    <xf numFmtId="164" fontId="7" fillId="4" borderId="11" xfId="2" applyFont="1" applyFill="1" applyBorder="1" applyAlignment="1">
      <alignment horizontal="center" vertical="center"/>
    </xf>
    <xf numFmtId="164" fontId="7" fillId="4" borderId="35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8" fillId="4" borderId="7" xfId="2" applyFont="1" applyFill="1" applyBorder="1" applyAlignment="1">
      <alignment vertical="top"/>
    </xf>
    <xf numFmtId="164" fontId="7" fillId="4" borderId="35" xfId="2" applyFont="1" applyFill="1" applyBorder="1" applyAlignment="1">
      <alignment horizontal="center" vertical="top"/>
    </xf>
    <xf numFmtId="164" fontId="7" fillId="4" borderId="35" xfId="0" applyNumberFormat="1" applyFont="1" applyFill="1" applyBorder="1" applyAlignment="1">
      <alignment horizontal="center" vertical="top"/>
    </xf>
    <xf numFmtId="0" fontId="7" fillId="4" borderId="38" xfId="0" applyFont="1" applyFill="1" applyBorder="1" applyAlignment="1">
      <alignment horizontal="center" vertical="center" wrapText="1"/>
    </xf>
    <xf numFmtId="169" fontId="7" fillId="4" borderId="1" xfId="0" applyNumberFormat="1" applyFont="1" applyFill="1" applyBorder="1"/>
    <xf numFmtId="164" fontId="8" fillId="4" borderId="5" xfId="2" applyFont="1" applyFill="1" applyBorder="1" applyAlignment="1">
      <alignment vertical="top"/>
    </xf>
    <xf numFmtId="169" fontId="7" fillId="4" borderId="7" xfId="0" applyNumberFormat="1" applyFont="1" applyFill="1" applyBorder="1"/>
    <xf numFmtId="169" fontId="7" fillId="4" borderId="4" xfId="0" applyNumberFormat="1" applyFont="1" applyFill="1" applyBorder="1"/>
    <xf numFmtId="164" fontId="8" fillId="4" borderId="1" xfId="2" applyFont="1" applyFill="1" applyBorder="1"/>
    <xf numFmtId="164" fontId="8" fillId="0" borderId="10" xfId="3" applyFont="1" applyFill="1" applyBorder="1" applyAlignment="1">
      <alignment horizontal="left"/>
    </xf>
    <xf numFmtId="168" fontId="8" fillId="0" borderId="10" xfId="1" applyNumberFormat="1" applyFont="1" applyFill="1" applyBorder="1"/>
    <xf numFmtId="169" fontId="10" fillId="0" borderId="10" xfId="3" applyNumberFormat="1" applyFont="1" applyFill="1" applyBorder="1"/>
    <xf numFmtId="15" fontId="8" fillId="0" borderId="10" xfId="3" applyNumberFormat="1" applyFont="1" applyFill="1" applyBorder="1" applyAlignment="1">
      <alignment horizontal="center"/>
    </xf>
    <xf numFmtId="0" fontId="8" fillId="0" borderId="10" xfId="0" quotePrefix="1" applyFont="1" applyFill="1" applyBorder="1" applyAlignment="1">
      <alignment horizontal="center"/>
    </xf>
    <xf numFmtId="168" fontId="8" fillId="0" borderId="10" xfId="0" applyNumberFormat="1" applyFont="1" applyFill="1" applyBorder="1"/>
    <xf numFmtId="170" fontId="8" fillId="0" borderId="10" xfId="1" applyNumberFormat="1" applyFont="1" applyFill="1" applyBorder="1"/>
    <xf numFmtId="169" fontId="8" fillId="0" borderId="10" xfId="0" applyNumberFormat="1" applyFont="1" applyFill="1" applyBorder="1"/>
    <xf numFmtId="164" fontId="7" fillId="4" borderId="10" xfId="2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6" fontId="8" fillId="0" borderId="11" xfId="0" applyNumberFormat="1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8" fillId="0" borderId="11" xfId="0" quotePrefix="1" applyFont="1" applyBorder="1" applyAlignment="1">
      <alignment horizontal="center" vertical="center"/>
    </xf>
    <xf numFmtId="164" fontId="8" fillId="4" borderId="11" xfId="2" applyFont="1" applyFill="1" applyBorder="1"/>
    <xf numFmtId="176" fontId="8" fillId="0" borderId="11" xfId="3" applyNumberFormat="1" applyFont="1" applyFill="1" applyBorder="1" applyAlignment="1">
      <alignment horizontal="left"/>
    </xf>
    <xf numFmtId="164" fontId="8" fillId="0" borderId="10" xfId="3" quotePrefix="1" applyFont="1" applyFill="1" applyBorder="1" applyAlignment="1">
      <alignment horizontal="left"/>
    </xf>
    <xf numFmtId="176" fontId="8" fillId="0" borderId="10" xfId="3" applyNumberFormat="1" applyFont="1" applyFill="1" applyBorder="1" applyAlignment="1">
      <alignment horizontal="left"/>
    </xf>
    <xf numFmtId="168" fontId="8" fillId="0" borderId="10" xfId="9" applyNumberFormat="1" applyFont="1" applyFill="1" applyBorder="1"/>
    <xf numFmtId="164" fontId="14" fillId="2" borderId="10" xfId="3" applyFont="1" applyFill="1" applyBorder="1" applyAlignment="1">
      <alignment horizontal="center"/>
    </xf>
    <xf numFmtId="166" fontId="8" fillId="0" borderId="10" xfId="0" applyNumberFormat="1" applyFont="1" applyBorder="1" applyAlignment="1">
      <alignment vertical="top"/>
    </xf>
    <xf numFmtId="0" fontId="8" fillId="0" borderId="10" xfId="0" applyFont="1" applyBorder="1" applyAlignment="1">
      <alignment vertical="top" wrapText="1"/>
    </xf>
    <xf numFmtId="0" fontId="8" fillId="0" borderId="10" xfId="0" quotePrefix="1" applyFont="1" applyBorder="1" applyAlignment="1">
      <alignment horizontal="center" vertical="center"/>
    </xf>
    <xf numFmtId="164" fontId="8" fillId="4" borderId="10" xfId="2" applyFont="1" applyFill="1" applyBorder="1"/>
    <xf numFmtId="176" fontId="8" fillId="0" borderId="9" xfId="3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8" fillId="0" borderId="4" xfId="0" applyFont="1" applyFill="1" applyBorder="1"/>
    <xf numFmtId="164" fontId="8" fillId="0" borderId="4" xfId="3" quotePrefix="1" applyFont="1" applyFill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164" fontId="8" fillId="0" borderId="4" xfId="3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169" fontId="10" fillId="0" borderId="4" xfId="3" applyNumberFormat="1" applyFont="1" applyFill="1" applyBorder="1"/>
    <xf numFmtId="164" fontId="8" fillId="0" borderId="4" xfId="3" applyFont="1" applyFill="1" applyBorder="1" applyAlignment="1">
      <alignment horizontal="center"/>
    </xf>
    <xf numFmtId="0" fontId="8" fillId="0" borderId="4" xfId="0" quotePrefix="1" applyFont="1" applyFill="1" applyBorder="1" applyAlignment="1">
      <alignment horizontal="center"/>
    </xf>
    <xf numFmtId="172" fontId="14" fillId="0" borderId="7" xfId="3" quotePrefix="1" applyNumberFormat="1" applyFont="1" applyFill="1" applyBorder="1" applyAlignment="1">
      <alignment horizontal="center"/>
    </xf>
    <xf numFmtId="168" fontId="8" fillId="0" borderId="4" xfId="1" applyNumberFormat="1" applyFont="1" applyFill="1" applyBorder="1"/>
    <xf numFmtId="170" fontId="8" fillId="0" borderId="4" xfId="1" applyNumberFormat="1" applyFont="1" applyFill="1" applyBorder="1"/>
    <xf numFmtId="169" fontId="8" fillId="0" borderId="4" xfId="0" applyNumberFormat="1" applyFont="1" applyFill="1" applyBorder="1"/>
    <xf numFmtId="168" fontId="8" fillId="0" borderId="4" xfId="0" applyNumberFormat="1" applyFont="1" applyFill="1" applyBorder="1"/>
    <xf numFmtId="164" fontId="8" fillId="0" borderId="4" xfId="2" applyFont="1" applyFill="1" applyBorder="1"/>
    <xf numFmtId="164" fontId="7" fillId="4" borderId="7" xfId="2" applyFont="1" applyFill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center" vertical="center"/>
    </xf>
    <xf numFmtId="164" fontId="10" fillId="2" borderId="11" xfId="1201" quotePrefix="1" applyFont="1" applyFill="1" applyBorder="1" applyAlignment="1">
      <alignment horizontal="left"/>
    </xf>
    <xf numFmtId="0" fontId="57" fillId="2" borderId="11" xfId="0" applyFont="1" applyFill="1" applyBorder="1" applyAlignment="1">
      <alignment horizontal="center"/>
    </xf>
    <xf numFmtId="164" fontId="10" fillId="2" borderId="11" xfId="1201" applyFont="1" applyFill="1" applyBorder="1" applyAlignment="1">
      <alignment horizontal="left"/>
    </xf>
    <xf numFmtId="0" fontId="57" fillId="2" borderId="11" xfId="0" applyFont="1" applyFill="1" applyBorder="1"/>
    <xf numFmtId="0" fontId="10" fillId="2" borderId="39" xfId="0" applyFont="1" applyFill="1" applyBorder="1" applyAlignment="1">
      <alignment horizontal="center"/>
    </xf>
    <xf numFmtId="169" fontId="57" fillId="2" borderId="11" xfId="1201" applyNumberFormat="1" applyFont="1" applyFill="1" applyBorder="1"/>
    <xf numFmtId="164" fontId="14" fillId="2" borderId="11" xfId="3" applyFont="1" applyFill="1" applyBorder="1" applyAlignment="1">
      <alignment horizontal="center"/>
    </xf>
    <xf numFmtId="164" fontId="10" fillId="2" borderId="11" xfId="120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57" fillId="2" borderId="40" xfId="0" applyFont="1" applyFill="1" applyBorder="1"/>
    <xf numFmtId="0" fontId="10" fillId="2" borderId="11" xfId="0" quotePrefix="1" applyFont="1" applyFill="1" applyBorder="1" applyAlignment="1">
      <alignment horizontal="center"/>
    </xf>
    <xf numFmtId="164" fontId="14" fillId="2" borderId="11" xfId="3" quotePrefix="1" applyFont="1" applyFill="1" applyBorder="1" applyAlignment="1">
      <alignment horizontal="center"/>
    </xf>
    <xf numFmtId="168" fontId="10" fillId="2" borderId="11" xfId="10" applyNumberFormat="1" applyFont="1" applyFill="1" applyBorder="1" applyAlignment="1">
      <alignment horizontal="left"/>
    </xf>
    <xf numFmtId="170" fontId="10" fillId="2" borderId="11" xfId="10" applyNumberFormat="1" applyFont="1" applyFill="1" applyBorder="1"/>
    <xf numFmtId="0" fontId="10" fillId="2" borderId="11" xfId="0" applyFont="1" applyFill="1" applyBorder="1"/>
    <xf numFmtId="169" fontId="10" fillId="2" borderId="11" xfId="0" applyNumberFormat="1" applyFont="1" applyFill="1" applyBorder="1"/>
    <xf numFmtId="168" fontId="10" fillId="2" borderId="11" xfId="0" applyNumberFormat="1" applyFont="1" applyFill="1" applyBorder="1"/>
    <xf numFmtId="164" fontId="8" fillId="0" borderId="35" xfId="2" applyFont="1" applyFill="1" applyBorder="1"/>
    <xf numFmtId="164" fontId="3" fillId="0" borderId="9" xfId="3" applyFont="1" applyFill="1" applyBorder="1" applyAlignment="1">
      <alignment horizontal="left"/>
    </xf>
    <xf numFmtId="0" fontId="3" fillId="0" borderId="9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60" fillId="0" borderId="0" xfId="0" applyFont="1"/>
    <xf numFmtId="167" fontId="8" fillId="0" borderId="10" xfId="1" applyFont="1" applyFill="1" applyBorder="1"/>
    <xf numFmtId="167" fontId="8" fillId="0" borderId="9" xfId="1" applyFont="1" applyFill="1" applyBorder="1"/>
    <xf numFmtId="167" fontId="8" fillId="0" borderId="11" xfId="1" applyFont="1" applyFill="1" applyBorder="1"/>
    <xf numFmtId="169" fontId="7" fillId="0" borderId="4" xfId="0" applyNumberFormat="1" applyFont="1" applyFill="1" applyBorder="1"/>
    <xf numFmtId="164" fontId="2" fillId="0" borderId="7" xfId="2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164" fontId="8" fillId="59" borderId="9" xfId="2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164" fontId="1" fillId="0" borderId="9" xfId="3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4" fontId="8" fillId="0" borderId="9" xfId="3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9" xfId="0" quotePrefix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72" fontId="14" fillId="0" borderId="10" xfId="3" applyNumberFormat="1" applyFont="1" applyFill="1" applyBorder="1" applyAlignment="1">
      <alignment horizontal="center" vertical="center"/>
    </xf>
    <xf numFmtId="172" fontId="14" fillId="0" borderId="7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</cellXfs>
  <cellStyles count="2032">
    <cellStyle name="20% - Accent1 10" xfId="12"/>
    <cellStyle name="20% - Accent1 11" xfId="13"/>
    <cellStyle name="20% - Accent1 12" xfId="14"/>
    <cellStyle name="20% - Accent1 13" xfId="15"/>
    <cellStyle name="20% - Accent1 14" xfId="16"/>
    <cellStyle name="20% - Accent1 15" xfId="17"/>
    <cellStyle name="20% - Accent1 16" xfId="18"/>
    <cellStyle name="20% - Accent1 17" xfId="19"/>
    <cellStyle name="20% - Accent1 18" xfId="20"/>
    <cellStyle name="20% - Accent1 19" xfId="21"/>
    <cellStyle name="20% - Accent1 2" xfId="22"/>
    <cellStyle name="20% - Accent1 2 2" xfId="23"/>
    <cellStyle name="20% - Accent1 2 3" xfId="24"/>
    <cellStyle name="20% - Accent1 20" xfId="25"/>
    <cellStyle name="20% - Accent1 21" xfId="26"/>
    <cellStyle name="20% - Accent1 22" xfId="27"/>
    <cellStyle name="20% - Accent1 23" xfId="28"/>
    <cellStyle name="20% - Accent1 24" xfId="29"/>
    <cellStyle name="20% - Accent1 25" xfId="30"/>
    <cellStyle name="20% - Accent1 26" xfId="31"/>
    <cellStyle name="20% - Accent1 27" xfId="32"/>
    <cellStyle name="20% - Accent1 28" xfId="33"/>
    <cellStyle name="20% - Accent1 29" xfId="34"/>
    <cellStyle name="20% - Accent1 3" xfId="35"/>
    <cellStyle name="20% - Accent1 30" xfId="36"/>
    <cellStyle name="20% - Accent1 31" xfId="37"/>
    <cellStyle name="20% - Accent1 32" xfId="38"/>
    <cellStyle name="20% - Accent1 33" xfId="39"/>
    <cellStyle name="20% - Accent1 34" xfId="40"/>
    <cellStyle name="20% - Accent1 35" xfId="41"/>
    <cellStyle name="20% - Accent1 36" xfId="42"/>
    <cellStyle name="20% - Accent1 37" xfId="43"/>
    <cellStyle name="20% - Accent1 38" xfId="44"/>
    <cellStyle name="20% - Accent1 39" xfId="45"/>
    <cellStyle name="20% - Accent1 4" xfId="46"/>
    <cellStyle name="20% - Accent1 40" xfId="47"/>
    <cellStyle name="20% - Accent1 41" xfId="48"/>
    <cellStyle name="20% - Accent1 42" xfId="49"/>
    <cellStyle name="20% - Accent1 43" xfId="50"/>
    <cellStyle name="20% - Accent1 5" xfId="51"/>
    <cellStyle name="20% - Accent1 6" xfId="52"/>
    <cellStyle name="20% - Accent1 7" xfId="53"/>
    <cellStyle name="20% - Accent1 8" xfId="54"/>
    <cellStyle name="20% - Accent1 9" xfId="55"/>
    <cellStyle name="20% - Accent2 10" xfId="56"/>
    <cellStyle name="20% - Accent2 11" xfId="57"/>
    <cellStyle name="20% - Accent2 12" xfId="58"/>
    <cellStyle name="20% - Accent2 13" xfId="59"/>
    <cellStyle name="20% - Accent2 14" xfId="60"/>
    <cellStyle name="20% - Accent2 15" xfId="61"/>
    <cellStyle name="20% - Accent2 16" xfId="62"/>
    <cellStyle name="20% - Accent2 17" xfId="63"/>
    <cellStyle name="20% - Accent2 18" xfId="64"/>
    <cellStyle name="20% - Accent2 19" xfId="65"/>
    <cellStyle name="20% - Accent2 2" xfId="66"/>
    <cellStyle name="20% - Accent2 2 2" xfId="67"/>
    <cellStyle name="20% - Accent2 2 3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5" xfId="95"/>
    <cellStyle name="20% - Accent2 6" xfId="96"/>
    <cellStyle name="20% - Accent2 7" xfId="97"/>
    <cellStyle name="20% - Accent2 8" xfId="98"/>
    <cellStyle name="20% - Accent2 9" xfId="99"/>
    <cellStyle name="20% - Accent3 10" xfId="100"/>
    <cellStyle name="20% - Accent3 11" xfId="101"/>
    <cellStyle name="20% - Accent3 12" xfId="102"/>
    <cellStyle name="20% - Accent3 13" xfId="103"/>
    <cellStyle name="20% - Accent3 14" xfId="104"/>
    <cellStyle name="20% - Accent3 15" xfId="105"/>
    <cellStyle name="20% - Accent3 16" xfId="106"/>
    <cellStyle name="20% - Accent3 17" xfId="107"/>
    <cellStyle name="20% - Accent3 18" xfId="108"/>
    <cellStyle name="20% - Accent3 19" xfId="109"/>
    <cellStyle name="20% - Accent3 2" xfId="110"/>
    <cellStyle name="20% - Accent3 2 2" xfId="111"/>
    <cellStyle name="20% - Accent3 2 3" xfId="112"/>
    <cellStyle name="20% - Accent3 20" xfId="113"/>
    <cellStyle name="20% - Accent3 21" xfId="114"/>
    <cellStyle name="20% - Accent3 22" xfId="115"/>
    <cellStyle name="20% - Accent3 23" xfId="116"/>
    <cellStyle name="20% - Accent3 24" xfId="117"/>
    <cellStyle name="20% - Accent3 25" xfId="118"/>
    <cellStyle name="20% - Accent3 26" xfId="119"/>
    <cellStyle name="20% - Accent3 27" xfId="120"/>
    <cellStyle name="20% - Accent3 28" xfId="121"/>
    <cellStyle name="20% - Accent3 29" xfId="122"/>
    <cellStyle name="20% - Accent3 3" xfId="123"/>
    <cellStyle name="20% - Accent3 30" xfId="124"/>
    <cellStyle name="20% - Accent3 31" xfId="125"/>
    <cellStyle name="20% - Accent3 32" xfId="126"/>
    <cellStyle name="20% - Accent3 33" xfId="127"/>
    <cellStyle name="20% - Accent3 34" xfId="128"/>
    <cellStyle name="20% - Accent3 35" xfId="129"/>
    <cellStyle name="20% - Accent3 36" xfId="130"/>
    <cellStyle name="20% - Accent3 37" xfId="131"/>
    <cellStyle name="20% - Accent3 38" xfId="132"/>
    <cellStyle name="20% - Accent3 39" xfId="133"/>
    <cellStyle name="20% - Accent3 4" xfId="134"/>
    <cellStyle name="20% - Accent3 40" xfId="135"/>
    <cellStyle name="20% - Accent3 41" xfId="136"/>
    <cellStyle name="20% - Accent3 42" xfId="137"/>
    <cellStyle name="20% - Accent3 43" xfId="138"/>
    <cellStyle name="20% - Accent3 5" xfId="139"/>
    <cellStyle name="20% - Accent3 6" xfId="140"/>
    <cellStyle name="20% - Accent3 7" xfId="141"/>
    <cellStyle name="20% - Accent3 8" xfId="142"/>
    <cellStyle name="20% - Accent3 9" xfId="143"/>
    <cellStyle name="20% - Accent4 10" xfId="144"/>
    <cellStyle name="20% - Accent4 11" xfId="145"/>
    <cellStyle name="20% - Accent4 12" xfId="146"/>
    <cellStyle name="20% - Accent4 13" xfId="147"/>
    <cellStyle name="20% - Accent4 14" xfId="148"/>
    <cellStyle name="20% - Accent4 15" xfId="149"/>
    <cellStyle name="20% - Accent4 16" xfId="150"/>
    <cellStyle name="20% - Accent4 17" xfId="151"/>
    <cellStyle name="20% - Accent4 18" xfId="152"/>
    <cellStyle name="20% - Accent4 19" xfId="153"/>
    <cellStyle name="20% - Accent4 2" xfId="154"/>
    <cellStyle name="20% - Accent4 2 2" xfId="155"/>
    <cellStyle name="20% - Accent4 2 3" xfId="156"/>
    <cellStyle name="20% - Accent4 20" xfId="157"/>
    <cellStyle name="20% - Accent4 21" xfId="158"/>
    <cellStyle name="20% - Accent4 22" xfId="159"/>
    <cellStyle name="20% - Accent4 23" xfId="160"/>
    <cellStyle name="20% - Accent4 24" xfId="161"/>
    <cellStyle name="20% - Accent4 25" xfId="162"/>
    <cellStyle name="20% - Accent4 26" xfId="163"/>
    <cellStyle name="20% - Accent4 27" xfId="164"/>
    <cellStyle name="20% - Accent4 28" xfId="165"/>
    <cellStyle name="20% - Accent4 29" xfId="166"/>
    <cellStyle name="20% - Accent4 3" xfId="167"/>
    <cellStyle name="20% - Accent4 30" xfId="168"/>
    <cellStyle name="20% - Accent4 31" xfId="169"/>
    <cellStyle name="20% - Accent4 32" xfId="170"/>
    <cellStyle name="20% - Accent4 33" xfId="171"/>
    <cellStyle name="20% - Accent4 34" xfId="172"/>
    <cellStyle name="20% - Accent4 35" xfId="173"/>
    <cellStyle name="20% - Accent4 36" xfId="174"/>
    <cellStyle name="20% - Accent4 37" xfId="175"/>
    <cellStyle name="20% - Accent4 38" xfId="176"/>
    <cellStyle name="20% - Accent4 39" xfId="177"/>
    <cellStyle name="20% - Accent4 4" xfId="178"/>
    <cellStyle name="20% - Accent4 40" xfId="179"/>
    <cellStyle name="20% - Accent4 41" xfId="180"/>
    <cellStyle name="20% - Accent4 42" xfId="181"/>
    <cellStyle name="20% - Accent4 43" xfId="182"/>
    <cellStyle name="20% - Accent4 5" xfId="183"/>
    <cellStyle name="20% - Accent4 6" xfId="184"/>
    <cellStyle name="20% - Accent4 7" xfId="185"/>
    <cellStyle name="20% - Accent4 8" xfId="186"/>
    <cellStyle name="20% - Accent4 9" xfId="187"/>
    <cellStyle name="20% - Accent5 10" xfId="188"/>
    <cellStyle name="20% - Accent5 11" xfId="189"/>
    <cellStyle name="20% - Accent5 12" xfId="190"/>
    <cellStyle name="20% - Accent5 13" xfId="191"/>
    <cellStyle name="20% - Accent5 14" xfId="192"/>
    <cellStyle name="20% - Accent5 15" xfId="193"/>
    <cellStyle name="20% - Accent5 16" xfId="194"/>
    <cellStyle name="20% - Accent5 17" xfId="195"/>
    <cellStyle name="20% - Accent5 18" xfId="196"/>
    <cellStyle name="20% - Accent5 19" xfId="197"/>
    <cellStyle name="20% - Accent5 2" xfId="198"/>
    <cellStyle name="20% - Accent5 2 2" xfId="199"/>
    <cellStyle name="20% - Accent5 2 3" xfId="200"/>
    <cellStyle name="20% - Accent5 20" xfId="201"/>
    <cellStyle name="20% - Accent5 21" xfId="202"/>
    <cellStyle name="20% - Accent5 22" xfId="203"/>
    <cellStyle name="20% - Accent5 23" xfId="204"/>
    <cellStyle name="20% - Accent5 24" xfId="205"/>
    <cellStyle name="20% - Accent5 25" xfId="206"/>
    <cellStyle name="20% - Accent5 26" xfId="207"/>
    <cellStyle name="20% - Accent5 27" xfId="208"/>
    <cellStyle name="20% - Accent5 28" xfId="209"/>
    <cellStyle name="20% - Accent5 29" xfId="210"/>
    <cellStyle name="20% - Accent5 3" xfId="211"/>
    <cellStyle name="20% - Accent5 30" xfId="212"/>
    <cellStyle name="20% - Accent5 31" xfId="213"/>
    <cellStyle name="20% - Accent5 32" xfId="214"/>
    <cellStyle name="20% - Accent5 33" xfId="215"/>
    <cellStyle name="20% - Accent5 34" xfId="216"/>
    <cellStyle name="20% - Accent5 35" xfId="217"/>
    <cellStyle name="20% - Accent5 36" xfId="218"/>
    <cellStyle name="20% - Accent5 37" xfId="219"/>
    <cellStyle name="20% - Accent5 38" xfId="220"/>
    <cellStyle name="20% - Accent5 39" xfId="221"/>
    <cellStyle name="20% - Accent5 4" xfId="222"/>
    <cellStyle name="20% - Accent5 40" xfId="223"/>
    <cellStyle name="20% - Accent5 41" xfId="224"/>
    <cellStyle name="20% - Accent5 42" xfId="225"/>
    <cellStyle name="20% - Accent5 43" xfId="226"/>
    <cellStyle name="20% - Accent5 5" xfId="227"/>
    <cellStyle name="20% - Accent5 6" xfId="228"/>
    <cellStyle name="20% - Accent5 7" xfId="229"/>
    <cellStyle name="20% - Accent5 8" xfId="230"/>
    <cellStyle name="20% - Accent5 9" xfId="231"/>
    <cellStyle name="20% - Accent6 10" xfId="232"/>
    <cellStyle name="20% - Accent6 11" xfId="233"/>
    <cellStyle name="20% - Accent6 12" xfId="234"/>
    <cellStyle name="20% - Accent6 13" xfId="235"/>
    <cellStyle name="20% - Accent6 14" xfId="236"/>
    <cellStyle name="20% - Accent6 15" xfId="237"/>
    <cellStyle name="20% - Accent6 16" xfId="238"/>
    <cellStyle name="20% - Accent6 17" xfId="239"/>
    <cellStyle name="20% - Accent6 18" xfId="240"/>
    <cellStyle name="20% - Accent6 19" xfId="241"/>
    <cellStyle name="20% - Accent6 2" xfId="242"/>
    <cellStyle name="20% - Accent6 2 2" xfId="243"/>
    <cellStyle name="20% - Accent6 2 3" xfId="244"/>
    <cellStyle name="20% - Accent6 20" xfId="245"/>
    <cellStyle name="20% - Accent6 21" xfId="246"/>
    <cellStyle name="20% - Accent6 22" xfId="247"/>
    <cellStyle name="20% - Accent6 23" xfId="248"/>
    <cellStyle name="20% - Accent6 24" xfId="249"/>
    <cellStyle name="20% - Accent6 25" xfId="250"/>
    <cellStyle name="20% - Accent6 26" xfId="251"/>
    <cellStyle name="20% - Accent6 27" xfId="252"/>
    <cellStyle name="20% - Accent6 28" xfId="253"/>
    <cellStyle name="20% - Accent6 29" xfId="254"/>
    <cellStyle name="20% - Accent6 3" xfId="255"/>
    <cellStyle name="20% - Accent6 30" xfId="256"/>
    <cellStyle name="20% - Accent6 31" xfId="257"/>
    <cellStyle name="20% - Accent6 32" xfId="258"/>
    <cellStyle name="20% - Accent6 33" xfId="259"/>
    <cellStyle name="20% - Accent6 34" xfId="260"/>
    <cellStyle name="20% - Accent6 35" xfId="261"/>
    <cellStyle name="20% - Accent6 36" xfId="262"/>
    <cellStyle name="20% - Accent6 37" xfId="263"/>
    <cellStyle name="20% - Accent6 38" xfId="264"/>
    <cellStyle name="20% - Accent6 39" xfId="265"/>
    <cellStyle name="20% - Accent6 4" xfId="266"/>
    <cellStyle name="20% - Accent6 40" xfId="267"/>
    <cellStyle name="20% - Accent6 41" xfId="268"/>
    <cellStyle name="20% - Accent6 42" xfId="269"/>
    <cellStyle name="20% - Accent6 43" xfId="270"/>
    <cellStyle name="20% - Accent6 5" xfId="271"/>
    <cellStyle name="20% - Accent6 6" xfId="272"/>
    <cellStyle name="20% - Accent6 7" xfId="273"/>
    <cellStyle name="20% - Accent6 8" xfId="274"/>
    <cellStyle name="20% - Accent6 9" xfId="275"/>
    <cellStyle name="40% - Accent1 10" xfId="276"/>
    <cellStyle name="40% - Accent1 11" xfId="277"/>
    <cellStyle name="40% - Accent1 12" xfId="278"/>
    <cellStyle name="40% - Accent1 13" xfId="279"/>
    <cellStyle name="40% - Accent1 14" xfId="280"/>
    <cellStyle name="40% - Accent1 15" xfId="281"/>
    <cellStyle name="40% - Accent1 16" xfId="282"/>
    <cellStyle name="40% - Accent1 17" xfId="283"/>
    <cellStyle name="40% - Accent1 18" xfId="284"/>
    <cellStyle name="40% - Accent1 19" xfId="285"/>
    <cellStyle name="40% - Accent1 2" xfId="286"/>
    <cellStyle name="40% - Accent1 2 2" xfId="287"/>
    <cellStyle name="40% - Accent1 2 3" xfId="288"/>
    <cellStyle name="40% - Accent1 20" xfId="289"/>
    <cellStyle name="40% - Accent1 21" xfId="290"/>
    <cellStyle name="40% - Accent1 22" xfId="291"/>
    <cellStyle name="40% - Accent1 23" xfId="292"/>
    <cellStyle name="40% - Accent1 24" xfId="293"/>
    <cellStyle name="40% - Accent1 25" xfId="294"/>
    <cellStyle name="40% - Accent1 26" xfId="295"/>
    <cellStyle name="40% - Accent1 27" xfId="296"/>
    <cellStyle name="40% - Accent1 28" xfId="297"/>
    <cellStyle name="40% - Accent1 29" xfId="298"/>
    <cellStyle name="40% - Accent1 3" xfId="299"/>
    <cellStyle name="40% - Accent1 30" xfId="300"/>
    <cellStyle name="40% - Accent1 31" xfId="301"/>
    <cellStyle name="40% - Accent1 32" xfId="302"/>
    <cellStyle name="40% - Accent1 33" xfId="303"/>
    <cellStyle name="40% - Accent1 34" xfId="304"/>
    <cellStyle name="40% - Accent1 35" xfId="305"/>
    <cellStyle name="40% - Accent1 36" xfId="306"/>
    <cellStyle name="40% - Accent1 37" xfId="307"/>
    <cellStyle name="40% - Accent1 38" xfId="308"/>
    <cellStyle name="40% - Accent1 39" xfId="309"/>
    <cellStyle name="40% - Accent1 4" xfId="310"/>
    <cellStyle name="40% - Accent1 40" xfId="311"/>
    <cellStyle name="40% - Accent1 41" xfId="312"/>
    <cellStyle name="40% - Accent1 42" xfId="313"/>
    <cellStyle name="40% - Accent1 43" xfId="314"/>
    <cellStyle name="40% - Accent1 5" xfId="315"/>
    <cellStyle name="40% - Accent1 6" xfId="316"/>
    <cellStyle name="40% - Accent1 7" xfId="317"/>
    <cellStyle name="40% - Accent1 8" xfId="318"/>
    <cellStyle name="40% - Accent1 9" xfId="319"/>
    <cellStyle name="40% - Accent2 10" xfId="320"/>
    <cellStyle name="40% - Accent2 11" xfId="321"/>
    <cellStyle name="40% - Accent2 12" xfId="322"/>
    <cellStyle name="40% - Accent2 13" xfId="323"/>
    <cellStyle name="40% - Accent2 14" xfId="324"/>
    <cellStyle name="40% - Accent2 15" xfId="325"/>
    <cellStyle name="40% - Accent2 16" xfId="326"/>
    <cellStyle name="40% - Accent2 17" xfId="327"/>
    <cellStyle name="40% - Accent2 18" xfId="328"/>
    <cellStyle name="40% - Accent2 19" xfId="329"/>
    <cellStyle name="40% - Accent2 2" xfId="330"/>
    <cellStyle name="40% - Accent2 2 2" xfId="331"/>
    <cellStyle name="40% - Accent2 2 3" xfId="332"/>
    <cellStyle name="40% - Accent2 20" xfId="333"/>
    <cellStyle name="40% - Accent2 21" xfId="334"/>
    <cellStyle name="40% - Accent2 22" xfId="335"/>
    <cellStyle name="40% - Accent2 23" xfId="336"/>
    <cellStyle name="40% - Accent2 24" xfId="337"/>
    <cellStyle name="40% - Accent2 25" xfId="338"/>
    <cellStyle name="40% - Accent2 26" xfId="339"/>
    <cellStyle name="40% - Accent2 27" xfId="340"/>
    <cellStyle name="40% - Accent2 28" xfId="341"/>
    <cellStyle name="40% - Accent2 29" xfId="342"/>
    <cellStyle name="40% - Accent2 3" xfId="343"/>
    <cellStyle name="40% - Accent2 30" xfId="344"/>
    <cellStyle name="40% - Accent2 31" xfId="345"/>
    <cellStyle name="40% - Accent2 32" xfId="346"/>
    <cellStyle name="40% - Accent2 33" xfId="347"/>
    <cellStyle name="40% - Accent2 34" xfId="348"/>
    <cellStyle name="40% - Accent2 35" xfId="349"/>
    <cellStyle name="40% - Accent2 36" xfId="350"/>
    <cellStyle name="40% - Accent2 37" xfId="351"/>
    <cellStyle name="40% - Accent2 38" xfId="352"/>
    <cellStyle name="40% - Accent2 39" xfId="353"/>
    <cellStyle name="40% - Accent2 4" xfId="354"/>
    <cellStyle name="40% - Accent2 40" xfId="355"/>
    <cellStyle name="40% - Accent2 41" xfId="356"/>
    <cellStyle name="40% - Accent2 42" xfId="357"/>
    <cellStyle name="40% - Accent2 43" xfId="358"/>
    <cellStyle name="40% - Accent2 5" xfId="359"/>
    <cellStyle name="40% - Accent2 6" xfId="360"/>
    <cellStyle name="40% - Accent2 7" xfId="361"/>
    <cellStyle name="40% - Accent2 8" xfId="362"/>
    <cellStyle name="40% - Accent2 9" xfId="363"/>
    <cellStyle name="40% - Accent3 10" xfId="364"/>
    <cellStyle name="40% - Accent3 11" xfId="365"/>
    <cellStyle name="40% - Accent3 12" xfId="366"/>
    <cellStyle name="40% - Accent3 13" xfId="367"/>
    <cellStyle name="40% - Accent3 14" xfId="368"/>
    <cellStyle name="40% - Accent3 15" xfId="369"/>
    <cellStyle name="40% - Accent3 16" xfId="370"/>
    <cellStyle name="40% - Accent3 17" xfId="371"/>
    <cellStyle name="40% - Accent3 18" xfId="372"/>
    <cellStyle name="40% - Accent3 19" xfId="373"/>
    <cellStyle name="40% - Accent3 2" xfId="374"/>
    <cellStyle name="40% - Accent3 2 2" xfId="375"/>
    <cellStyle name="40% - Accent3 2 3" xfId="376"/>
    <cellStyle name="40% - Accent3 20" xfId="377"/>
    <cellStyle name="40% - Accent3 21" xfId="378"/>
    <cellStyle name="40% - Accent3 22" xfId="379"/>
    <cellStyle name="40% - Accent3 23" xfId="380"/>
    <cellStyle name="40% - Accent3 24" xfId="381"/>
    <cellStyle name="40% - Accent3 25" xfId="382"/>
    <cellStyle name="40% - Accent3 26" xfId="383"/>
    <cellStyle name="40% - Accent3 27" xfId="384"/>
    <cellStyle name="40% - Accent3 28" xfId="385"/>
    <cellStyle name="40% - Accent3 29" xfId="386"/>
    <cellStyle name="40% - Accent3 3" xfId="387"/>
    <cellStyle name="40% - Accent3 30" xfId="388"/>
    <cellStyle name="40% - Accent3 31" xfId="389"/>
    <cellStyle name="40% - Accent3 32" xfId="390"/>
    <cellStyle name="40% - Accent3 33" xfId="391"/>
    <cellStyle name="40% - Accent3 34" xfId="392"/>
    <cellStyle name="40% - Accent3 35" xfId="393"/>
    <cellStyle name="40% - Accent3 36" xfId="394"/>
    <cellStyle name="40% - Accent3 37" xfId="395"/>
    <cellStyle name="40% - Accent3 38" xfId="396"/>
    <cellStyle name="40% - Accent3 39" xfId="397"/>
    <cellStyle name="40% - Accent3 4" xfId="398"/>
    <cellStyle name="40% - Accent3 40" xfId="399"/>
    <cellStyle name="40% - Accent3 41" xfId="400"/>
    <cellStyle name="40% - Accent3 42" xfId="401"/>
    <cellStyle name="40% - Accent3 43" xfId="402"/>
    <cellStyle name="40% - Accent3 5" xfId="403"/>
    <cellStyle name="40% - Accent3 6" xfId="404"/>
    <cellStyle name="40% - Accent3 7" xfId="405"/>
    <cellStyle name="40% - Accent3 8" xfId="406"/>
    <cellStyle name="40% - Accent3 9" xfId="407"/>
    <cellStyle name="40% - Accent4 10" xfId="408"/>
    <cellStyle name="40% - Accent4 11" xfId="409"/>
    <cellStyle name="40% - Accent4 12" xfId="410"/>
    <cellStyle name="40% - Accent4 13" xfId="411"/>
    <cellStyle name="40% - Accent4 14" xfId="412"/>
    <cellStyle name="40% - Accent4 15" xfId="413"/>
    <cellStyle name="40% - Accent4 16" xfId="414"/>
    <cellStyle name="40% - Accent4 17" xfId="415"/>
    <cellStyle name="40% - Accent4 18" xfId="416"/>
    <cellStyle name="40% - Accent4 19" xfId="417"/>
    <cellStyle name="40% - Accent4 2" xfId="418"/>
    <cellStyle name="40% - Accent4 2 2" xfId="419"/>
    <cellStyle name="40% - Accent4 2 3" xfId="420"/>
    <cellStyle name="40% - Accent4 20" xfId="421"/>
    <cellStyle name="40% - Accent4 21" xfId="422"/>
    <cellStyle name="40% - Accent4 22" xfId="423"/>
    <cellStyle name="40% - Accent4 23" xfId="424"/>
    <cellStyle name="40% - Accent4 24" xfId="425"/>
    <cellStyle name="40% - Accent4 25" xfId="426"/>
    <cellStyle name="40% - Accent4 26" xfId="427"/>
    <cellStyle name="40% - Accent4 27" xfId="428"/>
    <cellStyle name="40% - Accent4 28" xfId="429"/>
    <cellStyle name="40% - Accent4 29" xfId="430"/>
    <cellStyle name="40% - Accent4 3" xfId="431"/>
    <cellStyle name="40% - Accent4 30" xfId="432"/>
    <cellStyle name="40% - Accent4 31" xfId="433"/>
    <cellStyle name="40% - Accent4 32" xfId="434"/>
    <cellStyle name="40% - Accent4 33" xfId="435"/>
    <cellStyle name="40% - Accent4 34" xfId="436"/>
    <cellStyle name="40% - Accent4 35" xfId="437"/>
    <cellStyle name="40% - Accent4 36" xfId="438"/>
    <cellStyle name="40% - Accent4 37" xfId="439"/>
    <cellStyle name="40% - Accent4 38" xfId="440"/>
    <cellStyle name="40% - Accent4 39" xfId="441"/>
    <cellStyle name="40% - Accent4 4" xfId="442"/>
    <cellStyle name="40% - Accent4 40" xfId="443"/>
    <cellStyle name="40% - Accent4 41" xfId="444"/>
    <cellStyle name="40% - Accent4 42" xfId="445"/>
    <cellStyle name="40% - Accent4 43" xfId="446"/>
    <cellStyle name="40% - Accent4 5" xfId="447"/>
    <cellStyle name="40% - Accent4 6" xfId="448"/>
    <cellStyle name="40% - Accent4 7" xfId="449"/>
    <cellStyle name="40% - Accent4 8" xfId="450"/>
    <cellStyle name="40% - Accent4 9" xfId="451"/>
    <cellStyle name="40% - Accent5 10" xfId="452"/>
    <cellStyle name="40% - Accent5 11" xfId="453"/>
    <cellStyle name="40% - Accent5 12" xfId="454"/>
    <cellStyle name="40% - Accent5 13" xfId="455"/>
    <cellStyle name="40% - Accent5 14" xfId="456"/>
    <cellStyle name="40% - Accent5 15" xfId="457"/>
    <cellStyle name="40% - Accent5 16" xfId="458"/>
    <cellStyle name="40% - Accent5 17" xfId="459"/>
    <cellStyle name="40% - Accent5 18" xfId="460"/>
    <cellStyle name="40% - Accent5 19" xfId="461"/>
    <cellStyle name="40% - Accent5 2" xfId="462"/>
    <cellStyle name="40% - Accent5 2 2" xfId="463"/>
    <cellStyle name="40% - Accent5 2 3" xfId="464"/>
    <cellStyle name="40% - Accent5 20" xfId="465"/>
    <cellStyle name="40% - Accent5 21" xfId="466"/>
    <cellStyle name="40% - Accent5 22" xfId="467"/>
    <cellStyle name="40% - Accent5 23" xfId="468"/>
    <cellStyle name="40% - Accent5 24" xfId="469"/>
    <cellStyle name="40% - Accent5 25" xfId="470"/>
    <cellStyle name="40% - Accent5 26" xfId="471"/>
    <cellStyle name="40% - Accent5 27" xfId="472"/>
    <cellStyle name="40% - Accent5 28" xfId="473"/>
    <cellStyle name="40% - Accent5 29" xfId="474"/>
    <cellStyle name="40% - Accent5 3" xfId="475"/>
    <cellStyle name="40% - Accent5 30" xfId="476"/>
    <cellStyle name="40% - Accent5 31" xfId="477"/>
    <cellStyle name="40% - Accent5 32" xfId="478"/>
    <cellStyle name="40% - Accent5 33" xfId="479"/>
    <cellStyle name="40% - Accent5 34" xfId="480"/>
    <cellStyle name="40% - Accent5 35" xfId="481"/>
    <cellStyle name="40% - Accent5 36" xfId="482"/>
    <cellStyle name="40% - Accent5 37" xfId="483"/>
    <cellStyle name="40% - Accent5 38" xfId="484"/>
    <cellStyle name="40% - Accent5 39" xfId="485"/>
    <cellStyle name="40% - Accent5 4" xfId="486"/>
    <cellStyle name="40% - Accent5 40" xfId="487"/>
    <cellStyle name="40% - Accent5 41" xfId="488"/>
    <cellStyle name="40% - Accent5 42" xfId="489"/>
    <cellStyle name="40% - Accent5 43" xfId="490"/>
    <cellStyle name="40% - Accent5 5" xfId="491"/>
    <cellStyle name="40% - Accent5 6" xfId="492"/>
    <cellStyle name="40% - Accent5 7" xfId="493"/>
    <cellStyle name="40% - Accent5 8" xfId="494"/>
    <cellStyle name="40% - Accent5 9" xfId="495"/>
    <cellStyle name="40% - Accent6 10" xfId="496"/>
    <cellStyle name="40% - Accent6 11" xfId="497"/>
    <cellStyle name="40% - Accent6 12" xfId="498"/>
    <cellStyle name="40% - Accent6 13" xfId="499"/>
    <cellStyle name="40% - Accent6 14" xfId="500"/>
    <cellStyle name="40% - Accent6 15" xfId="501"/>
    <cellStyle name="40% - Accent6 16" xfId="502"/>
    <cellStyle name="40% - Accent6 17" xfId="503"/>
    <cellStyle name="40% - Accent6 18" xfId="504"/>
    <cellStyle name="40% - Accent6 19" xfId="505"/>
    <cellStyle name="40% - Accent6 2" xfId="506"/>
    <cellStyle name="40% - Accent6 2 2" xfId="507"/>
    <cellStyle name="40% - Accent6 2 3" xfId="508"/>
    <cellStyle name="40% - Accent6 20" xfId="509"/>
    <cellStyle name="40% - Accent6 21" xfId="510"/>
    <cellStyle name="40% - Accent6 22" xfId="511"/>
    <cellStyle name="40% - Accent6 23" xfId="512"/>
    <cellStyle name="40% - Accent6 24" xfId="513"/>
    <cellStyle name="40% - Accent6 25" xfId="514"/>
    <cellStyle name="40% - Accent6 26" xfId="515"/>
    <cellStyle name="40% - Accent6 27" xfId="516"/>
    <cellStyle name="40% - Accent6 28" xfId="517"/>
    <cellStyle name="40% - Accent6 29" xfId="518"/>
    <cellStyle name="40% - Accent6 3" xfId="519"/>
    <cellStyle name="40% - Accent6 30" xfId="520"/>
    <cellStyle name="40% - Accent6 31" xfId="521"/>
    <cellStyle name="40% - Accent6 32" xfId="522"/>
    <cellStyle name="40% - Accent6 33" xfId="523"/>
    <cellStyle name="40% - Accent6 34" xfId="524"/>
    <cellStyle name="40% - Accent6 35" xfId="525"/>
    <cellStyle name="40% - Accent6 36" xfId="526"/>
    <cellStyle name="40% - Accent6 37" xfId="527"/>
    <cellStyle name="40% - Accent6 38" xfId="528"/>
    <cellStyle name="40% - Accent6 39" xfId="529"/>
    <cellStyle name="40% - Accent6 4" xfId="530"/>
    <cellStyle name="40% - Accent6 40" xfId="531"/>
    <cellStyle name="40% - Accent6 41" xfId="532"/>
    <cellStyle name="40% - Accent6 42" xfId="533"/>
    <cellStyle name="40% - Accent6 43" xfId="534"/>
    <cellStyle name="40% - Accent6 5" xfId="535"/>
    <cellStyle name="40% - Accent6 6" xfId="536"/>
    <cellStyle name="40% - Accent6 7" xfId="537"/>
    <cellStyle name="40% - Accent6 8" xfId="538"/>
    <cellStyle name="40% - Accent6 9" xfId="539"/>
    <cellStyle name="60% - Accent1 10" xfId="540"/>
    <cellStyle name="60% - Accent1 11" xfId="541"/>
    <cellStyle name="60% - Accent1 12" xfId="542"/>
    <cellStyle name="60% - Accent1 13" xfId="543"/>
    <cellStyle name="60% - Accent1 14" xfId="544"/>
    <cellStyle name="60% - Accent1 15" xfId="545"/>
    <cellStyle name="60% - Accent1 16" xfId="546"/>
    <cellStyle name="60% - Accent1 17" xfId="547"/>
    <cellStyle name="60% - Accent1 18" xfId="548"/>
    <cellStyle name="60% - Accent1 19" xfId="549"/>
    <cellStyle name="60% - Accent1 2" xfId="550"/>
    <cellStyle name="60% - Accent1 2 2" xfId="551"/>
    <cellStyle name="60% - Accent1 2 3" xfId="552"/>
    <cellStyle name="60% - Accent1 20" xfId="553"/>
    <cellStyle name="60% - Accent1 21" xfId="554"/>
    <cellStyle name="60% - Accent1 22" xfId="555"/>
    <cellStyle name="60% - Accent1 23" xfId="556"/>
    <cellStyle name="60% - Accent1 24" xfId="557"/>
    <cellStyle name="60% - Accent1 25" xfId="558"/>
    <cellStyle name="60% - Accent1 26" xfId="559"/>
    <cellStyle name="60% - Accent1 27" xfId="560"/>
    <cellStyle name="60% - Accent1 28" xfId="561"/>
    <cellStyle name="60% - Accent1 29" xfId="562"/>
    <cellStyle name="60% - Accent1 3" xfId="563"/>
    <cellStyle name="60% - Accent1 30" xfId="564"/>
    <cellStyle name="60% - Accent1 31" xfId="565"/>
    <cellStyle name="60% - Accent1 32" xfId="566"/>
    <cellStyle name="60% - Accent1 33" xfId="567"/>
    <cellStyle name="60% - Accent1 34" xfId="568"/>
    <cellStyle name="60% - Accent1 35" xfId="569"/>
    <cellStyle name="60% - Accent1 36" xfId="570"/>
    <cellStyle name="60% - Accent1 37" xfId="571"/>
    <cellStyle name="60% - Accent1 38" xfId="572"/>
    <cellStyle name="60% - Accent1 39" xfId="573"/>
    <cellStyle name="60% - Accent1 4" xfId="574"/>
    <cellStyle name="60% - Accent1 40" xfId="575"/>
    <cellStyle name="60% - Accent1 41" xfId="576"/>
    <cellStyle name="60% - Accent1 42" xfId="577"/>
    <cellStyle name="60% - Accent1 43" xfId="578"/>
    <cellStyle name="60% - Accent1 5" xfId="579"/>
    <cellStyle name="60% - Accent1 6" xfId="580"/>
    <cellStyle name="60% - Accent1 7" xfId="581"/>
    <cellStyle name="60% - Accent1 8" xfId="582"/>
    <cellStyle name="60% - Accent1 9" xfId="583"/>
    <cellStyle name="60% - Accent2 10" xfId="584"/>
    <cellStyle name="60% - Accent2 11" xfId="585"/>
    <cellStyle name="60% - Accent2 12" xfId="586"/>
    <cellStyle name="60% - Accent2 13" xfId="587"/>
    <cellStyle name="60% - Accent2 14" xfId="588"/>
    <cellStyle name="60% - Accent2 15" xfId="589"/>
    <cellStyle name="60% - Accent2 16" xfId="590"/>
    <cellStyle name="60% - Accent2 17" xfId="591"/>
    <cellStyle name="60% - Accent2 18" xfId="592"/>
    <cellStyle name="60% - Accent2 19" xfId="593"/>
    <cellStyle name="60% - Accent2 2" xfId="594"/>
    <cellStyle name="60% - Accent2 2 2" xfId="595"/>
    <cellStyle name="60% - Accent2 2 3" xfId="596"/>
    <cellStyle name="60% - Accent2 20" xfId="597"/>
    <cellStyle name="60% - Accent2 21" xfId="598"/>
    <cellStyle name="60% - Accent2 22" xfId="599"/>
    <cellStyle name="60% - Accent2 23" xfId="600"/>
    <cellStyle name="60% - Accent2 24" xfId="601"/>
    <cellStyle name="60% - Accent2 25" xfId="602"/>
    <cellStyle name="60% - Accent2 26" xfId="603"/>
    <cellStyle name="60% - Accent2 27" xfId="604"/>
    <cellStyle name="60% - Accent2 28" xfId="605"/>
    <cellStyle name="60% - Accent2 29" xfId="606"/>
    <cellStyle name="60% - Accent2 3" xfId="607"/>
    <cellStyle name="60% - Accent2 30" xfId="608"/>
    <cellStyle name="60% - Accent2 31" xfId="609"/>
    <cellStyle name="60% - Accent2 32" xfId="610"/>
    <cellStyle name="60% - Accent2 33" xfId="611"/>
    <cellStyle name="60% - Accent2 34" xfId="612"/>
    <cellStyle name="60% - Accent2 35" xfId="613"/>
    <cellStyle name="60% - Accent2 36" xfId="614"/>
    <cellStyle name="60% - Accent2 37" xfId="615"/>
    <cellStyle name="60% - Accent2 38" xfId="616"/>
    <cellStyle name="60% - Accent2 39" xfId="617"/>
    <cellStyle name="60% - Accent2 4" xfId="618"/>
    <cellStyle name="60% - Accent2 40" xfId="619"/>
    <cellStyle name="60% - Accent2 41" xfId="620"/>
    <cellStyle name="60% - Accent2 42" xfId="621"/>
    <cellStyle name="60% - Accent2 43" xfId="622"/>
    <cellStyle name="60% - Accent2 5" xfId="623"/>
    <cellStyle name="60% - Accent2 6" xfId="624"/>
    <cellStyle name="60% - Accent2 7" xfId="625"/>
    <cellStyle name="60% - Accent2 8" xfId="626"/>
    <cellStyle name="60% - Accent2 9" xfId="627"/>
    <cellStyle name="60% - Accent3 10" xfId="628"/>
    <cellStyle name="60% - Accent3 11" xfId="629"/>
    <cellStyle name="60% - Accent3 12" xfId="630"/>
    <cellStyle name="60% - Accent3 13" xfId="631"/>
    <cellStyle name="60% - Accent3 14" xfId="632"/>
    <cellStyle name="60% - Accent3 15" xfId="633"/>
    <cellStyle name="60% - Accent3 16" xfId="634"/>
    <cellStyle name="60% - Accent3 17" xfId="635"/>
    <cellStyle name="60% - Accent3 18" xfId="636"/>
    <cellStyle name="60% - Accent3 19" xfId="637"/>
    <cellStyle name="60% - Accent3 2" xfId="638"/>
    <cellStyle name="60% - Accent3 2 2" xfId="639"/>
    <cellStyle name="60% - Accent3 2 3" xfId="640"/>
    <cellStyle name="60% - Accent3 20" xfId="641"/>
    <cellStyle name="60% - Accent3 21" xfId="642"/>
    <cellStyle name="60% - Accent3 22" xfId="643"/>
    <cellStyle name="60% - Accent3 23" xfId="644"/>
    <cellStyle name="60% - Accent3 24" xfId="645"/>
    <cellStyle name="60% - Accent3 25" xfId="646"/>
    <cellStyle name="60% - Accent3 26" xfId="647"/>
    <cellStyle name="60% - Accent3 27" xfId="648"/>
    <cellStyle name="60% - Accent3 28" xfId="649"/>
    <cellStyle name="60% - Accent3 29" xfId="650"/>
    <cellStyle name="60% - Accent3 3" xfId="651"/>
    <cellStyle name="60% - Accent3 30" xfId="652"/>
    <cellStyle name="60% - Accent3 31" xfId="653"/>
    <cellStyle name="60% - Accent3 32" xfId="654"/>
    <cellStyle name="60% - Accent3 33" xfId="655"/>
    <cellStyle name="60% - Accent3 34" xfId="656"/>
    <cellStyle name="60% - Accent3 35" xfId="657"/>
    <cellStyle name="60% - Accent3 36" xfId="658"/>
    <cellStyle name="60% - Accent3 37" xfId="659"/>
    <cellStyle name="60% - Accent3 38" xfId="660"/>
    <cellStyle name="60% - Accent3 39" xfId="661"/>
    <cellStyle name="60% - Accent3 4" xfId="662"/>
    <cellStyle name="60% - Accent3 40" xfId="663"/>
    <cellStyle name="60% - Accent3 41" xfId="664"/>
    <cellStyle name="60% - Accent3 42" xfId="665"/>
    <cellStyle name="60% - Accent3 43" xfId="666"/>
    <cellStyle name="60% - Accent3 5" xfId="667"/>
    <cellStyle name="60% - Accent3 6" xfId="668"/>
    <cellStyle name="60% - Accent3 7" xfId="669"/>
    <cellStyle name="60% - Accent3 8" xfId="670"/>
    <cellStyle name="60% - Accent3 9" xfId="671"/>
    <cellStyle name="60% - Accent4 10" xfId="672"/>
    <cellStyle name="60% - Accent4 11" xfId="673"/>
    <cellStyle name="60% - Accent4 12" xfId="674"/>
    <cellStyle name="60% - Accent4 13" xfId="675"/>
    <cellStyle name="60% - Accent4 14" xfId="676"/>
    <cellStyle name="60% - Accent4 15" xfId="677"/>
    <cellStyle name="60% - Accent4 16" xfId="678"/>
    <cellStyle name="60% - Accent4 17" xfId="679"/>
    <cellStyle name="60% - Accent4 18" xfId="680"/>
    <cellStyle name="60% - Accent4 19" xfId="681"/>
    <cellStyle name="60% - Accent4 2" xfId="682"/>
    <cellStyle name="60% - Accent4 2 2" xfId="683"/>
    <cellStyle name="60% - Accent4 2 3" xfId="684"/>
    <cellStyle name="60% - Accent4 20" xfId="685"/>
    <cellStyle name="60% - Accent4 21" xfId="686"/>
    <cellStyle name="60% - Accent4 22" xfId="687"/>
    <cellStyle name="60% - Accent4 23" xfId="688"/>
    <cellStyle name="60% - Accent4 24" xfId="689"/>
    <cellStyle name="60% - Accent4 25" xfId="690"/>
    <cellStyle name="60% - Accent4 26" xfId="691"/>
    <cellStyle name="60% - Accent4 27" xfId="692"/>
    <cellStyle name="60% - Accent4 28" xfId="693"/>
    <cellStyle name="60% - Accent4 29" xfId="694"/>
    <cellStyle name="60% - Accent4 3" xfId="695"/>
    <cellStyle name="60% - Accent4 30" xfId="696"/>
    <cellStyle name="60% - Accent4 31" xfId="697"/>
    <cellStyle name="60% - Accent4 32" xfId="698"/>
    <cellStyle name="60% - Accent4 33" xfId="699"/>
    <cellStyle name="60% - Accent4 34" xfId="700"/>
    <cellStyle name="60% - Accent4 35" xfId="701"/>
    <cellStyle name="60% - Accent4 36" xfId="702"/>
    <cellStyle name="60% - Accent4 37" xfId="703"/>
    <cellStyle name="60% - Accent4 38" xfId="704"/>
    <cellStyle name="60% - Accent4 39" xfId="705"/>
    <cellStyle name="60% - Accent4 4" xfId="706"/>
    <cellStyle name="60% - Accent4 40" xfId="707"/>
    <cellStyle name="60% - Accent4 41" xfId="708"/>
    <cellStyle name="60% - Accent4 42" xfId="709"/>
    <cellStyle name="60% - Accent4 43" xfId="710"/>
    <cellStyle name="60% - Accent4 5" xfId="711"/>
    <cellStyle name="60% - Accent4 6" xfId="712"/>
    <cellStyle name="60% - Accent4 7" xfId="713"/>
    <cellStyle name="60% - Accent4 8" xfId="714"/>
    <cellStyle name="60% - Accent4 9" xfId="715"/>
    <cellStyle name="60% - Accent5 10" xfId="716"/>
    <cellStyle name="60% - Accent5 11" xfId="717"/>
    <cellStyle name="60% - Accent5 12" xfId="718"/>
    <cellStyle name="60% - Accent5 13" xfId="719"/>
    <cellStyle name="60% - Accent5 14" xfId="720"/>
    <cellStyle name="60% - Accent5 15" xfId="721"/>
    <cellStyle name="60% - Accent5 16" xfId="722"/>
    <cellStyle name="60% - Accent5 17" xfId="723"/>
    <cellStyle name="60% - Accent5 18" xfId="724"/>
    <cellStyle name="60% - Accent5 19" xfId="725"/>
    <cellStyle name="60% - Accent5 2" xfId="726"/>
    <cellStyle name="60% - Accent5 2 2" xfId="727"/>
    <cellStyle name="60% - Accent5 2 3" xfId="728"/>
    <cellStyle name="60% - Accent5 20" xfId="729"/>
    <cellStyle name="60% - Accent5 21" xfId="730"/>
    <cellStyle name="60% - Accent5 22" xfId="731"/>
    <cellStyle name="60% - Accent5 23" xfId="732"/>
    <cellStyle name="60% - Accent5 24" xfId="733"/>
    <cellStyle name="60% - Accent5 25" xfId="734"/>
    <cellStyle name="60% - Accent5 26" xfId="735"/>
    <cellStyle name="60% - Accent5 27" xfId="736"/>
    <cellStyle name="60% - Accent5 28" xfId="737"/>
    <cellStyle name="60% - Accent5 29" xfId="738"/>
    <cellStyle name="60% - Accent5 3" xfId="739"/>
    <cellStyle name="60% - Accent5 30" xfId="740"/>
    <cellStyle name="60% - Accent5 31" xfId="741"/>
    <cellStyle name="60% - Accent5 32" xfId="742"/>
    <cellStyle name="60% - Accent5 33" xfId="743"/>
    <cellStyle name="60% - Accent5 34" xfId="744"/>
    <cellStyle name="60% - Accent5 35" xfId="745"/>
    <cellStyle name="60% - Accent5 36" xfId="746"/>
    <cellStyle name="60% - Accent5 37" xfId="747"/>
    <cellStyle name="60% - Accent5 38" xfId="748"/>
    <cellStyle name="60% - Accent5 39" xfId="749"/>
    <cellStyle name="60% - Accent5 4" xfId="750"/>
    <cellStyle name="60% - Accent5 40" xfId="751"/>
    <cellStyle name="60% - Accent5 41" xfId="752"/>
    <cellStyle name="60% - Accent5 42" xfId="753"/>
    <cellStyle name="60% - Accent5 43" xfId="754"/>
    <cellStyle name="60% - Accent5 5" xfId="755"/>
    <cellStyle name="60% - Accent5 6" xfId="756"/>
    <cellStyle name="60% - Accent5 7" xfId="757"/>
    <cellStyle name="60% - Accent5 8" xfId="758"/>
    <cellStyle name="60% - Accent5 9" xfId="759"/>
    <cellStyle name="60% - Accent6 10" xfId="760"/>
    <cellStyle name="60% - Accent6 11" xfId="761"/>
    <cellStyle name="60% - Accent6 12" xfId="762"/>
    <cellStyle name="60% - Accent6 13" xfId="763"/>
    <cellStyle name="60% - Accent6 14" xfId="764"/>
    <cellStyle name="60% - Accent6 15" xfId="765"/>
    <cellStyle name="60% - Accent6 16" xfId="766"/>
    <cellStyle name="60% - Accent6 17" xfId="767"/>
    <cellStyle name="60% - Accent6 18" xfId="768"/>
    <cellStyle name="60% - Accent6 19" xfId="769"/>
    <cellStyle name="60% - Accent6 2" xfId="770"/>
    <cellStyle name="60% - Accent6 2 2" xfId="771"/>
    <cellStyle name="60% - Accent6 2 3" xfId="772"/>
    <cellStyle name="60% - Accent6 20" xfId="773"/>
    <cellStyle name="60% - Accent6 21" xfId="774"/>
    <cellStyle name="60% - Accent6 22" xfId="775"/>
    <cellStyle name="60% - Accent6 23" xfId="776"/>
    <cellStyle name="60% - Accent6 24" xfId="777"/>
    <cellStyle name="60% - Accent6 25" xfId="778"/>
    <cellStyle name="60% - Accent6 26" xfId="779"/>
    <cellStyle name="60% - Accent6 27" xfId="780"/>
    <cellStyle name="60% - Accent6 28" xfId="781"/>
    <cellStyle name="60% - Accent6 29" xfId="782"/>
    <cellStyle name="60% - Accent6 3" xfId="783"/>
    <cellStyle name="60% - Accent6 30" xfId="784"/>
    <cellStyle name="60% - Accent6 31" xfId="785"/>
    <cellStyle name="60% - Accent6 32" xfId="786"/>
    <cellStyle name="60% - Accent6 33" xfId="787"/>
    <cellStyle name="60% - Accent6 34" xfId="788"/>
    <cellStyle name="60% - Accent6 35" xfId="789"/>
    <cellStyle name="60% - Accent6 36" xfId="790"/>
    <cellStyle name="60% - Accent6 37" xfId="791"/>
    <cellStyle name="60% - Accent6 38" xfId="792"/>
    <cellStyle name="60% - Accent6 39" xfId="793"/>
    <cellStyle name="60% - Accent6 4" xfId="794"/>
    <cellStyle name="60% - Accent6 40" xfId="795"/>
    <cellStyle name="60% - Accent6 41" xfId="796"/>
    <cellStyle name="60% - Accent6 42" xfId="797"/>
    <cellStyle name="60% - Accent6 43" xfId="798"/>
    <cellStyle name="60% - Accent6 5" xfId="799"/>
    <cellStyle name="60% - Accent6 6" xfId="800"/>
    <cellStyle name="60% - Accent6 7" xfId="801"/>
    <cellStyle name="60% - Accent6 8" xfId="802"/>
    <cellStyle name="60% - Accent6 9" xfId="803"/>
    <cellStyle name="Accent1 10" xfId="804"/>
    <cellStyle name="Accent1 11" xfId="805"/>
    <cellStyle name="Accent1 12" xfId="806"/>
    <cellStyle name="Accent1 13" xfId="807"/>
    <cellStyle name="Accent1 14" xfId="808"/>
    <cellStyle name="Accent1 15" xfId="809"/>
    <cellStyle name="Accent1 16" xfId="810"/>
    <cellStyle name="Accent1 17" xfId="811"/>
    <cellStyle name="Accent1 18" xfId="812"/>
    <cellStyle name="Accent1 19" xfId="813"/>
    <cellStyle name="Accent1 2" xfId="814"/>
    <cellStyle name="Accent1 2 2" xfId="815"/>
    <cellStyle name="Accent1 2 3" xfId="816"/>
    <cellStyle name="Accent1 20" xfId="817"/>
    <cellStyle name="Accent1 21" xfId="818"/>
    <cellStyle name="Accent1 22" xfId="819"/>
    <cellStyle name="Accent1 23" xfId="820"/>
    <cellStyle name="Accent1 24" xfId="821"/>
    <cellStyle name="Accent1 25" xfId="822"/>
    <cellStyle name="Accent1 26" xfId="823"/>
    <cellStyle name="Accent1 27" xfId="824"/>
    <cellStyle name="Accent1 28" xfId="825"/>
    <cellStyle name="Accent1 29" xfId="826"/>
    <cellStyle name="Accent1 3" xfId="827"/>
    <cellStyle name="Accent1 30" xfId="828"/>
    <cellStyle name="Accent1 31" xfId="829"/>
    <cellStyle name="Accent1 32" xfId="830"/>
    <cellStyle name="Accent1 33" xfId="831"/>
    <cellStyle name="Accent1 34" xfId="832"/>
    <cellStyle name="Accent1 35" xfId="833"/>
    <cellStyle name="Accent1 36" xfId="834"/>
    <cellStyle name="Accent1 37" xfId="835"/>
    <cellStyle name="Accent1 38" xfId="836"/>
    <cellStyle name="Accent1 39" xfId="837"/>
    <cellStyle name="Accent1 4" xfId="838"/>
    <cellStyle name="Accent1 40" xfId="839"/>
    <cellStyle name="Accent1 41" xfId="840"/>
    <cellStyle name="Accent1 42" xfId="841"/>
    <cellStyle name="Accent1 43" xfId="842"/>
    <cellStyle name="Accent1 5" xfId="843"/>
    <cellStyle name="Accent1 6" xfId="844"/>
    <cellStyle name="Accent1 7" xfId="845"/>
    <cellStyle name="Accent1 8" xfId="846"/>
    <cellStyle name="Accent1 9" xfId="847"/>
    <cellStyle name="Accent2 10" xfId="848"/>
    <cellStyle name="Accent2 11" xfId="849"/>
    <cellStyle name="Accent2 12" xfId="850"/>
    <cellStyle name="Accent2 13" xfId="851"/>
    <cellStyle name="Accent2 14" xfId="852"/>
    <cellStyle name="Accent2 15" xfId="853"/>
    <cellStyle name="Accent2 16" xfId="854"/>
    <cellStyle name="Accent2 17" xfId="855"/>
    <cellStyle name="Accent2 18" xfId="856"/>
    <cellStyle name="Accent2 19" xfId="857"/>
    <cellStyle name="Accent2 2" xfId="858"/>
    <cellStyle name="Accent2 2 2" xfId="859"/>
    <cellStyle name="Accent2 2 3" xfId="860"/>
    <cellStyle name="Accent2 20" xfId="861"/>
    <cellStyle name="Accent2 21" xfId="862"/>
    <cellStyle name="Accent2 22" xfId="863"/>
    <cellStyle name="Accent2 23" xfId="864"/>
    <cellStyle name="Accent2 24" xfId="865"/>
    <cellStyle name="Accent2 25" xfId="866"/>
    <cellStyle name="Accent2 26" xfId="867"/>
    <cellStyle name="Accent2 27" xfId="868"/>
    <cellStyle name="Accent2 28" xfId="869"/>
    <cellStyle name="Accent2 29" xfId="870"/>
    <cellStyle name="Accent2 3" xfId="871"/>
    <cellStyle name="Accent2 30" xfId="872"/>
    <cellStyle name="Accent2 31" xfId="873"/>
    <cellStyle name="Accent2 32" xfId="874"/>
    <cellStyle name="Accent2 33" xfId="875"/>
    <cellStyle name="Accent2 34" xfId="876"/>
    <cellStyle name="Accent2 35" xfId="877"/>
    <cellStyle name="Accent2 36" xfId="878"/>
    <cellStyle name="Accent2 37" xfId="879"/>
    <cellStyle name="Accent2 38" xfId="880"/>
    <cellStyle name="Accent2 39" xfId="881"/>
    <cellStyle name="Accent2 4" xfId="882"/>
    <cellStyle name="Accent2 40" xfId="883"/>
    <cellStyle name="Accent2 41" xfId="884"/>
    <cellStyle name="Accent2 42" xfId="885"/>
    <cellStyle name="Accent2 43" xfId="886"/>
    <cellStyle name="Accent2 5" xfId="887"/>
    <cellStyle name="Accent2 6" xfId="888"/>
    <cellStyle name="Accent2 7" xfId="889"/>
    <cellStyle name="Accent2 8" xfId="890"/>
    <cellStyle name="Accent2 9" xfId="891"/>
    <cellStyle name="Accent3 10" xfId="892"/>
    <cellStyle name="Accent3 11" xfId="893"/>
    <cellStyle name="Accent3 12" xfId="894"/>
    <cellStyle name="Accent3 13" xfId="895"/>
    <cellStyle name="Accent3 14" xfId="896"/>
    <cellStyle name="Accent3 15" xfId="897"/>
    <cellStyle name="Accent3 16" xfId="898"/>
    <cellStyle name="Accent3 17" xfId="899"/>
    <cellStyle name="Accent3 18" xfId="900"/>
    <cellStyle name="Accent3 19" xfId="901"/>
    <cellStyle name="Accent3 2" xfId="902"/>
    <cellStyle name="Accent3 2 2" xfId="903"/>
    <cellStyle name="Accent3 2 3" xfId="904"/>
    <cellStyle name="Accent3 20" xfId="905"/>
    <cellStyle name="Accent3 21" xfId="906"/>
    <cellStyle name="Accent3 22" xfId="907"/>
    <cellStyle name="Accent3 23" xfId="908"/>
    <cellStyle name="Accent3 24" xfId="909"/>
    <cellStyle name="Accent3 25" xfId="910"/>
    <cellStyle name="Accent3 26" xfId="911"/>
    <cellStyle name="Accent3 27" xfId="912"/>
    <cellStyle name="Accent3 28" xfId="913"/>
    <cellStyle name="Accent3 29" xfId="914"/>
    <cellStyle name="Accent3 3" xfId="915"/>
    <cellStyle name="Accent3 30" xfId="916"/>
    <cellStyle name="Accent3 31" xfId="917"/>
    <cellStyle name="Accent3 32" xfId="918"/>
    <cellStyle name="Accent3 33" xfId="919"/>
    <cellStyle name="Accent3 34" xfId="920"/>
    <cellStyle name="Accent3 35" xfId="921"/>
    <cellStyle name="Accent3 36" xfId="922"/>
    <cellStyle name="Accent3 37" xfId="923"/>
    <cellStyle name="Accent3 38" xfId="924"/>
    <cellStyle name="Accent3 39" xfId="925"/>
    <cellStyle name="Accent3 4" xfId="926"/>
    <cellStyle name="Accent3 40" xfId="927"/>
    <cellStyle name="Accent3 41" xfId="928"/>
    <cellStyle name="Accent3 42" xfId="929"/>
    <cellStyle name="Accent3 43" xfId="930"/>
    <cellStyle name="Accent3 5" xfId="931"/>
    <cellStyle name="Accent3 6" xfId="932"/>
    <cellStyle name="Accent3 7" xfId="933"/>
    <cellStyle name="Accent3 8" xfId="934"/>
    <cellStyle name="Accent3 9" xfId="935"/>
    <cellStyle name="Accent4 10" xfId="936"/>
    <cellStyle name="Accent4 11" xfId="937"/>
    <cellStyle name="Accent4 12" xfId="938"/>
    <cellStyle name="Accent4 13" xfId="939"/>
    <cellStyle name="Accent4 14" xfId="940"/>
    <cellStyle name="Accent4 15" xfId="941"/>
    <cellStyle name="Accent4 16" xfId="942"/>
    <cellStyle name="Accent4 17" xfId="943"/>
    <cellStyle name="Accent4 18" xfId="944"/>
    <cellStyle name="Accent4 19" xfId="945"/>
    <cellStyle name="Accent4 2" xfId="946"/>
    <cellStyle name="Accent4 2 2" xfId="947"/>
    <cellStyle name="Accent4 2 3" xfId="948"/>
    <cellStyle name="Accent4 20" xfId="949"/>
    <cellStyle name="Accent4 21" xfId="950"/>
    <cellStyle name="Accent4 22" xfId="951"/>
    <cellStyle name="Accent4 23" xfId="952"/>
    <cellStyle name="Accent4 24" xfId="953"/>
    <cellStyle name="Accent4 25" xfId="954"/>
    <cellStyle name="Accent4 26" xfId="955"/>
    <cellStyle name="Accent4 27" xfId="956"/>
    <cellStyle name="Accent4 28" xfId="957"/>
    <cellStyle name="Accent4 29" xfId="958"/>
    <cellStyle name="Accent4 3" xfId="959"/>
    <cellStyle name="Accent4 30" xfId="960"/>
    <cellStyle name="Accent4 31" xfId="961"/>
    <cellStyle name="Accent4 32" xfId="962"/>
    <cellStyle name="Accent4 33" xfId="963"/>
    <cellStyle name="Accent4 34" xfId="964"/>
    <cellStyle name="Accent4 35" xfId="965"/>
    <cellStyle name="Accent4 36" xfId="966"/>
    <cellStyle name="Accent4 37" xfId="967"/>
    <cellStyle name="Accent4 38" xfId="968"/>
    <cellStyle name="Accent4 39" xfId="969"/>
    <cellStyle name="Accent4 4" xfId="970"/>
    <cellStyle name="Accent4 40" xfId="971"/>
    <cellStyle name="Accent4 41" xfId="972"/>
    <cellStyle name="Accent4 42" xfId="973"/>
    <cellStyle name="Accent4 43" xfId="974"/>
    <cellStyle name="Accent4 5" xfId="975"/>
    <cellStyle name="Accent4 6" xfId="976"/>
    <cellStyle name="Accent4 7" xfId="977"/>
    <cellStyle name="Accent4 8" xfId="978"/>
    <cellStyle name="Accent4 9" xfId="979"/>
    <cellStyle name="Accent5 10" xfId="980"/>
    <cellStyle name="Accent5 11" xfId="981"/>
    <cellStyle name="Accent5 12" xfId="982"/>
    <cellStyle name="Accent5 13" xfId="983"/>
    <cellStyle name="Accent5 14" xfId="984"/>
    <cellStyle name="Accent5 15" xfId="985"/>
    <cellStyle name="Accent5 16" xfId="986"/>
    <cellStyle name="Accent5 17" xfId="987"/>
    <cellStyle name="Accent5 18" xfId="988"/>
    <cellStyle name="Accent5 19" xfId="989"/>
    <cellStyle name="Accent5 2" xfId="990"/>
    <cellStyle name="Accent5 2 2" xfId="991"/>
    <cellStyle name="Accent5 2 3" xfId="992"/>
    <cellStyle name="Accent5 20" xfId="993"/>
    <cellStyle name="Accent5 21" xfId="994"/>
    <cellStyle name="Accent5 22" xfId="995"/>
    <cellStyle name="Accent5 23" xfId="996"/>
    <cellStyle name="Accent5 24" xfId="997"/>
    <cellStyle name="Accent5 25" xfId="998"/>
    <cellStyle name="Accent5 26" xfId="999"/>
    <cellStyle name="Accent5 27" xfId="1000"/>
    <cellStyle name="Accent5 28" xfId="1001"/>
    <cellStyle name="Accent5 29" xfId="1002"/>
    <cellStyle name="Accent5 3" xfId="1003"/>
    <cellStyle name="Accent5 30" xfId="1004"/>
    <cellStyle name="Accent5 31" xfId="1005"/>
    <cellStyle name="Accent5 32" xfId="1006"/>
    <cellStyle name="Accent5 33" xfId="1007"/>
    <cellStyle name="Accent5 34" xfId="1008"/>
    <cellStyle name="Accent5 35" xfId="1009"/>
    <cellStyle name="Accent5 36" xfId="1010"/>
    <cellStyle name="Accent5 37" xfId="1011"/>
    <cellStyle name="Accent5 38" xfId="1012"/>
    <cellStyle name="Accent5 39" xfId="1013"/>
    <cellStyle name="Accent5 4" xfId="1014"/>
    <cellStyle name="Accent5 40" xfId="1015"/>
    <cellStyle name="Accent5 41" xfId="1016"/>
    <cellStyle name="Accent5 42" xfId="1017"/>
    <cellStyle name="Accent5 43" xfId="1018"/>
    <cellStyle name="Accent5 5" xfId="1019"/>
    <cellStyle name="Accent5 6" xfId="1020"/>
    <cellStyle name="Accent5 7" xfId="1021"/>
    <cellStyle name="Accent5 8" xfId="1022"/>
    <cellStyle name="Accent5 9" xfId="1023"/>
    <cellStyle name="Accent6 10" xfId="1024"/>
    <cellStyle name="Accent6 11" xfId="1025"/>
    <cellStyle name="Accent6 12" xfId="1026"/>
    <cellStyle name="Accent6 13" xfId="1027"/>
    <cellStyle name="Accent6 14" xfId="1028"/>
    <cellStyle name="Accent6 15" xfId="1029"/>
    <cellStyle name="Accent6 16" xfId="1030"/>
    <cellStyle name="Accent6 17" xfId="1031"/>
    <cellStyle name="Accent6 18" xfId="1032"/>
    <cellStyle name="Accent6 19" xfId="1033"/>
    <cellStyle name="Accent6 2" xfId="1034"/>
    <cellStyle name="Accent6 2 2" xfId="1035"/>
    <cellStyle name="Accent6 2 3" xfId="1036"/>
    <cellStyle name="Accent6 20" xfId="1037"/>
    <cellStyle name="Accent6 21" xfId="1038"/>
    <cellStyle name="Accent6 22" xfId="1039"/>
    <cellStyle name="Accent6 23" xfId="1040"/>
    <cellStyle name="Accent6 24" xfId="1041"/>
    <cellStyle name="Accent6 25" xfId="1042"/>
    <cellStyle name="Accent6 26" xfId="1043"/>
    <cellStyle name="Accent6 27" xfId="1044"/>
    <cellStyle name="Accent6 28" xfId="1045"/>
    <cellStyle name="Accent6 29" xfId="1046"/>
    <cellStyle name="Accent6 3" xfId="1047"/>
    <cellStyle name="Accent6 30" xfId="1048"/>
    <cellStyle name="Accent6 31" xfId="1049"/>
    <cellStyle name="Accent6 32" xfId="1050"/>
    <cellStyle name="Accent6 33" xfId="1051"/>
    <cellStyle name="Accent6 34" xfId="1052"/>
    <cellStyle name="Accent6 35" xfId="1053"/>
    <cellStyle name="Accent6 36" xfId="1054"/>
    <cellStyle name="Accent6 37" xfId="1055"/>
    <cellStyle name="Accent6 38" xfId="1056"/>
    <cellStyle name="Accent6 39" xfId="1057"/>
    <cellStyle name="Accent6 4" xfId="1058"/>
    <cellStyle name="Accent6 40" xfId="1059"/>
    <cellStyle name="Accent6 41" xfId="1060"/>
    <cellStyle name="Accent6 42" xfId="1061"/>
    <cellStyle name="Accent6 43" xfId="1062"/>
    <cellStyle name="Accent6 5" xfId="1063"/>
    <cellStyle name="Accent6 6" xfId="1064"/>
    <cellStyle name="Accent6 7" xfId="1065"/>
    <cellStyle name="Accent6 8" xfId="1066"/>
    <cellStyle name="Accent6 9" xfId="1067"/>
    <cellStyle name="Bad 10" xfId="1068"/>
    <cellStyle name="Bad 11" xfId="1069"/>
    <cellStyle name="Bad 12" xfId="1070"/>
    <cellStyle name="Bad 13" xfId="1071"/>
    <cellStyle name="Bad 14" xfId="1072"/>
    <cellStyle name="Bad 15" xfId="1073"/>
    <cellStyle name="Bad 16" xfId="1074"/>
    <cellStyle name="Bad 17" xfId="1075"/>
    <cellStyle name="Bad 18" xfId="1076"/>
    <cellStyle name="Bad 19" xfId="1077"/>
    <cellStyle name="Bad 2" xfId="1078"/>
    <cellStyle name="Bad 2 2" xfId="1079"/>
    <cellStyle name="Bad 2 3" xfId="1080"/>
    <cellStyle name="Bad 20" xfId="1081"/>
    <cellStyle name="Bad 21" xfId="1082"/>
    <cellStyle name="Bad 22" xfId="1083"/>
    <cellStyle name="Bad 23" xfId="1084"/>
    <cellStyle name="Bad 24" xfId="1085"/>
    <cellStyle name="Bad 25" xfId="1086"/>
    <cellStyle name="Bad 26" xfId="1087"/>
    <cellStyle name="Bad 27" xfId="1088"/>
    <cellStyle name="Bad 28" xfId="1089"/>
    <cellStyle name="Bad 29" xfId="1090"/>
    <cellStyle name="Bad 3" xfId="1091"/>
    <cellStyle name="Bad 30" xfId="1092"/>
    <cellStyle name="Bad 31" xfId="1093"/>
    <cellStyle name="Bad 32" xfId="1094"/>
    <cellStyle name="Bad 33" xfId="1095"/>
    <cellStyle name="Bad 34" xfId="1096"/>
    <cellStyle name="Bad 35" xfId="1097"/>
    <cellStyle name="Bad 36" xfId="1098"/>
    <cellStyle name="Bad 37" xfId="1099"/>
    <cellStyle name="Bad 38" xfId="1100"/>
    <cellStyle name="Bad 39" xfId="1101"/>
    <cellStyle name="Bad 4" xfId="1102"/>
    <cellStyle name="Bad 40" xfId="1103"/>
    <cellStyle name="Bad 41" xfId="1104"/>
    <cellStyle name="Bad 42" xfId="1105"/>
    <cellStyle name="Bad 43" xfId="1106"/>
    <cellStyle name="Bad 5" xfId="1107"/>
    <cellStyle name="Bad 6" xfId="1108"/>
    <cellStyle name="Bad 7" xfId="1109"/>
    <cellStyle name="Bad 8" xfId="1110"/>
    <cellStyle name="Bad 9" xfId="1111"/>
    <cellStyle name="Calculation 10" xfId="1112"/>
    <cellStyle name="Calculation 11" xfId="1113"/>
    <cellStyle name="Calculation 12" xfId="1114"/>
    <cellStyle name="Calculation 13" xfId="1115"/>
    <cellStyle name="Calculation 14" xfId="1116"/>
    <cellStyle name="Calculation 15" xfId="1117"/>
    <cellStyle name="Calculation 16" xfId="1118"/>
    <cellStyle name="Calculation 17" xfId="1119"/>
    <cellStyle name="Calculation 18" xfId="1120"/>
    <cellStyle name="Calculation 19" xfId="1121"/>
    <cellStyle name="Calculation 2" xfId="1122"/>
    <cellStyle name="Calculation 2 2" xfId="1123"/>
    <cellStyle name="Calculation 2 3" xfId="1124"/>
    <cellStyle name="Calculation 20" xfId="1125"/>
    <cellStyle name="Calculation 21" xfId="1126"/>
    <cellStyle name="Calculation 22" xfId="1127"/>
    <cellStyle name="Calculation 23" xfId="1128"/>
    <cellStyle name="Calculation 24" xfId="1129"/>
    <cellStyle name="Calculation 25" xfId="1130"/>
    <cellStyle name="Calculation 26" xfId="1131"/>
    <cellStyle name="Calculation 27" xfId="1132"/>
    <cellStyle name="Calculation 28" xfId="1133"/>
    <cellStyle name="Calculation 29" xfId="1134"/>
    <cellStyle name="Calculation 3" xfId="1135"/>
    <cellStyle name="Calculation 30" xfId="1136"/>
    <cellStyle name="Calculation 31" xfId="1137"/>
    <cellStyle name="Calculation 32" xfId="1138"/>
    <cellStyle name="Calculation 33" xfId="1139"/>
    <cellStyle name="Calculation 34" xfId="1140"/>
    <cellStyle name="Calculation 35" xfId="1141"/>
    <cellStyle name="Calculation 36" xfId="1142"/>
    <cellStyle name="Calculation 37" xfId="1143"/>
    <cellStyle name="Calculation 38" xfId="1144"/>
    <cellStyle name="Calculation 39" xfId="1145"/>
    <cellStyle name="Calculation 4" xfId="1146"/>
    <cellStyle name="Calculation 40" xfId="1147"/>
    <cellStyle name="Calculation 41" xfId="1148"/>
    <cellStyle name="Calculation 42" xfId="1149"/>
    <cellStyle name="Calculation 43" xfId="1150"/>
    <cellStyle name="Calculation 5" xfId="1151"/>
    <cellStyle name="Calculation 6" xfId="1152"/>
    <cellStyle name="Calculation 7" xfId="1153"/>
    <cellStyle name="Calculation 8" xfId="1154"/>
    <cellStyle name="Calculation 9" xfId="1155"/>
    <cellStyle name="Check Cell 10" xfId="1156"/>
    <cellStyle name="Check Cell 11" xfId="1157"/>
    <cellStyle name="Check Cell 12" xfId="1158"/>
    <cellStyle name="Check Cell 13" xfId="1159"/>
    <cellStyle name="Check Cell 14" xfId="1160"/>
    <cellStyle name="Check Cell 15" xfId="1161"/>
    <cellStyle name="Check Cell 16" xfId="1162"/>
    <cellStyle name="Check Cell 17" xfId="1163"/>
    <cellStyle name="Check Cell 18" xfId="1164"/>
    <cellStyle name="Check Cell 19" xfId="1165"/>
    <cellStyle name="Check Cell 2" xfId="1166"/>
    <cellStyle name="Check Cell 2 2" xfId="1167"/>
    <cellStyle name="Check Cell 2 3" xfId="1168"/>
    <cellStyle name="Check Cell 20" xfId="1169"/>
    <cellStyle name="Check Cell 21" xfId="1170"/>
    <cellStyle name="Check Cell 22" xfId="1171"/>
    <cellStyle name="Check Cell 23" xfId="1172"/>
    <cellStyle name="Check Cell 24" xfId="1173"/>
    <cellStyle name="Check Cell 25" xfId="1174"/>
    <cellStyle name="Check Cell 26" xfId="1175"/>
    <cellStyle name="Check Cell 27" xfId="1176"/>
    <cellStyle name="Check Cell 28" xfId="1177"/>
    <cellStyle name="Check Cell 29" xfId="1178"/>
    <cellStyle name="Check Cell 3" xfId="1179"/>
    <cellStyle name="Check Cell 30" xfId="1180"/>
    <cellStyle name="Check Cell 31" xfId="1181"/>
    <cellStyle name="Check Cell 32" xfId="1182"/>
    <cellStyle name="Check Cell 33" xfId="1183"/>
    <cellStyle name="Check Cell 34" xfId="1184"/>
    <cellStyle name="Check Cell 35" xfId="1185"/>
    <cellStyle name="Check Cell 36" xfId="1186"/>
    <cellStyle name="Check Cell 37" xfId="1187"/>
    <cellStyle name="Check Cell 38" xfId="1188"/>
    <cellStyle name="Check Cell 39" xfId="1189"/>
    <cellStyle name="Check Cell 4" xfId="1190"/>
    <cellStyle name="Check Cell 40" xfId="1191"/>
    <cellStyle name="Check Cell 41" xfId="1192"/>
    <cellStyle name="Check Cell 42" xfId="1193"/>
    <cellStyle name="Check Cell 43" xfId="1194"/>
    <cellStyle name="Check Cell 5" xfId="1195"/>
    <cellStyle name="Check Cell 6" xfId="1196"/>
    <cellStyle name="Check Cell 7" xfId="1197"/>
    <cellStyle name="Check Cell 8" xfId="1198"/>
    <cellStyle name="Check Cell 9" xfId="1199"/>
    <cellStyle name="Comma" xfId="1" builtinId="3"/>
    <cellStyle name="Comma [0]" xfId="2" builtinId="6"/>
    <cellStyle name="Comma [0] 10" xfId="1200"/>
    <cellStyle name="Comma [0] 10 13 2" xfId="1201"/>
    <cellStyle name="Comma [0] 10 2" xfId="1202"/>
    <cellStyle name="Comma [0] 10 2 2 6" xfId="1203"/>
    <cellStyle name="Comma [0] 10 2 2 6 2" xfId="1204"/>
    <cellStyle name="Comma [0] 10 2 2 6 2 2" xfId="1205"/>
    <cellStyle name="Comma [0] 10 2 2 6 2 3" xfId="1206"/>
    <cellStyle name="Comma [0] 10 2 2 6 3" xfId="1207"/>
    <cellStyle name="Comma [0] 10 2 2 6 4" xfId="1208"/>
    <cellStyle name="Comma [0] 10 2 7" xfId="1209"/>
    <cellStyle name="Comma [0] 10 2 7 2" xfId="1210"/>
    <cellStyle name="Comma [0] 10 2 7 3" xfId="1211"/>
    <cellStyle name="Comma [0] 10 2 9 3" xfId="3"/>
    <cellStyle name="Comma [0] 10 2 9 3 2" xfId="1212"/>
    <cellStyle name="Comma [0] 10 2 9 3 2 2" xfId="1213"/>
    <cellStyle name="Comma [0] 10 2 9 3 3" xfId="1214"/>
    <cellStyle name="Comma [0] 11" xfId="1215"/>
    <cellStyle name="Comma [0] 12" xfId="1216"/>
    <cellStyle name="Comma [0] 123" xfId="1217"/>
    <cellStyle name="Comma [0] 123 2" xfId="1218"/>
    <cellStyle name="Comma [0] 123 3" xfId="1219"/>
    <cellStyle name="Comma [0] 13" xfId="1220"/>
    <cellStyle name="Comma [0] 14" xfId="1221"/>
    <cellStyle name="Comma [0] 16" xfId="1222"/>
    <cellStyle name="Comma [0] 19" xfId="1223"/>
    <cellStyle name="Comma [0] 2" xfId="1224"/>
    <cellStyle name="Comma [0] 2 16 2" xfId="1225"/>
    <cellStyle name="Comma [0] 2 16 2 2" xfId="1226"/>
    <cellStyle name="Comma [0] 2 16 2 3" xfId="1227"/>
    <cellStyle name="Comma [0] 2 18" xfId="1228"/>
    <cellStyle name="Comma [0] 2 18 2" xfId="1229"/>
    <cellStyle name="Comma [0] 2 18 3" xfId="1230"/>
    <cellStyle name="Comma [0] 2 2" xfId="1231"/>
    <cellStyle name="Comma [0] 2 2 2" xfId="1232"/>
    <cellStyle name="Comma [0] 2 2 4" xfId="1233"/>
    <cellStyle name="Comma [0] 2 2 4 2" xfId="1234"/>
    <cellStyle name="Comma [0] 2 2 4 3" xfId="1235"/>
    <cellStyle name="Comma [0] 2 3" xfId="1236"/>
    <cellStyle name="Comma [0] 2 3 2" xfId="1237"/>
    <cellStyle name="Comma [0] 2 4" xfId="1238"/>
    <cellStyle name="Comma [0] 22" xfId="1239"/>
    <cellStyle name="Comma [0] 25" xfId="1240"/>
    <cellStyle name="Comma [0] 28" xfId="1241"/>
    <cellStyle name="Comma [0] 3" xfId="1242"/>
    <cellStyle name="Comma [0] 3 2" xfId="1243"/>
    <cellStyle name="Comma [0] 3 2 2" xfId="1244"/>
    <cellStyle name="Comma [0] 3 20" xfId="1245"/>
    <cellStyle name="Comma [0] 3 20 2" xfId="1246"/>
    <cellStyle name="Comma [0] 3 20 3" xfId="1247"/>
    <cellStyle name="Comma [0] 31" xfId="1248"/>
    <cellStyle name="Comma [0] 34" xfId="1249"/>
    <cellStyle name="Comma [0] 37" xfId="1250"/>
    <cellStyle name="Comma [0] 4" xfId="1251"/>
    <cellStyle name="Comma [0] 4 2" xfId="1252"/>
    <cellStyle name="Comma [0] 4 3" xfId="1253"/>
    <cellStyle name="Comma [0] 40" xfId="1254"/>
    <cellStyle name="Comma [0] 43" xfId="1255"/>
    <cellStyle name="Comma [0] 5" xfId="1256"/>
    <cellStyle name="Comma [0] 6" xfId="1257"/>
    <cellStyle name="Comma [0] 6 2" xfId="1258"/>
    <cellStyle name="Comma [0] 7" xfId="1259"/>
    <cellStyle name="Comma [0] 7 2" xfId="1260"/>
    <cellStyle name="Comma [0] 8" xfId="1261"/>
    <cellStyle name="Comma [0] 9" xfId="1262"/>
    <cellStyle name="Comma 11" xfId="10"/>
    <cellStyle name="Comma 2" xfId="9"/>
    <cellStyle name="Comma 2 2" xfId="1263"/>
    <cellStyle name="Comma 2 2 10" xfId="1264"/>
    <cellStyle name="Comma 2 2 2" xfId="1265"/>
    <cellStyle name="Comma 2 2 2 2" xfId="1266"/>
    <cellStyle name="Comma 2 2 3" xfId="1267"/>
    <cellStyle name="Comma 2 3" xfId="1268"/>
    <cellStyle name="Comma 2 3 2" xfId="1269"/>
    <cellStyle name="Comma 2 4 2 2 2 2" xfId="1270"/>
    <cellStyle name="Comma 2 4 2 2 2 2 2" xfId="1271"/>
    <cellStyle name="Comma 2 4 2 2 2 2 2 2" xfId="1272"/>
    <cellStyle name="Comma 2 4 2 2 2 2 3" xfId="1273"/>
    <cellStyle name="Comma 3" xfId="1274"/>
    <cellStyle name="Comma 3 2" xfId="1275"/>
    <cellStyle name="Comma 4" xfId="5"/>
    <cellStyle name="Comma 4 2" xfId="1277"/>
    <cellStyle name="Comma 4 3" xfId="1276"/>
    <cellStyle name="Comma 5" xfId="1278"/>
    <cellStyle name="Comma 6" xfId="7"/>
    <cellStyle name="Comma 96" xfId="1279"/>
    <cellStyle name="Comma 96 2" xfId="1280"/>
    <cellStyle name="Comma 96 3" xfId="1281"/>
    <cellStyle name="Excel Built-in Comma [0]" xfId="1282"/>
    <cellStyle name="Excel Built-in Excel Built-in Comma [0]" xfId="1283"/>
    <cellStyle name="Excel Built-in Normal 2" xfId="1284"/>
    <cellStyle name="Excel Built-in Normal 3" xfId="1285"/>
    <cellStyle name="Excel Built-in Normal 4" xfId="1286"/>
    <cellStyle name="Explanatory Text 10" xfId="1287"/>
    <cellStyle name="Explanatory Text 11" xfId="1288"/>
    <cellStyle name="Explanatory Text 12" xfId="1289"/>
    <cellStyle name="Explanatory Text 13" xfId="1290"/>
    <cellStyle name="Explanatory Text 14" xfId="1291"/>
    <cellStyle name="Explanatory Text 15" xfId="1292"/>
    <cellStyle name="Explanatory Text 16" xfId="1293"/>
    <cellStyle name="Explanatory Text 17" xfId="1294"/>
    <cellStyle name="Explanatory Text 18" xfId="1295"/>
    <cellStyle name="Explanatory Text 19" xfId="1296"/>
    <cellStyle name="Explanatory Text 2" xfId="1297"/>
    <cellStyle name="Explanatory Text 20" xfId="1298"/>
    <cellStyle name="Explanatory Text 21" xfId="1299"/>
    <cellStyle name="Explanatory Text 22" xfId="1300"/>
    <cellStyle name="Explanatory Text 23" xfId="1301"/>
    <cellStyle name="Explanatory Text 24" xfId="1302"/>
    <cellStyle name="Explanatory Text 25" xfId="1303"/>
    <cellStyle name="Explanatory Text 26" xfId="1304"/>
    <cellStyle name="Explanatory Text 27" xfId="1305"/>
    <cellStyle name="Explanatory Text 28" xfId="1306"/>
    <cellStyle name="Explanatory Text 29" xfId="1307"/>
    <cellStyle name="Explanatory Text 3" xfId="1308"/>
    <cellStyle name="Explanatory Text 30" xfId="1309"/>
    <cellStyle name="Explanatory Text 31" xfId="1310"/>
    <cellStyle name="Explanatory Text 32" xfId="1311"/>
    <cellStyle name="Explanatory Text 33" xfId="1312"/>
    <cellStyle name="Explanatory Text 34" xfId="1313"/>
    <cellStyle name="Explanatory Text 35" xfId="1314"/>
    <cellStyle name="Explanatory Text 36" xfId="1315"/>
    <cellStyle name="Explanatory Text 37" xfId="1316"/>
    <cellStyle name="Explanatory Text 38" xfId="1317"/>
    <cellStyle name="Explanatory Text 39" xfId="1318"/>
    <cellStyle name="Explanatory Text 4" xfId="1319"/>
    <cellStyle name="Explanatory Text 40" xfId="1320"/>
    <cellStyle name="Explanatory Text 41" xfId="1321"/>
    <cellStyle name="Explanatory Text 42" xfId="1322"/>
    <cellStyle name="Explanatory Text 43" xfId="1323"/>
    <cellStyle name="Explanatory Text 5" xfId="1324"/>
    <cellStyle name="Explanatory Text 6" xfId="1325"/>
    <cellStyle name="Explanatory Text 7" xfId="1326"/>
    <cellStyle name="Explanatory Text 8" xfId="1327"/>
    <cellStyle name="Explanatory Text 9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42" xfId="1366"/>
    <cellStyle name="Good 43" xfId="1367"/>
    <cellStyle name="Good 5" xfId="1368"/>
    <cellStyle name="Good 6" xfId="1369"/>
    <cellStyle name="Good 7" xfId="1370"/>
    <cellStyle name="Good 8" xfId="1371"/>
    <cellStyle name="Good 9" xfId="1372"/>
    <cellStyle name="Heading 1 10" xfId="1373"/>
    <cellStyle name="Heading 1 11" xfId="1374"/>
    <cellStyle name="Heading 1 12" xfId="1375"/>
    <cellStyle name="Heading 1 13" xfId="1376"/>
    <cellStyle name="Heading 1 14" xfId="1377"/>
    <cellStyle name="Heading 1 15" xfId="1378"/>
    <cellStyle name="Heading 1 16" xfId="1379"/>
    <cellStyle name="Heading 1 17" xfId="1380"/>
    <cellStyle name="Heading 1 18" xfId="1381"/>
    <cellStyle name="Heading 1 19" xfId="1382"/>
    <cellStyle name="Heading 1 2" xfId="1383"/>
    <cellStyle name="Heading 1 20" xfId="1384"/>
    <cellStyle name="Heading 1 21" xfId="1385"/>
    <cellStyle name="Heading 1 22" xfId="1386"/>
    <cellStyle name="Heading 1 23" xfId="1387"/>
    <cellStyle name="Heading 1 24" xfId="1388"/>
    <cellStyle name="Heading 1 25" xfId="1389"/>
    <cellStyle name="Heading 1 26" xfId="1390"/>
    <cellStyle name="Heading 1 27" xfId="1391"/>
    <cellStyle name="Heading 1 28" xfId="1392"/>
    <cellStyle name="Heading 1 29" xfId="1393"/>
    <cellStyle name="Heading 1 3" xfId="1394"/>
    <cellStyle name="Heading 1 30" xfId="1395"/>
    <cellStyle name="Heading 1 31" xfId="1396"/>
    <cellStyle name="Heading 1 32" xfId="1397"/>
    <cellStyle name="Heading 1 33" xfId="1398"/>
    <cellStyle name="Heading 1 34" xfId="1399"/>
    <cellStyle name="Heading 1 35" xfId="1400"/>
    <cellStyle name="Heading 1 36" xfId="1401"/>
    <cellStyle name="Heading 1 37" xfId="1402"/>
    <cellStyle name="Heading 1 38" xfId="1403"/>
    <cellStyle name="Heading 1 39" xfId="1404"/>
    <cellStyle name="Heading 1 4" xfId="1405"/>
    <cellStyle name="Heading 1 40" xfId="1406"/>
    <cellStyle name="Heading 1 41" xfId="1407"/>
    <cellStyle name="Heading 1 42" xfId="1408"/>
    <cellStyle name="Heading 1 43" xfId="1409"/>
    <cellStyle name="Heading 1 5" xfId="1410"/>
    <cellStyle name="Heading 1 6" xfId="1411"/>
    <cellStyle name="Heading 1 7" xfId="1412"/>
    <cellStyle name="Heading 1 8" xfId="1413"/>
    <cellStyle name="Heading 1 9" xfId="1414"/>
    <cellStyle name="Heading 2 10" xfId="1415"/>
    <cellStyle name="Heading 2 11" xfId="1416"/>
    <cellStyle name="Heading 2 12" xfId="1417"/>
    <cellStyle name="Heading 2 13" xfId="1418"/>
    <cellStyle name="Heading 2 14" xfId="1419"/>
    <cellStyle name="Heading 2 15" xfId="1420"/>
    <cellStyle name="Heading 2 16" xfId="1421"/>
    <cellStyle name="Heading 2 17" xfId="1422"/>
    <cellStyle name="Heading 2 18" xfId="1423"/>
    <cellStyle name="Heading 2 19" xfId="1424"/>
    <cellStyle name="Heading 2 2" xfId="1425"/>
    <cellStyle name="Heading 2 20" xfId="1426"/>
    <cellStyle name="Heading 2 21" xfId="1427"/>
    <cellStyle name="Heading 2 22" xfId="1428"/>
    <cellStyle name="Heading 2 23" xfId="1429"/>
    <cellStyle name="Heading 2 24" xfId="1430"/>
    <cellStyle name="Heading 2 25" xfId="1431"/>
    <cellStyle name="Heading 2 26" xfId="1432"/>
    <cellStyle name="Heading 2 27" xfId="1433"/>
    <cellStyle name="Heading 2 28" xfId="1434"/>
    <cellStyle name="Heading 2 29" xfId="1435"/>
    <cellStyle name="Heading 2 3" xfId="1436"/>
    <cellStyle name="Heading 2 30" xfId="1437"/>
    <cellStyle name="Heading 2 31" xfId="1438"/>
    <cellStyle name="Heading 2 32" xfId="1439"/>
    <cellStyle name="Heading 2 33" xfId="1440"/>
    <cellStyle name="Heading 2 34" xfId="1441"/>
    <cellStyle name="Heading 2 35" xfId="1442"/>
    <cellStyle name="Heading 2 36" xfId="1443"/>
    <cellStyle name="Heading 2 37" xfId="1444"/>
    <cellStyle name="Heading 2 38" xfId="1445"/>
    <cellStyle name="Heading 2 39" xfId="1446"/>
    <cellStyle name="Heading 2 4" xfId="1447"/>
    <cellStyle name="Heading 2 40" xfId="1448"/>
    <cellStyle name="Heading 2 41" xfId="1449"/>
    <cellStyle name="Heading 2 42" xfId="1450"/>
    <cellStyle name="Heading 2 43" xfId="1451"/>
    <cellStyle name="Heading 2 5" xfId="1452"/>
    <cellStyle name="Heading 2 6" xfId="1453"/>
    <cellStyle name="Heading 2 7" xfId="1454"/>
    <cellStyle name="Heading 2 8" xfId="1455"/>
    <cellStyle name="Heading 2 9" xfId="1456"/>
    <cellStyle name="Heading 3 10" xfId="1457"/>
    <cellStyle name="Heading 3 11" xfId="1458"/>
    <cellStyle name="Heading 3 12" xfId="1459"/>
    <cellStyle name="Heading 3 13" xfId="1460"/>
    <cellStyle name="Heading 3 14" xfId="1461"/>
    <cellStyle name="Heading 3 15" xfId="1462"/>
    <cellStyle name="Heading 3 16" xfId="1463"/>
    <cellStyle name="Heading 3 17" xfId="1464"/>
    <cellStyle name="Heading 3 18" xfId="1465"/>
    <cellStyle name="Heading 3 19" xfId="1466"/>
    <cellStyle name="Heading 3 2" xfId="1467"/>
    <cellStyle name="Heading 3 20" xfId="1468"/>
    <cellStyle name="Heading 3 21" xfId="1469"/>
    <cellStyle name="Heading 3 22" xfId="1470"/>
    <cellStyle name="Heading 3 23" xfId="1471"/>
    <cellStyle name="Heading 3 24" xfId="1472"/>
    <cellStyle name="Heading 3 25" xfId="1473"/>
    <cellStyle name="Heading 3 26" xfId="1474"/>
    <cellStyle name="Heading 3 27" xfId="1475"/>
    <cellStyle name="Heading 3 28" xfId="1476"/>
    <cellStyle name="Heading 3 29" xfId="1477"/>
    <cellStyle name="Heading 3 3" xfId="1478"/>
    <cellStyle name="Heading 3 30" xfId="1479"/>
    <cellStyle name="Heading 3 31" xfId="1480"/>
    <cellStyle name="Heading 3 32" xfId="1481"/>
    <cellStyle name="Heading 3 33" xfId="1482"/>
    <cellStyle name="Heading 3 34" xfId="1483"/>
    <cellStyle name="Heading 3 35" xfId="1484"/>
    <cellStyle name="Heading 3 36" xfId="1485"/>
    <cellStyle name="Heading 3 37" xfId="1486"/>
    <cellStyle name="Heading 3 38" xfId="1487"/>
    <cellStyle name="Heading 3 39" xfId="1488"/>
    <cellStyle name="Heading 3 4" xfId="1489"/>
    <cellStyle name="Heading 3 40" xfId="1490"/>
    <cellStyle name="Heading 3 41" xfId="1491"/>
    <cellStyle name="Heading 3 42" xfId="1492"/>
    <cellStyle name="Heading 3 43" xfId="1493"/>
    <cellStyle name="Heading 3 5" xfId="1494"/>
    <cellStyle name="Heading 3 6" xfId="1495"/>
    <cellStyle name="Heading 3 7" xfId="1496"/>
    <cellStyle name="Heading 3 8" xfId="1497"/>
    <cellStyle name="Heading 3 9" xfId="1498"/>
    <cellStyle name="Heading 4 10" xfId="1499"/>
    <cellStyle name="Heading 4 11" xfId="1500"/>
    <cellStyle name="Heading 4 12" xfId="1501"/>
    <cellStyle name="Heading 4 13" xfId="1502"/>
    <cellStyle name="Heading 4 14" xfId="1503"/>
    <cellStyle name="Heading 4 15" xfId="1504"/>
    <cellStyle name="Heading 4 16" xfId="1505"/>
    <cellStyle name="Heading 4 17" xfId="1506"/>
    <cellStyle name="Heading 4 18" xfId="1507"/>
    <cellStyle name="Heading 4 19" xfId="1508"/>
    <cellStyle name="Heading 4 2" xfId="1509"/>
    <cellStyle name="Heading 4 20" xfId="1510"/>
    <cellStyle name="Heading 4 21" xfId="1511"/>
    <cellStyle name="Heading 4 22" xfId="1512"/>
    <cellStyle name="Heading 4 23" xfId="1513"/>
    <cellStyle name="Heading 4 24" xfId="1514"/>
    <cellStyle name="Heading 4 25" xfId="1515"/>
    <cellStyle name="Heading 4 26" xfId="1516"/>
    <cellStyle name="Heading 4 27" xfId="1517"/>
    <cellStyle name="Heading 4 28" xfId="1518"/>
    <cellStyle name="Heading 4 29" xfId="1519"/>
    <cellStyle name="Heading 4 3" xfId="1520"/>
    <cellStyle name="Heading 4 30" xfId="1521"/>
    <cellStyle name="Heading 4 31" xfId="1522"/>
    <cellStyle name="Heading 4 32" xfId="1523"/>
    <cellStyle name="Heading 4 33" xfId="1524"/>
    <cellStyle name="Heading 4 34" xfId="1525"/>
    <cellStyle name="Heading 4 35" xfId="1526"/>
    <cellStyle name="Heading 4 36" xfId="1527"/>
    <cellStyle name="Heading 4 37" xfId="1528"/>
    <cellStyle name="Heading 4 38" xfId="1529"/>
    <cellStyle name="Heading 4 39" xfId="1530"/>
    <cellStyle name="Heading 4 4" xfId="1531"/>
    <cellStyle name="Heading 4 40" xfId="1532"/>
    <cellStyle name="Heading 4 41" xfId="1533"/>
    <cellStyle name="Heading 4 42" xfId="1534"/>
    <cellStyle name="Heading 4 43" xfId="1535"/>
    <cellStyle name="Heading 4 5" xfId="1536"/>
    <cellStyle name="Heading 4 6" xfId="1537"/>
    <cellStyle name="Heading 4 7" xfId="1538"/>
    <cellStyle name="Heading 4 8" xfId="1539"/>
    <cellStyle name="Heading 4 9" xfId="1540"/>
    <cellStyle name="Input 10" xfId="1541"/>
    <cellStyle name="Input 11" xfId="1542"/>
    <cellStyle name="Input 12" xfId="1543"/>
    <cellStyle name="Input 13" xfId="1544"/>
    <cellStyle name="Input 14" xfId="1545"/>
    <cellStyle name="Input 15" xfId="1546"/>
    <cellStyle name="Input 16" xfId="1547"/>
    <cellStyle name="Input 17" xfId="1548"/>
    <cellStyle name="Input 18" xfId="1549"/>
    <cellStyle name="Input 19" xfId="1550"/>
    <cellStyle name="Input 2" xfId="1551"/>
    <cellStyle name="Input 2 2" xfId="1552"/>
    <cellStyle name="Input 2 3" xfId="1553"/>
    <cellStyle name="Input 20" xfId="1554"/>
    <cellStyle name="Input 21" xfId="1555"/>
    <cellStyle name="Input 22" xfId="1556"/>
    <cellStyle name="Input 23" xfId="1557"/>
    <cellStyle name="Input 24" xfId="1558"/>
    <cellStyle name="Input 25" xfId="1559"/>
    <cellStyle name="Input 26" xfId="1560"/>
    <cellStyle name="Input 27" xfId="1561"/>
    <cellStyle name="Input 28" xfId="1562"/>
    <cellStyle name="Input 29" xfId="1563"/>
    <cellStyle name="Input 3" xfId="1564"/>
    <cellStyle name="Input 30" xfId="1565"/>
    <cellStyle name="Input 31" xfId="1566"/>
    <cellStyle name="Input 32" xfId="1567"/>
    <cellStyle name="Input 33" xfId="1568"/>
    <cellStyle name="Input 34" xfId="1569"/>
    <cellStyle name="Input 35" xfId="1570"/>
    <cellStyle name="Input 36" xfId="1571"/>
    <cellStyle name="Input 37" xfId="1572"/>
    <cellStyle name="Input 38" xfId="1573"/>
    <cellStyle name="Input 39" xfId="1574"/>
    <cellStyle name="Input 4" xfId="1575"/>
    <cellStyle name="Input 40" xfId="1576"/>
    <cellStyle name="Input 41" xfId="1577"/>
    <cellStyle name="Input 42" xfId="1578"/>
    <cellStyle name="Input 43" xfId="1579"/>
    <cellStyle name="Input 5" xfId="1580"/>
    <cellStyle name="Input 6" xfId="1581"/>
    <cellStyle name="Input 7" xfId="1582"/>
    <cellStyle name="Input 8" xfId="1583"/>
    <cellStyle name="Input 9" xfId="1584"/>
    <cellStyle name="Linked Cell 10" xfId="1585"/>
    <cellStyle name="Linked Cell 11" xfId="1586"/>
    <cellStyle name="Linked Cell 12" xfId="1587"/>
    <cellStyle name="Linked Cell 13" xfId="1588"/>
    <cellStyle name="Linked Cell 14" xfId="1589"/>
    <cellStyle name="Linked Cell 15" xfId="1590"/>
    <cellStyle name="Linked Cell 16" xfId="1591"/>
    <cellStyle name="Linked Cell 17" xfId="1592"/>
    <cellStyle name="Linked Cell 18" xfId="1593"/>
    <cellStyle name="Linked Cell 19" xfId="1594"/>
    <cellStyle name="Linked Cell 2" xfId="1595"/>
    <cellStyle name="Linked Cell 20" xfId="1596"/>
    <cellStyle name="Linked Cell 21" xfId="1597"/>
    <cellStyle name="Linked Cell 22" xfId="1598"/>
    <cellStyle name="Linked Cell 23" xfId="1599"/>
    <cellStyle name="Linked Cell 24" xfId="1600"/>
    <cellStyle name="Linked Cell 25" xfId="1601"/>
    <cellStyle name="Linked Cell 26" xfId="1602"/>
    <cellStyle name="Linked Cell 27" xfId="1603"/>
    <cellStyle name="Linked Cell 28" xfId="1604"/>
    <cellStyle name="Linked Cell 29" xfId="1605"/>
    <cellStyle name="Linked Cell 3" xfId="1606"/>
    <cellStyle name="Linked Cell 30" xfId="1607"/>
    <cellStyle name="Linked Cell 31" xfId="1608"/>
    <cellStyle name="Linked Cell 32" xfId="1609"/>
    <cellStyle name="Linked Cell 33" xfId="1610"/>
    <cellStyle name="Linked Cell 34" xfId="1611"/>
    <cellStyle name="Linked Cell 35" xfId="1612"/>
    <cellStyle name="Linked Cell 36" xfId="1613"/>
    <cellStyle name="Linked Cell 37" xfId="1614"/>
    <cellStyle name="Linked Cell 38" xfId="1615"/>
    <cellStyle name="Linked Cell 39" xfId="1616"/>
    <cellStyle name="Linked Cell 4" xfId="1617"/>
    <cellStyle name="Linked Cell 40" xfId="1618"/>
    <cellStyle name="Linked Cell 41" xfId="1619"/>
    <cellStyle name="Linked Cell 42" xfId="1620"/>
    <cellStyle name="Linked Cell 43" xfId="1621"/>
    <cellStyle name="Linked Cell 5" xfId="1622"/>
    <cellStyle name="Linked Cell 6" xfId="1623"/>
    <cellStyle name="Linked Cell 7" xfId="1624"/>
    <cellStyle name="Linked Cell 8" xfId="1625"/>
    <cellStyle name="Linked Cell 9" xfId="1626"/>
    <cellStyle name="Neutral 10" xfId="1627"/>
    <cellStyle name="Neutral 11" xfId="1628"/>
    <cellStyle name="Neutral 12" xfId="1629"/>
    <cellStyle name="Neutral 13" xfId="1630"/>
    <cellStyle name="Neutral 14" xfId="1631"/>
    <cellStyle name="Neutral 15" xfId="1632"/>
    <cellStyle name="Neutral 16" xfId="1633"/>
    <cellStyle name="Neutral 17" xfId="1634"/>
    <cellStyle name="Neutral 18" xfId="1635"/>
    <cellStyle name="Neutral 19" xfId="1636"/>
    <cellStyle name="Neutral 2" xfId="1637"/>
    <cellStyle name="Neutral 2 2" xfId="1638"/>
    <cellStyle name="Neutral 2 3" xfId="1639"/>
    <cellStyle name="Neutral 20" xfId="1640"/>
    <cellStyle name="Neutral 21" xfId="1641"/>
    <cellStyle name="Neutral 22" xfId="1642"/>
    <cellStyle name="Neutral 23" xfId="1643"/>
    <cellStyle name="Neutral 24" xfId="1644"/>
    <cellStyle name="Neutral 25" xfId="1645"/>
    <cellStyle name="Neutral 26" xfId="1646"/>
    <cellStyle name="Neutral 27" xfId="1647"/>
    <cellStyle name="Neutral 28" xfId="1648"/>
    <cellStyle name="Neutral 29" xfId="1649"/>
    <cellStyle name="Neutral 3" xfId="1650"/>
    <cellStyle name="Neutral 30" xfId="1651"/>
    <cellStyle name="Neutral 31" xfId="1652"/>
    <cellStyle name="Neutral 32" xfId="1653"/>
    <cellStyle name="Neutral 33" xfId="1654"/>
    <cellStyle name="Neutral 34" xfId="1655"/>
    <cellStyle name="Neutral 35" xfId="1656"/>
    <cellStyle name="Neutral 36" xfId="1657"/>
    <cellStyle name="Neutral 37" xfId="1658"/>
    <cellStyle name="Neutral 38" xfId="1659"/>
    <cellStyle name="Neutral 39" xfId="1660"/>
    <cellStyle name="Neutral 4" xfId="1661"/>
    <cellStyle name="Neutral 40" xfId="1662"/>
    <cellStyle name="Neutral 41" xfId="1663"/>
    <cellStyle name="Neutral 42" xfId="1664"/>
    <cellStyle name="Neutral 43" xfId="1665"/>
    <cellStyle name="Neutral 5" xfId="1666"/>
    <cellStyle name="Neutral 6" xfId="1667"/>
    <cellStyle name="Neutral 7" xfId="1668"/>
    <cellStyle name="Neutral 8" xfId="1669"/>
    <cellStyle name="Neutral 9" xfId="1670"/>
    <cellStyle name="Normal" xfId="0" builtinId="0"/>
    <cellStyle name="Normal 10" xfId="1671"/>
    <cellStyle name="Normal 10 10 2" xfId="1672"/>
    <cellStyle name="Normal 10 2" xfId="1673"/>
    <cellStyle name="Normal 11" xfId="1674"/>
    <cellStyle name="Normal 11 2" xfId="1675"/>
    <cellStyle name="Normal 12" xfId="1676"/>
    <cellStyle name="Normal 12 2" xfId="1677"/>
    <cellStyle name="Normal 13" xfId="1678"/>
    <cellStyle name="Normal 13 4 2" xfId="1679"/>
    <cellStyle name="Normal 14" xfId="1680"/>
    <cellStyle name="Normal 15" xfId="1681"/>
    <cellStyle name="Normal 15 2 2" xfId="1682"/>
    <cellStyle name="Normal 16" xfId="1683"/>
    <cellStyle name="Normal 17" xfId="1684"/>
    <cellStyle name="Normal 18" xfId="1685"/>
    <cellStyle name="Normal 19" xfId="1686"/>
    <cellStyle name="Normal 199" xfId="1687"/>
    <cellStyle name="Normal 199 2" xfId="1688"/>
    <cellStyle name="Normal 199 3" xfId="1689"/>
    <cellStyle name="Normal 2" xfId="8"/>
    <cellStyle name="Normal 2 10" xfId="1690"/>
    <cellStyle name="Normal 2 10 3" xfId="1691"/>
    <cellStyle name="Normal 2 10 3 2" xfId="1692"/>
    <cellStyle name="Normal 2 10 3 3" xfId="1693"/>
    <cellStyle name="Normal 2 11" xfId="1694"/>
    <cellStyle name="Normal 2 12" xfId="1695"/>
    <cellStyle name="Normal 2 13" xfId="1696"/>
    <cellStyle name="Normal 2 14" xfId="1697"/>
    <cellStyle name="Normal 2 15" xfId="1698"/>
    <cellStyle name="Normal 2 15 2" xfId="1699"/>
    <cellStyle name="Normal 2 15 2 2" xfId="1700"/>
    <cellStyle name="Normal 2 15 2 3" xfId="1701"/>
    <cellStyle name="Normal 2 16" xfId="1702"/>
    <cellStyle name="Normal 2 17" xfId="1703"/>
    <cellStyle name="Normal 2 18" xfId="1704"/>
    <cellStyle name="Normal 2 19" xfId="1705"/>
    <cellStyle name="Normal 2 2" xfId="11"/>
    <cellStyle name="Normal 2 2 2" xfId="1706"/>
    <cellStyle name="Normal 2 2 20 3" xfId="1707"/>
    <cellStyle name="Normal 2 2 20 3 2" xfId="1708"/>
    <cellStyle name="Normal 2 2 20 3 3" xfId="1709"/>
    <cellStyle name="Normal 2 2 3" xfId="1710"/>
    <cellStyle name="Normal 2 20" xfId="1711"/>
    <cellStyle name="Normal 2 21" xfId="1712"/>
    <cellStyle name="Normal 2 22" xfId="1713"/>
    <cellStyle name="Normal 2 23" xfId="1714"/>
    <cellStyle name="Normal 2 24" xfId="1715"/>
    <cellStyle name="Normal 2 25" xfId="1716"/>
    <cellStyle name="Normal 2 26" xfId="1717"/>
    <cellStyle name="Normal 2 27" xfId="1718"/>
    <cellStyle name="Normal 2 28" xfId="1719"/>
    <cellStyle name="Normal 2 29" xfId="1720"/>
    <cellStyle name="Normal 2 3" xfId="1721"/>
    <cellStyle name="Normal 2 3 2" xfId="1722"/>
    <cellStyle name="Normal 2 30" xfId="1723"/>
    <cellStyle name="Normal 2 31" xfId="1724"/>
    <cellStyle name="Normal 2 32" xfId="1725"/>
    <cellStyle name="Normal 2 33" xfId="1726"/>
    <cellStyle name="Normal 2 34" xfId="1727"/>
    <cellStyle name="Normal 2 35" xfId="1728"/>
    <cellStyle name="Normal 2 36" xfId="1729"/>
    <cellStyle name="Normal 2 37" xfId="1730"/>
    <cellStyle name="Normal 2 38" xfId="1731"/>
    <cellStyle name="Normal 2 39" xfId="1732"/>
    <cellStyle name="Normal 2 4" xfId="1733"/>
    <cellStyle name="Normal 2 4 2" xfId="1734"/>
    <cellStyle name="Normal 2 40" xfId="1735"/>
    <cellStyle name="Normal 2 41" xfId="1736"/>
    <cellStyle name="Normal 2 42" xfId="1737"/>
    <cellStyle name="Normal 2 43" xfId="1738"/>
    <cellStyle name="Normal 2 44" xfId="1739"/>
    <cellStyle name="Normal 2 5" xfId="1740"/>
    <cellStyle name="Normal 2 5 2" xfId="1741"/>
    <cellStyle name="Normal 2 6" xfId="1742"/>
    <cellStyle name="Normal 2 6 2" xfId="1743"/>
    <cellStyle name="Normal 2 7" xfId="1744"/>
    <cellStyle name="Normal 2 7 2" xfId="1745"/>
    <cellStyle name="Normal 2 8" xfId="1746"/>
    <cellStyle name="Normal 2 9" xfId="1747"/>
    <cellStyle name="Normal 20" xfId="1748"/>
    <cellStyle name="Normal 21" xfId="1749"/>
    <cellStyle name="Normal 22" xfId="1750"/>
    <cellStyle name="Normal 23" xfId="1751"/>
    <cellStyle name="Normal 24" xfId="1752"/>
    <cellStyle name="Normal 25" xfId="1753"/>
    <cellStyle name="Normal 26" xfId="1754"/>
    <cellStyle name="Normal 27" xfId="1755"/>
    <cellStyle name="Normal 28" xfId="1756"/>
    <cellStyle name="Normal 29" xfId="1757"/>
    <cellStyle name="Normal 3" xfId="1758"/>
    <cellStyle name="Normal 3 10 6" xfId="1759"/>
    <cellStyle name="Normal 3 10 6 2" xfId="1760"/>
    <cellStyle name="Normal 3 10 6 2 2" xfId="1761"/>
    <cellStyle name="Normal 3 10 6 2 3" xfId="1762"/>
    <cellStyle name="Normal 3 10 6 3" xfId="1763"/>
    <cellStyle name="Normal 3 10 6 4" xfId="1764"/>
    <cellStyle name="Normal 3 11" xfId="1765"/>
    <cellStyle name="Normal 3 2" xfId="1766"/>
    <cellStyle name="Normal 3 2 2" xfId="1767"/>
    <cellStyle name="Normal 3 3" xfId="1768"/>
    <cellStyle name="Normal 30" xfId="1769"/>
    <cellStyle name="Normal 31" xfId="1770"/>
    <cellStyle name="Normal 32" xfId="1771"/>
    <cellStyle name="Normal 33" xfId="1772"/>
    <cellStyle name="Normal 34" xfId="1773"/>
    <cellStyle name="Normal 35" xfId="1774"/>
    <cellStyle name="Normal 36" xfId="1775"/>
    <cellStyle name="Normal 37" xfId="1776"/>
    <cellStyle name="Normal 38" xfId="1777"/>
    <cellStyle name="Normal 39" xfId="1778"/>
    <cellStyle name="Normal 4" xfId="1779"/>
    <cellStyle name="Normal 4 2" xfId="1780"/>
    <cellStyle name="Normal 4 3" xfId="1781"/>
    <cellStyle name="Normal 40" xfId="1782"/>
    <cellStyle name="Normal 41" xfId="1783"/>
    <cellStyle name="Normal 42" xfId="1784"/>
    <cellStyle name="Normal 43" xfId="1785"/>
    <cellStyle name="Normal 44" xfId="1786"/>
    <cellStyle name="Normal 45" xfId="1787"/>
    <cellStyle name="Normal 46" xfId="6"/>
    <cellStyle name="Normal 5" xfId="1788"/>
    <cellStyle name="Normal 5 2" xfId="1789"/>
    <cellStyle name="Normal 5 2 2" xfId="1790"/>
    <cellStyle name="Normal 5 3" xfId="1791"/>
    <cellStyle name="Normal 6" xfId="1792"/>
    <cellStyle name="Normal 6 2" xfId="1793"/>
    <cellStyle name="Normal 6 3" xfId="1794"/>
    <cellStyle name="Normal 7" xfId="1795"/>
    <cellStyle name="Normal 70" xfId="1796"/>
    <cellStyle name="Normal 70 2" xfId="1797"/>
    <cellStyle name="Normal 70 2 2" xfId="1798"/>
    <cellStyle name="Normal 70 2 3" xfId="1799"/>
    <cellStyle name="Normal 70 3" xfId="1800"/>
    <cellStyle name="Normal 70 4" xfId="1801"/>
    <cellStyle name="Normal 72 2 2" xfId="1802"/>
    <cellStyle name="Normal 72 2 2 2" xfId="1803"/>
    <cellStyle name="Normal 72 2 2 2 2" xfId="1804"/>
    <cellStyle name="Normal 72 2 2 2 3" xfId="1805"/>
    <cellStyle name="Normal 72 2 2 3" xfId="1806"/>
    <cellStyle name="Normal 72 2 2 4" xfId="1807"/>
    <cellStyle name="Normal 8" xfId="1808"/>
    <cellStyle name="Normal 9" xfId="1809"/>
    <cellStyle name="Note 10" xfId="1810"/>
    <cellStyle name="Note 11" xfId="1811"/>
    <cellStyle name="Note 12" xfId="1812"/>
    <cellStyle name="Note 13" xfId="1813"/>
    <cellStyle name="Note 14" xfId="1814"/>
    <cellStyle name="Note 15" xfId="1815"/>
    <cellStyle name="Note 16" xfId="1816"/>
    <cellStyle name="Note 17" xfId="1817"/>
    <cellStyle name="Note 18" xfId="1818"/>
    <cellStyle name="Note 19" xfId="1819"/>
    <cellStyle name="Note 2" xfId="1820"/>
    <cellStyle name="Note 2 2" xfId="1821"/>
    <cellStyle name="Note 2 3" xfId="1822"/>
    <cellStyle name="Note 20" xfId="1823"/>
    <cellStyle name="Note 21" xfId="1824"/>
    <cellStyle name="Note 22" xfId="1825"/>
    <cellStyle name="Note 23" xfId="1826"/>
    <cellStyle name="Note 24" xfId="1827"/>
    <cellStyle name="Note 25" xfId="1828"/>
    <cellStyle name="Note 26" xfId="1829"/>
    <cellStyle name="Note 27" xfId="1830"/>
    <cellStyle name="Note 28" xfId="1831"/>
    <cellStyle name="Note 29" xfId="1832"/>
    <cellStyle name="Note 3" xfId="1833"/>
    <cellStyle name="Note 30" xfId="1834"/>
    <cellStyle name="Note 31" xfId="1835"/>
    <cellStyle name="Note 32" xfId="1836"/>
    <cellStyle name="Note 33" xfId="1837"/>
    <cellStyle name="Note 34" xfId="1838"/>
    <cellStyle name="Note 35" xfId="1839"/>
    <cellStyle name="Note 36" xfId="1840"/>
    <cellStyle name="Note 37" xfId="1841"/>
    <cellStyle name="Note 38" xfId="1842"/>
    <cellStyle name="Note 39" xfId="1843"/>
    <cellStyle name="Note 4" xfId="1844"/>
    <cellStyle name="Note 40" xfId="1845"/>
    <cellStyle name="Note 41" xfId="1846"/>
    <cellStyle name="Note 42" xfId="1847"/>
    <cellStyle name="Note 43" xfId="1848"/>
    <cellStyle name="Note 5" xfId="1849"/>
    <cellStyle name="Note 6" xfId="1850"/>
    <cellStyle name="Note 7" xfId="1851"/>
    <cellStyle name="Note 8" xfId="1852"/>
    <cellStyle name="Note 9" xfId="1853"/>
    <cellStyle name="Output 10" xfId="1854"/>
    <cellStyle name="Output 11" xfId="1855"/>
    <cellStyle name="Output 12" xfId="1856"/>
    <cellStyle name="Output 13" xfId="1857"/>
    <cellStyle name="Output 14" xfId="1858"/>
    <cellStyle name="Output 15" xfId="1859"/>
    <cellStyle name="Output 16" xfId="1860"/>
    <cellStyle name="Output 17" xfId="1861"/>
    <cellStyle name="Output 18" xfId="1862"/>
    <cellStyle name="Output 19" xfId="1863"/>
    <cellStyle name="Output 2" xfId="1864"/>
    <cellStyle name="Output 2 2" xfId="1865"/>
    <cellStyle name="Output 2 3" xfId="1866"/>
    <cellStyle name="Output 20" xfId="1867"/>
    <cellStyle name="Output 21" xfId="1868"/>
    <cellStyle name="Output 22" xfId="1869"/>
    <cellStyle name="Output 23" xfId="1870"/>
    <cellStyle name="Output 24" xfId="1871"/>
    <cellStyle name="Output 25" xfId="1872"/>
    <cellStyle name="Output 26" xfId="1873"/>
    <cellStyle name="Output 27" xfId="1874"/>
    <cellStyle name="Output 28" xfId="1875"/>
    <cellStyle name="Output 29" xfId="1876"/>
    <cellStyle name="Output 3" xfId="1877"/>
    <cellStyle name="Output 30" xfId="1878"/>
    <cellStyle name="Output 31" xfId="1879"/>
    <cellStyle name="Output 32" xfId="1880"/>
    <cellStyle name="Output 33" xfId="1881"/>
    <cellStyle name="Output 34" xfId="1882"/>
    <cellStyle name="Output 35" xfId="1883"/>
    <cellStyle name="Output 36" xfId="1884"/>
    <cellStyle name="Output 37" xfId="1885"/>
    <cellStyle name="Output 38" xfId="1886"/>
    <cellStyle name="Output 39" xfId="1887"/>
    <cellStyle name="Output 4" xfId="1888"/>
    <cellStyle name="Output 40" xfId="1889"/>
    <cellStyle name="Output 41" xfId="1890"/>
    <cellStyle name="Output 42" xfId="1891"/>
    <cellStyle name="Output 43" xfId="1892"/>
    <cellStyle name="Output 5" xfId="1893"/>
    <cellStyle name="Output 6" xfId="1894"/>
    <cellStyle name="Output 7" xfId="1895"/>
    <cellStyle name="Output 8" xfId="1896"/>
    <cellStyle name="Output 9" xfId="1897"/>
    <cellStyle name="TableStyleLight1" xfId="4"/>
    <cellStyle name="TableStyleLight1 3 2 3" xfId="1898"/>
    <cellStyle name="TableStyleLight1 3 2 3 2" xfId="1899"/>
    <cellStyle name="TableStyleLight1 3 2 3 2 2" xfId="1900"/>
    <cellStyle name="TableStyleLight1 3 2 3 2 3" xfId="1901"/>
    <cellStyle name="TableStyleLight1 3 2 3 3" xfId="1902"/>
    <cellStyle name="TableStyleLight1 3 2 3 4" xfId="1903"/>
    <cellStyle name="Title 10" xfId="1904"/>
    <cellStyle name="Title 11" xfId="1905"/>
    <cellStyle name="Title 12" xfId="1906"/>
    <cellStyle name="Title 13" xfId="1907"/>
    <cellStyle name="Title 14" xfId="1908"/>
    <cellStyle name="Title 15" xfId="1909"/>
    <cellStyle name="Title 16" xfId="1910"/>
    <cellStyle name="Title 17" xfId="1911"/>
    <cellStyle name="Title 18" xfId="1912"/>
    <cellStyle name="Title 19" xfId="1913"/>
    <cellStyle name="Title 2" xfId="1914"/>
    <cellStyle name="Title 2 2" xfId="1915"/>
    <cellStyle name="Title 2 3" xfId="1916"/>
    <cellStyle name="Title 20" xfId="1917"/>
    <cellStyle name="Title 21" xfId="1918"/>
    <cellStyle name="Title 22" xfId="1919"/>
    <cellStyle name="Title 23" xfId="1920"/>
    <cellStyle name="Title 24" xfId="1921"/>
    <cellStyle name="Title 25" xfId="1922"/>
    <cellStyle name="Title 26" xfId="1923"/>
    <cellStyle name="Title 27" xfId="1924"/>
    <cellStyle name="Title 28" xfId="1925"/>
    <cellStyle name="Title 29" xfId="1926"/>
    <cellStyle name="Title 3" xfId="1927"/>
    <cellStyle name="Title 30" xfId="1928"/>
    <cellStyle name="Title 31" xfId="1929"/>
    <cellStyle name="Title 32" xfId="1930"/>
    <cellStyle name="Title 33" xfId="1931"/>
    <cellStyle name="Title 34" xfId="1932"/>
    <cellStyle name="Title 35" xfId="1933"/>
    <cellStyle name="Title 36" xfId="1934"/>
    <cellStyle name="Title 37" xfId="1935"/>
    <cellStyle name="Title 38" xfId="1936"/>
    <cellStyle name="Title 39" xfId="1937"/>
    <cellStyle name="Title 4" xfId="1938"/>
    <cellStyle name="Title 40" xfId="1939"/>
    <cellStyle name="Title 41" xfId="1940"/>
    <cellStyle name="Title 42" xfId="1941"/>
    <cellStyle name="Title 43" xfId="1942"/>
    <cellStyle name="Title 5" xfId="1943"/>
    <cellStyle name="Title 6" xfId="1944"/>
    <cellStyle name="Title 7" xfId="1945"/>
    <cellStyle name="Title 8" xfId="1946"/>
    <cellStyle name="Title 9" xfId="1947"/>
    <cellStyle name="Total 10" xfId="1948"/>
    <cellStyle name="Total 11" xfId="1949"/>
    <cellStyle name="Total 12" xfId="1950"/>
    <cellStyle name="Total 13" xfId="1951"/>
    <cellStyle name="Total 14" xfId="1952"/>
    <cellStyle name="Total 15" xfId="1953"/>
    <cellStyle name="Total 16" xfId="1954"/>
    <cellStyle name="Total 17" xfId="1955"/>
    <cellStyle name="Total 18" xfId="1956"/>
    <cellStyle name="Total 19" xfId="1957"/>
    <cellStyle name="Total 2" xfId="1958"/>
    <cellStyle name="Total 20" xfId="1959"/>
    <cellStyle name="Total 21" xfId="1960"/>
    <cellStyle name="Total 22" xfId="1961"/>
    <cellStyle name="Total 23" xfId="1962"/>
    <cellStyle name="Total 24" xfId="1963"/>
    <cellStyle name="Total 25" xfId="1964"/>
    <cellStyle name="Total 26" xfId="1965"/>
    <cellStyle name="Total 27" xfId="1966"/>
    <cellStyle name="Total 28" xfId="1967"/>
    <cellStyle name="Total 29" xfId="1968"/>
    <cellStyle name="Total 3" xfId="1969"/>
    <cellStyle name="Total 30" xfId="1970"/>
    <cellStyle name="Total 31" xfId="1971"/>
    <cellStyle name="Total 32" xfId="1972"/>
    <cellStyle name="Total 33" xfId="1973"/>
    <cellStyle name="Total 34" xfId="1974"/>
    <cellStyle name="Total 35" xfId="1975"/>
    <cellStyle name="Total 36" xfId="1976"/>
    <cellStyle name="Total 37" xfId="1977"/>
    <cellStyle name="Total 38" xfId="1978"/>
    <cellStyle name="Total 39" xfId="1979"/>
    <cellStyle name="Total 4" xfId="1980"/>
    <cellStyle name="Total 40" xfId="1981"/>
    <cellStyle name="Total 41" xfId="1982"/>
    <cellStyle name="Total 42" xfId="1983"/>
    <cellStyle name="Total 43" xfId="1984"/>
    <cellStyle name="Total 5" xfId="1985"/>
    <cellStyle name="Total 6" xfId="1986"/>
    <cellStyle name="Total 7" xfId="1987"/>
    <cellStyle name="Total 8" xfId="1988"/>
    <cellStyle name="Total 9" xfId="1989"/>
    <cellStyle name="Warning Text 10" xfId="1990"/>
    <cellStyle name="Warning Text 11" xfId="1991"/>
    <cellStyle name="Warning Text 12" xfId="1992"/>
    <cellStyle name="Warning Text 13" xfId="1993"/>
    <cellStyle name="Warning Text 14" xfId="1994"/>
    <cellStyle name="Warning Text 15" xfId="1995"/>
    <cellStyle name="Warning Text 16" xfId="1996"/>
    <cellStyle name="Warning Text 17" xfId="1997"/>
    <cellStyle name="Warning Text 18" xfId="1998"/>
    <cellStyle name="Warning Text 19" xfId="1999"/>
    <cellStyle name="Warning Text 2" xfId="2000"/>
    <cellStyle name="Warning Text 20" xfId="2001"/>
    <cellStyle name="Warning Text 21" xfId="2002"/>
    <cellStyle name="Warning Text 22" xfId="2003"/>
    <cellStyle name="Warning Text 23" xfId="2004"/>
    <cellStyle name="Warning Text 24" xfId="2005"/>
    <cellStyle name="Warning Text 25" xfId="2006"/>
    <cellStyle name="Warning Text 26" xfId="2007"/>
    <cellStyle name="Warning Text 27" xfId="2008"/>
    <cellStyle name="Warning Text 28" xfId="2009"/>
    <cellStyle name="Warning Text 29" xfId="2010"/>
    <cellStyle name="Warning Text 3" xfId="2011"/>
    <cellStyle name="Warning Text 30" xfId="2012"/>
    <cellStyle name="Warning Text 31" xfId="2013"/>
    <cellStyle name="Warning Text 32" xfId="2014"/>
    <cellStyle name="Warning Text 33" xfId="2015"/>
    <cellStyle name="Warning Text 34" xfId="2016"/>
    <cellStyle name="Warning Text 35" xfId="2017"/>
    <cellStyle name="Warning Text 36" xfId="2018"/>
    <cellStyle name="Warning Text 37" xfId="2019"/>
    <cellStyle name="Warning Text 38" xfId="2020"/>
    <cellStyle name="Warning Text 39" xfId="2021"/>
    <cellStyle name="Warning Text 4" xfId="2022"/>
    <cellStyle name="Warning Text 40" xfId="2023"/>
    <cellStyle name="Warning Text 41" xfId="2024"/>
    <cellStyle name="Warning Text 42" xfId="2025"/>
    <cellStyle name="Warning Text 43" xfId="2026"/>
    <cellStyle name="Warning Text 5" xfId="2027"/>
    <cellStyle name="Warning Text 6" xfId="2028"/>
    <cellStyle name="Warning Text 7" xfId="2029"/>
    <cellStyle name="Warning Text 8" xfId="2030"/>
    <cellStyle name="Warning Text 9" xfId="20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2"/>
  <sheetViews>
    <sheetView topLeftCell="H1" zoomScale="96" zoomScaleNormal="96" workbookViewId="0">
      <pane ySplit="7" topLeftCell="A8" activePane="bottomLeft" state="frozen"/>
      <selection pane="bottomLeft" activeCell="I18" sqref="I18"/>
    </sheetView>
  </sheetViews>
  <sheetFormatPr defaultRowHeight="15"/>
  <cols>
    <col min="1" max="1" width="5.125" style="2" customWidth="1"/>
    <col min="2" max="2" width="13.75" style="2" customWidth="1"/>
    <col min="3" max="3" width="28.625" style="2" customWidth="1"/>
    <col min="4" max="4" width="8.125" style="2" customWidth="1"/>
    <col min="5" max="5" width="9" style="2"/>
    <col min="6" max="6" width="34.125" style="2" customWidth="1"/>
    <col min="7" max="7" width="15.125" style="2" customWidth="1"/>
    <col min="8" max="8" width="21.875" style="2" customWidth="1"/>
    <col min="9" max="9" width="39.5" style="2" customWidth="1"/>
    <col min="10" max="10" width="16.625" style="2" customWidth="1"/>
    <col min="11" max="11" width="15.125" style="2" customWidth="1"/>
    <col min="12" max="12" width="25.5" style="2" bestFit="1" customWidth="1"/>
    <col min="13" max="13" width="60.5" style="2" hidden="1" customWidth="1"/>
    <col min="14" max="14" width="22.5" style="2" hidden="1" customWidth="1"/>
    <col min="15" max="15" width="16.625" style="2" hidden="1" customWidth="1"/>
    <col min="16" max="16" width="16.875" style="2" hidden="1" customWidth="1"/>
    <col min="17" max="17" width="12.125" style="2" hidden="1" customWidth="1"/>
    <col min="18" max="18" width="12.5" style="2" hidden="1" customWidth="1"/>
    <col min="19" max="19" width="11" style="2" hidden="1" customWidth="1"/>
    <col min="20" max="20" width="6.5" style="2" hidden="1" customWidth="1"/>
    <col min="21" max="21" width="12.125" style="2" hidden="1" customWidth="1"/>
    <col min="22" max="22" width="13.75" style="2" customWidth="1"/>
    <col min="23" max="23" width="13.875" style="2" hidden="1" customWidth="1"/>
    <col min="24" max="41" width="9" style="2" hidden="1" customWidth="1"/>
    <col min="42" max="42" width="10.375" style="2" hidden="1" customWidth="1"/>
    <col min="43" max="43" width="10.125" style="2" hidden="1" customWidth="1"/>
    <col min="44" max="45" width="10.375" style="2" hidden="1" customWidth="1"/>
    <col min="46" max="46" width="11.5" style="2" bestFit="1" customWidth="1"/>
    <col min="47" max="48" width="9" style="2"/>
    <col min="49" max="49" width="17.25" style="2" customWidth="1"/>
    <col min="50" max="51" width="9" style="2"/>
    <col min="52" max="52" width="11.875" style="2" customWidth="1"/>
    <col min="53" max="53" width="9" style="2"/>
    <col min="54" max="54" width="10.5" style="2" bestFit="1" customWidth="1"/>
    <col min="55" max="16384" width="9" style="2"/>
  </cols>
  <sheetData>
    <row r="1" spans="1:54" customFormat="1" ht="14.25">
      <c r="A1" s="131" t="s">
        <v>467</v>
      </c>
      <c r="AD1" s="53"/>
      <c r="AG1" s="53"/>
    </row>
    <row r="2" spans="1:54" customFormat="1" ht="14.25">
      <c r="A2" s="131" t="s">
        <v>468</v>
      </c>
      <c r="AD2" s="53"/>
      <c r="AG2" s="53"/>
      <c r="AV2" s="125"/>
      <c r="AW2" s="125"/>
      <c r="AX2" s="125"/>
      <c r="AY2" s="125"/>
      <c r="AZ2" s="125"/>
      <c r="BA2" s="125"/>
    </row>
    <row r="3" spans="1:54" customFormat="1" ht="14.25">
      <c r="A3" s="131" t="s">
        <v>717</v>
      </c>
      <c r="AD3" s="53"/>
      <c r="AG3" s="53"/>
      <c r="AY3" s="126"/>
      <c r="AZ3" s="53"/>
      <c r="BA3" s="126"/>
      <c r="BB3" s="126"/>
    </row>
    <row r="4" spans="1:54">
      <c r="H4" s="3"/>
      <c r="I4" s="3"/>
      <c r="AV4"/>
      <c r="AW4"/>
      <c r="AX4"/>
      <c r="AY4"/>
      <c r="AZ4" s="53"/>
      <c r="BA4"/>
    </row>
    <row r="5" spans="1:54" s="4" customFormat="1" ht="28.5" customHeight="1">
      <c r="A5" s="361" t="s">
        <v>1</v>
      </c>
      <c r="B5" s="362" t="s">
        <v>2</v>
      </c>
      <c r="C5" s="361" t="s">
        <v>3</v>
      </c>
      <c r="D5" s="361"/>
      <c r="E5" s="361"/>
      <c r="F5" s="361"/>
      <c r="G5" s="361"/>
      <c r="H5" s="364" t="s">
        <v>4</v>
      </c>
      <c r="I5" s="366" t="s">
        <v>5</v>
      </c>
      <c r="J5" s="366"/>
      <c r="K5" s="366"/>
      <c r="L5" s="361" t="s">
        <v>6</v>
      </c>
      <c r="M5" s="361"/>
      <c r="N5" s="361"/>
      <c r="O5" s="366" t="s">
        <v>7</v>
      </c>
      <c r="P5" s="366"/>
      <c r="Q5" s="366"/>
      <c r="R5" s="361" t="s">
        <v>8</v>
      </c>
      <c r="S5" s="361"/>
      <c r="T5" s="361"/>
      <c r="U5" s="361"/>
      <c r="V5" s="368" t="s">
        <v>9</v>
      </c>
      <c r="W5" s="370" t="s">
        <v>10</v>
      </c>
      <c r="X5" s="360" t="s">
        <v>11</v>
      </c>
      <c r="Y5" s="360"/>
      <c r="Z5" s="360"/>
      <c r="AA5" s="360"/>
      <c r="AB5" s="360" t="s">
        <v>12</v>
      </c>
      <c r="AC5" s="360"/>
      <c r="AD5" s="360"/>
      <c r="AE5" s="360"/>
      <c r="AF5" s="360" t="s">
        <v>13</v>
      </c>
      <c r="AG5" s="360"/>
      <c r="AH5" s="360"/>
      <c r="AI5" s="360"/>
      <c r="AJ5" s="360" t="s">
        <v>14</v>
      </c>
      <c r="AK5" s="360"/>
      <c r="AL5" s="360"/>
      <c r="AM5" s="360"/>
      <c r="AN5" s="360" t="s">
        <v>15</v>
      </c>
      <c r="AO5" s="373" t="s">
        <v>16</v>
      </c>
      <c r="AP5" s="373"/>
      <c r="AQ5" s="373"/>
      <c r="AR5" s="373"/>
      <c r="AS5" s="373"/>
      <c r="AT5" s="374" t="s">
        <v>10</v>
      </c>
      <c r="AV5"/>
      <c r="AW5"/>
      <c r="AX5"/>
      <c r="AY5"/>
      <c r="AZ5" s="53"/>
      <c r="BA5"/>
    </row>
    <row r="6" spans="1:54" s="4" customFormat="1" ht="57.75" customHeight="1">
      <c r="A6" s="362"/>
      <c r="B6" s="363"/>
      <c r="C6" s="5" t="s">
        <v>17</v>
      </c>
      <c r="D6" s="5" t="s">
        <v>18</v>
      </c>
      <c r="E6" s="130" t="s">
        <v>19</v>
      </c>
      <c r="F6" s="130" t="s">
        <v>20</v>
      </c>
      <c r="G6" s="130" t="s">
        <v>21</v>
      </c>
      <c r="H6" s="365"/>
      <c r="I6" s="6" t="s">
        <v>22</v>
      </c>
      <c r="J6" s="7" t="s">
        <v>23</v>
      </c>
      <c r="K6" s="129" t="s">
        <v>24</v>
      </c>
      <c r="L6" s="129" t="s">
        <v>25</v>
      </c>
      <c r="M6" s="129" t="s">
        <v>20</v>
      </c>
      <c r="N6" s="129" t="s">
        <v>26</v>
      </c>
      <c r="O6" s="7" t="s">
        <v>27</v>
      </c>
      <c r="P6" s="7" t="s">
        <v>28</v>
      </c>
      <c r="Q6" s="5" t="s">
        <v>29</v>
      </c>
      <c r="R6" s="5" t="s">
        <v>30</v>
      </c>
      <c r="S6" s="5" t="s">
        <v>31</v>
      </c>
      <c r="T6" s="5" t="s">
        <v>32</v>
      </c>
      <c r="U6" s="5" t="s">
        <v>33</v>
      </c>
      <c r="V6" s="369"/>
      <c r="W6" s="371"/>
      <c r="X6" s="127" t="s">
        <v>34</v>
      </c>
      <c r="Y6" s="127" t="s">
        <v>35</v>
      </c>
      <c r="Z6" s="127" t="s">
        <v>36</v>
      </c>
      <c r="AA6" s="127" t="s">
        <v>37</v>
      </c>
      <c r="AB6" s="127" t="s">
        <v>38</v>
      </c>
      <c r="AC6" s="127" t="s">
        <v>39</v>
      </c>
      <c r="AD6" s="127" t="s">
        <v>40</v>
      </c>
      <c r="AE6" s="127" t="s">
        <v>37</v>
      </c>
      <c r="AF6" s="127" t="s">
        <v>41</v>
      </c>
      <c r="AG6" s="127" t="s">
        <v>42</v>
      </c>
      <c r="AH6" s="127" t="s">
        <v>43</v>
      </c>
      <c r="AI6" s="127" t="s">
        <v>37</v>
      </c>
      <c r="AJ6" s="127" t="s">
        <v>44</v>
      </c>
      <c r="AK6" s="127" t="s">
        <v>45</v>
      </c>
      <c r="AL6" s="127" t="s">
        <v>46</v>
      </c>
      <c r="AM6" s="127" t="s">
        <v>37</v>
      </c>
      <c r="AN6" s="372"/>
      <c r="AO6" s="8" t="s">
        <v>47</v>
      </c>
      <c r="AP6" s="8" t="s">
        <v>48</v>
      </c>
      <c r="AQ6" s="8" t="s">
        <v>49</v>
      </c>
      <c r="AR6" s="8" t="s">
        <v>50</v>
      </c>
      <c r="AS6" s="8" t="s">
        <v>51</v>
      </c>
      <c r="AT6" s="375"/>
      <c r="AV6"/>
      <c r="AW6"/>
      <c r="AX6"/>
      <c r="AY6"/>
      <c r="AZ6" s="53"/>
      <c r="BA6"/>
    </row>
    <row r="7" spans="1:54" s="4" customFormat="1">
      <c r="A7" s="128">
        <v>1</v>
      </c>
      <c r="B7" s="128">
        <v>2</v>
      </c>
      <c r="C7" s="128">
        <v>3</v>
      </c>
      <c r="D7" s="367">
        <v>4</v>
      </c>
      <c r="E7" s="367"/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5</v>
      </c>
      <c r="M7" s="128">
        <v>12</v>
      </c>
      <c r="N7" s="128">
        <v>13</v>
      </c>
      <c r="O7" s="128">
        <v>14</v>
      </c>
      <c r="P7" s="128">
        <v>15</v>
      </c>
      <c r="Q7" s="128">
        <v>16</v>
      </c>
      <c r="R7" s="128">
        <v>17</v>
      </c>
      <c r="S7" s="128">
        <f>R7+1</f>
        <v>18</v>
      </c>
      <c r="T7" s="128">
        <f t="shared" ref="T7:W7" si="0">S7+1</f>
        <v>19</v>
      </c>
      <c r="U7" s="128">
        <f t="shared" si="0"/>
        <v>20</v>
      </c>
      <c r="V7" s="128">
        <v>6</v>
      </c>
      <c r="W7" s="55">
        <f t="shared" si="0"/>
        <v>7</v>
      </c>
      <c r="X7" s="56">
        <f>W7+1</f>
        <v>8</v>
      </c>
      <c r="Y7" s="56">
        <f t="shared" ref="Y7:AN7" si="1">X7+1</f>
        <v>9</v>
      </c>
      <c r="Z7" s="56">
        <f t="shared" si="1"/>
        <v>10</v>
      </c>
      <c r="AA7" s="56">
        <f t="shared" si="1"/>
        <v>11</v>
      </c>
      <c r="AB7" s="56">
        <f t="shared" si="1"/>
        <v>12</v>
      </c>
      <c r="AC7" s="56">
        <f t="shared" si="1"/>
        <v>13</v>
      </c>
      <c r="AD7" s="56">
        <f t="shared" si="1"/>
        <v>14</v>
      </c>
      <c r="AE7" s="56">
        <f t="shared" si="1"/>
        <v>15</v>
      </c>
      <c r="AF7" s="56">
        <f t="shared" si="1"/>
        <v>16</v>
      </c>
      <c r="AG7" s="56">
        <f t="shared" si="1"/>
        <v>17</v>
      </c>
      <c r="AH7" s="56">
        <f t="shared" si="1"/>
        <v>18</v>
      </c>
      <c r="AI7" s="56">
        <f t="shared" si="1"/>
        <v>19</v>
      </c>
      <c r="AJ7" s="56">
        <f t="shared" si="1"/>
        <v>20</v>
      </c>
      <c r="AK7" s="56">
        <f t="shared" si="1"/>
        <v>21</v>
      </c>
      <c r="AL7" s="56">
        <f t="shared" si="1"/>
        <v>22</v>
      </c>
      <c r="AM7" s="56">
        <f t="shared" si="1"/>
        <v>23</v>
      </c>
      <c r="AN7" s="56">
        <f t="shared" si="1"/>
        <v>24</v>
      </c>
      <c r="AO7" s="56">
        <v>22</v>
      </c>
      <c r="AP7" s="56">
        <v>23</v>
      </c>
      <c r="AQ7" s="56">
        <v>24</v>
      </c>
      <c r="AR7" s="56" t="s">
        <v>52</v>
      </c>
      <c r="AS7" s="56" t="s">
        <v>53</v>
      </c>
      <c r="AT7" s="56">
        <v>7</v>
      </c>
    </row>
    <row r="8" spans="1:54" s="4" customFormat="1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</row>
    <row r="9" spans="1:54" s="11" customFormat="1">
      <c r="A9" s="30">
        <v>1</v>
      </c>
      <c r="B9" s="31" t="s">
        <v>0</v>
      </c>
      <c r="C9" s="29" t="s">
        <v>54</v>
      </c>
      <c r="D9" s="29"/>
      <c r="E9" s="29">
        <v>250</v>
      </c>
      <c r="F9" s="31" t="s">
        <v>55</v>
      </c>
      <c r="G9" s="30" t="s">
        <v>56</v>
      </c>
      <c r="H9" s="32" t="s">
        <v>57</v>
      </c>
      <c r="I9" s="107" t="s">
        <v>400</v>
      </c>
      <c r="J9" s="87"/>
      <c r="K9" s="30" t="s">
        <v>58</v>
      </c>
      <c r="L9" s="29" t="s">
        <v>59</v>
      </c>
      <c r="M9" s="31" t="s">
        <v>60</v>
      </c>
      <c r="N9" s="88" t="s">
        <v>61</v>
      </c>
      <c r="O9" s="108" t="s">
        <v>404</v>
      </c>
      <c r="P9" s="108" t="s">
        <v>405</v>
      </c>
      <c r="Q9" s="30" t="s">
        <v>62</v>
      </c>
      <c r="R9" s="9">
        <v>54550000</v>
      </c>
      <c r="S9" s="89">
        <f>+R9*10%</f>
        <v>5455000</v>
      </c>
      <c r="T9" s="31"/>
      <c r="U9" s="35">
        <f t="shared" ref="U9:U57" si="2">R9+S9+T9</f>
        <v>60005000</v>
      </c>
      <c r="V9" s="9">
        <v>54550000</v>
      </c>
      <c r="W9" s="31" t="s">
        <v>63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100"/>
      <c r="AP9" s="100"/>
      <c r="AQ9" s="100"/>
      <c r="AR9" s="100">
        <f>AP9+AQ9</f>
        <v>0</v>
      </c>
      <c r="AS9" s="100">
        <f>AO9+AR9</f>
        <v>0</v>
      </c>
      <c r="AT9" s="31"/>
    </row>
    <row r="10" spans="1:54" s="11" customFormat="1">
      <c r="A10" s="40">
        <f>A9+1</f>
        <v>2</v>
      </c>
      <c r="B10" s="41"/>
      <c r="C10" s="38" t="s">
        <v>64</v>
      </c>
      <c r="D10" s="38"/>
      <c r="E10" s="38">
        <v>462</v>
      </c>
      <c r="F10" s="41" t="s">
        <v>55</v>
      </c>
      <c r="G10" s="40" t="s">
        <v>56</v>
      </c>
      <c r="H10" s="49" t="s">
        <v>65</v>
      </c>
      <c r="I10" s="107" t="s">
        <v>401</v>
      </c>
      <c r="J10" s="57"/>
      <c r="K10" s="40" t="s">
        <v>58</v>
      </c>
      <c r="L10" s="38" t="s">
        <v>66</v>
      </c>
      <c r="M10" s="41" t="s">
        <v>67</v>
      </c>
      <c r="N10" s="42" t="s">
        <v>68</v>
      </c>
      <c r="O10" s="108" t="s">
        <v>406</v>
      </c>
      <c r="P10" s="108" t="s">
        <v>407</v>
      </c>
      <c r="Q10" s="40" t="s">
        <v>62</v>
      </c>
      <c r="R10" s="51">
        <v>90000000</v>
      </c>
      <c r="S10" s="44">
        <f t="shared" ref="S10:S13" si="3">+R10*10%</f>
        <v>9000000</v>
      </c>
      <c r="T10" s="41"/>
      <c r="U10" s="45">
        <f t="shared" si="2"/>
        <v>99000000</v>
      </c>
      <c r="V10" s="51">
        <v>90000000</v>
      </c>
      <c r="W10" s="41" t="s">
        <v>63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101"/>
      <c r="AP10" s="101"/>
      <c r="AQ10" s="101"/>
      <c r="AR10" s="100">
        <f t="shared" ref="AR10:AR13" si="4">AP10+AQ10</f>
        <v>0</v>
      </c>
      <c r="AS10" s="100">
        <f t="shared" ref="AS10:AS13" si="5">AO10+AR10</f>
        <v>0</v>
      </c>
      <c r="AT10" s="41"/>
    </row>
    <row r="11" spans="1:54" s="11" customFormat="1">
      <c r="A11" s="40">
        <f t="shared" ref="A11:A13" si="6">A10+1</f>
        <v>3</v>
      </c>
      <c r="B11" s="41"/>
      <c r="C11" s="38" t="s">
        <v>69</v>
      </c>
      <c r="D11" s="38"/>
      <c r="E11" s="38">
        <v>48</v>
      </c>
      <c r="F11" s="41" t="s">
        <v>55</v>
      </c>
      <c r="G11" s="40" t="s">
        <v>56</v>
      </c>
      <c r="H11" s="49" t="s">
        <v>70</v>
      </c>
      <c r="I11" s="122" t="s">
        <v>402</v>
      </c>
      <c r="J11" s="57"/>
      <c r="K11" s="40" t="s">
        <v>58</v>
      </c>
      <c r="L11" s="38" t="s">
        <v>71</v>
      </c>
      <c r="M11" s="41" t="s">
        <v>72</v>
      </c>
      <c r="N11" s="42" t="s">
        <v>73</v>
      </c>
      <c r="O11" s="123" t="s">
        <v>408</v>
      </c>
      <c r="P11" s="123" t="s">
        <v>409</v>
      </c>
      <c r="Q11" s="40" t="s">
        <v>62</v>
      </c>
      <c r="R11" s="51">
        <v>9090909.0909090899</v>
      </c>
      <c r="S11" s="44">
        <f t="shared" si="3"/>
        <v>909090.90909090906</v>
      </c>
      <c r="T11" s="41"/>
      <c r="U11" s="45">
        <f t="shared" si="2"/>
        <v>9999999.9999999981</v>
      </c>
      <c r="V11" s="51">
        <v>9090909.0909090899</v>
      </c>
      <c r="W11" s="41" t="s">
        <v>63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101"/>
      <c r="AP11" s="101"/>
      <c r="AQ11" s="101"/>
      <c r="AR11" s="100">
        <f t="shared" si="4"/>
        <v>0</v>
      </c>
      <c r="AS11" s="100">
        <f t="shared" si="5"/>
        <v>0</v>
      </c>
      <c r="AT11" s="41"/>
    </row>
    <row r="12" spans="1:54" s="11" customFormat="1">
      <c r="A12" s="40">
        <f t="shared" si="6"/>
        <v>4</v>
      </c>
      <c r="B12" s="41"/>
      <c r="C12" s="38" t="s">
        <v>74</v>
      </c>
      <c r="D12" s="38"/>
      <c r="E12" s="38">
        <v>16</v>
      </c>
      <c r="F12" s="41" t="s">
        <v>75</v>
      </c>
      <c r="G12" s="40" t="s">
        <v>76</v>
      </c>
      <c r="H12" s="49" t="s">
        <v>77</v>
      </c>
      <c r="I12" s="122" t="s">
        <v>402</v>
      </c>
      <c r="J12" s="57"/>
      <c r="K12" s="40" t="s">
        <v>58</v>
      </c>
      <c r="L12" s="38" t="s">
        <v>78</v>
      </c>
      <c r="M12" s="41" t="s">
        <v>79</v>
      </c>
      <c r="N12" s="42" t="s">
        <v>80</v>
      </c>
      <c r="O12" s="123" t="s">
        <v>410</v>
      </c>
      <c r="P12" s="123" t="s">
        <v>411</v>
      </c>
      <c r="Q12" s="40" t="s">
        <v>62</v>
      </c>
      <c r="R12" s="51">
        <v>5000000</v>
      </c>
      <c r="S12" s="44">
        <f t="shared" si="3"/>
        <v>500000</v>
      </c>
      <c r="T12" s="41"/>
      <c r="U12" s="45">
        <f t="shared" si="2"/>
        <v>5500000</v>
      </c>
      <c r="V12" s="51">
        <v>5000000</v>
      </c>
      <c r="W12" s="41" t="s">
        <v>63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101"/>
      <c r="AP12" s="101"/>
      <c r="AQ12" s="101"/>
      <c r="AR12" s="100">
        <f t="shared" si="4"/>
        <v>0</v>
      </c>
      <c r="AS12" s="100">
        <f t="shared" si="5"/>
        <v>0</v>
      </c>
      <c r="AT12" s="41"/>
    </row>
    <row r="13" spans="1:54" s="11" customFormat="1">
      <c r="A13" s="50">
        <f t="shared" si="6"/>
        <v>5</v>
      </c>
      <c r="B13" s="52"/>
      <c r="C13" s="58" t="s">
        <v>54</v>
      </c>
      <c r="D13" s="58">
        <v>62</v>
      </c>
      <c r="E13" s="58">
        <v>111</v>
      </c>
      <c r="F13" s="52" t="s">
        <v>55</v>
      </c>
      <c r="G13" s="50" t="s">
        <v>56</v>
      </c>
      <c r="H13" s="59" t="s">
        <v>57</v>
      </c>
      <c r="I13" s="107" t="s">
        <v>403</v>
      </c>
      <c r="J13" s="60"/>
      <c r="K13" s="50" t="s">
        <v>58</v>
      </c>
      <c r="L13" s="58" t="s">
        <v>81</v>
      </c>
      <c r="M13" s="52" t="s">
        <v>82</v>
      </c>
      <c r="N13" s="61" t="s">
        <v>83</v>
      </c>
      <c r="O13" s="108" t="s">
        <v>412</v>
      </c>
      <c r="P13" s="108" t="s">
        <v>413</v>
      </c>
      <c r="Q13" s="50"/>
      <c r="R13" s="63">
        <v>33792996</v>
      </c>
      <c r="S13" s="64">
        <f t="shared" si="3"/>
        <v>3379299.6</v>
      </c>
      <c r="T13" s="52"/>
      <c r="U13" s="65">
        <f t="shared" si="2"/>
        <v>37172295.600000001</v>
      </c>
      <c r="V13" s="63">
        <v>33792996</v>
      </c>
      <c r="W13" s="52" t="s">
        <v>63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102"/>
      <c r="AP13" s="102"/>
      <c r="AQ13" s="102"/>
      <c r="AR13" s="103">
        <f t="shared" si="4"/>
        <v>0</v>
      </c>
      <c r="AS13" s="103">
        <f t="shared" si="5"/>
        <v>0</v>
      </c>
      <c r="AT13" s="52"/>
    </row>
    <row r="14" spans="1:54" s="36" customFormat="1">
      <c r="A14" s="68">
        <f>A13</f>
        <v>5</v>
      </c>
      <c r="B14" s="69"/>
      <c r="C14" s="66" t="s">
        <v>84</v>
      </c>
      <c r="D14" s="67"/>
      <c r="E14" s="68"/>
      <c r="F14" s="69"/>
      <c r="G14" s="68"/>
      <c r="H14" s="70"/>
      <c r="I14" s="66"/>
      <c r="J14" s="71"/>
      <c r="K14" s="68"/>
      <c r="L14" s="66"/>
      <c r="M14" s="69"/>
      <c r="N14" s="68"/>
      <c r="O14" s="71"/>
      <c r="P14" s="71"/>
      <c r="Q14" s="68"/>
      <c r="R14" s="72">
        <f>SUM(R9:R13)</f>
        <v>192433905.09090909</v>
      </c>
      <c r="S14" s="72">
        <f>SUM(S9:S13)</f>
        <v>19243390.509090908</v>
      </c>
      <c r="T14" s="69"/>
      <c r="U14" s="73">
        <f>+R14+S14</f>
        <v>211677295.59999999</v>
      </c>
      <c r="V14" s="72">
        <f>SUM(V9:V13)</f>
        <v>192433905.09090909</v>
      </c>
      <c r="W14" s="86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2">
        <f t="shared" ref="AO14:AS14" si="7">SUM(AO9:AO13)</f>
        <v>0</v>
      </c>
      <c r="AP14" s="72">
        <f t="shared" si="7"/>
        <v>0</v>
      </c>
      <c r="AQ14" s="72">
        <f t="shared" si="7"/>
        <v>0</v>
      </c>
      <c r="AR14" s="18">
        <f t="shared" si="7"/>
        <v>0</v>
      </c>
      <c r="AS14" s="18">
        <f t="shared" si="7"/>
        <v>0</v>
      </c>
      <c r="AT14" s="69"/>
    </row>
    <row r="15" spans="1:54" s="11" customFormat="1">
      <c r="A15" s="22"/>
      <c r="B15" s="10"/>
      <c r="C15" s="20" t="s">
        <v>85</v>
      </c>
      <c r="D15" s="21"/>
      <c r="E15" s="22"/>
      <c r="F15" s="10"/>
      <c r="G15" s="22"/>
      <c r="H15" s="23"/>
      <c r="I15" s="24"/>
      <c r="J15" s="25"/>
      <c r="K15" s="22"/>
      <c r="L15" s="20"/>
      <c r="M15" s="10"/>
      <c r="N15" s="22"/>
      <c r="O15" s="25"/>
      <c r="P15" s="25"/>
      <c r="Q15" s="22"/>
      <c r="R15" s="26"/>
      <c r="S15" s="27"/>
      <c r="T15" s="10"/>
      <c r="U15" s="28"/>
      <c r="V15" s="10"/>
      <c r="W15" s="10" t="s">
        <v>63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0">
        <f t="shared" ref="AR15:AR57" si="8">AP15+AQ15</f>
        <v>0</v>
      </c>
      <c r="AS15" s="100">
        <f t="shared" ref="AS15:AS57" si="9">AO15+AR15</f>
        <v>0</v>
      </c>
      <c r="AT15" s="10"/>
    </row>
    <row r="16" spans="1:54" s="11" customFormat="1">
      <c r="A16" s="40">
        <v>1</v>
      </c>
      <c r="B16" s="41"/>
      <c r="C16" s="38" t="s">
        <v>86</v>
      </c>
      <c r="D16" s="38">
        <v>9.9</v>
      </c>
      <c r="E16" s="40"/>
      <c r="F16" s="41" t="s">
        <v>87</v>
      </c>
      <c r="G16" s="74" t="s">
        <v>88</v>
      </c>
      <c r="H16" s="49" t="s">
        <v>89</v>
      </c>
      <c r="I16" s="107" t="s">
        <v>414</v>
      </c>
      <c r="J16" s="39"/>
      <c r="K16" s="40" t="s">
        <v>58</v>
      </c>
      <c r="L16" s="38" t="s">
        <v>90</v>
      </c>
      <c r="M16" s="41" t="s">
        <v>91</v>
      </c>
      <c r="N16" s="42" t="s">
        <v>92</v>
      </c>
      <c r="O16" s="107" t="s">
        <v>443</v>
      </c>
      <c r="P16" s="107" t="s">
        <v>444</v>
      </c>
      <c r="Q16" s="40" t="s">
        <v>62</v>
      </c>
      <c r="R16" s="51">
        <v>1700000</v>
      </c>
      <c r="S16" s="46">
        <f>+R16*10%</f>
        <v>170000</v>
      </c>
      <c r="T16" s="41"/>
      <c r="U16" s="45">
        <f t="shared" si="2"/>
        <v>1870000</v>
      </c>
      <c r="V16" s="51">
        <f>+R16</f>
        <v>1700000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100">
        <f t="shared" si="8"/>
        <v>0</v>
      </c>
      <c r="AS16" s="100">
        <f t="shared" si="9"/>
        <v>0</v>
      </c>
      <c r="AT16" s="41"/>
    </row>
    <row r="17" spans="1:46" s="11" customFormat="1">
      <c r="A17" s="40">
        <f>+A16+1</f>
        <v>2</v>
      </c>
      <c r="B17" s="41"/>
      <c r="C17" s="38" t="s">
        <v>86</v>
      </c>
      <c r="D17" s="38">
        <v>16.72</v>
      </c>
      <c r="E17" s="40"/>
      <c r="F17" s="41" t="s">
        <v>87</v>
      </c>
      <c r="G17" s="74" t="s">
        <v>88</v>
      </c>
      <c r="H17" s="49" t="s">
        <v>89</v>
      </c>
      <c r="I17" s="107" t="s">
        <v>415</v>
      </c>
      <c r="J17" s="39"/>
      <c r="K17" s="40" t="s">
        <v>58</v>
      </c>
      <c r="L17" s="38" t="s">
        <v>93</v>
      </c>
      <c r="M17" s="41" t="s">
        <v>94</v>
      </c>
      <c r="N17" s="42" t="s">
        <v>95</v>
      </c>
      <c r="O17" s="107" t="s">
        <v>443</v>
      </c>
      <c r="P17" s="107" t="s">
        <v>444</v>
      </c>
      <c r="Q17" s="40" t="s">
        <v>62</v>
      </c>
      <c r="R17" s="51">
        <v>2500000</v>
      </c>
      <c r="S17" s="46">
        <f t="shared" ref="S17:S28" si="10">+R17*10%</f>
        <v>250000</v>
      </c>
      <c r="T17" s="41"/>
      <c r="U17" s="45">
        <f t="shared" si="2"/>
        <v>2750000</v>
      </c>
      <c r="V17" s="51">
        <f t="shared" ref="V17:V28" si="11">+R17</f>
        <v>2500000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100">
        <f t="shared" si="8"/>
        <v>0</v>
      </c>
      <c r="AS17" s="100">
        <f t="shared" si="9"/>
        <v>0</v>
      </c>
      <c r="AT17" s="41"/>
    </row>
    <row r="18" spans="1:46" s="11" customFormat="1">
      <c r="A18" s="40">
        <f>+A17+1</f>
        <v>3</v>
      </c>
      <c r="B18" s="41"/>
      <c r="C18" s="38" t="s">
        <v>86</v>
      </c>
      <c r="D18" s="38">
        <v>14.52</v>
      </c>
      <c r="E18" s="40"/>
      <c r="F18" s="41" t="s">
        <v>87</v>
      </c>
      <c r="G18" s="74" t="s">
        <v>88</v>
      </c>
      <c r="H18" s="49" t="s">
        <v>89</v>
      </c>
      <c r="I18" s="109" t="s">
        <v>416</v>
      </c>
      <c r="J18" s="39"/>
      <c r="K18" s="40" t="s">
        <v>58</v>
      </c>
      <c r="L18" s="38" t="s">
        <v>96</v>
      </c>
      <c r="M18" s="41" t="s">
        <v>97</v>
      </c>
      <c r="N18" s="42" t="s">
        <v>98</v>
      </c>
      <c r="O18" s="107" t="s">
        <v>443</v>
      </c>
      <c r="P18" s="107" t="s">
        <v>444</v>
      </c>
      <c r="Q18" s="40" t="s">
        <v>62</v>
      </c>
      <c r="R18" s="51">
        <v>1742000</v>
      </c>
      <c r="S18" s="46">
        <f t="shared" si="10"/>
        <v>174200</v>
      </c>
      <c r="T18" s="41"/>
      <c r="U18" s="45">
        <f t="shared" si="2"/>
        <v>1916200</v>
      </c>
      <c r="V18" s="51">
        <f t="shared" si="11"/>
        <v>1742000</v>
      </c>
      <c r="W18" s="41" t="s">
        <v>63</v>
      </c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100">
        <f t="shared" si="8"/>
        <v>0</v>
      </c>
      <c r="AS18" s="100">
        <f t="shared" si="9"/>
        <v>0</v>
      </c>
      <c r="AT18" s="41"/>
    </row>
    <row r="19" spans="1:46" s="11" customFormat="1">
      <c r="A19" s="40">
        <f t="shared" ref="A19:A57" si="12">+A18+1</f>
        <v>4</v>
      </c>
      <c r="B19" s="41"/>
      <c r="C19" s="38" t="s">
        <v>86</v>
      </c>
      <c r="D19" s="38">
        <v>6.6</v>
      </c>
      <c r="E19" s="40"/>
      <c r="F19" s="41" t="s">
        <v>87</v>
      </c>
      <c r="G19" s="74" t="s">
        <v>88</v>
      </c>
      <c r="H19" s="49" t="s">
        <v>89</v>
      </c>
      <c r="I19" s="109" t="s">
        <v>417</v>
      </c>
      <c r="J19" s="39"/>
      <c r="K19" s="40" t="s">
        <v>58</v>
      </c>
      <c r="L19" s="38" t="s">
        <v>99</v>
      </c>
      <c r="M19" s="41" t="s">
        <v>100</v>
      </c>
      <c r="N19" s="42" t="s">
        <v>101</v>
      </c>
      <c r="O19" s="107" t="s">
        <v>443</v>
      </c>
      <c r="P19" s="107" t="s">
        <v>444</v>
      </c>
      <c r="Q19" s="40" t="s">
        <v>62</v>
      </c>
      <c r="R19" s="51">
        <v>792000</v>
      </c>
      <c r="S19" s="46">
        <f t="shared" si="10"/>
        <v>79200</v>
      </c>
      <c r="T19" s="41"/>
      <c r="U19" s="45">
        <f t="shared" si="2"/>
        <v>871200</v>
      </c>
      <c r="V19" s="51">
        <f t="shared" si="11"/>
        <v>792000</v>
      </c>
      <c r="W19" s="41" t="s">
        <v>63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100">
        <f t="shared" si="8"/>
        <v>0</v>
      </c>
      <c r="AS19" s="100">
        <f t="shared" si="9"/>
        <v>0</v>
      </c>
      <c r="AT19" s="41"/>
    </row>
    <row r="20" spans="1:46" s="11" customFormat="1">
      <c r="A20" s="40">
        <f t="shared" si="12"/>
        <v>5</v>
      </c>
      <c r="B20" s="41"/>
      <c r="C20" s="38" t="s">
        <v>86</v>
      </c>
      <c r="D20" s="38">
        <v>11.6</v>
      </c>
      <c r="E20" s="40"/>
      <c r="F20" s="41" t="s">
        <v>87</v>
      </c>
      <c r="G20" s="74" t="s">
        <v>88</v>
      </c>
      <c r="H20" s="49" t="s">
        <v>89</v>
      </c>
      <c r="I20" s="109" t="s">
        <v>418</v>
      </c>
      <c r="J20" s="39"/>
      <c r="K20" s="40" t="s">
        <v>58</v>
      </c>
      <c r="L20" s="38" t="s">
        <v>102</v>
      </c>
      <c r="M20" s="41" t="s">
        <v>94</v>
      </c>
      <c r="N20" s="42" t="s">
        <v>103</v>
      </c>
      <c r="O20" s="107" t="s">
        <v>443</v>
      </c>
      <c r="P20" s="107" t="s">
        <v>444</v>
      </c>
      <c r="Q20" s="40" t="s">
        <v>62</v>
      </c>
      <c r="R20" s="51">
        <v>1400000</v>
      </c>
      <c r="S20" s="46">
        <f t="shared" si="10"/>
        <v>140000</v>
      </c>
      <c r="T20" s="41"/>
      <c r="U20" s="45">
        <f t="shared" si="2"/>
        <v>1540000</v>
      </c>
      <c r="V20" s="51">
        <f t="shared" si="11"/>
        <v>1400000</v>
      </c>
      <c r="W20" s="41" t="s">
        <v>63</v>
      </c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100">
        <f t="shared" si="8"/>
        <v>0</v>
      </c>
      <c r="AS20" s="100">
        <f t="shared" si="9"/>
        <v>0</v>
      </c>
      <c r="AT20" s="41"/>
    </row>
    <row r="21" spans="1:46" s="11" customFormat="1">
      <c r="A21" s="40">
        <f t="shared" si="12"/>
        <v>6</v>
      </c>
      <c r="B21" s="41"/>
      <c r="C21" s="38" t="s">
        <v>86</v>
      </c>
      <c r="D21" s="38">
        <v>14.7</v>
      </c>
      <c r="E21" s="40"/>
      <c r="F21" s="41" t="s">
        <v>87</v>
      </c>
      <c r="G21" s="74" t="s">
        <v>88</v>
      </c>
      <c r="H21" s="49" t="s">
        <v>89</v>
      </c>
      <c r="I21" s="109" t="s">
        <v>419</v>
      </c>
      <c r="J21" s="39"/>
      <c r="K21" s="40" t="s">
        <v>58</v>
      </c>
      <c r="L21" s="38" t="s">
        <v>104</v>
      </c>
      <c r="M21" s="41" t="s">
        <v>105</v>
      </c>
      <c r="N21" s="42" t="s">
        <v>106</v>
      </c>
      <c r="O21" s="107" t="s">
        <v>443</v>
      </c>
      <c r="P21" s="107" t="s">
        <v>444</v>
      </c>
      <c r="Q21" s="40" t="s">
        <v>62</v>
      </c>
      <c r="R21" s="51">
        <v>1800000</v>
      </c>
      <c r="S21" s="46">
        <f t="shared" si="10"/>
        <v>180000</v>
      </c>
      <c r="T21" s="41"/>
      <c r="U21" s="45">
        <f t="shared" si="2"/>
        <v>1980000</v>
      </c>
      <c r="V21" s="51">
        <f t="shared" si="11"/>
        <v>1800000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100">
        <f t="shared" si="8"/>
        <v>0</v>
      </c>
      <c r="AS21" s="100">
        <f t="shared" si="9"/>
        <v>0</v>
      </c>
      <c r="AT21" s="41"/>
    </row>
    <row r="22" spans="1:46" s="11" customFormat="1">
      <c r="A22" s="40">
        <f t="shared" si="12"/>
        <v>7</v>
      </c>
      <c r="B22" s="41"/>
      <c r="C22" s="38" t="s">
        <v>86</v>
      </c>
      <c r="D22" s="38">
        <v>14.9</v>
      </c>
      <c r="E22" s="40"/>
      <c r="F22" s="41" t="s">
        <v>87</v>
      </c>
      <c r="G22" s="74" t="s">
        <v>88</v>
      </c>
      <c r="H22" s="49" t="s">
        <v>89</v>
      </c>
      <c r="I22" s="109" t="s">
        <v>420</v>
      </c>
      <c r="J22" s="39"/>
      <c r="K22" s="40" t="s">
        <v>58</v>
      </c>
      <c r="L22" s="38" t="s">
        <v>107</v>
      </c>
      <c r="M22" s="41" t="s">
        <v>108</v>
      </c>
      <c r="N22" s="40" t="s">
        <v>109</v>
      </c>
      <c r="O22" s="107" t="s">
        <v>443</v>
      </c>
      <c r="P22" s="107" t="s">
        <v>444</v>
      </c>
      <c r="Q22" s="40" t="s">
        <v>62</v>
      </c>
      <c r="R22" s="51">
        <v>1800000</v>
      </c>
      <c r="S22" s="46">
        <f t="shared" si="10"/>
        <v>180000</v>
      </c>
      <c r="T22" s="41"/>
      <c r="U22" s="45">
        <f t="shared" si="2"/>
        <v>1980000</v>
      </c>
      <c r="V22" s="51">
        <f t="shared" si="11"/>
        <v>1800000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100">
        <f t="shared" si="8"/>
        <v>0</v>
      </c>
      <c r="AS22" s="100">
        <f t="shared" si="9"/>
        <v>0</v>
      </c>
      <c r="AT22" s="41"/>
    </row>
    <row r="23" spans="1:46" s="11" customFormat="1">
      <c r="A23" s="40">
        <f t="shared" si="12"/>
        <v>8</v>
      </c>
      <c r="B23" s="41"/>
      <c r="C23" s="38" t="s">
        <v>86</v>
      </c>
      <c r="D23" s="38">
        <v>17.600000000000001</v>
      </c>
      <c r="E23" s="40"/>
      <c r="F23" s="41" t="s">
        <v>87</v>
      </c>
      <c r="G23" s="74" t="s">
        <v>88</v>
      </c>
      <c r="H23" s="49" t="s">
        <v>89</v>
      </c>
      <c r="I23" s="109" t="s">
        <v>421</v>
      </c>
      <c r="J23" s="39"/>
      <c r="K23" s="40" t="s">
        <v>58</v>
      </c>
      <c r="L23" s="38" t="s">
        <v>110</v>
      </c>
      <c r="M23" s="41" t="s">
        <v>111</v>
      </c>
      <c r="N23" s="42" t="s">
        <v>112</v>
      </c>
      <c r="O23" s="107" t="s">
        <v>443</v>
      </c>
      <c r="P23" s="107" t="s">
        <v>444</v>
      </c>
      <c r="Q23" s="40" t="s">
        <v>62</v>
      </c>
      <c r="R23" s="51">
        <v>2112000</v>
      </c>
      <c r="S23" s="46">
        <f t="shared" si="10"/>
        <v>211200</v>
      </c>
      <c r="T23" s="41"/>
      <c r="U23" s="45">
        <f t="shared" si="2"/>
        <v>2323200</v>
      </c>
      <c r="V23" s="51">
        <f t="shared" si="11"/>
        <v>2112000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100">
        <f t="shared" si="8"/>
        <v>0</v>
      </c>
      <c r="AS23" s="100">
        <f t="shared" si="9"/>
        <v>0</v>
      </c>
      <c r="AT23" s="41"/>
    </row>
    <row r="24" spans="1:46" s="11" customFormat="1">
      <c r="A24" s="40">
        <f t="shared" si="12"/>
        <v>9</v>
      </c>
      <c r="B24" s="41"/>
      <c r="C24" s="38" t="s">
        <v>86</v>
      </c>
      <c r="D24" s="38">
        <v>13.39</v>
      </c>
      <c r="E24" s="40"/>
      <c r="F24" s="41" t="s">
        <v>87</v>
      </c>
      <c r="G24" s="74" t="s">
        <v>88</v>
      </c>
      <c r="H24" s="49" t="s">
        <v>89</v>
      </c>
      <c r="I24" s="109" t="s">
        <v>422</v>
      </c>
      <c r="J24" s="39"/>
      <c r="K24" s="40" t="s">
        <v>58</v>
      </c>
      <c r="L24" s="38" t="s">
        <v>113</v>
      </c>
      <c r="M24" s="41" t="s">
        <v>114</v>
      </c>
      <c r="N24" s="42" t="s">
        <v>115</v>
      </c>
      <c r="O24" s="107" t="s">
        <v>443</v>
      </c>
      <c r="P24" s="107" t="s">
        <v>444</v>
      </c>
      <c r="Q24" s="40" t="s">
        <v>62</v>
      </c>
      <c r="R24" s="51">
        <v>1500000</v>
      </c>
      <c r="S24" s="46">
        <f t="shared" si="10"/>
        <v>150000</v>
      </c>
      <c r="T24" s="41"/>
      <c r="U24" s="45">
        <f t="shared" si="2"/>
        <v>1650000</v>
      </c>
      <c r="V24" s="51">
        <f t="shared" si="11"/>
        <v>1500000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100">
        <f t="shared" si="8"/>
        <v>0</v>
      </c>
      <c r="AS24" s="100">
        <f t="shared" si="9"/>
        <v>0</v>
      </c>
      <c r="AT24" s="41"/>
    </row>
    <row r="25" spans="1:46" s="11" customFormat="1">
      <c r="A25" s="40">
        <f t="shared" si="12"/>
        <v>10</v>
      </c>
      <c r="B25" s="41"/>
      <c r="C25" s="38" t="s">
        <v>86</v>
      </c>
      <c r="D25" s="38">
        <v>6.23</v>
      </c>
      <c r="E25" s="40"/>
      <c r="F25" s="41" t="s">
        <v>87</v>
      </c>
      <c r="G25" s="74" t="s">
        <v>88</v>
      </c>
      <c r="H25" s="49" t="s">
        <v>89</v>
      </c>
      <c r="I25" s="109" t="s">
        <v>423</v>
      </c>
      <c r="J25" s="39"/>
      <c r="K25" s="40" t="s">
        <v>58</v>
      </c>
      <c r="L25" s="38" t="s">
        <v>116</v>
      </c>
      <c r="M25" s="41" t="s">
        <v>117</v>
      </c>
      <c r="N25" s="42" t="s">
        <v>118</v>
      </c>
      <c r="O25" s="107" t="s">
        <v>443</v>
      </c>
      <c r="P25" s="107" t="s">
        <v>444</v>
      </c>
      <c r="Q25" s="40" t="s">
        <v>62</v>
      </c>
      <c r="R25" s="51">
        <v>747500</v>
      </c>
      <c r="S25" s="46">
        <f t="shared" si="10"/>
        <v>74750</v>
      </c>
      <c r="T25" s="41"/>
      <c r="U25" s="45">
        <f t="shared" si="2"/>
        <v>822250</v>
      </c>
      <c r="V25" s="51">
        <f t="shared" si="11"/>
        <v>747500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100">
        <f t="shared" si="8"/>
        <v>0</v>
      </c>
      <c r="AS25" s="100">
        <f t="shared" si="9"/>
        <v>0</v>
      </c>
      <c r="AT25" s="41"/>
    </row>
    <row r="26" spans="1:46" s="11" customFormat="1">
      <c r="A26" s="40">
        <f t="shared" si="12"/>
        <v>11</v>
      </c>
      <c r="B26" s="41"/>
      <c r="C26" s="38" t="s">
        <v>86</v>
      </c>
      <c r="D26" s="38">
        <v>9.92</v>
      </c>
      <c r="E26" s="40"/>
      <c r="F26" s="41" t="s">
        <v>87</v>
      </c>
      <c r="G26" s="74" t="s">
        <v>88</v>
      </c>
      <c r="H26" s="49" t="s">
        <v>89</v>
      </c>
      <c r="I26" s="109" t="s">
        <v>424</v>
      </c>
      <c r="J26" s="39"/>
      <c r="K26" s="40" t="s">
        <v>58</v>
      </c>
      <c r="L26" s="48" t="s">
        <v>119</v>
      </c>
      <c r="M26" s="41" t="s">
        <v>120</v>
      </c>
      <c r="N26" s="42" t="s">
        <v>121</v>
      </c>
      <c r="O26" s="107" t="s">
        <v>443</v>
      </c>
      <c r="P26" s="107" t="s">
        <v>444</v>
      </c>
      <c r="Q26" s="40" t="s">
        <v>62</v>
      </c>
      <c r="R26" s="51">
        <v>1200000</v>
      </c>
      <c r="S26" s="46">
        <f t="shared" si="10"/>
        <v>120000</v>
      </c>
      <c r="T26" s="41"/>
      <c r="U26" s="45">
        <f t="shared" si="2"/>
        <v>1320000</v>
      </c>
      <c r="V26" s="51">
        <f t="shared" si="11"/>
        <v>1200000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100">
        <f t="shared" si="8"/>
        <v>0</v>
      </c>
      <c r="AS26" s="100">
        <f t="shared" si="9"/>
        <v>0</v>
      </c>
      <c r="AT26" s="41"/>
    </row>
    <row r="27" spans="1:46" s="11" customFormat="1">
      <c r="A27" s="40">
        <f t="shared" si="12"/>
        <v>12</v>
      </c>
      <c r="B27" s="41"/>
      <c r="C27" s="38" t="s">
        <v>86</v>
      </c>
      <c r="D27" s="38">
        <v>16.5</v>
      </c>
      <c r="E27" s="40"/>
      <c r="F27" s="41" t="s">
        <v>87</v>
      </c>
      <c r="G27" s="74" t="s">
        <v>88</v>
      </c>
      <c r="H27" s="49" t="s">
        <v>89</v>
      </c>
      <c r="I27" s="109" t="s">
        <v>425</v>
      </c>
      <c r="J27" s="39"/>
      <c r="K27" s="40" t="s">
        <v>58</v>
      </c>
      <c r="L27" s="48" t="s">
        <v>122</v>
      </c>
      <c r="M27" s="41" t="s">
        <v>123</v>
      </c>
      <c r="N27" s="42" t="s">
        <v>124</v>
      </c>
      <c r="O27" s="107" t="s">
        <v>443</v>
      </c>
      <c r="P27" s="107" t="s">
        <v>444</v>
      </c>
      <c r="Q27" s="40" t="s">
        <v>62</v>
      </c>
      <c r="R27" s="51">
        <v>1980000</v>
      </c>
      <c r="S27" s="46">
        <f t="shared" si="10"/>
        <v>198000</v>
      </c>
      <c r="T27" s="41"/>
      <c r="U27" s="45">
        <f t="shared" si="2"/>
        <v>2178000</v>
      </c>
      <c r="V27" s="51">
        <f t="shared" si="11"/>
        <v>1980000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100">
        <f t="shared" si="8"/>
        <v>0</v>
      </c>
      <c r="AS27" s="100">
        <f t="shared" si="9"/>
        <v>0</v>
      </c>
      <c r="AT27" s="41"/>
    </row>
    <row r="28" spans="1:46" s="11" customFormat="1">
      <c r="A28" s="40">
        <f t="shared" si="12"/>
        <v>13</v>
      </c>
      <c r="B28" s="41"/>
      <c r="C28" s="38" t="s">
        <v>86</v>
      </c>
      <c r="D28" s="38">
        <v>9</v>
      </c>
      <c r="E28" s="40"/>
      <c r="F28" s="41" t="s">
        <v>87</v>
      </c>
      <c r="G28" s="74" t="s">
        <v>88</v>
      </c>
      <c r="H28" s="49" t="s">
        <v>89</v>
      </c>
      <c r="I28" s="109" t="s">
        <v>426</v>
      </c>
      <c r="J28" s="39"/>
      <c r="K28" s="40" t="s">
        <v>58</v>
      </c>
      <c r="L28" s="38" t="s">
        <v>125</v>
      </c>
      <c r="M28" s="41" t="s">
        <v>126</v>
      </c>
      <c r="N28" s="42" t="s">
        <v>127</v>
      </c>
      <c r="O28" s="107" t="s">
        <v>443</v>
      </c>
      <c r="P28" s="107" t="s">
        <v>444</v>
      </c>
      <c r="Q28" s="40" t="s">
        <v>62</v>
      </c>
      <c r="R28" s="51">
        <v>1700000</v>
      </c>
      <c r="S28" s="46">
        <f t="shared" si="10"/>
        <v>170000</v>
      </c>
      <c r="T28" s="41"/>
      <c r="U28" s="45">
        <f t="shared" si="2"/>
        <v>1870000</v>
      </c>
      <c r="V28" s="51">
        <f t="shared" si="11"/>
        <v>1700000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100">
        <f t="shared" si="8"/>
        <v>0</v>
      </c>
      <c r="AS28" s="100">
        <f t="shared" si="9"/>
        <v>0</v>
      </c>
      <c r="AT28" s="41"/>
    </row>
    <row r="29" spans="1:46" s="11" customFormat="1">
      <c r="A29" s="40">
        <f t="shared" si="12"/>
        <v>14</v>
      </c>
      <c r="B29" s="41"/>
      <c r="C29" s="38" t="s">
        <v>128</v>
      </c>
      <c r="D29" s="75"/>
      <c r="E29" s="38">
        <v>9</v>
      </c>
      <c r="F29" s="41" t="s">
        <v>129</v>
      </c>
      <c r="G29" s="40" t="s">
        <v>130</v>
      </c>
      <c r="H29" s="49" t="s">
        <v>131</v>
      </c>
      <c r="I29" s="110"/>
      <c r="J29" s="39"/>
      <c r="K29" s="40"/>
      <c r="L29" s="38" t="s">
        <v>132</v>
      </c>
      <c r="M29" s="41"/>
      <c r="N29" s="40"/>
      <c r="O29" s="110"/>
      <c r="P29" s="110"/>
      <c r="Q29" s="40"/>
      <c r="R29" s="51">
        <v>2495454</v>
      </c>
      <c r="S29" s="44">
        <f>+R29*10%</f>
        <v>249545.40000000002</v>
      </c>
      <c r="T29" s="41"/>
      <c r="U29" s="45">
        <f t="shared" si="2"/>
        <v>2744999.4</v>
      </c>
      <c r="V29" s="46">
        <f>+R29</f>
        <v>2495454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100">
        <f t="shared" si="8"/>
        <v>0</v>
      </c>
      <c r="AS29" s="100">
        <f t="shared" si="9"/>
        <v>0</v>
      </c>
      <c r="AT29" s="41"/>
    </row>
    <row r="30" spans="1:46" s="11" customFormat="1">
      <c r="A30" s="40">
        <f t="shared" si="12"/>
        <v>15</v>
      </c>
      <c r="B30" s="41"/>
      <c r="C30" s="38" t="s">
        <v>128</v>
      </c>
      <c r="D30" s="75"/>
      <c r="E30" s="38">
        <v>9</v>
      </c>
      <c r="F30" s="41" t="s">
        <v>129</v>
      </c>
      <c r="G30" s="40" t="s">
        <v>130</v>
      </c>
      <c r="H30" s="49" t="s">
        <v>131</v>
      </c>
      <c r="I30" s="110"/>
      <c r="J30" s="39"/>
      <c r="K30" s="40"/>
      <c r="L30" s="38" t="s">
        <v>132</v>
      </c>
      <c r="M30" s="41"/>
      <c r="N30" s="40"/>
      <c r="O30" s="110"/>
      <c r="P30" s="110"/>
      <c r="Q30" s="40"/>
      <c r="R30" s="51">
        <v>2495454</v>
      </c>
      <c r="S30" s="44">
        <f t="shared" ref="S30:S57" si="13">+R30*10%</f>
        <v>249545.40000000002</v>
      </c>
      <c r="T30" s="41"/>
      <c r="U30" s="45">
        <f t="shared" si="2"/>
        <v>2744999.4</v>
      </c>
      <c r="V30" s="46">
        <f t="shared" ref="V30:V57" si="14">+R30</f>
        <v>2495454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100">
        <f t="shared" si="8"/>
        <v>0</v>
      </c>
      <c r="AS30" s="100">
        <f t="shared" si="9"/>
        <v>0</v>
      </c>
      <c r="AT30" s="41"/>
    </row>
    <row r="31" spans="1:46" s="11" customFormat="1">
      <c r="A31" s="40">
        <f t="shared" si="12"/>
        <v>16</v>
      </c>
      <c r="B31" s="41"/>
      <c r="C31" s="38" t="s">
        <v>128</v>
      </c>
      <c r="D31" s="75"/>
      <c r="E31" s="38">
        <v>9</v>
      </c>
      <c r="F31" s="41" t="s">
        <v>129</v>
      </c>
      <c r="G31" s="40" t="s">
        <v>130</v>
      </c>
      <c r="H31" s="49" t="s">
        <v>131</v>
      </c>
      <c r="I31" s="124" t="s">
        <v>402</v>
      </c>
      <c r="J31" s="39"/>
      <c r="K31" s="40" t="s">
        <v>58</v>
      </c>
      <c r="L31" s="38" t="s">
        <v>465</v>
      </c>
      <c r="M31" s="41" t="s">
        <v>133</v>
      </c>
      <c r="N31" s="42" t="s">
        <v>134</v>
      </c>
      <c r="O31" s="120">
        <v>44211</v>
      </c>
      <c r="P31" s="120">
        <v>44575</v>
      </c>
      <c r="Q31" s="40" t="s">
        <v>62</v>
      </c>
      <c r="R31" s="51">
        <v>4400000</v>
      </c>
      <c r="S31" s="44">
        <f t="shared" si="13"/>
        <v>440000</v>
      </c>
      <c r="T31" s="41"/>
      <c r="U31" s="45">
        <f t="shared" si="2"/>
        <v>4840000</v>
      </c>
      <c r="V31" s="46">
        <f t="shared" si="14"/>
        <v>4400000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101">
        <v>2318182</v>
      </c>
      <c r="AR31" s="100">
        <f t="shared" si="8"/>
        <v>2318182</v>
      </c>
      <c r="AS31" s="100">
        <f t="shared" si="9"/>
        <v>2318182</v>
      </c>
      <c r="AT31" s="41"/>
    </row>
    <row r="32" spans="1:46" s="11" customFormat="1">
      <c r="A32" s="40">
        <f t="shared" si="12"/>
        <v>17</v>
      </c>
      <c r="B32" s="41"/>
      <c r="C32" s="38" t="s">
        <v>128</v>
      </c>
      <c r="D32" s="75"/>
      <c r="E32" s="38">
        <v>9</v>
      </c>
      <c r="F32" s="41" t="s">
        <v>129</v>
      </c>
      <c r="G32" s="40" t="s">
        <v>130</v>
      </c>
      <c r="H32" s="49" t="s">
        <v>131</v>
      </c>
      <c r="I32" s="124" t="s">
        <v>402</v>
      </c>
      <c r="J32" s="47"/>
      <c r="K32" s="40" t="s">
        <v>58</v>
      </c>
      <c r="L32" s="38" t="s">
        <v>135</v>
      </c>
      <c r="M32" s="41" t="s">
        <v>136</v>
      </c>
      <c r="N32" s="42" t="s">
        <v>137</v>
      </c>
      <c r="O32" s="120">
        <v>44446</v>
      </c>
      <c r="P32" s="120">
        <v>44810</v>
      </c>
      <c r="Q32" s="40" t="s">
        <v>62</v>
      </c>
      <c r="R32" s="51">
        <v>4545454.5454545496</v>
      </c>
      <c r="S32" s="44">
        <f t="shared" si="13"/>
        <v>454545.454545455</v>
      </c>
      <c r="T32" s="41"/>
      <c r="U32" s="45">
        <f t="shared" si="2"/>
        <v>5000000.0000000047</v>
      </c>
      <c r="V32" s="46">
        <f t="shared" si="14"/>
        <v>4545454.5454545496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100">
        <f t="shared" si="8"/>
        <v>0</v>
      </c>
      <c r="AS32" s="100">
        <f t="shared" si="9"/>
        <v>0</v>
      </c>
      <c r="AT32" s="41"/>
    </row>
    <row r="33" spans="1:46" s="11" customFormat="1">
      <c r="A33" s="40">
        <f t="shared" si="12"/>
        <v>18</v>
      </c>
      <c r="B33" s="41"/>
      <c r="C33" s="38" t="s">
        <v>128</v>
      </c>
      <c r="D33" s="75"/>
      <c r="E33" s="38">
        <v>9</v>
      </c>
      <c r="F33" s="41" t="s">
        <v>129</v>
      </c>
      <c r="G33" s="40" t="s">
        <v>130</v>
      </c>
      <c r="H33" s="49" t="s">
        <v>131</v>
      </c>
      <c r="I33" s="124" t="s">
        <v>402</v>
      </c>
      <c r="J33" s="39"/>
      <c r="K33" s="40" t="s">
        <v>58</v>
      </c>
      <c r="L33" s="38" t="s">
        <v>138</v>
      </c>
      <c r="M33" s="41" t="s">
        <v>139</v>
      </c>
      <c r="N33" s="42" t="s">
        <v>140</v>
      </c>
      <c r="O33" s="114"/>
      <c r="P33" s="116"/>
      <c r="Q33" s="40" t="s">
        <v>62</v>
      </c>
      <c r="R33" s="51">
        <v>4636363.6363636404</v>
      </c>
      <c r="S33" s="44">
        <f t="shared" si="13"/>
        <v>463636.36363636405</v>
      </c>
      <c r="T33" s="41"/>
      <c r="U33" s="45">
        <f t="shared" si="2"/>
        <v>5100000.0000000047</v>
      </c>
      <c r="V33" s="46">
        <f t="shared" si="14"/>
        <v>4636363.6363636404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100">
        <f t="shared" si="8"/>
        <v>0</v>
      </c>
      <c r="AS33" s="100">
        <f t="shared" si="9"/>
        <v>0</v>
      </c>
      <c r="AT33" s="41"/>
    </row>
    <row r="34" spans="1:46" s="11" customFormat="1">
      <c r="A34" s="40">
        <f t="shared" si="12"/>
        <v>19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1" t="s">
        <v>427</v>
      </c>
      <c r="J34" s="39"/>
      <c r="K34" s="40" t="s">
        <v>58</v>
      </c>
      <c r="L34" s="38" t="s">
        <v>141</v>
      </c>
      <c r="M34" s="41" t="s">
        <v>142</v>
      </c>
      <c r="N34" s="42" t="s">
        <v>143</v>
      </c>
      <c r="O34" s="109"/>
      <c r="P34" s="109"/>
      <c r="Q34" s="40" t="s">
        <v>62</v>
      </c>
      <c r="R34" s="51">
        <v>4636363.6363636404</v>
      </c>
      <c r="S34" s="44">
        <f t="shared" si="13"/>
        <v>463636.36363636405</v>
      </c>
      <c r="T34" s="41"/>
      <c r="U34" s="45">
        <f t="shared" si="2"/>
        <v>5100000.0000000047</v>
      </c>
      <c r="V34" s="46">
        <f t="shared" si="14"/>
        <v>4636363.6363636404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101">
        <v>2318182</v>
      </c>
      <c r="AQ34" s="101"/>
      <c r="AR34" s="100">
        <f t="shared" si="8"/>
        <v>2318182</v>
      </c>
      <c r="AS34" s="100">
        <f t="shared" si="9"/>
        <v>2318182</v>
      </c>
      <c r="AT34" s="41"/>
    </row>
    <row r="35" spans="1:46" s="11" customFormat="1">
      <c r="A35" s="40">
        <f t="shared" si="12"/>
        <v>20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22" t="s">
        <v>402</v>
      </c>
      <c r="J35" s="39"/>
      <c r="K35" s="40" t="s">
        <v>58</v>
      </c>
      <c r="L35" s="38" t="s">
        <v>144</v>
      </c>
      <c r="M35" s="41" t="s">
        <v>145</v>
      </c>
      <c r="N35" s="42" t="s">
        <v>146</v>
      </c>
      <c r="O35" s="116">
        <v>44280</v>
      </c>
      <c r="P35" s="116">
        <v>44644</v>
      </c>
      <c r="Q35" s="40" t="s">
        <v>62</v>
      </c>
      <c r="R35" s="51">
        <v>5545454</v>
      </c>
      <c r="S35" s="44">
        <f t="shared" si="13"/>
        <v>554545.4</v>
      </c>
      <c r="T35" s="41"/>
      <c r="U35" s="45">
        <f t="shared" si="2"/>
        <v>6099999.4000000004</v>
      </c>
      <c r="V35" s="46">
        <f t="shared" si="14"/>
        <v>5545454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100">
        <f t="shared" si="8"/>
        <v>0</v>
      </c>
      <c r="AS35" s="100">
        <f t="shared" si="9"/>
        <v>0</v>
      </c>
      <c r="AT35" s="41"/>
    </row>
    <row r="36" spans="1:46" s="11" customFormat="1">
      <c r="A36" s="40">
        <f t="shared" si="12"/>
        <v>21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428</v>
      </c>
      <c r="J36" s="39"/>
      <c r="K36" s="40" t="s">
        <v>58</v>
      </c>
      <c r="L36" s="38" t="s">
        <v>147</v>
      </c>
      <c r="M36" s="41" t="s">
        <v>148</v>
      </c>
      <c r="N36" s="42" t="s">
        <v>149</v>
      </c>
      <c r="O36" s="109" t="s">
        <v>446</v>
      </c>
      <c r="P36" s="109" t="s">
        <v>447</v>
      </c>
      <c r="Q36" s="40" t="s">
        <v>62</v>
      </c>
      <c r="R36" s="51">
        <v>5545454.5454545496</v>
      </c>
      <c r="S36" s="44">
        <f t="shared" si="13"/>
        <v>554545.45454545494</v>
      </c>
      <c r="T36" s="41"/>
      <c r="U36" s="45">
        <f t="shared" si="2"/>
        <v>6100000.0000000047</v>
      </c>
      <c r="V36" s="46">
        <f t="shared" si="14"/>
        <v>5545454.5454545496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101">
        <v>2772727</v>
      </c>
      <c r="AR36" s="100">
        <f t="shared" si="8"/>
        <v>2772727</v>
      </c>
      <c r="AS36" s="100">
        <f t="shared" si="9"/>
        <v>2772727</v>
      </c>
      <c r="AT36" s="41"/>
    </row>
    <row r="37" spans="1:46" s="11" customFormat="1">
      <c r="A37" s="40">
        <f t="shared" si="12"/>
        <v>22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24" t="s">
        <v>402</v>
      </c>
      <c r="J37" s="39"/>
      <c r="K37" s="40" t="s">
        <v>58</v>
      </c>
      <c r="L37" s="76" t="s">
        <v>150</v>
      </c>
      <c r="M37" s="41"/>
      <c r="N37" s="40" t="s">
        <v>151</v>
      </c>
      <c r="O37" s="114">
        <v>44531</v>
      </c>
      <c r="P37" s="114">
        <v>44895</v>
      </c>
      <c r="Q37" s="40" t="s">
        <v>62</v>
      </c>
      <c r="R37" s="51">
        <v>2772727</v>
      </c>
      <c r="S37" s="44">
        <f t="shared" si="13"/>
        <v>277272.7</v>
      </c>
      <c r="T37" s="41"/>
      <c r="U37" s="45">
        <f t="shared" si="2"/>
        <v>3049999.7</v>
      </c>
      <c r="V37" s="46">
        <f t="shared" si="14"/>
        <v>2772727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100">
        <f t="shared" si="8"/>
        <v>0</v>
      </c>
      <c r="AS37" s="100">
        <f t="shared" si="9"/>
        <v>0</v>
      </c>
      <c r="AT37" s="41"/>
    </row>
    <row r="38" spans="1:46" s="11" customFormat="1">
      <c r="A38" s="40">
        <f t="shared" si="12"/>
        <v>23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429</v>
      </c>
      <c r="J38" s="47"/>
      <c r="K38" s="40" t="s">
        <v>58</v>
      </c>
      <c r="L38" s="38" t="s">
        <v>152</v>
      </c>
      <c r="M38" s="41" t="s">
        <v>153</v>
      </c>
      <c r="N38" s="42" t="s">
        <v>154</v>
      </c>
      <c r="O38" s="116">
        <v>44287</v>
      </c>
      <c r="P38" s="116" t="s">
        <v>448</v>
      </c>
      <c r="Q38" s="40" t="s">
        <v>62</v>
      </c>
      <c r="R38" s="51">
        <v>5545454.5454545496</v>
      </c>
      <c r="S38" s="44">
        <f t="shared" si="13"/>
        <v>554545.45454545494</v>
      </c>
      <c r="T38" s="41"/>
      <c r="U38" s="45">
        <f t="shared" si="2"/>
        <v>6100000.0000000047</v>
      </c>
      <c r="V38" s="46">
        <f t="shared" si="14"/>
        <v>5545454.5454545496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101">
        <v>2772727</v>
      </c>
      <c r="AR38" s="100">
        <f t="shared" si="8"/>
        <v>2772727</v>
      </c>
      <c r="AS38" s="100">
        <f t="shared" si="9"/>
        <v>2772727</v>
      </c>
      <c r="AT38" s="41"/>
    </row>
    <row r="39" spans="1:46" s="11" customFormat="1">
      <c r="A39" s="40">
        <f t="shared" si="12"/>
        <v>24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24" t="s">
        <v>402</v>
      </c>
      <c r="J39" s="39"/>
      <c r="K39" s="40" t="s">
        <v>58</v>
      </c>
      <c r="L39" s="38" t="s">
        <v>155</v>
      </c>
      <c r="M39" s="41" t="s">
        <v>156</v>
      </c>
      <c r="N39" s="42" t="s">
        <v>157</v>
      </c>
      <c r="O39" s="114" t="s">
        <v>449</v>
      </c>
      <c r="P39" s="114">
        <v>44865</v>
      </c>
      <c r="Q39" s="40" t="s">
        <v>62</v>
      </c>
      <c r="R39" s="51">
        <v>5545454.5454545496</v>
      </c>
      <c r="S39" s="44">
        <f t="shared" si="13"/>
        <v>554545.45454545494</v>
      </c>
      <c r="T39" s="41"/>
      <c r="U39" s="45">
        <f t="shared" si="2"/>
        <v>6100000.0000000047</v>
      </c>
      <c r="V39" s="46">
        <f t="shared" si="14"/>
        <v>5545454.5454545496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100">
        <f t="shared" si="8"/>
        <v>0</v>
      </c>
      <c r="AS39" s="100">
        <f t="shared" si="9"/>
        <v>0</v>
      </c>
      <c r="AT39" s="41"/>
    </row>
    <row r="40" spans="1:46" s="11" customFormat="1">
      <c r="A40" s="40">
        <f t="shared" si="12"/>
        <v>25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07"/>
      <c r="J40" s="376"/>
      <c r="K40" s="40" t="s">
        <v>58</v>
      </c>
      <c r="L40" s="38" t="s">
        <v>158</v>
      </c>
      <c r="M40" s="377" t="s">
        <v>159</v>
      </c>
      <c r="N40" s="378" t="s">
        <v>160</v>
      </c>
      <c r="O40" s="380"/>
      <c r="P40" s="380"/>
      <c r="Q40" s="40" t="s">
        <v>62</v>
      </c>
      <c r="R40" s="51">
        <v>5300000</v>
      </c>
      <c r="S40" s="44">
        <f t="shared" si="13"/>
        <v>530000</v>
      </c>
      <c r="T40" s="41"/>
      <c r="U40" s="45">
        <f t="shared" si="2"/>
        <v>5830000</v>
      </c>
      <c r="V40" s="46">
        <f t="shared" si="14"/>
        <v>5300000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100">
        <f t="shared" si="8"/>
        <v>0</v>
      </c>
      <c r="AS40" s="100">
        <f t="shared" si="9"/>
        <v>0</v>
      </c>
      <c r="AT40" s="41"/>
    </row>
    <row r="41" spans="1:46" s="11" customFormat="1">
      <c r="A41" s="40">
        <f t="shared" si="12"/>
        <v>26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2"/>
      <c r="J41" s="376"/>
      <c r="K41" s="40" t="s">
        <v>58</v>
      </c>
      <c r="L41" s="38" t="s">
        <v>158</v>
      </c>
      <c r="M41" s="377"/>
      <c r="N41" s="379"/>
      <c r="O41" s="381"/>
      <c r="P41" s="381"/>
      <c r="Q41" s="40" t="s">
        <v>62</v>
      </c>
      <c r="R41" s="51">
        <v>5300000</v>
      </c>
      <c r="S41" s="44">
        <f t="shared" si="13"/>
        <v>530000</v>
      </c>
      <c r="T41" s="41"/>
      <c r="U41" s="45">
        <f t="shared" si="2"/>
        <v>5830000</v>
      </c>
      <c r="V41" s="46">
        <f t="shared" si="14"/>
        <v>5300000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100">
        <f t="shared" si="8"/>
        <v>0</v>
      </c>
      <c r="AS41" s="100">
        <f t="shared" si="9"/>
        <v>0</v>
      </c>
      <c r="AT41" s="41"/>
    </row>
    <row r="42" spans="1:46" s="11" customFormat="1">
      <c r="A42" s="40">
        <f t="shared" si="12"/>
        <v>27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24" t="s">
        <v>402</v>
      </c>
      <c r="J42" s="39"/>
      <c r="K42" s="40" t="s">
        <v>58</v>
      </c>
      <c r="L42" s="38" t="s">
        <v>161</v>
      </c>
      <c r="M42" s="41" t="s">
        <v>162</v>
      </c>
      <c r="N42" s="42" t="s">
        <v>163</v>
      </c>
      <c r="O42" s="116">
        <v>44197</v>
      </c>
      <c r="P42" s="116">
        <v>44561</v>
      </c>
      <c r="Q42" s="40" t="s">
        <v>62</v>
      </c>
      <c r="R42" s="51">
        <v>4545454.5454545496</v>
      </c>
      <c r="S42" s="44">
        <f t="shared" si="13"/>
        <v>454545.454545455</v>
      </c>
      <c r="T42" s="41"/>
      <c r="U42" s="45">
        <f t="shared" si="2"/>
        <v>5000000.0000000047</v>
      </c>
      <c r="V42" s="46">
        <f t="shared" si="14"/>
        <v>4545454.5454545496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100">
        <f t="shared" si="8"/>
        <v>0</v>
      </c>
      <c r="AS42" s="100">
        <f t="shared" si="9"/>
        <v>0</v>
      </c>
      <c r="AT42" s="41"/>
    </row>
    <row r="43" spans="1:46" s="11" customFormat="1">
      <c r="A43" s="40">
        <f t="shared" si="12"/>
        <v>28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430</v>
      </c>
      <c r="J43" s="39"/>
      <c r="K43" s="40" t="s">
        <v>58</v>
      </c>
      <c r="L43" s="38" t="s">
        <v>165</v>
      </c>
      <c r="M43" s="41" t="s">
        <v>166</v>
      </c>
      <c r="N43" s="42" t="s">
        <v>167</v>
      </c>
      <c r="O43" s="109" t="s">
        <v>445</v>
      </c>
      <c r="P43" s="109" t="s">
        <v>450</v>
      </c>
      <c r="Q43" s="40" t="s">
        <v>62</v>
      </c>
      <c r="R43" s="51">
        <v>4636364</v>
      </c>
      <c r="S43" s="44">
        <f t="shared" si="13"/>
        <v>463636.4</v>
      </c>
      <c r="T43" s="41"/>
      <c r="U43" s="45">
        <f t="shared" si="2"/>
        <v>5100000.4000000004</v>
      </c>
      <c r="V43" s="46">
        <f t="shared" si="14"/>
        <v>4636364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101">
        <v>2318182</v>
      </c>
      <c r="AQ43" s="101"/>
      <c r="AR43" s="100">
        <f t="shared" si="8"/>
        <v>2318182</v>
      </c>
      <c r="AS43" s="100">
        <f t="shared" si="9"/>
        <v>2318182</v>
      </c>
      <c r="AT43" s="41"/>
    </row>
    <row r="44" spans="1:46" s="11" customFormat="1">
      <c r="A44" s="40">
        <f t="shared" si="12"/>
        <v>29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07"/>
      <c r="J44" s="47"/>
      <c r="K44" s="40" t="s">
        <v>58</v>
      </c>
      <c r="L44" s="38" t="s">
        <v>168</v>
      </c>
      <c r="M44" s="41" t="s">
        <v>169</v>
      </c>
      <c r="N44" s="42" t="s">
        <v>170</v>
      </c>
      <c r="O44" s="114"/>
      <c r="P44" s="114"/>
      <c r="Q44" s="40" t="s">
        <v>62</v>
      </c>
      <c r="R44" s="51">
        <v>4636363.6363636404</v>
      </c>
      <c r="S44" s="44">
        <f t="shared" si="13"/>
        <v>463636.36363636405</v>
      </c>
      <c r="T44" s="41"/>
      <c r="U44" s="45">
        <f t="shared" si="2"/>
        <v>5100000.0000000047</v>
      </c>
      <c r="V44" s="46">
        <f t="shared" si="14"/>
        <v>4636363.6363636404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100">
        <f t="shared" si="8"/>
        <v>0</v>
      </c>
      <c r="AS44" s="100">
        <f t="shared" si="9"/>
        <v>0</v>
      </c>
      <c r="AT44" s="41"/>
    </row>
    <row r="45" spans="1:46" s="11" customFormat="1">
      <c r="A45" s="40">
        <f t="shared" si="12"/>
        <v>30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09" t="s">
        <v>431</v>
      </c>
      <c r="J45" s="39"/>
      <c r="K45" s="40" t="s">
        <v>58</v>
      </c>
      <c r="L45" s="38" t="s">
        <v>171</v>
      </c>
      <c r="M45" s="41" t="s">
        <v>172</v>
      </c>
      <c r="N45" s="42" t="s">
        <v>173</v>
      </c>
      <c r="O45" s="109"/>
      <c r="P45" s="114"/>
      <c r="Q45" s="40" t="s">
        <v>62</v>
      </c>
      <c r="R45" s="51">
        <v>1863636</v>
      </c>
      <c r="S45" s="44">
        <f t="shared" si="13"/>
        <v>186363.6</v>
      </c>
      <c r="T45" s="41"/>
      <c r="U45" s="45">
        <f t="shared" si="2"/>
        <v>2049999.6</v>
      </c>
      <c r="V45" s="46">
        <f t="shared" si="14"/>
        <v>1863636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101">
        <v>1863636</v>
      </c>
      <c r="AQ45" s="101"/>
      <c r="AR45" s="100">
        <f t="shared" si="8"/>
        <v>1863636</v>
      </c>
      <c r="AS45" s="100">
        <f t="shared" si="9"/>
        <v>1863636</v>
      </c>
      <c r="AT45" s="41"/>
    </row>
    <row r="46" spans="1:46" s="11" customFormat="1">
      <c r="A46" s="40">
        <f t="shared" si="12"/>
        <v>31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24" t="s">
        <v>402</v>
      </c>
      <c r="J46" s="39"/>
      <c r="K46" s="40" t="s">
        <v>58</v>
      </c>
      <c r="L46" s="38" t="s">
        <v>174</v>
      </c>
      <c r="M46" s="41" t="s">
        <v>172</v>
      </c>
      <c r="N46" s="42" t="s">
        <v>175</v>
      </c>
      <c r="O46" s="114">
        <v>44208</v>
      </c>
      <c r="P46" s="114">
        <v>44572</v>
      </c>
      <c r="Q46" s="40" t="s">
        <v>62</v>
      </c>
      <c r="R46" s="51">
        <v>3727272.7272727299</v>
      </c>
      <c r="S46" s="44">
        <f t="shared" si="13"/>
        <v>372727.272727273</v>
      </c>
      <c r="T46" s="41"/>
      <c r="U46" s="45">
        <f t="shared" si="2"/>
        <v>4100000.0000000028</v>
      </c>
      <c r="V46" s="46">
        <f t="shared" si="14"/>
        <v>3727272.7272727299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101">
        <v>1863636</v>
      </c>
      <c r="AQ46" s="101"/>
      <c r="AR46" s="100">
        <f t="shared" si="8"/>
        <v>1863636</v>
      </c>
      <c r="AS46" s="100">
        <f t="shared" si="9"/>
        <v>1863636</v>
      </c>
      <c r="AT46" s="41"/>
    </row>
    <row r="47" spans="1:46" s="11" customFormat="1">
      <c r="A47" s="40">
        <f t="shared" si="12"/>
        <v>32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432</v>
      </c>
      <c r="J47" s="39"/>
      <c r="K47" s="40" t="s">
        <v>58</v>
      </c>
      <c r="L47" s="38" t="s">
        <v>176</v>
      </c>
      <c r="M47" s="41" t="s">
        <v>177</v>
      </c>
      <c r="N47" s="42" t="s">
        <v>178</v>
      </c>
      <c r="O47" s="109" t="s">
        <v>182</v>
      </c>
      <c r="P47" s="109" t="s">
        <v>451</v>
      </c>
      <c r="Q47" s="40" t="s">
        <v>62</v>
      </c>
      <c r="R47" s="51">
        <v>3727272.7272727299</v>
      </c>
      <c r="S47" s="44">
        <f t="shared" si="13"/>
        <v>372727.272727273</v>
      </c>
      <c r="T47" s="41"/>
      <c r="U47" s="45">
        <f t="shared" si="2"/>
        <v>4100000.0000000028</v>
      </c>
      <c r="V47" s="46">
        <f t="shared" si="14"/>
        <v>3727272.7272727299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100">
        <f t="shared" si="8"/>
        <v>0</v>
      </c>
      <c r="AS47" s="100">
        <f t="shared" si="9"/>
        <v>0</v>
      </c>
      <c r="AT47" s="41"/>
    </row>
    <row r="48" spans="1:46" s="11" customFormat="1">
      <c r="A48" s="40">
        <f t="shared" si="12"/>
        <v>33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07"/>
      <c r="J48" s="39"/>
      <c r="K48" s="40" t="s">
        <v>58</v>
      </c>
      <c r="L48" s="38" t="s">
        <v>179</v>
      </c>
      <c r="M48" s="41" t="s">
        <v>180</v>
      </c>
      <c r="N48" s="42" t="s">
        <v>181</v>
      </c>
      <c r="O48" s="120">
        <v>44229</v>
      </c>
      <c r="P48" s="121">
        <v>44593</v>
      </c>
      <c r="Q48" s="40" t="s">
        <v>62</v>
      </c>
      <c r="R48" s="51">
        <v>5300000</v>
      </c>
      <c r="S48" s="44">
        <f t="shared" si="13"/>
        <v>530000</v>
      </c>
      <c r="T48" s="41"/>
      <c r="U48" s="45">
        <f t="shared" si="2"/>
        <v>5830000</v>
      </c>
      <c r="V48" s="46">
        <f t="shared" si="14"/>
        <v>5300000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100">
        <f t="shared" si="8"/>
        <v>0</v>
      </c>
      <c r="AS48" s="100">
        <f t="shared" si="9"/>
        <v>0</v>
      </c>
      <c r="AT48" s="41"/>
    </row>
    <row r="49" spans="1:46" s="11" customFormat="1">
      <c r="A49" s="40">
        <f t="shared" si="12"/>
        <v>34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07" t="s">
        <v>402</v>
      </c>
      <c r="J49" s="47"/>
      <c r="K49" s="40" t="s">
        <v>58</v>
      </c>
      <c r="L49" s="48" t="s">
        <v>183</v>
      </c>
      <c r="M49" s="41" t="s">
        <v>184</v>
      </c>
      <c r="N49" s="42" t="s">
        <v>185</v>
      </c>
      <c r="O49" s="114">
        <v>44306</v>
      </c>
      <c r="P49" s="114">
        <v>44639</v>
      </c>
      <c r="Q49" s="40" t="s">
        <v>62</v>
      </c>
      <c r="R49" s="51">
        <v>3727272.7272727299</v>
      </c>
      <c r="S49" s="44">
        <f t="shared" si="13"/>
        <v>372727.272727273</v>
      </c>
      <c r="T49" s="41"/>
      <c r="U49" s="45">
        <f t="shared" si="2"/>
        <v>4100000.0000000028</v>
      </c>
      <c r="V49" s="46">
        <f t="shared" si="14"/>
        <v>3727272.7272727299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100">
        <f t="shared" si="8"/>
        <v>0</v>
      </c>
      <c r="AS49" s="100">
        <f t="shared" si="9"/>
        <v>0</v>
      </c>
      <c r="AT49" s="41"/>
    </row>
    <row r="50" spans="1:46" s="36" customFormat="1">
      <c r="A50" s="40">
        <f t="shared" si="12"/>
        <v>35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7" t="s">
        <v>402</v>
      </c>
      <c r="J50" s="47"/>
      <c r="K50" s="40" t="s">
        <v>58</v>
      </c>
      <c r="L50" s="38" t="s">
        <v>186</v>
      </c>
      <c r="M50" s="41" t="s">
        <v>187</v>
      </c>
      <c r="N50" s="42" t="s">
        <v>188</v>
      </c>
      <c r="O50" s="114">
        <v>44310</v>
      </c>
      <c r="P50" s="116">
        <v>44674</v>
      </c>
      <c r="Q50" s="40" t="s">
        <v>62</v>
      </c>
      <c r="R50" s="51">
        <v>2818181.8181818202</v>
      </c>
      <c r="S50" s="44">
        <f t="shared" si="13"/>
        <v>281818.18181818206</v>
      </c>
      <c r="T50" s="41"/>
      <c r="U50" s="45">
        <f t="shared" si="2"/>
        <v>3100000.0000000023</v>
      </c>
      <c r="V50" s="46">
        <f t="shared" si="14"/>
        <v>2818181.8181818202</v>
      </c>
      <c r="W50" s="41" t="s">
        <v>63</v>
      </c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100">
        <f t="shared" si="8"/>
        <v>0</v>
      </c>
      <c r="AS50" s="100">
        <f t="shared" si="9"/>
        <v>0</v>
      </c>
      <c r="AT50" s="77"/>
    </row>
    <row r="51" spans="1:46" s="11" customFormat="1">
      <c r="A51" s="40">
        <f t="shared" si="12"/>
        <v>36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433</v>
      </c>
      <c r="J51" s="39"/>
      <c r="K51" s="40" t="s">
        <v>58</v>
      </c>
      <c r="L51" s="38" t="s">
        <v>189</v>
      </c>
      <c r="M51" s="41" t="s">
        <v>190</v>
      </c>
      <c r="N51" s="42" t="s">
        <v>191</v>
      </c>
      <c r="O51" s="109" t="s">
        <v>452</v>
      </c>
      <c r="P51" s="109" t="s">
        <v>453</v>
      </c>
      <c r="Q51" s="40" t="s">
        <v>62</v>
      </c>
      <c r="R51" s="51">
        <v>2772727.2727272701</v>
      </c>
      <c r="S51" s="44">
        <f t="shared" si="13"/>
        <v>277272.727272727</v>
      </c>
      <c r="T51" s="41"/>
      <c r="U51" s="45">
        <f t="shared" si="2"/>
        <v>3049999.9999999972</v>
      </c>
      <c r="V51" s="46">
        <f t="shared" si="14"/>
        <v>2772727.2727272701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101">
        <v>1409091</v>
      </c>
      <c r="AQ51" s="101"/>
      <c r="AR51" s="100">
        <f t="shared" si="8"/>
        <v>1409091</v>
      </c>
      <c r="AS51" s="100">
        <f t="shared" si="9"/>
        <v>1409091</v>
      </c>
      <c r="AT51" s="41"/>
    </row>
    <row r="52" spans="1:46" s="11" customFormat="1">
      <c r="A52" s="40">
        <f t="shared" si="12"/>
        <v>37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09" t="s">
        <v>434</v>
      </c>
      <c r="J52" s="39"/>
      <c r="K52" s="40" t="s">
        <v>58</v>
      </c>
      <c r="L52" s="38" t="s">
        <v>192</v>
      </c>
      <c r="M52" s="41" t="s">
        <v>193</v>
      </c>
      <c r="N52" s="42" t="s">
        <v>137</v>
      </c>
      <c r="O52" s="109" t="s">
        <v>454</v>
      </c>
      <c r="P52" s="109" t="s">
        <v>455</v>
      </c>
      <c r="Q52" s="40" t="s">
        <v>62</v>
      </c>
      <c r="R52" s="51">
        <v>2818181.8181818202</v>
      </c>
      <c r="S52" s="44">
        <f t="shared" si="13"/>
        <v>281818.18181818206</v>
      </c>
      <c r="T52" s="41"/>
      <c r="U52" s="45">
        <f t="shared" si="2"/>
        <v>3100000.0000000023</v>
      </c>
      <c r="V52" s="46">
        <f t="shared" si="14"/>
        <v>2818181.8181818202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101">
        <v>1409091</v>
      </c>
      <c r="AR52" s="100">
        <f t="shared" si="8"/>
        <v>1409091</v>
      </c>
      <c r="AS52" s="100">
        <f t="shared" si="9"/>
        <v>1409091</v>
      </c>
      <c r="AT52" s="41"/>
    </row>
    <row r="53" spans="1:46" s="11" customFormat="1">
      <c r="A53" s="40">
        <f t="shared" si="12"/>
        <v>38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09" t="s">
        <v>435</v>
      </c>
      <c r="J53" s="39"/>
      <c r="K53" s="40" t="s">
        <v>58</v>
      </c>
      <c r="L53" s="38" t="s">
        <v>194</v>
      </c>
      <c r="M53" s="41" t="s">
        <v>195</v>
      </c>
      <c r="N53" s="42" t="s">
        <v>196</v>
      </c>
      <c r="O53" s="109" t="s">
        <v>445</v>
      </c>
      <c r="P53" s="109" t="s">
        <v>164</v>
      </c>
      <c r="Q53" s="40" t="s">
        <v>62</v>
      </c>
      <c r="R53" s="51">
        <v>2818181.8181818202</v>
      </c>
      <c r="S53" s="44">
        <f t="shared" si="13"/>
        <v>281818.18181818206</v>
      </c>
      <c r="T53" s="41"/>
      <c r="U53" s="45">
        <f t="shared" si="2"/>
        <v>3100000.0000000023</v>
      </c>
      <c r="V53" s="46">
        <f t="shared" si="14"/>
        <v>2818181.8181818202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101">
        <v>1409091</v>
      </c>
      <c r="AR53" s="100">
        <f t="shared" si="8"/>
        <v>1409091</v>
      </c>
      <c r="AS53" s="100">
        <f t="shared" si="9"/>
        <v>1409091</v>
      </c>
      <c r="AT53" s="41"/>
    </row>
    <row r="54" spans="1:46" s="11" customFormat="1">
      <c r="A54" s="40">
        <f t="shared" si="12"/>
        <v>39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402</v>
      </c>
      <c r="J54" s="39"/>
      <c r="K54" s="40" t="s">
        <v>58</v>
      </c>
      <c r="L54" s="38" t="s">
        <v>197</v>
      </c>
      <c r="M54" s="41" t="s">
        <v>198</v>
      </c>
      <c r="N54" s="42" t="s">
        <v>199</v>
      </c>
      <c r="O54" s="114">
        <v>44395</v>
      </c>
      <c r="P54" s="114">
        <v>44759</v>
      </c>
      <c r="Q54" s="40" t="s">
        <v>62</v>
      </c>
      <c r="R54" s="51">
        <v>2818181.8181818202</v>
      </c>
      <c r="S54" s="44">
        <f t="shared" si="13"/>
        <v>281818.18181818206</v>
      </c>
      <c r="T54" s="41"/>
      <c r="U54" s="45">
        <f t="shared" si="2"/>
        <v>3100000.0000000023</v>
      </c>
      <c r="V54" s="46">
        <f t="shared" si="14"/>
        <v>2818181.8181818202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100">
        <f t="shared" si="8"/>
        <v>0</v>
      </c>
      <c r="AS54" s="100">
        <f t="shared" si="9"/>
        <v>0</v>
      </c>
      <c r="AT54" s="41"/>
    </row>
    <row r="55" spans="1:46" s="11" customFormat="1">
      <c r="A55" s="40">
        <f t="shared" si="12"/>
        <v>40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402</v>
      </c>
      <c r="J55" s="39"/>
      <c r="K55" s="40" t="s">
        <v>58</v>
      </c>
      <c r="L55" s="38" t="s">
        <v>200</v>
      </c>
      <c r="M55" s="41" t="s">
        <v>198</v>
      </c>
      <c r="N55" s="42" t="s">
        <v>201</v>
      </c>
      <c r="O55" s="114">
        <v>44228</v>
      </c>
      <c r="P55" s="114">
        <v>44592</v>
      </c>
      <c r="Q55" s="40" t="s">
        <v>62</v>
      </c>
      <c r="R55" s="51">
        <v>2818181.8181818202</v>
      </c>
      <c r="S55" s="44">
        <f t="shared" si="13"/>
        <v>281818.18181818206</v>
      </c>
      <c r="T55" s="41"/>
      <c r="U55" s="45">
        <f t="shared" si="2"/>
        <v>3100000.0000000023</v>
      </c>
      <c r="V55" s="46">
        <f t="shared" si="14"/>
        <v>2818181.8181818202</v>
      </c>
      <c r="W55" s="41" t="s">
        <v>63</v>
      </c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100">
        <f t="shared" si="8"/>
        <v>0</v>
      </c>
      <c r="AS55" s="100">
        <f t="shared" si="9"/>
        <v>0</v>
      </c>
      <c r="AT55" s="41"/>
    </row>
    <row r="56" spans="1:46" s="11" customFormat="1">
      <c r="A56" s="40">
        <f t="shared" si="12"/>
        <v>41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436</v>
      </c>
      <c r="J56" s="39"/>
      <c r="K56" s="40" t="s">
        <v>58</v>
      </c>
      <c r="L56" s="38" t="s">
        <v>202</v>
      </c>
      <c r="M56" s="41" t="s">
        <v>203</v>
      </c>
      <c r="N56" s="42" t="s">
        <v>204</v>
      </c>
      <c r="O56" s="109" t="s">
        <v>456</v>
      </c>
      <c r="P56" s="109" t="s">
        <v>457</v>
      </c>
      <c r="Q56" s="40" t="s">
        <v>62</v>
      </c>
      <c r="R56" s="51">
        <v>2818181.8181818202</v>
      </c>
      <c r="S56" s="44">
        <f t="shared" si="13"/>
        <v>281818.18181818206</v>
      </c>
      <c r="T56" s="41"/>
      <c r="U56" s="45">
        <f t="shared" si="2"/>
        <v>3100000.0000000023</v>
      </c>
      <c r="V56" s="46">
        <f t="shared" si="14"/>
        <v>2818181.8181818202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 t="s">
        <v>132</v>
      </c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101">
        <v>1409091</v>
      </c>
      <c r="AR56" s="100">
        <f>AP56+AQ56</f>
        <v>1409091</v>
      </c>
      <c r="AS56" s="100">
        <f t="shared" si="9"/>
        <v>1409091</v>
      </c>
      <c r="AT56" s="41"/>
    </row>
    <row r="57" spans="1:46" s="11" customFormat="1">
      <c r="A57" s="99">
        <f t="shared" si="12"/>
        <v>42</v>
      </c>
      <c r="B57" s="52"/>
      <c r="C57" s="58" t="s">
        <v>128</v>
      </c>
      <c r="D57" s="78"/>
      <c r="E57" s="58">
        <v>300</v>
      </c>
      <c r="F57" s="52" t="s">
        <v>129</v>
      </c>
      <c r="G57" s="50" t="s">
        <v>130</v>
      </c>
      <c r="H57" s="59" t="s">
        <v>131</v>
      </c>
      <c r="I57" s="107" t="s">
        <v>402</v>
      </c>
      <c r="J57" s="62"/>
      <c r="K57" s="50" t="s">
        <v>58</v>
      </c>
      <c r="L57" s="58" t="s">
        <v>205</v>
      </c>
      <c r="M57" s="52" t="s">
        <v>206</v>
      </c>
      <c r="N57" s="61" t="s">
        <v>207</v>
      </c>
      <c r="O57" s="114">
        <v>44418</v>
      </c>
      <c r="P57" s="114">
        <v>44782</v>
      </c>
      <c r="Q57" s="50" t="s">
        <v>62</v>
      </c>
      <c r="R57" s="63">
        <v>6860000</v>
      </c>
      <c r="S57" s="64">
        <f t="shared" si="13"/>
        <v>686000</v>
      </c>
      <c r="T57" s="52"/>
      <c r="U57" s="65">
        <f t="shared" si="2"/>
        <v>7546000</v>
      </c>
      <c r="V57" s="79">
        <f t="shared" si="14"/>
        <v>6860000</v>
      </c>
      <c r="W57" s="52" t="s">
        <v>63</v>
      </c>
      <c r="X57" s="52"/>
      <c r="Y57" s="52"/>
      <c r="Z57" s="52"/>
      <c r="AA57" s="52"/>
      <c r="AB57" s="52"/>
      <c r="AC57" s="52"/>
      <c r="AD57" s="52"/>
      <c r="AE57" s="52" t="s">
        <v>132</v>
      </c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103">
        <f t="shared" si="8"/>
        <v>0</v>
      </c>
      <c r="AS57" s="103">
        <f t="shared" si="9"/>
        <v>0</v>
      </c>
      <c r="AT57" s="52"/>
    </row>
    <row r="58" spans="1:46" s="36" customFormat="1">
      <c r="A58" s="14">
        <f>A57</f>
        <v>42</v>
      </c>
      <c r="B58" s="69"/>
      <c r="C58" s="66" t="s">
        <v>208</v>
      </c>
      <c r="D58" s="67"/>
      <c r="E58" s="68"/>
      <c r="F58" s="69"/>
      <c r="G58" s="69"/>
      <c r="H58" s="70"/>
      <c r="I58" s="66"/>
      <c r="J58" s="71"/>
      <c r="K58" s="68"/>
      <c r="L58" s="66"/>
      <c r="M58" s="69"/>
      <c r="N58" s="68"/>
      <c r="O58" s="71"/>
      <c r="P58" s="71"/>
      <c r="Q58" s="68"/>
      <c r="R58" s="72">
        <f>SUM(R16:R57)</f>
        <v>138442589.00000003</v>
      </c>
      <c r="S58" s="72">
        <f>SUM(S16:S57)</f>
        <v>13844258.900000004</v>
      </c>
      <c r="T58" s="69"/>
      <c r="U58" s="72">
        <f>SUM(U16:U57)</f>
        <v>152286847.90000004</v>
      </c>
      <c r="V58" s="72">
        <f>SUM(V16:V57)</f>
        <v>138442589.00000003</v>
      </c>
      <c r="W58" s="86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72">
        <f t="shared" ref="AO58:AS58" si="15">SUM(AO16:AO57)</f>
        <v>0</v>
      </c>
      <c r="AP58" s="72">
        <f t="shared" si="15"/>
        <v>9772727</v>
      </c>
      <c r="AQ58" s="72">
        <f t="shared" si="15"/>
        <v>12090909</v>
      </c>
      <c r="AR58" s="18">
        <f t="shared" si="15"/>
        <v>21863636</v>
      </c>
      <c r="AS58" s="18">
        <f t="shared" si="15"/>
        <v>21863636</v>
      </c>
      <c r="AT58" s="72"/>
    </row>
    <row r="59" spans="1:46" s="36" customFormat="1">
      <c r="A59" s="92"/>
      <c r="B59" s="93"/>
      <c r="C59" s="20" t="s">
        <v>382</v>
      </c>
      <c r="D59" s="94"/>
      <c r="E59" s="92"/>
      <c r="F59" s="93"/>
      <c r="G59" s="93"/>
      <c r="H59" s="95"/>
      <c r="I59" s="20"/>
      <c r="J59" s="96"/>
      <c r="K59" s="92"/>
      <c r="L59" s="20"/>
      <c r="M59" s="93"/>
      <c r="N59" s="92"/>
      <c r="O59" s="96"/>
      <c r="P59" s="96"/>
      <c r="Q59" s="92"/>
      <c r="R59" s="97"/>
      <c r="S59" s="97"/>
      <c r="T59" s="93"/>
      <c r="U59" s="97"/>
      <c r="V59" s="97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7"/>
      <c r="AP59" s="97"/>
      <c r="AQ59" s="97"/>
      <c r="AR59" s="97"/>
      <c r="AS59" s="97"/>
      <c r="AT59" s="97"/>
    </row>
    <row r="60" spans="1:46" s="11" customFormat="1">
      <c r="A60" s="30">
        <v>1</v>
      </c>
      <c r="B60" s="31"/>
      <c r="C60" s="29" t="s">
        <v>209</v>
      </c>
      <c r="D60" s="29">
        <v>13.75</v>
      </c>
      <c r="E60" s="30"/>
      <c r="F60" s="91" t="s">
        <v>210</v>
      </c>
      <c r="G60" s="30" t="s">
        <v>211</v>
      </c>
      <c r="H60" s="29" t="s">
        <v>212</v>
      </c>
      <c r="I60" s="107" t="s">
        <v>402</v>
      </c>
      <c r="J60" s="33"/>
      <c r="K60" s="30" t="s">
        <v>58</v>
      </c>
      <c r="L60" s="29" t="s">
        <v>213</v>
      </c>
      <c r="M60" s="31" t="s">
        <v>214</v>
      </c>
      <c r="N60" s="88" t="s">
        <v>215</v>
      </c>
      <c r="O60" s="117">
        <v>44474</v>
      </c>
      <c r="P60" s="117">
        <v>44838</v>
      </c>
      <c r="Q60" s="30" t="s">
        <v>62</v>
      </c>
      <c r="R60" s="37">
        <v>2800000</v>
      </c>
      <c r="S60" s="89">
        <f>+R60*10%</f>
        <v>280000</v>
      </c>
      <c r="T60" s="31"/>
      <c r="U60" s="35">
        <f>+R60+S60+T60</f>
        <v>3080000</v>
      </c>
      <c r="V60" s="34">
        <f>+R60</f>
        <v>2800000</v>
      </c>
      <c r="W60" s="31" t="s">
        <v>63</v>
      </c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100">
        <f t="shared" ref="AR60:AR73" si="16">AP60+AQ60</f>
        <v>0</v>
      </c>
      <c r="AS60" s="100">
        <f t="shared" ref="AS60:AS73" si="17">AO60+AR60</f>
        <v>0</v>
      </c>
      <c r="AT60" s="31"/>
    </row>
    <row r="61" spans="1:46" s="11" customFormat="1">
      <c r="A61" s="40">
        <f>+A60+1</f>
        <v>2</v>
      </c>
      <c r="B61" s="41"/>
      <c r="C61" s="38" t="s">
        <v>209</v>
      </c>
      <c r="D61" s="38">
        <v>5.75</v>
      </c>
      <c r="E61" s="40"/>
      <c r="F61" s="80" t="s">
        <v>210</v>
      </c>
      <c r="G61" s="40" t="s">
        <v>211</v>
      </c>
      <c r="H61" s="38" t="s">
        <v>216</v>
      </c>
      <c r="I61" s="107" t="s">
        <v>402</v>
      </c>
      <c r="J61" s="39"/>
      <c r="K61" s="40" t="s">
        <v>58</v>
      </c>
      <c r="L61" s="38" t="s">
        <v>217</v>
      </c>
      <c r="M61" s="41" t="s">
        <v>218</v>
      </c>
      <c r="N61" s="42" t="s">
        <v>219</v>
      </c>
      <c r="O61" s="116">
        <v>44553</v>
      </c>
      <c r="P61" s="116">
        <v>44917</v>
      </c>
      <c r="Q61" s="40" t="s">
        <v>62</v>
      </c>
      <c r="R61" s="43">
        <v>1260000</v>
      </c>
      <c r="S61" s="44">
        <f t="shared" ref="S61:S73" si="18">+R61*10%</f>
        <v>126000</v>
      </c>
      <c r="T61" s="41"/>
      <c r="U61" s="45">
        <f t="shared" ref="U61:U73" si="19">+R61+S61+T61</f>
        <v>1386000</v>
      </c>
      <c r="V61" s="46">
        <f t="shared" ref="V61:V73" si="20">+R61</f>
        <v>1260000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100">
        <f t="shared" si="16"/>
        <v>0</v>
      </c>
      <c r="AS61" s="100">
        <f t="shared" si="17"/>
        <v>0</v>
      </c>
      <c r="AT61" s="41"/>
    </row>
    <row r="62" spans="1:46" s="11" customFormat="1">
      <c r="A62" s="40">
        <f t="shared" ref="A62:A73" si="21">+A61+1</f>
        <v>3</v>
      </c>
      <c r="B62" s="41"/>
      <c r="C62" s="38" t="s">
        <v>220</v>
      </c>
      <c r="D62" s="38"/>
      <c r="E62" s="81">
        <v>16</v>
      </c>
      <c r="F62" s="80" t="s">
        <v>221</v>
      </c>
      <c r="G62" s="40" t="s">
        <v>222</v>
      </c>
      <c r="H62" s="38" t="s">
        <v>223</v>
      </c>
      <c r="I62" s="109" t="s">
        <v>437</v>
      </c>
      <c r="J62" s="39"/>
      <c r="K62" s="40" t="s">
        <v>58</v>
      </c>
      <c r="L62" s="38" t="s">
        <v>224</v>
      </c>
      <c r="M62" s="41" t="s">
        <v>225</v>
      </c>
      <c r="N62" s="42" t="s">
        <v>226</v>
      </c>
      <c r="O62" s="109" t="s">
        <v>443</v>
      </c>
      <c r="P62" s="109" t="s">
        <v>458</v>
      </c>
      <c r="Q62" s="40" t="s">
        <v>62</v>
      </c>
      <c r="R62" s="43">
        <v>5500000</v>
      </c>
      <c r="S62" s="44">
        <f t="shared" si="18"/>
        <v>550000</v>
      </c>
      <c r="T62" s="41"/>
      <c r="U62" s="45">
        <f t="shared" si="19"/>
        <v>6050000</v>
      </c>
      <c r="V62" s="46">
        <f t="shared" si="20"/>
        <v>5500000</v>
      </c>
      <c r="W62" s="41" t="s">
        <v>63</v>
      </c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100">
        <f t="shared" si="16"/>
        <v>0</v>
      </c>
      <c r="AS62" s="100">
        <f t="shared" si="17"/>
        <v>0</v>
      </c>
      <c r="AT62" s="41"/>
    </row>
    <row r="63" spans="1:46" s="11" customFormat="1">
      <c r="A63" s="40">
        <f t="shared" si="21"/>
        <v>4</v>
      </c>
      <c r="B63" s="41"/>
      <c r="C63" s="38" t="s">
        <v>220</v>
      </c>
      <c r="D63" s="38"/>
      <c r="E63" s="81">
        <v>16</v>
      </c>
      <c r="F63" s="80" t="s">
        <v>221</v>
      </c>
      <c r="G63" s="40" t="s">
        <v>222</v>
      </c>
      <c r="H63" s="38" t="s">
        <v>223</v>
      </c>
      <c r="I63" s="109" t="s">
        <v>438</v>
      </c>
      <c r="J63" s="39"/>
      <c r="K63" s="40" t="s">
        <v>58</v>
      </c>
      <c r="L63" s="38" t="s">
        <v>227</v>
      </c>
      <c r="M63" s="41" t="s">
        <v>228</v>
      </c>
      <c r="N63" s="42" t="s">
        <v>229</v>
      </c>
      <c r="O63" s="109" t="s">
        <v>443</v>
      </c>
      <c r="P63" s="109" t="s">
        <v>458</v>
      </c>
      <c r="Q63" s="40" t="s">
        <v>62</v>
      </c>
      <c r="R63" s="43">
        <v>5000000</v>
      </c>
      <c r="S63" s="44">
        <f t="shared" si="18"/>
        <v>500000</v>
      </c>
      <c r="T63" s="41"/>
      <c r="U63" s="45">
        <f t="shared" si="19"/>
        <v>5500000</v>
      </c>
      <c r="V63" s="46">
        <f t="shared" si="20"/>
        <v>5000000</v>
      </c>
      <c r="W63" s="41" t="s">
        <v>63</v>
      </c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100">
        <f t="shared" si="16"/>
        <v>0</v>
      </c>
      <c r="AS63" s="100">
        <f t="shared" si="17"/>
        <v>0</v>
      </c>
      <c r="AT63" s="41"/>
    </row>
    <row r="64" spans="1:46" s="11" customFormat="1">
      <c r="A64" s="40">
        <f t="shared" si="21"/>
        <v>5</v>
      </c>
      <c r="B64" s="41"/>
      <c r="C64" s="38" t="s">
        <v>230</v>
      </c>
      <c r="D64" s="38">
        <v>92</v>
      </c>
      <c r="E64" s="40"/>
      <c r="F64" s="80" t="s">
        <v>221</v>
      </c>
      <c r="G64" s="40" t="s">
        <v>222</v>
      </c>
      <c r="H64" s="38" t="s">
        <v>231</v>
      </c>
      <c r="I64" s="107" t="s">
        <v>402</v>
      </c>
      <c r="J64" s="39"/>
      <c r="K64" s="40" t="s">
        <v>58</v>
      </c>
      <c r="L64" s="38" t="s">
        <v>232</v>
      </c>
      <c r="M64" s="41" t="s">
        <v>233</v>
      </c>
      <c r="N64" s="42" t="s">
        <v>234</v>
      </c>
      <c r="O64" s="114">
        <v>44363</v>
      </c>
      <c r="P64" s="114">
        <v>44727</v>
      </c>
      <c r="Q64" s="40" t="s">
        <v>62</v>
      </c>
      <c r="R64" s="43">
        <v>5000000</v>
      </c>
      <c r="S64" s="44">
        <f t="shared" si="18"/>
        <v>500000</v>
      </c>
      <c r="T64" s="41"/>
      <c r="U64" s="45">
        <f t="shared" si="19"/>
        <v>5500000</v>
      </c>
      <c r="V64" s="46">
        <f t="shared" si="20"/>
        <v>5000000</v>
      </c>
      <c r="W64" s="41" t="s">
        <v>63</v>
      </c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100">
        <f t="shared" si="16"/>
        <v>0</v>
      </c>
      <c r="AS64" s="100">
        <f t="shared" si="17"/>
        <v>0</v>
      </c>
      <c r="AT64" s="41"/>
    </row>
    <row r="65" spans="1:46" s="11" customFormat="1">
      <c r="A65" s="40">
        <f t="shared" si="21"/>
        <v>6</v>
      </c>
      <c r="B65" s="41"/>
      <c r="C65" s="38" t="s">
        <v>230</v>
      </c>
      <c r="D65" s="38">
        <v>13</v>
      </c>
      <c r="E65" s="40"/>
      <c r="F65" s="80" t="s">
        <v>221</v>
      </c>
      <c r="G65" s="40" t="s">
        <v>222</v>
      </c>
      <c r="H65" s="38" t="s">
        <v>223</v>
      </c>
      <c r="I65" s="109" t="s">
        <v>439</v>
      </c>
      <c r="J65" s="39"/>
      <c r="K65" s="40" t="s">
        <v>58</v>
      </c>
      <c r="L65" s="38" t="s">
        <v>235</v>
      </c>
      <c r="M65" s="41" t="s">
        <v>236</v>
      </c>
      <c r="N65" s="42" t="s">
        <v>237</v>
      </c>
      <c r="O65" s="109" t="s">
        <v>443</v>
      </c>
      <c r="P65" s="109" t="s">
        <v>458</v>
      </c>
      <c r="Q65" s="40" t="s">
        <v>62</v>
      </c>
      <c r="R65" s="43">
        <v>1430000</v>
      </c>
      <c r="S65" s="44">
        <f t="shared" si="18"/>
        <v>143000</v>
      </c>
      <c r="T65" s="41"/>
      <c r="U65" s="45">
        <f t="shared" si="19"/>
        <v>1573000</v>
      </c>
      <c r="V65" s="46">
        <f t="shared" si="20"/>
        <v>1430000</v>
      </c>
      <c r="W65" s="41" t="s">
        <v>63</v>
      </c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100">
        <f t="shared" si="16"/>
        <v>0</v>
      </c>
      <c r="AS65" s="100">
        <f t="shared" si="17"/>
        <v>0</v>
      </c>
      <c r="AT65" s="41"/>
    </row>
    <row r="66" spans="1:46" s="11" customFormat="1">
      <c r="A66" s="40">
        <f t="shared" si="21"/>
        <v>7</v>
      </c>
      <c r="B66" s="41"/>
      <c r="C66" s="38" t="s">
        <v>238</v>
      </c>
      <c r="D66" s="38">
        <v>13</v>
      </c>
      <c r="E66" s="40"/>
      <c r="F66" s="80" t="s">
        <v>221</v>
      </c>
      <c r="G66" s="40" t="s">
        <v>222</v>
      </c>
      <c r="H66" s="38" t="s">
        <v>223</v>
      </c>
      <c r="I66" s="107" t="s">
        <v>402</v>
      </c>
      <c r="J66" s="39"/>
      <c r="K66" s="40" t="s">
        <v>58</v>
      </c>
      <c r="L66" s="38" t="s">
        <v>239</v>
      </c>
      <c r="M66" s="41" t="s">
        <v>240</v>
      </c>
      <c r="N66" s="42" t="s">
        <v>241</v>
      </c>
      <c r="O66" s="114">
        <v>44544</v>
      </c>
      <c r="P66" s="114">
        <v>44908</v>
      </c>
      <c r="Q66" s="40" t="s">
        <v>62</v>
      </c>
      <c r="R66" s="43">
        <v>3636364</v>
      </c>
      <c r="S66" s="44">
        <f t="shared" si="18"/>
        <v>363636.4</v>
      </c>
      <c r="T66" s="41"/>
      <c r="U66" s="45">
        <f t="shared" si="19"/>
        <v>4000000.4</v>
      </c>
      <c r="V66" s="46">
        <f t="shared" si="20"/>
        <v>3636364</v>
      </c>
      <c r="W66" s="41" t="s">
        <v>63</v>
      </c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100">
        <f t="shared" si="16"/>
        <v>0</v>
      </c>
      <c r="AS66" s="100">
        <f t="shared" si="17"/>
        <v>0</v>
      </c>
      <c r="AT66" s="41"/>
    </row>
    <row r="67" spans="1:46" s="11" customFormat="1">
      <c r="A67" s="40">
        <f t="shared" si="21"/>
        <v>8</v>
      </c>
      <c r="B67" s="41"/>
      <c r="C67" s="38" t="s">
        <v>230</v>
      </c>
      <c r="D67" s="38">
        <v>12</v>
      </c>
      <c r="E67" s="40"/>
      <c r="F67" s="80" t="s">
        <v>221</v>
      </c>
      <c r="G67" s="40" t="s">
        <v>222</v>
      </c>
      <c r="H67" s="38" t="s">
        <v>223</v>
      </c>
      <c r="I67" s="107" t="s">
        <v>402</v>
      </c>
      <c r="J67" s="39"/>
      <c r="K67" s="40" t="s">
        <v>58</v>
      </c>
      <c r="L67" s="38" t="s">
        <v>242</v>
      </c>
      <c r="M67" s="41" t="s">
        <v>243</v>
      </c>
      <c r="N67" s="42" t="s">
        <v>244</v>
      </c>
      <c r="O67" s="116">
        <v>44350</v>
      </c>
      <c r="P67" s="116">
        <v>44714</v>
      </c>
      <c r="Q67" s="40" t="s">
        <v>62</v>
      </c>
      <c r="R67" s="43">
        <v>2200000</v>
      </c>
      <c r="S67" s="44">
        <f t="shared" si="18"/>
        <v>220000</v>
      </c>
      <c r="T67" s="41"/>
      <c r="U67" s="45">
        <f t="shared" si="19"/>
        <v>2420000</v>
      </c>
      <c r="V67" s="46">
        <f t="shared" si="20"/>
        <v>2200000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100">
        <f t="shared" si="16"/>
        <v>0</v>
      </c>
      <c r="AS67" s="100">
        <f t="shared" si="17"/>
        <v>0</v>
      </c>
      <c r="AT67" s="41"/>
    </row>
    <row r="68" spans="1:46" s="11" customFormat="1">
      <c r="A68" s="40">
        <f t="shared" si="21"/>
        <v>9</v>
      </c>
      <c r="B68" s="41"/>
      <c r="C68" s="38" t="s">
        <v>230</v>
      </c>
      <c r="D68" s="38">
        <v>12</v>
      </c>
      <c r="E68" s="40"/>
      <c r="F68" s="80" t="s">
        <v>221</v>
      </c>
      <c r="G68" s="40" t="s">
        <v>222</v>
      </c>
      <c r="H68" s="38" t="s">
        <v>223</v>
      </c>
      <c r="I68" s="107" t="s">
        <v>402</v>
      </c>
      <c r="J68" s="39"/>
      <c r="K68" s="40" t="s">
        <v>58</v>
      </c>
      <c r="L68" s="38" t="s">
        <v>245</v>
      </c>
      <c r="M68" s="41" t="s">
        <v>246</v>
      </c>
      <c r="N68" s="42" t="s">
        <v>247</v>
      </c>
      <c r="O68" s="114">
        <v>44350</v>
      </c>
      <c r="P68" s="116">
        <v>44714</v>
      </c>
      <c r="Q68" s="40" t="s">
        <v>62</v>
      </c>
      <c r="R68" s="43">
        <v>1600000</v>
      </c>
      <c r="S68" s="44">
        <f t="shared" si="18"/>
        <v>160000</v>
      </c>
      <c r="T68" s="41"/>
      <c r="U68" s="45">
        <f t="shared" si="19"/>
        <v>1760000</v>
      </c>
      <c r="V68" s="46">
        <f t="shared" si="20"/>
        <v>1600000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100">
        <f t="shared" si="16"/>
        <v>0</v>
      </c>
      <c r="AS68" s="100">
        <f t="shared" si="17"/>
        <v>0</v>
      </c>
      <c r="AT68" s="41"/>
    </row>
    <row r="69" spans="1:46" s="11" customFormat="1">
      <c r="A69" s="40">
        <f t="shared" si="21"/>
        <v>10</v>
      </c>
      <c r="B69" s="41"/>
      <c r="C69" s="38" t="s">
        <v>230</v>
      </c>
      <c r="D69" s="38">
        <v>70</v>
      </c>
      <c r="E69" s="40"/>
      <c r="F69" s="80" t="s">
        <v>221</v>
      </c>
      <c r="G69" s="40" t="s">
        <v>222</v>
      </c>
      <c r="H69" s="38" t="s">
        <v>223</v>
      </c>
      <c r="I69" s="109" t="s">
        <v>440</v>
      </c>
      <c r="J69" s="39"/>
      <c r="K69" s="40" t="s">
        <v>58</v>
      </c>
      <c r="L69" s="38" t="s">
        <v>248</v>
      </c>
      <c r="M69" s="41" t="s">
        <v>236</v>
      </c>
      <c r="N69" s="42" t="s">
        <v>249</v>
      </c>
      <c r="O69" s="109" t="s">
        <v>443</v>
      </c>
      <c r="P69" s="109" t="s">
        <v>458</v>
      </c>
      <c r="Q69" s="40" t="s">
        <v>62</v>
      </c>
      <c r="R69" s="43">
        <v>1430000</v>
      </c>
      <c r="S69" s="44">
        <f t="shared" si="18"/>
        <v>143000</v>
      </c>
      <c r="T69" s="41"/>
      <c r="U69" s="45">
        <f t="shared" si="19"/>
        <v>1573000</v>
      </c>
      <c r="V69" s="46">
        <f t="shared" si="20"/>
        <v>1430000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100">
        <f t="shared" si="16"/>
        <v>0</v>
      </c>
      <c r="AS69" s="100">
        <f t="shared" si="17"/>
        <v>0</v>
      </c>
      <c r="AT69" s="41"/>
    </row>
    <row r="70" spans="1:46" s="11" customFormat="1">
      <c r="A70" s="40">
        <f t="shared" si="21"/>
        <v>11</v>
      </c>
      <c r="B70" s="41"/>
      <c r="C70" s="38" t="s">
        <v>230</v>
      </c>
      <c r="D70" s="38">
        <v>20</v>
      </c>
      <c r="E70" s="40"/>
      <c r="F70" s="80" t="s">
        <v>221</v>
      </c>
      <c r="G70" s="40" t="s">
        <v>222</v>
      </c>
      <c r="H70" s="38" t="s">
        <v>250</v>
      </c>
      <c r="I70" s="107" t="s">
        <v>402</v>
      </c>
      <c r="J70" s="39"/>
      <c r="K70" s="40" t="s">
        <v>58</v>
      </c>
      <c r="L70" s="38" t="s">
        <v>251</v>
      </c>
      <c r="M70" s="41" t="s">
        <v>252</v>
      </c>
      <c r="N70" s="42" t="s">
        <v>253</v>
      </c>
      <c r="O70" s="114">
        <v>44376</v>
      </c>
      <c r="P70" s="114">
        <v>44740</v>
      </c>
      <c r="Q70" s="40" t="s">
        <v>62</v>
      </c>
      <c r="R70" s="43">
        <v>2000000</v>
      </c>
      <c r="S70" s="44">
        <f t="shared" si="18"/>
        <v>200000</v>
      </c>
      <c r="T70" s="41"/>
      <c r="U70" s="45">
        <f t="shared" si="19"/>
        <v>2200000</v>
      </c>
      <c r="V70" s="46">
        <f t="shared" si="20"/>
        <v>2000000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100">
        <f t="shared" si="16"/>
        <v>0</v>
      </c>
      <c r="AS70" s="100">
        <f t="shared" si="17"/>
        <v>0</v>
      </c>
      <c r="AT70" s="41"/>
    </row>
    <row r="71" spans="1:46" s="11" customFormat="1">
      <c r="A71" s="40">
        <f t="shared" si="21"/>
        <v>12</v>
      </c>
      <c r="B71" s="41"/>
      <c r="C71" s="38" t="s">
        <v>230</v>
      </c>
      <c r="D71" s="38">
        <v>18</v>
      </c>
      <c r="E71" s="40"/>
      <c r="F71" s="80" t="s">
        <v>221</v>
      </c>
      <c r="G71" s="40" t="s">
        <v>222</v>
      </c>
      <c r="H71" s="38" t="s">
        <v>254</v>
      </c>
      <c r="I71" s="107" t="s">
        <v>402</v>
      </c>
      <c r="J71" s="39"/>
      <c r="K71" s="40" t="s">
        <v>58</v>
      </c>
      <c r="L71" s="38" t="s">
        <v>255</v>
      </c>
      <c r="M71" s="41" t="s">
        <v>240</v>
      </c>
      <c r="N71" s="42" t="s">
        <v>256</v>
      </c>
      <c r="O71" s="114">
        <v>44392</v>
      </c>
      <c r="P71" s="114">
        <v>44756</v>
      </c>
      <c r="Q71" s="40" t="s">
        <v>62</v>
      </c>
      <c r="R71" s="43">
        <v>3268706</v>
      </c>
      <c r="S71" s="44">
        <f t="shared" si="18"/>
        <v>326870.60000000003</v>
      </c>
      <c r="T71" s="41"/>
      <c r="U71" s="45">
        <f t="shared" si="19"/>
        <v>3595576.6</v>
      </c>
      <c r="V71" s="46">
        <f t="shared" si="20"/>
        <v>3268706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100">
        <f t="shared" si="16"/>
        <v>0</v>
      </c>
      <c r="AS71" s="100">
        <f t="shared" si="17"/>
        <v>0</v>
      </c>
      <c r="AT71" s="41"/>
    </row>
    <row r="72" spans="1:46" s="11" customFormat="1">
      <c r="A72" s="40">
        <f t="shared" si="21"/>
        <v>13</v>
      </c>
      <c r="B72" s="41"/>
      <c r="C72" s="38" t="s">
        <v>230</v>
      </c>
      <c r="D72" s="38">
        <v>18</v>
      </c>
      <c r="E72" s="40"/>
      <c r="F72" s="80" t="s">
        <v>221</v>
      </c>
      <c r="G72" s="40" t="s">
        <v>222</v>
      </c>
      <c r="H72" s="38" t="s">
        <v>257</v>
      </c>
      <c r="I72" s="107" t="s">
        <v>402</v>
      </c>
      <c r="J72" s="39"/>
      <c r="K72" s="40" t="s">
        <v>58</v>
      </c>
      <c r="L72" s="38" t="s">
        <v>258</v>
      </c>
      <c r="M72" s="41" t="s">
        <v>259</v>
      </c>
      <c r="N72" s="42" t="s">
        <v>260</v>
      </c>
      <c r="O72" s="114">
        <v>44392</v>
      </c>
      <c r="P72" s="114">
        <v>44756</v>
      </c>
      <c r="Q72" s="40" t="s">
        <v>62</v>
      </c>
      <c r="R72" s="43">
        <v>1818182</v>
      </c>
      <c r="S72" s="44">
        <f t="shared" si="18"/>
        <v>181818.2</v>
      </c>
      <c r="T72" s="41"/>
      <c r="U72" s="45">
        <f t="shared" si="19"/>
        <v>2000000.2</v>
      </c>
      <c r="V72" s="46">
        <f t="shared" si="20"/>
        <v>1818182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100">
        <f t="shared" si="16"/>
        <v>0</v>
      </c>
      <c r="AS72" s="100">
        <f t="shared" si="17"/>
        <v>0</v>
      </c>
      <c r="AT72" s="41"/>
    </row>
    <row r="73" spans="1:46" s="11" customFormat="1">
      <c r="A73" s="50">
        <f t="shared" si="21"/>
        <v>14</v>
      </c>
      <c r="B73" s="52"/>
      <c r="C73" s="58" t="s">
        <v>261</v>
      </c>
      <c r="D73" s="58">
        <v>30</v>
      </c>
      <c r="E73" s="50"/>
      <c r="F73" s="82" t="s">
        <v>221</v>
      </c>
      <c r="G73" s="50" t="s">
        <v>222</v>
      </c>
      <c r="H73" s="58" t="s">
        <v>231</v>
      </c>
      <c r="I73" s="107" t="s">
        <v>402</v>
      </c>
      <c r="J73" s="62"/>
      <c r="K73" s="50" t="s">
        <v>58</v>
      </c>
      <c r="L73" s="58" t="s">
        <v>262</v>
      </c>
      <c r="M73" s="52" t="s">
        <v>263</v>
      </c>
      <c r="N73" s="61" t="s">
        <v>264</v>
      </c>
      <c r="O73" s="114">
        <v>44378</v>
      </c>
      <c r="P73" s="116" t="s">
        <v>459</v>
      </c>
      <c r="Q73" s="50" t="s">
        <v>62</v>
      </c>
      <c r="R73" s="83">
        <v>6818181.8181818174</v>
      </c>
      <c r="S73" s="64">
        <f t="shared" si="18"/>
        <v>681818.18181818177</v>
      </c>
      <c r="T73" s="52"/>
      <c r="U73" s="65">
        <f t="shared" si="19"/>
        <v>7499999.9999999991</v>
      </c>
      <c r="V73" s="79">
        <f t="shared" si="20"/>
        <v>6818181.8181818174</v>
      </c>
      <c r="W73" s="52" t="s">
        <v>63</v>
      </c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103">
        <f t="shared" si="16"/>
        <v>0</v>
      </c>
      <c r="AS73" s="103">
        <f t="shared" si="17"/>
        <v>0</v>
      </c>
      <c r="AT73" s="52"/>
    </row>
    <row r="74" spans="1:46" s="36" customFormat="1">
      <c r="A74" s="68">
        <f>A73</f>
        <v>14</v>
      </c>
      <c r="B74" s="69"/>
      <c r="C74" s="66" t="s">
        <v>265</v>
      </c>
      <c r="D74" s="67"/>
      <c r="E74" s="68"/>
      <c r="F74" s="69"/>
      <c r="G74" s="69"/>
      <c r="H74" s="70"/>
      <c r="I74" s="66"/>
      <c r="J74" s="71"/>
      <c r="K74" s="68"/>
      <c r="L74" s="66"/>
      <c r="M74" s="69"/>
      <c r="N74" s="68"/>
      <c r="O74" s="71"/>
      <c r="P74" s="71"/>
      <c r="Q74" s="68"/>
      <c r="R74" s="72">
        <f>SUM(R60:R73)</f>
        <v>43761433.81818182</v>
      </c>
      <c r="S74" s="72">
        <f t="shared" ref="S74:AS74" si="22">SUM(S60:S73)</f>
        <v>4376143.3818181818</v>
      </c>
      <c r="T74" s="72">
        <f t="shared" si="22"/>
        <v>0</v>
      </c>
      <c r="U74" s="72">
        <f t="shared" si="22"/>
        <v>48137577.200000003</v>
      </c>
      <c r="V74" s="72">
        <f t="shared" si="22"/>
        <v>43761433.81818182</v>
      </c>
      <c r="W74" s="72">
        <f t="shared" si="22"/>
        <v>0</v>
      </c>
      <c r="X74" s="72">
        <f t="shared" si="22"/>
        <v>0</v>
      </c>
      <c r="Y74" s="72">
        <f t="shared" si="22"/>
        <v>0</v>
      </c>
      <c r="Z74" s="72">
        <f t="shared" si="22"/>
        <v>0</v>
      </c>
      <c r="AA74" s="72">
        <f t="shared" si="22"/>
        <v>0</v>
      </c>
      <c r="AB74" s="72">
        <f t="shared" si="22"/>
        <v>0</v>
      </c>
      <c r="AC74" s="72">
        <f t="shared" si="22"/>
        <v>0</v>
      </c>
      <c r="AD74" s="72">
        <f t="shared" si="22"/>
        <v>0</v>
      </c>
      <c r="AE74" s="72">
        <f t="shared" si="22"/>
        <v>0</v>
      </c>
      <c r="AF74" s="72">
        <f t="shared" si="22"/>
        <v>0</v>
      </c>
      <c r="AG74" s="72">
        <f t="shared" si="22"/>
        <v>0</v>
      </c>
      <c r="AH74" s="72">
        <f t="shared" si="22"/>
        <v>0</v>
      </c>
      <c r="AI74" s="72">
        <f t="shared" si="22"/>
        <v>0</v>
      </c>
      <c r="AJ74" s="72">
        <f t="shared" si="22"/>
        <v>0</v>
      </c>
      <c r="AK74" s="72">
        <f t="shared" si="22"/>
        <v>0</v>
      </c>
      <c r="AL74" s="72">
        <f t="shared" si="22"/>
        <v>0</v>
      </c>
      <c r="AM74" s="72">
        <f t="shared" si="22"/>
        <v>0</v>
      </c>
      <c r="AN74" s="72">
        <f t="shared" si="22"/>
        <v>0</v>
      </c>
      <c r="AO74" s="72">
        <f t="shared" si="22"/>
        <v>0</v>
      </c>
      <c r="AP74" s="72">
        <f t="shared" si="22"/>
        <v>0</v>
      </c>
      <c r="AQ74" s="72">
        <f t="shared" si="22"/>
        <v>0</v>
      </c>
      <c r="AR74" s="18">
        <f t="shared" si="22"/>
        <v>0</v>
      </c>
      <c r="AS74" s="18">
        <f t="shared" si="22"/>
        <v>0</v>
      </c>
      <c r="AT74" s="72"/>
    </row>
    <row r="75" spans="1:46" s="36" customFormat="1">
      <c r="A75" s="92"/>
      <c r="B75" s="93"/>
      <c r="C75" s="20" t="s">
        <v>383</v>
      </c>
      <c r="D75" s="94"/>
      <c r="E75" s="92"/>
      <c r="F75" s="93"/>
      <c r="G75" s="93"/>
      <c r="H75" s="95"/>
      <c r="I75" s="20"/>
      <c r="J75" s="96"/>
      <c r="K75" s="92"/>
      <c r="L75" s="20"/>
      <c r="M75" s="93"/>
      <c r="N75" s="92"/>
      <c r="O75" s="96"/>
      <c r="P75" s="96"/>
      <c r="Q75" s="92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</row>
    <row r="76" spans="1:46" s="11" customFormat="1">
      <c r="A76" s="30">
        <v>1</v>
      </c>
      <c r="B76" s="31"/>
      <c r="C76" s="29" t="s">
        <v>266</v>
      </c>
      <c r="D76" s="29">
        <v>36</v>
      </c>
      <c r="E76" s="30"/>
      <c r="F76" s="31" t="s">
        <v>267</v>
      </c>
      <c r="G76" s="30" t="s">
        <v>268</v>
      </c>
      <c r="H76" s="29" t="s">
        <v>223</v>
      </c>
      <c r="I76" s="107" t="s">
        <v>402</v>
      </c>
      <c r="J76" s="33"/>
      <c r="K76" s="30" t="s">
        <v>58</v>
      </c>
      <c r="L76" s="29" t="s">
        <v>269</v>
      </c>
      <c r="M76" s="31" t="s">
        <v>270</v>
      </c>
      <c r="N76" s="88" t="s">
        <v>271</v>
      </c>
      <c r="O76" s="114">
        <v>44351</v>
      </c>
      <c r="P76" s="114">
        <v>44715</v>
      </c>
      <c r="Q76" s="30" t="s">
        <v>62</v>
      </c>
      <c r="R76" s="37">
        <v>1287000</v>
      </c>
      <c r="S76" s="89">
        <f>+R76*10%</f>
        <v>128700</v>
      </c>
      <c r="T76" s="31"/>
      <c r="U76" s="35">
        <f>+R76+S76+T76</f>
        <v>1415700</v>
      </c>
      <c r="V76" s="34">
        <f>+R76</f>
        <v>1287000</v>
      </c>
      <c r="W76" s="31" t="s">
        <v>63</v>
      </c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100">
        <f t="shared" ref="AR76:AR96" si="23">AP76+AQ76</f>
        <v>0</v>
      </c>
      <c r="AS76" s="100">
        <f t="shared" ref="AS76:AS96" si="24">AO76+AR76</f>
        <v>0</v>
      </c>
      <c r="AT76" s="31"/>
    </row>
    <row r="77" spans="1:46" s="11" customFormat="1">
      <c r="A77" s="40">
        <f>A76+1</f>
        <v>2</v>
      </c>
      <c r="B77" s="41"/>
      <c r="C77" s="38" t="s">
        <v>266</v>
      </c>
      <c r="D77" s="38">
        <v>21.6</v>
      </c>
      <c r="E77" s="40"/>
      <c r="F77" s="41" t="s">
        <v>267</v>
      </c>
      <c r="G77" s="40" t="s">
        <v>268</v>
      </c>
      <c r="H77" s="38" t="s">
        <v>223</v>
      </c>
      <c r="I77" s="107" t="s">
        <v>402</v>
      </c>
      <c r="J77" s="39"/>
      <c r="K77" s="40" t="s">
        <v>58</v>
      </c>
      <c r="L77" s="38" t="s">
        <v>272</v>
      </c>
      <c r="M77" s="41" t="s">
        <v>273</v>
      </c>
      <c r="N77" s="42" t="s">
        <v>274</v>
      </c>
      <c r="O77" s="114" t="s">
        <v>275</v>
      </c>
      <c r="P77" s="114" t="s">
        <v>276</v>
      </c>
      <c r="Q77" s="40" t="s">
        <v>62</v>
      </c>
      <c r="R77" s="43">
        <v>1090909.0909090899</v>
      </c>
      <c r="S77" s="44">
        <f t="shared" ref="S77:S96" si="25">+R77*10%</f>
        <v>109090.909090909</v>
      </c>
      <c r="T77" s="41"/>
      <c r="U77" s="45">
        <f t="shared" ref="U77:U96" si="26">+R77+S77+T77</f>
        <v>1199999.9999999988</v>
      </c>
      <c r="V77" s="46">
        <f t="shared" ref="V77:V96" si="27">+R77</f>
        <v>1090909.0909090899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100">
        <f t="shared" si="23"/>
        <v>0</v>
      </c>
      <c r="AS77" s="100">
        <f t="shared" si="24"/>
        <v>0</v>
      </c>
      <c r="AT77" s="41"/>
    </row>
    <row r="78" spans="1:46" s="11" customFormat="1">
      <c r="A78" s="40">
        <f t="shared" ref="A78:A96" si="28">A77+1</f>
        <v>3</v>
      </c>
      <c r="B78" s="41"/>
      <c r="C78" s="38" t="s">
        <v>266</v>
      </c>
      <c r="D78" s="38">
        <v>17.5</v>
      </c>
      <c r="E78" s="40"/>
      <c r="F78" s="41" t="s">
        <v>267</v>
      </c>
      <c r="G78" s="40" t="s">
        <v>268</v>
      </c>
      <c r="H78" s="38" t="s">
        <v>223</v>
      </c>
      <c r="I78" s="107" t="s">
        <v>402</v>
      </c>
      <c r="J78" s="39"/>
      <c r="K78" s="40" t="s">
        <v>58</v>
      </c>
      <c r="L78" s="38" t="s">
        <v>277</v>
      </c>
      <c r="M78" s="41" t="s">
        <v>278</v>
      </c>
      <c r="N78" s="42" t="s">
        <v>279</v>
      </c>
      <c r="O78" s="114">
        <v>44351</v>
      </c>
      <c r="P78" s="114">
        <v>44715</v>
      </c>
      <c r="Q78" s="40" t="s">
        <v>62</v>
      </c>
      <c r="R78" s="43">
        <v>1050000</v>
      </c>
      <c r="S78" s="44">
        <f t="shared" si="25"/>
        <v>105000</v>
      </c>
      <c r="T78" s="41"/>
      <c r="U78" s="45">
        <f t="shared" si="26"/>
        <v>1155000</v>
      </c>
      <c r="V78" s="46">
        <f t="shared" si="27"/>
        <v>1050000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100">
        <f t="shared" si="23"/>
        <v>0</v>
      </c>
      <c r="AS78" s="100">
        <f t="shared" si="24"/>
        <v>0</v>
      </c>
      <c r="AT78" s="41"/>
    </row>
    <row r="79" spans="1:46" s="11" customFormat="1">
      <c r="A79" s="40">
        <f t="shared" si="28"/>
        <v>4</v>
      </c>
      <c r="B79" s="41"/>
      <c r="C79" s="38" t="s">
        <v>266</v>
      </c>
      <c r="D79" s="38">
        <v>24</v>
      </c>
      <c r="E79" s="40"/>
      <c r="F79" s="41" t="s">
        <v>267</v>
      </c>
      <c r="G79" s="40" t="s">
        <v>268</v>
      </c>
      <c r="H79" s="38" t="s">
        <v>223</v>
      </c>
      <c r="I79" s="107" t="s">
        <v>402</v>
      </c>
      <c r="J79" s="47"/>
      <c r="K79" s="40" t="s">
        <v>58</v>
      </c>
      <c r="L79" s="48" t="s">
        <v>280</v>
      </c>
      <c r="M79" s="41" t="s">
        <v>273</v>
      </c>
      <c r="N79" s="42" t="s">
        <v>281</v>
      </c>
      <c r="O79" s="114">
        <v>44287</v>
      </c>
      <c r="P79" s="114">
        <v>44651</v>
      </c>
      <c r="Q79" s="40" t="s">
        <v>62</v>
      </c>
      <c r="R79" s="43">
        <v>2050000</v>
      </c>
      <c r="S79" s="44">
        <f t="shared" si="25"/>
        <v>205000</v>
      </c>
      <c r="T79" s="41"/>
      <c r="U79" s="45">
        <f t="shared" si="26"/>
        <v>2255000</v>
      </c>
      <c r="V79" s="46">
        <f t="shared" si="27"/>
        <v>2050000</v>
      </c>
      <c r="W79" s="41" t="s">
        <v>63</v>
      </c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100">
        <f t="shared" si="23"/>
        <v>0</v>
      </c>
      <c r="AS79" s="100">
        <f t="shared" si="24"/>
        <v>0</v>
      </c>
      <c r="AT79" s="41"/>
    </row>
    <row r="80" spans="1:46" s="11" customFormat="1">
      <c r="A80" s="40">
        <f t="shared" si="28"/>
        <v>5</v>
      </c>
      <c r="B80" s="41"/>
      <c r="C80" s="38" t="s">
        <v>266</v>
      </c>
      <c r="D80" s="38">
        <v>24</v>
      </c>
      <c r="E80" s="40"/>
      <c r="F80" s="41" t="s">
        <v>267</v>
      </c>
      <c r="G80" s="40" t="s">
        <v>268</v>
      </c>
      <c r="H80" s="38" t="s">
        <v>223</v>
      </c>
      <c r="I80" s="107" t="s">
        <v>402</v>
      </c>
      <c r="J80" s="39"/>
      <c r="K80" s="40" t="s">
        <v>58</v>
      </c>
      <c r="L80" s="38" t="s">
        <v>282</v>
      </c>
      <c r="M80" s="41" t="s">
        <v>283</v>
      </c>
      <c r="N80" s="42" t="s">
        <v>284</v>
      </c>
      <c r="O80" s="114">
        <v>44351</v>
      </c>
      <c r="P80" s="114">
        <v>44715</v>
      </c>
      <c r="Q80" s="40" t="s">
        <v>62</v>
      </c>
      <c r="R80" s="43">
        <v>2660000</v>
      </c>
      <c r="S80" s="44">
        <f t="shared" si="25"/>
        <v>266000</v>
      </c>
      <c r="T80" s="41"/>
      <c r="U80" s="45">
        <f t="shared" si="26"/>
        <v>2926000</v>
      </c>
      <c r="V80" s="46">
        <f t="shared" si="27"/>
        <v>2660000</v>
      </c>
      <c r="W80" s="41" t="s">
        <v>63</v>
      </c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100">
        <f t="shared" si="23"/>
        <v>0</v>
      </c>
      <c r="AS80" s="100">
        <f t="shared" si="24"/>
        <v>0</v>
      </c>
      <c r="AT80" s="41"/>
    </row>
    <row r="81" spans="1:46" s="11" customFormat="1">
      <c r="A81" s="40">
        <f t="shared" si="28"/>
        <v>6</v>
      </c>
      <c r="B81" s="41"/>
      <c r="C81" s="38" t="s">
        <v>285</v>
      </c>
      <c r="D81" s="38">
        <v>7.5</v>
      </c>
      <c r="E81" s="40"/>
      <c r="F81" s="41" t="s">
        <v>267</v>
      </c>
      <c r="G81" s="40" t="s">
        <v>286</v>
      </c>
      <c r="H81" s="38" t="s">
        <v>223</v>
      </c>
      <c r="I81" s="107" t="s">
        <v>402</v>
      </c>
      <c r="J81" s="39"/>
      <c r="K81" s="40" t="s">
        <v>58</v>
      </c>
      <c r="L81" s="38" t="s">
        <v>287</v>
      </c>
      <c r="M81" s="41" t="s">
        <v>288</v>
      </c>
      <c r="N81" s="42" t="s">
        <v>289</v>
      </c>
      <c r="O81" s="114">
        <v>44351</v>
      </c>
      <c r="P81" s="114">
        <v>44715</v>
      </c>
      <c r="Q81" s="40" t="s">
        <v>62</v>
      </c>
      <c r="R81" s="43">
        <v>909090.90909090894</v>
      </c>
      <c r="S81" s="44">
        <f t="shared" si="25"/>
        <v>90909.090909090897</v>
      </c>
      <c r="T81" s="41"/>
      <c r="U81" s="45">
        <f t="shared" si="26"/>
        <v>999999.99999999988</v>
      </c>
      <c r="V81" s="46">
        <f t="shared" si="27"/>
        <v>909090.90909090894</v>
      </c>
      <c r="W81" s="41" t="s">
        <v>63</v>
      </c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100">
        <f t="shared" si="23"/>
        <v>0</v>
      </c>
      <c r="AS81" s="100">
        <f t="shared" si="24"/>
        <v>0</v>
      </c>
      <c r="AT81" s="41"/>
    </row>
    <row r="82" spans="1:46" s="11" customFormat="1">
      <c r="A82" s="40">
        <f t="shared" si="28"/>
        <v>7</v>
      </c>
      <c r="B82" s="41"/>
      <c r="C82" s="38" t="s">
        <v>266</v>
      </c>
      <c r="D82" s="38">
        <v>12</v>
      </c>
      <c r="E82" s="40"/>
      <c r="F82" s="41" t="s">
        <v>267</v>
      </c>
      <c r="G82" s="40" t="s">
        <v>268</v>
      </c>
      <c r="H82" s="38" t="s">
        <v>223</v>
      </c>
      <c r="I82" s="107" t="s">
        <v>402</v>
      </c>
      <c r="J82" s="39"/>
      <c r="K82" s="40" t="s">
        <v>58</v>
      </c>
      <c r="L82" s="38" t="s">
        <v>290</v>
      </c>
      <c r="M82" s="41" t="s">
        <v>291</v>
      </c>
      <c r="N82" s="42" t="s">
        <v>292</v>
      </c>
      <c r="O82" s="114">
        <v>44351</v>
      </c>
      <c r="P82" s="114">
        <v>44715</v>
      </c>
      <c r="Q82" s="40" t="s">
        <v>62</v>
      </c>
      <c r="R82" s="43">
        <v>1727272.7272727301</v>
      </c>
      <c r="S82" s="44">
        <f t="shared" si="25"/>
        <v>172727.27272727303</v>
      </c>
      <c r="T82" s="41"/>
      <c r="U82" s="45">
        <f t="shared" si="26"/>
        <v>1900000.000000003</v>
      </c>
      <c r="V82" s="46">
        <f t="shared" si="27"/>
        <v>1727272.7272727301</v>
      </c>
      <c r="W82" s="41" t="s">
        <v>63</v>
      </c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100">
        <f t="shared" si="23"/>
        <v>0</v>
      </c>
      <c r="AS82" s="100">
        <f t="shared" si="24"/>
        <v>0</v>
      </c>
      <c r="AT82" s="41"/>
    </row>
    <row r="83" spans="1:46" s="11" customFormat="1">
      <c r="A83" s="40">
        <f t="shared" si="28"/>
        <v>8</v>
      </c>
      <c r="B83" s="41"/>
      <c r="C83" s="38" t="s">
        <v>266</v>
      </c>
      <c r="D83" s="38">
        <v>20</v>
      </c>
      <c r="E83" s="40"/>
      <c r="F83" s="41" t="s">
        <v>293</v>
      </c>
      <c r="G83" s="40" t="s">
        <v>268</v>
      </c>
      <c r="H83" s="38" t="s">
        <v>223</v>
      </c>
      <c r="I83" s="107" t="s">
        <v>402</v>
      </c>
      <c r="J83" s="39"/>
      <c r="K83" s="40" t="s">
        <v>58</v>
      </c>
      <c r="L83" s="38" t="s">
        <v>294</v>
      </c>
      <c r="M83" s="41"/>
      <c r="N83" s="40" t="s">
        <v>151</v>
      </c>
      <c r="O83" s="114">
        <v>44351</v>
      </c>
      <c r="P83" s="114">
        <v>44715</v>
      </c>
      <c r="Q83" s="40" t="s">
        <v>62</v>
      </c>
      <c r="R83" s="43">
        <v>2418181.8181818202</v>
      </c>
      <c r="S83" s="44">
        <f t="shared" si="25"/>
        <v>241818.18181818203</v>
      </c>
      <c r="T83" s="41"/>
      <c r="U83" s="45">
        <f t="shared" si="26"/>
        <v>2660000.0000000023</v>
      </c>
      <c r="V83" s="46">
        <f t="shared" si="27"/>
        <v>2418181.8181818202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100">
        <f t="shared" si="23"/>
        <v>0</v>
      </c>
      <c r="AS83" s="100">
        <f t="shared" si="24"/>
        <v>0</v>
      </c>
      <c r="AT83" s="41"/>
    </row>
    <row r="84" spans="1:46" s="11" customFormat="1">
      <c r="A84" s="40">
        <f t="shared" si="28"/>
        <v>9</v>
      </c>
      <c r="B84" s="41"/>
      <c r="C84" s="38" t="s">
        <v>295</v>
      </c>
      <c r="D84" s="38">
        <v>20</v>
      </c>
      <c r="E84" s="40"/>
      <c r="F84" s="41" t="s">
        <v>293</v>
      </c>
      <c r="G84" s="40" t="s">
        <v>296</v>
      </c>
      <c r="H84" s="38" t="s">
        <v>223</v>
      </c>
      <c r="I84" s="112"/>
      <c r="J84" s="39"/>
      <c r="K84" s="40" t="s">
        <v>58</v>
      </c>
      <c r="L84" s="38" t="s">
        <v>297</v>
      </c>
      <c r="M84" s="41" t="s">
        <v>298</v>
      </c>
      <c r="N84" s="42" t="s">
        <v>299</v>
      </c>
      <c r="O84" s="118"/>
      <c r="P84" s="118"/>
      <c r="Q84" s="40" t="s">
        <v>62</v>
      </c>
      <c r="R84" s="43">
        <v>2418181.8181818202</v>
      </c>
      <c r="S84" s="44">
        <f t="shared" si="25"/>
        <v>241818.18181818203</v>
      </c>
      <c r="T84" s="41"/>
      <c r="U84" s="45">
        <f t="shared" si="26"/>
        <v>2660000.0000000023</v>
      </c>
      <c r="V84" s="46">
        <f t="shared" si="27"/>
        <v>2418181.8181818202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100">
        <f t="shared" si="23"/>
        <v>0</v>
      </c>
      <c r="AS84" s="100">
        <f t="shared" si="24"/>
        <v>0</v>
      </c>
      <c r="AT84" s="41"/>
    </row>
    <row r="85" spans="1:46" s="11" customFormat="1">
      <c r="A85" s="40">
        <f t="shared" si="28"/>
        <v>10</v>
      </c>
      <c r="B85" s="41"/>
      <c r="C85" s="38" t="s">
        <v>295</v>
      </c>
      <c r="D85" s="38">
        <v>12</v>
      </c>
      <c r="E85" s="40"/>
      <c r="F85" s="41" t="s">
        <v>293</v>
      </c>
      <c r="G85" s="40" t="s">
        <v>296</v>
      </c>
      <c r="H85" s="38" t="s">
        <v>223</v>
      </c>
      <c r="I85" s="107" t="s">
        <v>402</v>
      </c>
      <c r="J85" s="39"/>
      <c r="K85" s="40" t="s">
        <v>58</v>
      </c>
      <c r="L85" s="38" t="s">
        <v>300</v>
      </c>
      <c r="M85" s="41"/>
      <c r="N85" s="40" t="s">
        <v>151</v>
      </c>
      <c r="O85" s="114">
        <v>44351</v>
      </c>
      <c r="P85" s="114">
        <v>44715</v>
      </c>
      <c r="Q85" s="40" t="s">
        <v>62</v>
      </c>
      <c r="R85" s="43">
        <v>1000000</v>
      </c>
      <c r="S85" s="44">
        <f t="shared" si="25"/>
        <v>100000</v>
      </c>
      <c r="T85" s="41"/>
      <c r="U85" s="45">
        <f t="shared" si="26"/>
        <v>1100000</v>
      </c>
      <c r="V85" s="46">
        <f t="shared" si="27"/>
        <v>1000000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100">
        <f t="shared" si="23"/>
        <v>0</v>
      </c>
      <c r="AS85" s="100">
        <f t="shared" si="24"/>
        <v>0</v>
      </c>
      <c r="AT85" s="41"/>
    </row>
    <row r="86" spans="1:46" s="11" customFormat="1">
      <c r="A86" s="40">
        <f t="shared" si="28"/>
        <v>11</v>
      </c>
      <c r="B86" s="41"/>
      <c r="C86" s="38" t="s">
        <v>295</v>
      </c>
      <c r="D86" s="38">
        <v>288</v>
      </c>
      <c r="E86" s="40"/>
      <c r="F86" s="41" t="s">
        <v>293</v>
      </c>
      <c r="G86" s="40" t="s">
        <v>296</v>
      </c>
      <c r="H86" s="38" t="s">
        <v>223</v>
      </c>
      <c r="I86" s="107"/>
      <c r="J86" s="47"/>
      <c r="K86" s="40" t="s">
        <v>58</v>
      </c>
      <c r="L86" s="38" t="s">
        <v>301</v>
      </c>
      <c r="M86" s="41" t="s">
        <v>302</v>
      </c>
      <c r="N86" s="42" t="s">
        <v>303</v>
      </c>
      <c r="O86" s="114"/>
      <c r="P86" s="114"/>
      <c r="Q86" s="40" t="s">
        <v>62</v>
      </c>
      <c r="R86" s="43">
        <v>16500000</v>
      </c>
      <c r="S86" s="44">
        <f t="shared" si="25"/>
        <v>1650000</v>
      </c>
      <c r="T86" s="41"/>
      <c r="U86" s="45">
        <f t="shared" si="26"/>
        <v>18150000</v>
      </c>
      <c r="V86" s="46">
        <f t="shared" si="27"/>
        <v>16500000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100">
        <f t="shared" si="23"/>
        <v>0</v>
      </c>
      <c r="AS86" s="100">
        <f t="shared" si="24"/>
        <v>0</v>
      </c>
      <c r="AT86" s="41"/>
    </row>
    <row r="87" spans="1:46" s="11" customFormat="1">
      <c r="A87" s="40">
        <f t="shared" si="28"/>
        <v>12</v>
      </c>
      <c r="B87" s="41"/>
      <c r="C87" s="38" t="s">
        <v>266</v>
      </c>
      <c r="D87" s="38">
        <v>12</v>
      </c>
      <c r="E87" s="40"/>
      <c r="F87" s="41" t="s">
        <v>293</v>
      </c>
      <c r="G87" s="40" t="s">
        <v>268</v>
      </c>
      <c r="H87" s="38" t="s">
        <v>223</v>
      </c>
      <c r="I87" s="112"/>
      <c r="J87" s="39"/>
      <c r="K87" s="40" t="s">
        <v>58</v>
      </c>
      <c r="L87" s="38" t="s">
        <v>304</v>
      </c>
      <c r="M87" s="41"/>
      <c r="N87" s="40" t="s">
        <v>151</v>
      </c>
      <c r="O87" s="118"/>
      <c r="P87" s="118"/>
      <c r="Q87" s="40" t="s">
        <v>62</v>
      </c>
      <c r="R87" s="43">
        <v>1600000</v>
      </c>
      <c r="S87" s="44">
        <f t="shared" si="25"/>
        <v>160000</v>
      </c>
      <c r="T87" s="41"/>
      <c r="U87" s="45">
        <f t="shared" si="26"/>
        <v>1760000</v>
      </c>
      <c r="V87" s="46">
        <f t="shared" si="27"/>
        <v>1600000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100">
        <f t="shared" si="23"/>
        <v>0</v>
      </c>
      <c r="AS87" s="100">
        <f t="shared" si="24"/>
        <v>0</v>
      </c>
      <c r="AT87" s="41"/>
    </row>
    <row r="88" spans="1:46" s="11" customFormat="1">
      <c r="A88" s="40">
        <f t="shared" si="28"/>
        <v>13</v>
      </c>
      <c r="B88" s="41"/>
      <c r="C88" s="38" t="s">
        <v>266</v>
      </c>
      <c r="D88" s="38">
        <v>20</v>
      </c>
      <c r="E88" s="40"/>
      <c r="F88" s="41" t="s">
        <v>293</v>
      </c>
      <c r="G88" s="40" t="s">
        <v>268</v>
      </c>
      <c r="H88" s="38" t="s">
        <v>223</v>
      </c>
      <c r="I88" s="107" t="s">
        <v>402</v>
      </c>
      <c r="J88" s="39"/>
      <c r="K88" s="40" t="s">
        <v>58</v>
      </c>
      <c r="L88" s="38" t="s">
        <v>305</v>
      </c>
      <c r="M88" s="41"/>
      <c r="N88" s="40" t="s">
        <v>151</v>
      </c>
      <c r="O88" s="114">
        <v>44351</v>
      </c>
      <c r="P88" s="114">
        <v>44715</v>
      </c>
      <c r="Q88" s="40" t="s">
        <v>62</v>
      </c>
      <c r="R88" s="43">
        <v>1600000</v>
      </c>
      <c r="S88" s="44">
        <f t="shared" si="25"/>
        <v>160000</v>
      </c>
      <c r="T88" s="41"/>
      <c r="U88" s="45">
        <f t="shared" si="26"/>
        <v>1760000</v>
      </c>
      <c r="V88" s="46">
        <f t="shared" si="27"/>
        <v>1600000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100">
        <f t="shared" si="23"/>
        <v>0</v>
      </c>
      <c r="AS88" s="100">
        <f t="shared" si="24"/>
        <v>0</v>
      </c>
      <c r="AT88" s="41"/>
    </row>
    <row r="89" spans="1:46" s="11" customFormat="1">
      <c r="A89" s="40">
        <f t="shared" si="28"/>
        <v>14</v>
      </c>
      <c r="B89" s="41"/>
      <c r="C89" s="38" t="s">
        <v>266</v>
      </c>
      <c r="D89" s="38">
        <v>8.5</v>
      </c>
      <c r="E89" s="40"/>
      <c r="F89" s="41" t="s">
        <v>293</v>
      </c>
      <c r="G89" s="40" t="s">
        <v>268</v>
      </c>
      <c r="H89" s="38" t="s">
        <v>223</v>
      </c>
      <c r="I89" s="107" t="s">
        <v>402</v>
      </c>
      <c r="J89" s="47"/>
      <c r="K89" s="40" t="s">
        <v>58</v>
      </c>
      <c r="L89" s="38" t="s">
        <v>306</v>
      </c>
      <c r="M89" s="41"/>
      <c r="N89" s="40" t="s">
        <v>151</v>
      </c>
      <c r="O89" s="114">
        <v>44287</v>
      </c>
      <c r="P89" s="114">
        <v>44651</v>
      </c>
      <c r="Q89" s="40" t="s">
        <v>62</v>
      </c>
      <c r="R89" s="43">
        <v>990000</v>
      </c>
      <c r="S89" s="44">
        <f t="shared" si="25"/>
        <v>99000</v>
      </c>
      <c r="T89" s="41"/>
      <c r="U89" s="45">
        <f t="shared" si="26"/>
        <v>1089000</v>
      </c>
      <c r="V89" s="46">
        <f t="shared" si="27"/>
        <v>990000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100">
        <f t="shared" si="23"/>
        <v>0</v>
      </c>
      <c r="AS89" s="100">
        <f t="shared" si="24"/>
        <v>0</v>
      </c>
      <c r="AT89" s="41"/>
    </row>
    <row r="90" spans="1:46" s="11" customFormat="1">
      <c r="A90" s="40">
        <f t="shared" si="28"/>
        <v>15</v>
      </c>
      <c r="B90" s="41"/>
      <c r="C90" s="38" t="s">
        <v>266</v>
      </c>
      <c r="D90" s="38">
        <v>8.5</v>
      </c>
      <c r="E90" s="40"/>
      <c r="F90" s="41" t="s">
        <v>293</v>
      </c>
      <c r="G90" s="40" t="s">
        <v>268</v>
      </c>
      <c r="H90" s="38" t="s">
        <v>223</v>
      </c>
      <c r="I90" s="107" t="s">
        <v>402</v>
      </c>
      <c r="J90" s="39"/>
      <c r="K90" s="40" t="s">
        <v>58</v>
      </c>
      <c r="L90" s="38" t="s">
        <v>307</v>
      </c>
      <c r="M90" s="41" t="s">
        <v>308</v>
      </c>
      <c r="N90" s="42" t="s">
        <v>309</v>
      </c>
      <c r="O90" s="114">
        <v>44351</v>
      </c>
      <c r="P90" s="114">
        <v>44715</v>
      </c>
      <c r="Q90" s="40" t="s">
        <v>62</v>
      </c>
      <c r="R90" s="43">
        <v>700000</v>
      </c>
      <c r="S90" s="44">
        <f t="shared" si="25"/>
        <v>70000</v>
      </c>
      <c r="T90" s="41"/>
      <c r="U90" s="45">
        <f t="shared" si="26"/>
        <v>770000</v>
      </c>
      <c r="V90" s="46">
        <f t="shared" si="27"/>
        <v>700000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100">
        <f t="shared" si="23"/>
        <v>0</v>
      </c>
      <c r="AS90" s="100">
        <f t="shared" si="24"/>
        <v>0</v>
      </c>
      <c r="AT90" s="41"/>
    </row>
    <row r="91" spans="1:46" s="11" customFormat="1">
      <c r="A91" s="40">
        <f t="shared" si="28"/>
        <v>16</v>
      </c>
      <c r="B91" s="41"/>
      <c r="C91" s="38" t="s">
        <v>266</v>
      </c>
      <c r="D91" s="38">
        <v>8.5</v>
      </c>
      <c r="E91" s="40"/>
      <c r="F91" s="41" t="s">
        <v>293</v>
      </c>
      <c r="G91" s="40" t="s">
        <v>268</v>
      </c>
      <c r="H91" s="38" t="s">
        <v>223</v>
      </c>
      <c r="I91" s="107" t="s">
        <v>402</v>
      </c>
      <c r="J91" s="39"/>
      <c r="K91" s="40" t="s">
        <v>58</v>
      </c>
      <c r="L91" s="38" t="s">
        <v>310</v>
      </c>
      <c r="M91" s="41" t="s">
        <v>311</v>
      </c>
      <c r="N91" s="42" t="s">
        <v>312</v>
      </c>
      <c r="O91" s="114" t="s">
        <v>275</v>
      </c>
      <c r="P91" s="114" t="s">
        <v>276</v>
      </c>
      <c r="Q91" s="40" t="s">
        <v>62</v>
      </c>
      <c r="R91" s="43">
        <v>1090000</v>
      </c>
      <c r="S91" s="44">
        <f t="shared" si="25"/>
        <v>109000</v>
      </c>
      <c r="T91" s="41"/>
      <c r="U91" s="45">
        <f t="shared" si="26"/>
        <v>1199000</v>
      </c>
      <c r="V91" s="46">
        <f t="shared" si="27"/>
        <v>1090000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100">
        <f t="shared" si="23"/>
        <v>0</v>
      </c>
      <c r="AS91" s="100">
        <f t="shared" si="24"/>
        <v>0</v>
      </c>
      <c r="AT91" s="41"/>
    </row>
    <row r="92" spans="1:46" s="11" customFormat="1">
      <c r="A92" s="40">
        <f t="shared" si="28"/>
        <v>17</v>
      </c>
      <c r="B92" s="41"/>
      <c r="C92" s="38" t="s">
        <v>266</v>
      </c>
      <c r="D92" s="38">
        <v>25</v>
      </c>
      <c r="E92" s="40"/>
      <c r="F92" s="41" t="s">
        <v>293</v>
      </c>
      <c r="G92" s="40" t="s">
        <v>268</v>
      </c>
      <c r="H92" s="38" t="s">
        <v>223</v>
      </c>
      <c r="I92" s="107" t="s">
        <v>402</v>
      </c>
      <c r="J92" s="39"/>
      <c r="K92" s="40" t="s">
        <v>58</v>
      </c>
      <c r="L92" s="38" t="s">
        <v>313</v>
      </c>
      <c r="M92" s="41" t="s">
        <v>314</v>
      </c>
      <c r="N92" s="42" t="s">
        <v>315</v>
      </c>
      <c r="O92" s="114">
        <v>44351</v>
      </c>
      <c r="P92" s="114">
        <v>44715</v>
      </c>
      <c r="Q92" s="40" t="s">
        <v>62</v>
      </c>
      <c r="R92" s="43">
        <v>2660000</v>
      </c>
      <c r="S92" s="44">
        <f t="shared" si="25"/>
        <v>266000</v>
      </c>
      <c r="T92" s="41"/>
      <c r="U92" s="45">
        <f t="shared" si="26"/>
        <v>2926000</v>
      </c>
      <c r="V92" s="46">
        <f t="shared" si="27"/>
        <v>2660000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100">
        <f t="shared" si="23"/>
        <v>0</v>
      </c>
      <c r="AS92" s="100">
        <f t="shared" si="24"/>
        <v>0</v>
      </c>
      <c r="AT92" s="41"/>
    </row>
    <row r="93" spans="1:46" s="11" customFormat="1">
      <c r="A93" s="40">
        <f t="shared" si="28"/>
        <v>18</v>
      </c>
      <c r="B93" s="41"/>
      <c r="C93" s="38" t="s">
        <v>266</v>
      </c>
      <c r="D93" s="38">
        <v>52.25</v>
      </c>
      <c r="E93" s="40"/>
      <c r="F93" s="41" t="s">
        <v>293</v>
      </c>
      <c r="G93" s="40" t="s">
        <v>268</v>
      </c>
      <c r="H93" s="38" t="s">
        <v>223</v>
      </c>
      <c r="I93" s="107" t="s">
        <v>402</v>
      </c>
      <c r="J93" s="39"/>
      <c r="K93" s="40" t="s">
        <v>58</v>
      </c>
      <c r="L93" s="38" t="s">
        <v>316</v>
      </c>
      <c r="M93" s="41" t="s">
        <v>317</v>
      </c>
      <c r="N93" s="42" t="s">
        <v>318</v>
      </c>
      <c r="O93" s="114">
        <v>44317</v>
      </c>
      <c r="P93" s="114">
        <v>44681</v>
      </c>
      <c r="Q93" s="40" t="s">
        <v>62</v>
      </c>
      <c r="R93" s="43">
        <v>2272000</v>
      </c>
      <c r="S93" s="44">
        <f t="shared" si="25"/>
        <v>227200</v>
      </c>
      <c r="T93" s="41"/>
      <c r="U93" s="45">
        <f t="shared" si="26"/>
        <v>2499200</v>
      </c>
      <c r="V93" s="46">
        <f t="shared" si="27"/>
        <v>2272000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100">
        <f t="shared" si="23"/>
        <v>0</v>
      </c>
      <c r="AS93" s="100">
        <f t="shared" si="24"/>
        <v>0</v>
      </c>
      <c r="AT93" s="41"/>
    </row>
    <row r="94" spans="1:46" s="11" customFormat="1">
      <c r="A94" s="40">
        <f t="shared" si="28"/>
        <v>19</v>
      </c>
      <c r="B94" s="41"/>
      <c r="C94" s="38" t="s">
        <v>266</v>
      </c>
      <c r="D94" s="38">
        <v>42</v>
      </c>
      <c r="E94" s="40"/>
      <c r="F94" s="41" t="s">
        <v>293</v>
      </c>
      <c r="G94" s="40" t="s">
        <v>268</v>
      </c>
      <c r="H94" s="38" t="s">
        <v>223</v>
      </c>
      <c r="I94" s="107" t="s">
        <v>402</v>
      </c>
      <c r="J94" s="39"/>
      <c r="K94" s="40" t="s">
        <v>58</v>
      </c>
      <c r="L94" s="38" t="s">
        <v>319</v>
      </c>
      <c r="M94" s="41" t="s">
        <v>320</v>
      </c>
      <c r="N94" s="42" t="s">
        <v>321</v>
      </c>
      <c r="O94" s="114">
        <v>44351</v>
      </c>
      <c r="P94" s="114">
        <v>44651</v>
      </c>
      <c r="Q94" s="40" t="s">
        <v>62</v>
      </c>
      <c r="R94" s="43">
        <v>2000000</v>
      </c>
      <c r="S94" s="44">
        <f t="shared" si="25"/>
        <v>200000</v>
      </c>
      <c r="T94" s="41"/>
      <c r="U94" s="45">
        <f t="shared" si="26"/>
        <v>2200000</v>
      </c>
      <c r="V94" s="46">
        <f t="shared" si="27"/>
        <v>2000000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100">
        <f t="shared" si="23"/>
        <v>0</v>
      </c>
      <c r="AS94" s="100">
        <f t="shared" si="24"/>
        <v>0</v>
      </c>
      <c r="AT94" s="41"/>
    </row>
    <row r="95" spans="1:46" s="11" customFormat="1">
      <c r="A95" s="40">
        <f t="shared" si="28"/>
        <v>20</v>
      </c>
      <c r="B95" s="41"/>
      <c r="C95" s="38" t="s">
        <v>266</v>
      </c>
      <c r="D95" s="38">
        <v>30</v>
      </c>
      <c r="E95" s="40"/>
      <c r="F95" s="41" t="s">
        <v>293</v>
      </c>
      <c r="G95" s="40" t="s">
        <v>268</v>
      </c>
      <c r="H95" s="38" t="s">
        <v>223</v>
      </c>
      <c r="I95" s="112"/>
      <c r="J95" s="39"/>
      <c r="K95" s="40" t="s">
        <v>58</v>
      </c>
      <c r="L95" s="38" t="s">
        <v>322</v>
      </c>
      <c r="M95" s="41"/>
      <c r="N95" s="40" t="s">
        <v>151</v>
      </c>
      <c r="O95" s="112"/>
      <c r="P95" s="112"/>
      <c r="Q95" s="40" t="s">
        <v>62</v>
      </c>
      <c r="R95" s="43">
        <v>2727272.7272727299</v>
      </c>
      <c r="S95" s="44">
        <f t="shared" si="25"/>
        <v>272727.272727273</v>
      </c>
      <c r="T95" s="41"/>
      <c r="U95" s="45">
        <f t="shared" si="26"/>
        <v>3000000.0000000028</v>
      </c>
      <c r="V95" s="46">
        <f t="shared" si="27"/>
        <v>2727272.7272727299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100">
        <f t="shared" si="23"/>
        <v>0</v>
      </c>
      <c r="AS95" s="100">
        <f t="shared" si="24"/>
        <v>0</v>
      </c>
      <c r="AT95" s="41"/>
    </row>
    <row r="96" spans="1:46" s="11" customFormat="1">
      <c r="A96" s="50">
        <f t="shared" si="28"/>
        <v>21</v>
      </c>
      <c r="B96" s="52"/>
      <c r="C96" s="58" t="s">
        <v>266</v>
      </c>
      <c r="D96" s="58">
        <v>12</v>
      </c>
      <c r="E96" s="50"/>
      <c r="F96" s="52" t="s">
        <v>293</v>
      </c>
      <c r="G96" s="50" t="s">
        <v>268</v>
      </c>
      <c r="H96" s="58" t="s">
        <v>223</v>
      </c>
      <c r="I96" s="113"/>
      <c r="J96" s="62"/>
      <c r="K96" s="50" t="s">
        <v>58</v>
      </c>
      <c r="L96" s="58"/>
      <c r="M96" s="52"/>
      <c r="N96" s="50" t="s">
        <v>151</v>
      </c>
      <c r="O96" s="113"/>
      <c r="P96" s="113"/>
      <c r="Q96" s="50" t="s">
        <v>62</v>
      </c>
      <c r="R96" s="83">
        <v>2000000</v>
      </c>
      <c r="S96" s="64">
        <f t="shared" si="25"/>
        <v>200000</v>
      </c>
      <c r="T96" s="52"/>
      <c r="U96" s="65">
        <f t="shared" si="26"/>
        <v>2200000</v>
      </c>
      <c r="V96" s="79">
        <f t="shared" si="27"/>
        <v>2000000</v>
      </c>
      <c r="W96" s="52" t="s">
        <v>63</v>
      </c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103">
        <f t="shared" si="23"/>
        <v>0</v>
      </c>
      <c r="AS96" s="103">
        <f t="shared" si="24"/>
        <v>0</v>
      </c>
      <c r="AT96" s="52"/>
    </row>
    <row r="97" spans="1:46" s="36" customFormat="1">
      <c r="A97" s="68">
        <f>A96</f>
        <v>21</v>
      </c>
      <c r="B97" s="69"/>
      <c r="C97" s="66" t="s">
        <v>323</v>
      </c>
      <c r="D97" s="67"/>
      <c r="E97" s="68"/>
      <c r="F97" s="69"/>
      <c r="G97" s="69"/>
      <c r="H97" s="70"/>
      <c r="I97" s="66"/>
      <c r="J97" s="71"/>
      <c r="K97" s="68"/>
      <c r="L97" s="66"/>
      <c r="M97" s="69"/>
      <c r="N97" s="68"/>
      <c r="O97" s="71"/>
      <c r="P97" s="71"/>
      <c r="Q97" s="68"/>
      <c r="R97" s="72">
        <f>SUM(R76:R96)</f>
        <v>50749909.090909094</v>
      </c>
      <c r="S97" s="72">
        <f>SUM(S76:S96)</f>
        <v>5074990.9090909101</v>
      </c>
      <c r="T97" s="69"/>
      <c r="U97" s="72">
        <f t="shared" ref="U97:AS97" si="29">SUM(U76:U96)</f>
        <v>55824900.000000007</v>
      </c>
      <c r="V97" s="72">
        <f t="shared" si="29"/>
        <v>50749909.090909094</v>
      </c>
      <c r="W97" s="72">
        <f t="shared" si="29"/>
        <v>0</v>
      </c>
      <c r="X97" s="72">
        <f t="shared" si="29"/>
        <v>0</v>
      </c>
      <c r="Y97" s="72">
        <f t="shared" si="29"/>
        <v>0</v>
      </c>
      <c r="Z97" s="72">
        <f t="shared" si="29"/>
        <v>0</v>
      </c>
      <c r="AA97" s="72">
        <f t="shared" si="29"/>
        <v>0</v>
      </c>
      <c r="AB97" s="72">
        <f t="shared" si="29"/>
        <v>0</v>
      </c>
      <c r="AC97" s="72">
        <f t="shared" si="29"/>
        <v>0</v>
      </c>
      <c r="AD97" s="72">
        <f t="shared" si="29"/>
        <v>0</v>
      </c>
      <c r="AE97" s="72">
        <f t="shared" si="29"/>
        <v>0</v>
      </c>
      <c r="AF97" s="72">
        <f t="shared" si="29"/>
        <v>0</v>
      </c>
      <c r="AG97" s="72">
        <f t="shared" si="29"/>
        <v>0</v>
      </c>
      <c r="AH97" s="72">
        <f t="shared" si="29"/>
        <v>0</v>
      </c>
      <c r="AI97" s="72">
        <f t="shared" si="29"/>
        <v>0</v>
      </c>
      <c r="AJ97" s="72">
        <f t="shared" si="29"/>
        <v>0</v>
      </c>
      <c r="AK97" s="72">
        <f t="shared" si="29"/>
        <v>0</v>
      </c>
      <c r="AL97" s="72">
        <f t="shared" si="29"/>
        <v>0</v>
      </c>
      <c r="AM97" s="72">
        <f t="shared" si="29"/>
        <v>0</v>
      </c>
      <c r="AN97" s="72">
        <f t="shared" si="29"/>
        <v>0</v>
      </c>
      <c r="AO97" s="72">
        <f t="shared" si="29"/>
        <v>0</v>
      </c>
      <c r="AP97" s="72">
        <f t="shared" si="29"/>
        <v>0</v>
      </c>
      <c r="AQ97" s="72">
        <f t="shared" si="29"/>
        <v>0</v>
      </c>
      <c r="AR97" s="18">
        <f t="shared" si="29"/>
        <v>0</v>
      </c>
      <c r="AS97" s="18">
        <f t="shared" si="29"/>
        <v>0</v>
      </c>
      <c r="AT97" s="72"/>
    </row>
    <row r="98" spans="1:46" s="36" customFormat="1">
      <c r="A98" s="92"/>
      <c r="B98" s="93"/>
      <c r="C98" s="20" t="s">
        <v>384</v>
      </c>
      <c r="D98" s="94"/>
      <c r="E98" s="92"/>
      <c r="F98" s="93"/>
      <c r="G98" s="93"/>
      <c r="H98" s="95"/>
      <c r="I98" s="20"/>
      <c r="J98" s="96"/>
      <c r="K98" s="92"/>
      <c r="L98" s="20"/>
      <c r="M98" s="93"/>
      <c r="N98" s="92"/>
      <c r="O98" s="96"/>
      <c r="P98" s="96"/>
      <c r="Q98" s="92"/>
      <c r="R98" s="97"/>
      <c r="S98" s="97"/>
      <c r="T98" s="93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</row>
    <row r="99" spans="1:46" s="11" customFormat="1">
      <c r="A99" s="30">
        <v>1</v>
      </c>
      <c r="B99" s="31"/>
      <c r="C99" s="29" t="s">
        <v>324</v>
      </c>
      <c r="D99" s="29">
        <v>10.5</v>
      </c>
      <c r="E99" s="30"/>
      <c r="F99" s="29" t="s">
        <v>325</v>
      </c>
      <c r="G99" s="30" t="s">
        <v>326</v>
      </c>
      <c r="H99" s="32" t="s">
        <v>327</v>
      </c>
      <c r="I99" s="107" t="s">
        <v>402</v>
      </c>
      <c r="J99" s="33"/>
      <c r="K99" s="30" t="s">
        <v>58</v>
      </c>
      <c r="L99" s="29" t="s">
        <v>328</v>
      </c>
      <c r="M99" s="31" t="s">
        <v>329</v>
      </c>
      <c r="N99" s="88" t="s">
        <v>330</v>
      </c>
      <c r="O99" s="119">
        <v>44489</v>
      </c>
      <c r="P99" s="119">
        <v>44853</v>
      </c>
      <c r="Q99" s="30" t="s">
        <v>62</v>
      </c>
      <c r="R99" s="37">
        <v>1260000</v>
      </c>
      <c r="S99" s="89">
        <f>+R99*10%</f>
        <v>126000</v>
      </c>
      <c r="T99" s="31"/>
      <c r="U99" s="35">
        <f>+R99+S99+T99</f>
        <v>1386000</v>
      </c>
      <c r="V99" s="34">
        <f>+R99</f>
        <v>1260000</v>
      </c>
      <c r="W99" s="31" t="s">
        <v>63</v>
      </c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100">
        <f t="shared" ref="AR99:AR105" si="30">AP99+AQ99</f>
        <v>0</v>
      </c>
      <c r="AS99" s="100">
        <f t="shared" ref="AS99:AS105" si="31">AO99+AR99</f>
        <v>0</v>
      </c>
      <c r="AT99" s="31"/>
    </row>
    <row r="100" spans="1:46" s="11" customFormat="1">
      <c r="A100" s="40">
        <f>A99+1</f>
        <v>2</v>
      </c>
      <c r="B100" s="41"/>
      <c r="C100" s="38" t="s">
        <v>324</v>
      </c>
      <c r="D100" s="38">
        <v>10.5</v>
      </c>
      <c r="E100" s="40"/>
      <c r="F100" s="38" t="s">
        <v>325</v>
      </c>
      <c r="G100" s="40" t="s">
        <v>326</v>
      </c>
      <c r="H100" s="49" t="s">
        <v>327</v>
      </c>
      <c r="I100" s="107" t="s">
        <v>402</v>
      </c>
      <c r="J100" s="39"/>
      <c r="K100" s="40" t="s">
        <v>58</v>
      </c>
      <c r="L100" s="38" t="s">
        <v>331</v>
      </c>
      <c r="M100" s="41" t="s">
        <v>332</v>
      </c>
      <c r="N100" s="42" t="s">
        <v>333</v>
      </c>
      <c r="O100" s="119">
        <v>44489</v>
      </c>
      <c r="P100" s="119">
        <v>44853</v>
      </c>
      <c r="Q100" s="40" t="s">
        <v>62</v>
      </c>
      <c r="R100" s="43">
        <v>1782000</v>
      </c>
      <c r="S100" s="44">
        <f t="shared" ref="S100:S105" si="32">+R100*10%</f>
        <v>178200</v>
      </c>
      <c r="T100" s="41"/>
      <c r="U100" s="45">
        <f t="shared" ref="U100:U105" si="33">+R100+S100+T100</f>
        <v>1960200</v>
      </c>
      <c r="V100" s="46">
        <f t="shared" ref="V100:V105" si="34">+R100</f>
        <v>1782000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100">
        <f t="shared" si="30"/>
        <v>0</v>
      </c>
      <c r="AS100" s="100">
        <f t="shared" si="31"/>
        <v>0</v>
      </c>
      <c r="AT100" s="41"/>
    </row>
    <row r="101" spans="1:46" s="11" customFormat="1">
      <c r="A101" s="40">
        <f t="shared" ref="A101:A105" si="35">A100+1</f>
        <v>3</v>
      </c>
      <c r="B101" s="41"/>
      <c r="C101" s="38" t="s">
        <v>324</v>
      </c>
      <c r="D101" s="38">
        <v>10.5</v>
      </c>
      <c r="E101" s="40"/>
      <c r="F101" s="38" t="s">
        <v>325</v>
      </c>
      <c r="G101" s="40" t="s">
        <v>326</v>
      </c>
      <c r="H101" s="49" t="s">
        <v>327</v>
      </c>
      <c r="I101" s="107" t="s">
        <v>402</v>
      </c>
      <c r="J101" s="39"/>
      <c r="K101" s="40" t="s">
        <v>58</v>
      </c>
      <c r="L101" s="38" t="s">
        <v>334</v>
      </c>
      <c r="M101" s="41" t="s">
        <v>335</v>
      </c>
      <c r="N101" s="42" t="s">
        <v>336</v>
      </c>
      <c r="O101" s="114">
        <v>44552</v>
      </c>
      <c r="P101" s="114">
        <v>44916</v>
      </c>
      <c r="Q101" s="40" t="s">
        <v>62</v>
      </c>
      <c r="R101" s="43">
        <v>1260000</v>
      </c>
      <c r="S101" s="44">
        <f t="shared" si="32"/>
        <v>126000</v>
      </c>
      <c r="T101" s="41"/>
      <c r="U101" s="45">
        <f t="shared" si="33"/>
        <v>1386000</v>
      </c>
      <c r="V101" s="46">
        <f t="shared" si="34"/>
        <v>1260000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100">
        <f t="shared" si="30"/>
        <v>0</v>
      </c>
      <c r="AS101" s="100">
        <f t="shared" si="31"/>
        <v>0</v>
      </c>
      <c r="AT101" s="41"/>
    </row>
    <row r="102" spans="1:46" s="11" customFormat="1">
      <c r="A102" s="40">
        <f t="shared" si="35"/>
        <v>4</v>
      </c>
      <c r="B102" s="41"/>
      <c r="C102" s="38" t="s">
        <v>324</v>
      </c>
      <c r="D102" s="38">
        <v>31.2</v>
      </c>
      <c r="E102" s="40"/>
      <c r="F102" s="38" t="s">
        <v>325</v>
      </c>
      <c r="G102" s="40" t="s">
        <v>326</v>
      </c>
      <c r="H102" s="49" t="s">
        <v>327</v>
      </c>
      <c r="I102" s="107" t="s">
        <v>402</v>
      </c>
      <c r="J102" s="39"/>
      <c r="K102" s="40" t="s">
        <v>58</v>
      </c>
      <c r="L102" s="38" t="s">
        <v>337</v>
      </c>
      <c r="M102" s="41" t="s">
        <v>338</v>
      </c>
      <c r="N102" s="42" t="s">
        <v>339</v>
      </c>
      <c r="O102" s="114">
        <v>44552</v>
      </c>
      <c r="P102" s="114">
        <v>44916</v>
      </c>
      <c r="Q102" s="40" t="s">
        <v>62</v>
      </c>
      <c r="R102" s="43">
        <v>1851090.9090909101</v>
      </c>
      <c r="S102" s="44">
        <f t="shared" si="32"/>
        <v>185109.09090909103</v>
      </c>
      <c r="T102" s="41"/>
      <c r="U102" s="45">
        <f t="shared" si="33"/>
        <v>2036200.0000000012</v>
      </c>
      <c r="V102" s="46">
        <f t="shared" si="34"/>
        <v>1851090.9090909101</v>
      </c>
      <c r="W102" s="41" t="s">
        <v>63</v>
      </c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100">
        <f t="shared" si="30"/>
        <v>0</v>
      </c>
      <c r="AS102" s="100">
        <f t="shared" si="31"/>
        <v>0</v>
      </c>
      <c r="AT102" s="41"/>
    </row>
    <row r="103" spans="1:46" s="11" customFormat="1">
      <c r="A103" s="40">
        <f t="shared" si="35"/>
        <v>5</v>
      </c>
      <c r="B103" s="41"/>
      <c r="C103" s="38" t="s">
        <v>340</v>
      </c>
      <c r="D103" s="38">
        <v>120</v>
      </c>
      <c r="E103" s="40"/>
      <c r="F103" s="38" t="s">
        <v>325</v>
      </c>
      <c r="G103" s="40">
        <v>6339863</v>
      </c>
      <c r="H103" s="49" t="s">
        <v>327</v>
      </c>
      <c r="I103" s="112"/>
      <c r="J103" s="39"/>
      <c r="K103" s="40" t="s">
        <v>132</v>
      </c>
      <c r="L103" s="38"/>
      <c r="M103" s="41"/>
      <c r="N103" s="40" t="s">
        <v>132</v>
      </c>
      <c r="O103" s="118"/>
      <c r="P103" s="118"/>
      <c r="Q103" s="40" t="s">
        <v>132</v>
      </c>
      <c r="R103" s="43">
        <v>10479090.909090901</v>
      </c>
      <c r="S103" s="44">
        <f t="shared" si="32"/>
        <v>1047909.0909090901</v>
      </c>
      <c r="T103" s="41"/>
      <c r="U103" s="45">
        <f t="shared" si="33"/>
        <v>11526999.999999991</v>
      </c>
      <c r="V103" s="46">
        <f t="shared" si="34"/>
        <v>10479090.909090901</v>
      </c>
      <c r="W103" s="41" t="s">
        <v>63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100">
        <f t="shared" si="30"/>
        <v>0</v>
      </c>
      <c r="AS103" s="100">
        <f t="shared" si="31"/>
        <v>0</v>
      </c>
      <c r="AT103" s="41"/>
    </row>
    <row r="104" spans="1:46" s="11" customFormat="1">
      <c r="A104" s="40">
        <f t="shared" si="35"/>
        <v>6</v>
      </c>
      <c r="B104" s="41"/>
      <c r="C104" s="38" t="s">
        <v>341</v>
      </c>
      <c r="D104" s="38"/>
      <c r="E104" s="38">
        <v>96</v>
      </c>
      <c r="F104" s="38" t="s">
        <v>342</v>
      </c>
      <c r="G104" s="40" t="s">
        <v>343</v>
      </c>
      <c r="H104" s="49" t="s">
        <v>327</v>
      </c>
      <c r="I104" s="107" t="s">
        <v>402</v>
      </c>
      <c r="J104" s="39"/>
      <c r="K104" s="40" t="s">
        <v>58</v>
      </c>
      <c r="L104" s="38" t="s">
        <v>344</v>
      </c>
      <c r="M104" s="41" t="s">
        <v>345</v>
      </c>
      <c r="N104" s="42" t="s">
        <v>346</v>
      </c>
      <c r="O104" s="114">
        <v>44330</v>
      </c>
      <c r="P104" s="114">
        <v>44694</v>
      </c>
      <c r="Q104" s="40" t="s">
        <v>62</v>
      </c>
      <c r="R104" s="43">
        <v>8009091</v>
      </c>
      <c r="S104" s="44">
        <f t="shared" si="32"/>
        <v>800909.10000000009</v>
      </c>
      <c r="T104" s="41"/>
      <c r="U104" s="45">
        <f t="shared" si="33"/>
        <v>8810000.0999999996</v>
      </c>
      <c r="V104" s="46">
        <f t="shared" si="34"/>
        <v>8009091</v>
      </c>
      <c r="W104" s="41" t="s">
        <v>63</v>
      </c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100">
        <f t="shared" si="30"/>
        <v>0</v>
      </c>
      <c r="AS104" s="100">
        <f t="shared" si="31"/>
        <v>0</v>
      </c>
      <c r="AT104" s="41"/>
    </row>
    <row r="105" spans="1:46" s="11" customFormat="1">
      <c r="A105" s="50">
        <f t="shared" si="35"/>
        <v>7</v>
      </c>
      <c r="B105" s="52"/>
      <c r="C105" s="58" t="s">
        <v>347</v>
      </c>
      <c r="D105" s="58"/>
      <c r="E105" s="58">
        <v>90</v>
      </c>
      <c r="F105" s="84"/>
      <c r="G105" s="50" t="s">
        <v>348</v>
      </c>
      <c r="H105" s="59" t="s">
        <v>327</v>
      </c>
      <c r="I105" s="107" t="s">
        <v>402</v>
      </c>
      <c r="J105" s="62"/>
      <c r="K105" s="50"/>
      <c r="L105" s="58" t="s">
        <v>349</v>
      </c>
      <c r="M105" s="52"/>
      <c r="N105" s="50" t="s">
        <v>151</v>
      </c>
      <c r="O105" s="114">
        <v>44287</v>
      </c>
      <c r="P105" s="114">
        <v>44651</v>
      </c>
      <c r="Q105" s="50" t="s">
        <v>62</v>
      </c>
      <c r="R105" s="83">
        <v>4130000</v>
      </c>
      <c r="S105" s="64">
        <f t="shared" si="32"/>
        <v>413000</v>
      </c>
      <c r="T105" s="52"/>
      <c r="U105" s="65">
        <f t="shared" si="33"/>
        <v>4543000</v>
      </c>
      <c r="V105" s="79">
        <f t="shared" si="34"/>
        <v>4130000</v>
      </c>
      <c r="W105" s="52" t="s">
        <v>63</v>
      </c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103">
        <f t="shared" si="30"/>
        <v>0</v>
      </c>
      <c r="AS105" s="103">
        <f t="shared" si="31"/>
        <v>0</v>
      </c>
      <c r="AT105" s="52"/>
    </row>
    <row r="106" spans="1:46" s="36" customFormat="1">
      <c r="A106" s="68">
        <f>A105</f>
        <v>7</v>
      </c>
      <c r="B106" s="69"/>
      <c r="C106" s="66" t="s">
        <v>350</v>
      </c>
      <c r="D106" s="67"/>
      <c r="E106" s="68"/>
      <c r="F106" s="69"/>
      <c r="G106" s="68"/>
      <c r="H106" s="70"/>
      <c r="I106" s="66"/>
      <c r="J106" s="71"/>
      <c r="K106" s="68"/>
      <c r="L106" s="66"/>
      <c r="M106" s="69"/>
      <c r="N106" s="68"/>
      <c r="O106" s="71"/>
      <c r="P106" s="71"/>
      <c r="Q106" s="68"/>
      <c r="R106" s="72">
        <f>SUM(R99:R105)</f>
        <v>28771272.818181813</v>
      </c>
      <c r="S106" s="72">
        <f>SUM(S99:S105)</f>
        <v>2877127.2818181813</v>
      </c>
      <c r="T106" s="69"/>
      <c r="U106" s="72">
        <f>SUM(U99:U105)</f>
        <v>31648400.099999994</v>
      </c>
      <c r="V106" s="72">
        <f t="shared" ref="V106:AS106" si="36">SUM(V99:V105)</f>
        <v>28771272.818181813</v>
      </c>
      <c r="W106" s="72">
        <f t="shared" si="36"/>
        <v>0</v>
      </c>
      <c r="X106" s="72">
        <f t="shared" si="36"/>
        <v>0</v>
      </c>
      <c r="Y106" s="72">
        <f t="shared" si="36"/>
        <v>0</v>
      </c>
      <c r="Z106" s="72">
        <f t="shared" si="36"/>
        <v>0</v>
      </c>
      <c r="AA106" s="72">
        <f t="shared" si="36"/>
        <v>0</v>
      </c>
      <c r="AB106" s="72">
        <f t="shared" si="36"/>
        <v>0</v>
      </c>
      <c r="AC106" s="72">
        <f t="shared" si="36"/>
        <v>0</v>
      </c>
      <c r="AD106" s="72">
        <f t="shared" si="36"/>
        <v>0</v>
      </c>
      <c r="AE106" s="72">
        <f t="shared" si="36"/>
        <v>0</v>
      </c>
      <c r="AF106" s="72">
        <f t="shared" si="36"/>
        <v>0</v>
      </c>
      <c r="AG106" s="72">
        <f t="shared" si="36"/>
        <v>0</v>
      </c>
      <c r="AH106" s="72">
        <f t="shared" si="36"/>
        <v>0</v>
      </c>
      <c r="AI106" s="72">
        <f t="shared" si="36"/>
        <v>0</v>
      </c>
      <c r="AJ106" s="72">
        <f t="shared" si="36"/>
        <v>0</v>
      </c>
      <c r="AK106" s="72">
        <f t="shared" si="36"/>
        <v>0</v>
      </c>
      <c r="AL106" s="72">
        <f t="shared" si="36"/>
        <v>0</v>
      </c>
      <c r="AM106" s="72">
        <f t="shared" si="36"/>
        <v>0</v>
      </c>
      <c r="AN106" s="72">
        <f t="shared" si="36"/>
        <v>0</v>
      </c>
      <c r="AO106" s="72">
        <f t="shared" si="36"/>
        <v>0</v>
      </c>
      <c r="AP106" s="72">
        <f t="shared" si="36"/>
        <v>0</v>
      </c>
      <c r="AQ106" s="72">
        <f t="shared" si="36"/>
        <v>0</v>
      </c>
      <c r="AR106" s="18">
        <f t="shared" si="36"/>
        <v>0</v>
      </c>
      <c r="AS106" s="18">
        <f t="shared" si="36"/>
        <v>0</v>
      </c>
      <c r="AT106" s="72"/>
    </row>
    <row r="107" spans="1:46" s="36" customFormat="1">
      <c r="A107" s="92"/>
      <c r="B107" s="93"/>
      <c r="C107" s="20" t="s">
        <v>385</v>
      </c>
      <c r="D107" s="94"/>
      <c r="E107" s="92"/>
      <c r="F107" s="93"/>
      <c r="G107" s="92"/>
      <c r="H107" s="95"/>
      <c r="I107" s="20"/>
      <c r="J107" s="96"/>
      <c r="K107" s="92"/>
      <c r="L107" s="20"/>
      <c r="M107" s="93"/>
      <c r="N107" s="92"/>
      <c r="O107" s="96"/>
      <c r="P107" s="96"/>
      <c r="Q107" s="92"/>
      <c r="R107" s="97"/>
      <c r="S107" s="97"/>
      <c r="T107" s="93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</row>
    <row r="108" spans="1:46" s="11" customFormat="1">
      <c r="A108" s="30">
        <v>1</v>
      </c>
      <c r="B108" s="31"/>
      <c r="C108" s="29" t="s">
        <v>351</v>
      </c>
      <c r="D108" s="29">
        <v>20</v>
      </c>
      <c r="E108" s="30"/>
      <c r="F108" s="9" t="s">
        <v>352</v>
      </c>
      <c r="G108" s="30" t="s">
        <v>353</v>
      </c>
      <c r="H108" s="32" t="s">
        <v>327</v>
      </c>
      <c r="I108" s="107" t="s">
        <v>402</v>
      </c>
      <c r="J108" s="33"/>
      <c r="K108" s="30" t="s">
        <v>58</v>
      </c>
      <c r="L108" s="29" t="s">
        <v>354</v>
      </c>
      <c r="M108" s="31" t="s">
        <v>355</v>
      </c>
      <c r="N108" s="88" t="s">
        <v>356</v>
      </c>
      <c r="O108" s="114">
        <v>44378</v>
      </c>
      <c r="P108" s="114">
        <v>44742</v>
      </c>
      <c r="Q108" s="30" t="s">
        <v>62</v>
      </c>
      <c r="R108" s="37">
        <v>3300000</v>
      </c>
      <c r="S108" s="89">
        <f>+R108*10%</f>
        <v>330000</v>
      </c>
      <c r="T108" s="31"/>
      <c r="U108" s="35">
        <f>+R108+S108+T108</f>
        <v>3630000</v>
      </c>
      <c r="V108" s="34">
        <f>+R108</f>
        <v>3300000</v>
      </c>
      <c r="W108" s="31" t="s">
        <v>63</v>
      </c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100">
        <f t="shared" ref="AR108:AR114" si="37">AP108+AQ108</f>
        <v>0</v>
      </c>
      <c r="AS108" s="100">
        <f t="shared" ref="AS108:AS114" si="38">AO108+AR108</f>
        <v>0</v>
      </c>
      <c r="AT108" s="31"/>
    </row>
    <row r="109" spans="1:46" s="11" customFormat="1">
      <c r="A109" s="40">
        <f>A108+1</f>
        <v>2</v>
      </c>
      <c r="B109" s="41"/>
      <c r="C109" s="38" t="s">
        <v>351</v>
      </c>
      <c r="D109" s="38">
        <v>12</v>
      </c>
      <c r="E109" s="40"/>
      <c r="F109" s="51" t="s">
        <v>352</v>
      </c>
      <c r="G109" s="40" t="s">
        <v>353</v>
      </c>
      <c r="H109" s="49" t="s">
        <v>327</v>
      </c>
      <c r="I109" s="107" t="s">
        <v>402</v>
      </c>
      <c r="J109" s="39"/>
      <c r="K109" s="40" t="s">
        <v>58</v>
      </c>
      <c r="L109" s="38" t="s">
        <v>357</v>
      </c>
      <c r="M109" s="41" t="s">
        <v>358</v>
      </c>
      <c r="N109" s="42" t="s">
        <v>359</v>
      </c>
      <c r="O109" s="114">
        <v>44558</v>
      </c>
      <c r="P109" s="114">
        <v>44922</v>
      </c>
      <c r="Q109" s="40" t="s">
        <v>62</v>
      </c>
      <c r="R109" s="43">
        <v>1980000</v>
      </c>
      <c r="S109" s="44">
        <f t="shared" ref="S109:S114" si="39">+R109*10%</f>
        <v>198000</v>
      </c>
      <c r="T109" s="41"/>
      <c r="U109" s="45">
        <f t="shared" ref="U109:U114" si="40">+R109+S109+T109</f>
        <v>2178000</v>
      </c>
      <c r="V109" s="46">
        <f t="shared" ref="V109:V113" si="41">+R109</f>
        <v>1980000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100">
        <f t="shared" si="37"/>
        <v>0</v>
      </c>
      <c r="AS109" s="100">
        <f t="shared" si="38"/>
        <v>0</v>
      </c>
      <c r="AT109" s="41"/>
    </row>
    <row r="110" spans="1:46" s="11" customFormat="1">
      <c r="A110" s="40">
        <f t="shared" ref="A110:A114" si="42">A109+1</f>
        <v>3</v>
      </c>
      <c r="B110" s="41"/>
      <c r="C110" s="38" t="s">
        <v>351</v>
      </c>
      <c r="D110" s="38">
        <v>20</v>
      </c>
      <c r="E110" s="40"/>
      <c r="F110" s="51" t="s">
        <v>352</v>
      </c>
      <c r="G110" s="40" t="s">
        <v>353</v>
      </c>
      <c r="H110" s="49" t="s">
        <v>327</v>
      </c>
      <c r="I110" s="107" t="s">
        <v>402</v>
      </c>
      <c r="J110" s="39"/>
      <c r="K110" s="40" t="s">
        <v>58</v>
      </c>
      <c r="L110" s="38" t="s">
        <v>360</v>
      </c>
      <c r="M110" s="41" t="s">
        <v>361</v>
      </c>
      <c r="N110" s="42" t="s">
        <v>362</v>
      </c>
      <c r="O110" s="114">
        <v>44378</v>
      </c>
      <c r="P110" s="114">
        <v>44742</v>
      </c>
      <c r="Q110" s="40" t="s">
        <v>62</v>
      </c>
      <c r="R110" s="43">
        <v>3300000</v>
      </c>
      <c r="S110" s="44">
        <f t="shared" si="39"/>
        <v>330000</v>
      </c>
      <c r="T110" s="41"/>
      <c r="U110" s="45">
        <f t="shared" si="40"/>
        <v>3630000</v>
      </c>
      <c r="V110" s="46">
        <f t="shared" si="41"/>
        <v>3300000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100">
        <f t="shared" si="37"/>
        <v>0</v>
      </c>
      <c r="AS110" s="100">
        <f t="shared" si="38"/>
        <v>0</v>
      </c>
      <c r="AT110" s="41"/>
    </row>
    <row r="111" spans="1:46" s="11" customFormat="1">
      <c r="A111" s="40">
        <f t="shared" si="42"/>
        <v>4</v>
      </c>
      <c r="B111" s="41"/>
      <c r="C111" s="38" t="s">
        <v>351</v>
      </c>
      <c r="D111" s="38">
        <v>20</v>
      </c>
      <c r="E111" s="40"/>
      <c r="F111" s="51" t="s">
        <v>352</v>
      </c>
      <c r="G111" s="40" t="s">
        <v>353</v>
      </c>
      <c r="H111" s="49" t="s">
        <v>327</v>
      </c>
      <c r="I111" s="107" t="s">
        <v>402</v>
      </c>
      <c r="J111" s="39"/>
      <c r="K111" s="40" t="s">
        <v>58</v>
      </c>
      <c r="L111" s="38" t="s">
        <v>363</v>
      </c>
      <c r="M111" s="41" t="s">
        <v>364</v>
      </c>
      <c r="N111" s="42" t="s">
        <v>365</v>
      </c>
      <c r="O111" s="114">
        <v>44255</v>
      </c>
      <c r="P111" s="114">
        <v>44619</v>
      </c>
      <c r="Q111" s="40" t="s">
        <v>62</v>
      </c>
      <c r="R111" s="43">
        <v>3300000</v>
      </c>
      <c r="S111" s="44">
        <f t="shared" si="39"/>
        <v>330000</v>
      </c>
      <c r="T111" s="41"/>
      <c r="U111" s="45">
        <f t="shared" si="40"/>
        <v>3630000</v>
      </c>
      <c r="V111" s="46">
        <f t="shared" si="41"/>
        <v>3300000</v>
      </c>
      <c r="W111" s="41" t="s">
        <v>63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100">
        <f t="shared" si="37"/>
        <v>0</v>
      </c>
      <c r="AS111" s="100">
        <f t="shared" si="38"/>
        <v>0</v>
      </c>
      <c r="AT111" s="41"/>
    </row>
    <row r="112" spans="1:46" s="11" customFormat="1">
      <c r="A112" s="40">
        <f t="shared" si="42"/>
        <v>5</v>
      </c>
      <c r="B112" s="41"/>
      <c r="C112" s="38" t="s">
        <v>351</v>
      </c>
      <c r="D112" s="38">
        <v>20</v>
      </c>
      <c r="E112" s="40"/>
      <c r="F112" s="51" t="s">
        <v>352</v>
      </c>
      <c r="G112" s="40" t="s">
        <v>353</v>
      </c>
      <c r="H112" s="49" t="s">
        <v>327</v>
      </c>
      <c r="I112" s="107" t="s">
        <v>402</v>
      </c>
      <c r="J112" s="39"/>
      <c r="K112" s="40" t="s">
        <v>58</v>
      </c>
      <c r="L112" s="38" t="s">
        <v>366</v>
      </c>
      <c r="M112" s="41" t="s">
        <v>367</v>
      </c>
      <c r="N112" s="42" t="s">
        <v>368</v>
      </c>
      <c r="O112" s="114" t="s">
        <v>441</v>
      </c>
      <c r="P112" s="114" t="s">
        <v>442</v>
      </c>
      <c r="Q112" s="40" t="s">
        <v>62</v>
      </c>
      <c r="R112" s="43">
        <v>1680000</v>
      </c>
      <c r="S112" s="44">
        <f t="shared" si="39"/>
        <v>168000</v>
      </c>
      <c r="T112" s="41"/>
      <c r="U112" s="45">
        <f t="shared" si="40"/>
        <v>1848000</v>
      </c>
      <c r="V112" s="46">
        <f t="shared" si="41"/>
        <v>1680000</v>
      </c>
      <c r="W112" s="41" t="s">
        <v>63</v>
      </c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100">
        <f t="shared" si="37"/>
        <v>0</v>
      </c>
      <c r="AS112" s="100">
        <f t="shared" si="38"/>
        <v>0</v>
      </c>
      <c r="AT112" s="41"/>
    </row>
    <row r="113" spans="1:46" s="11" customFormat="1">
      <c r="A113" s="40">
        <f t="shared" si="42"/>
        <v>6</v>
      </c>
      <c r="B113" s="41"/>
      <c r="C113" s="38" t="s">
        <v>351</v>
      </c>
      <c r="D113" s="38">
        <v>20</v>
      </c>
      <c r="E113" s="40"/>
      <c r="F113" s="51" t="s">
        <v>352</v>
      </c>
      <c r="G113" s="40" t="s">
        <v>353</v>
      </c>
      <c r="H113" s="49" t="s">
        <v>327</v>
      </c>
      <c r="I113" s="107" t="s">
        <v>402</v>
      </c>
      <c r="J113" s="39"/>
      <c r="K113" s="40" t="s">
        <v>58</v>
      </c>
      <c r="L113" s="38" t="s">
        <v>369</v>
      </c>
      <c r="M113" s="41" t="s">
        <v>370</v>
      </c>
      <c r="N113" s="42" t="s">
        <v>371</v>
      </c>
      <c r="O113" s="115">
        <v>44544</v>
      </c>
      <c r="P113" s="115">
        <v>44908</v>
      </c>
      <c r="Q113" s="40" t="s">
        <v>62</v>
      </c>
      <c r="R113" s="43">
        <v>2290909</v>
      </c>
      <c r="S113" s="44">
        <f t="shared" si="39"/>
        <v>229090.90000000002</v>
      </c>
      <c r="T113" s="41"/>
      <c r="U113" s="45">
        <f t="shared" si="40"/>
        <v>2519999.9</v>
      </c>
      <c r="V113" s="46">
        <f t="shared" si="41"/>
        <v>2290909</v>
      </c>
      <c r="W113" s="41" t="s">
        <v>63</v>
      </c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100">
        <f t="shared" si="37"/>
        <v>0</v>
      </c>
      <c r="AS113" s="100">
        <f t="shared" si="38"/>
        <v>0</v>
      </c>
      <c r="AT113" s="41"/>
    </row>
    <row r="114" spans="1:46" s="11" customFormat="1">
      <c r="A114" s="50">
        <f t="shared" si="42"/>
        <v>7</v>
      </c>
      <c r="B114" s="52"/>
      <c r="C114" s="58" t="s">
        <v>351</v>
      </c>
      <c r="D114" s="58">
        <v>25</v>
      </c>
      <c r="E114" s="50"/>
      <c r="F114" s="63" t="s">
        <v>352</v>
      </c>
      <c r="G114" s="50" t="s">
        <v>353</v>
      </c>
      <c r="H114" s="59" t="s">
        <v>327</v>
      </c>
      <c r="I114" s="107" t="s">
        <v>402</v>
      </c>
      <c r="J114" s="85"/>
      <c r="K114" s="50" t="s">
        <v>58</v>
      </c>
      <c r="L114" s="58" t="s">
        <v>372</v>
      </c>
      <c r="M114" s="52" t="s">
        <v>373</v>
      </c>
      <c r="N114" s="61" t="s">
        <v>374</v>
      </c>
      <c r="O114" s="115">
        <v>44306</v>
      </c>
      <c r="P114" s="115" t="s">
        <v>375</v>
      </c>
      <c r="Q114" s="50" t="s">
        <v>376</v>
      </c>
      <c r="R114" s="79">
        <v>4090909</v>
      </c>
      <c r="S114" s="64">
        <f t="shared" si="39"/>
        <v>409090.9</v>
      </c>
      <c r="T114" s="52"/>
      <c r="U114" s="65">
        <f t="shared" si="40"/>
        <v>4499999.9000000004</v>
      </c>
      <c r="V114" s="79">
        <v>4090909</v>
      </c>
      <c r="W114" s="52" t="s">
        <v>63</v>
      </c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100">
        <f t="shared" si="37"/>
        <v>0</v>
      </c>
      <c r="AS114" s="100">
        <f t="shared" si="38"/>
        <v>0</v>
      </c>
      <c r="AT114" s="52"/>
    </row>
    <row r="115" spans="1:46" s="36" customFormat="1">
      <c r="A115" s="14">
        <f>A114</f>
        <v>7</v>
      </c>
      <c r="B115" s="15"/>
      <c r="C115" s="12" t="s">
        <v>377</v>
      </c>
      <c r="D115" s="13"/>
      <c r="E115" s="14"/>
      <c r="F115" s="15"/>
      <c r="G115" s="14"/>
      <c r="H115" s="16"/>
      <c r="I115" s="12"/>
      <c r="J115" s="17"/>
      <c r="K115" s="14"/>
      <c r="L115" s="12"/>
      <c r="M115" s="15"/>
      <c r="N115" s="14"/>
      <c r="O115" s="17"/>
      <c r="P115" s="17"/>
      <c r="Q115" s="14"/>
      <c r="R115" s="18">
        <f>SUM(R108:R114)</f>
        <v>19941818</v>
      </c>
      <c r="S115" s="18">
        <f>SUM(S108:S114)</f>
        <v>1994181.7999999998</v>
      </c>
      <c r="T115" s="18">
        <f t="shared" ref="T115:AS115" si="43">SUM(T108:T114)</f>
        <v>0</v>
      </c>
      <c r="U115" s="18">
        <f t="shared" si="43"/>
        <v>21935999.799999997</v>
      </c>
      <c r="V115" s="18">
        <f t="shared" si="43"/>
        <v>19941818</v>
      </c>
      <c r="W115" s="18">
        <f t="shared" si="43"/>
        <v>0</v>
      </c>
      <c r="X115" s="18">
        <f t="shared" si="43"/>
        <v>0</v>
      </c>
      <c r="Y115" s="18">
        <f t="shared" si="43"/>
        <v>0</v>
      </c>
      <c r="Z115" s="18">
        <f t="shared" si="43"/>
        <v>0</v>
      </c>
      <c r="AA115" s="18">
        <f t="shared" si="43"/>
        <v>0</v>
      </c>
      <c r="AB115" s="18">
        <f t="shared" si="43"/>
        <v>0</v>
      </c>
      <c r="AC115" s="18">
        <f t="shared" si="43"/>
        <v>0</v>
      </c>
      <c r="AD115" s="18">
        <f t="shared" si="43"/>
        <v>0</v>
      </c>
      <c r="AE115" s="18">
        <f t="shared" si="43"/>
        <v>0</v>
      </c>
      <c r="AF115" s="18">
        <f t="shared" si="43"/>
        <v>0</v>
      </c>
      <c r="AG115" s="18">
        <f t="shared" si="43"/>
        <v>0</v>
      </c>
      <c r="AH115" s="18">
        <f t="shared" si="43"/>
        <v>0</v>
      </c>
      <c r="AI115" s="18">
        <f t="shared" si="43"/>
        <v>0</v>
      </c>
      <c r="AJ115" s="18">
        <f t="shared" si="43"/>
        <v>0</v>
      </c>
      <c r="AK115" s="18">
        <f t="shared" si="43"/>
        <v>0</v>
      </c>
      <c r="AL115" s="18">
        <f t="shared" si="43"/>
        <v>0</v>
      </c>
      <c r="AM115" s="18">
        <f t="shared" si="43"/>
        <v>0</v>
      </c>
      <c r="AN115" s="18">
        <f t="shared" si="43"/>
        <v>0</v>
      </c>
      <c r="AO115" s="18">
        <f t="shared" si="43"/>
        <v>0</v>
      </c>
      <c r="AP115" s="18">
        <f t="shared" si="43"/>
        <v>0</v>
      </c>
      <c r="AQ115" s="18">
        <f t="shared" si="43"/>
        <v>0</v>
      </c>
      <c r="AR115" s="18">
        <f t="shared" si="43"/>
        <v>0</v>
      </c>
      <c r="AS115" s="18">
        <f t="shared" si="43"/>
        <v>0</v>
      </c>
      <c r="AT115" s="18"/>
    </row>
    <row r="116" spans="1:46" s="36" customFormat="1">
      <c r="A116" s="19">
        <f>+A115+A106+A97+A74+A58+A14</f>
        <v>96</v>
      </c>
      <c r="B116" s="15"/>
      <c r="C116" s="15" t="s">
        <v>378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4"/>
      <c r="O116" s="15"/>
      <c r="P116" s="15"/>
      <c r="Q116" s="15"/>
      <c r="R116" s="19">
        <f t="shared" ref="R116:AS116" si="44">+R115+R106+R97+R74+R58+R14</f>
        <v>474100927.81818187</v>
      </c>
      <c r="S116" s="19">
        <f t="shared" si="44"/>
        <v>47410092.781818189</v>
      </c>
      <c r="T116" s="19">
        <f t="shared" si="44"/>
        <v>0</v>
      </c>
      <c r="U116" s="19">
        <f t="shared" si="44"/>
        <v>521511020.60000002</v>
      </c>
      <c r="V116" s="19">
        <f t="shared" si="44"/>
        <v>474100927.81818187</v>
      </c>
      <c r="W116" s="19">
        <f t="shared" si="44"/>
        <v>0</v>
      </c>
      <c r="X116" s="19">
        <f t="shared" si="44"/>
        <v>0</v>
      </c>
      <c r="Y116" s="19">
        <f t="shared" si="44"/>
        <v>0</v>
      </c>
      <c r="Z116" s="19">
        <f t="shared" si="44"/>
        <v>0</v>
      </c>
      <c r="AA116" s="19">
        <f t="shared" si="44"/>
        <v>0</v>
      </c>
      <c r="AB116" s="19">
        <f t="shared" si="44"/>
        <v>0</v>
      </c>
      <c r="AC116" s="19">
        <f t="shared" si="44"/>
        <v>0</v>
      </c>
      <c r="AD116" s="19">
        <f t="shared" si="44"/>
        <v>0</v>
      </c>
      <c r="AE116" s="19">
        <f t="shared" si="44"/>
        <v>0</v>
      </c>
      <c r="AF116" s="19">
        <f t="shared" si="44"/>
        <v>0</v>
      </c>
      <c r="AG116" s="19">
        <f t="shared" si="44"/>
        <v>0</v>
      </c>
      <c r="AH116" s="19">
        <f t="shared" si="44"/>
        <v>0</v>
      </c>
      <c r="AI116" s="19">
        <f t="shared" si="44"/>
        <v>0</v>
      </c>
      <c r="AJ116" s="19">
        <f t="shared" si="44"/>
        <v>0</v>
      </c>
      <c r="AK116" s="19">
        <f t="shared" si="44"/>
        <v>0</v>
      </c>
      <c r="AL116" s="19">
        <f t="shared" si="44"/>
        <v>0</v>
      </c>
      <c r="AM116" s="19">
        <f t="shared" si="44"/>
        <v>0</v>
      </c>
      <c r="AN116" s="19">
        <f t="shared" si="44"/>
        <v>0</v>
      </c>
      <c r="AO116" s="19">
        <f t="shared" si="44"/>
        <v>0</v>
      </c>
      <c r="AP116" s="19">
        <f t="shared" si="44"/>
        <v>9772727</v>
      </c>
      <c r="AQ116" s="19">
        <f t="shared" si="44"/>
        <v>12090909</v>
      </c>
      <c r="AR116" s="19">
        <f t="shared" si="44"/>
        <v>21863636</v>
      </c>
      <c r="AS116" s="19">
        <f t="shared" si="44"/>
        <v>21863636</v>
      </c>
      <c r="AT116" s="19"/>
    </row>
    <row r="118" spans="1:46" s="133" customFormat="1">
      <c r="A118" s="132"/>
      <c r="AR118" s="134" t="s">
        <v>466</v>
      </c>
    </row>
    <row r="119" spans="1:46" s="133" customFormat="1">
      <c r="B119" s="135" t="s">
        <v>386</v>
      </c>
      <c r="I119" s="134" t="s">
        <v>386</v>
      </c>
      <c r="AR119" s="136" t="s">
        <v>396</v>
      </c>
    </row>
    <row r="120" spans="1:46" s="133" customFormat="1">
      <c r="B120" s="134" t="s">
        <v>387</v>
      </c>
      <c r="I120" s="134" t="s">
        <v>390</v>
      </c>
      <c r="N120" s="134" t="s">
        <v>393</v>
      </c>
      <c r="AR120" s="136" t="s">
        <v>397</v>
      </c>
    </row>
    <row r="121" spans="1:46" s="133" customFormat="1">
      <c r="B121" s="137"/>
      <c r="I121" s="137"/>
      <c r="N121" s="137"/>
      <c r="AR121" s="137"/>
    </row>
    <row r="122" spans="1:46" s="133" customFormat="1">
      <c r="B122" s="137"/>
      <c r="I122" s="137"/>
      <c r="N122" s="137"/>
      <c r="AR122" s="137"/>
    </row>
    <row r="123" spans="1:46" s="133" customFormat="1">
      <c r="B123" s="137"/>
      <c r="I123" s="137"/>
      <c r="N123" s="137"/>
      <c r="AR123" s="137"/>
    </row>
    <row r="124" spans="1:46" s="133" customFormat="1">
      <c r="B124" s="137"/>
      <c r="I124" s="137"/>
      <c r="N124" s="137"/>
      <c r="AR124" s="138" t="s">
        <v>398</v>
      </c>
    </row>
    <row r="125" spans="1:46" s="133" customFormat="1">
      <c r="B125" s="138" t="s">
        <v>388</v>
      </c>
      <c r="I125" s="138" t="s">
        <v>391</v>
      </c>
      <c r="N125" s="138" t="s">
        <v>394</v>
      </c>
      <c r="AR125" s="137" t="s">
        <v>399</v>
      </c>
    </row>
    <row r="126" spans="1:46" s="133" customFormat="1">
      <c r="B126" s="137" t="s">
        <v>389</v>
      </c>
      <c r="I126" s="137" t="s">
        <v>392</v>
      </c>
      <c r="N126" s="137" t="s">
        <v>395</v>
      </c>
    </row>
    <row r="127" spans="1:46" s="133" customFormat="1"/>
    <row r="128" spans="1:46" s="133" customFormat="1"/>
    <row r="129" s="133" customFormat="1"/>
    <row r="130" s="133" customFormat="1"/>
    <row r="131" s="133" customFormat="1"/>
    <row r="132" s="133" customFormat="1"/>
  </sheetData>
  <mergeCells count="23">
    <mergeCell ref="J40:J41"/>
    <mergeCell ref="M40:M41"/>
    <mergeCell ref="N40:N41"/>
    <mergeCell ref="O40:O41"/>
    <mergeCell ref="P40:P41"/>
    <mergeCell ref="AF5:AI5"/>
    <mergeCell ref="AJ5:AM5"/>
    <mergeCell ref="AN5:AN6"/>
    <mergeCell ref="AO5:AS5"/>
    <mergeCell ref="AT5:AT6"/>
    <mergeCell ref="D7:E7"/>
    <mergeCell ref="O5:Q5"/>
    <mergeCell ref="R5:U5"/>
    <mergeCell ref="V5:V6"/>
    <mergeCell ref="W5:W6"/>
    <mergeCell ref="X5:AA5"/>
    <mergeCell ref="AB5:AE5"/>
    <mergeCell ref="A5:A6"/>
    <mergeCell ref="B5:B6"/>
    <mergeCell ref="C5:G5"/>
    <mergeCell ref="H5:H6"/>
    <mergeCell ref="I5:K5"/>
    <mergeCell ref="L5:N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S120" zoomScale="86" zoomScaleNormal="96" zoomScaleSheetLayoutView="86" workbookViewId="0">
      <selection activeCell="AO140" sqref="AO140"/>
    </sheetView>
  </sheetViews>
  <sheetFormatPr defaultRowHeight="15"/>
  <cols>
    <col min="1" max="1" width="4.625" style="2" customWidth="1"/>
    <col min="2" max="2" width="9.87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125" style="2" customWidth="1"/>
    <col min="43" max="43" width="11" style="2" customWidth="1"/>
    <col min="44" max="44" width="11.375" style="2" customWidth="1"/>
    <col min="45" max="45" width="21.62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6.875" style="2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54" t="s">
        <v>658</v>
      </c>
      <c r="BK10" s="382" t="s">
        <v>15</v>
      </c>
      <c r="BL10" s="382" t="s">
        <v>657</v>
      </c>
      <c r="BM10" s="382" t="s">
        <v>659</v>
      </c>
      <c r="BN10" s="374" t="s">
        <v>733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53" t="s">
        <v>19</v>
      </c>
      <c r="F11" s="353" t="s">
        <v>20</v>
      </c>
      <c r="G11" s="353" t="s">
        <v>21</v>
      </c>
      <c r="H11" s="365"/>
      <c r="I11" s="6" t="s">
        <v>22</v>
      </c>
      <c r="J11" s="7" t="s">
        <v>23</v>
      </c>
      <c r="K11" s="352" t="s">
        <v>24</v>
      </c>
      <c r="L11" s="352" t="s">
        <v>25</v>
      </c>
      <c r="M11" s="352" t="s">
        <v>20</v>
      </c>
      <c r="N11" s="352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50" t="s">
        <v>34</v>
      </c>
      <c r="Y11" s="350" t="s">
        <v>35</v>
      </c>
      <c r="Z11" s="350" t="s">
        <v>36</v>
      </c>
      <c r="AA11" s="350" t="s">
        <v>37</v>
      </c>
      <c r="AB11" s="350" t="s">
        <v>38</v>
      </c>
      <c r="AC11" s="350" t="s">
        <v>39</v>
      </c>
      <c r="AD11" s="350" t="s">
        <v>40</v>
      </c>
      <c r="AE11" s="350" t="s">
        <v>37</v>
      </c>
      <c r="AF11" s="350" t="s">
        <v>41</v>
      </c>
      <c r="AG11" s="350" t="s">
        <v>42</v>
      </c>
      <c r="AH11" s="350" t="s">
        <v>43</v>
      </c>
      <c r="AI11" s="350" t="s">
        <v>37</v>
      </c>
      <c r="AJ11" s="350" t="s">
        <v>44</v>
      </c>
      <c r="AK11" s="350" t="s">
        <v>45</v>
      </c>
      <c r="AL11" s="350" t="s">
        <v>46</v>
      </c>
      <c r="AM11" s="350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51">
        <v>1</v>
      </c>
      <c r="B12" s="351">
        <v>2</v>
      </c>
      <c r="C12" s="351">
        <v>3</v>
      </c>
      <c r="D12" s="367">
        <v>4</v>
      </c>
      <c r="E12" s="367"/>
      <c r="F12" s="351">
        <v>5</v>
      </c>
      <c r="G12" s="351">
        <v>6</v>
      </c>
      <c r="H12" s="351">
        <v>7</v>
      </c>
      <c r="I12" s="351">
        <v>8</v>
      </c>
      <c r="J12" s="351">
        <v>9</v>
      </c>
      <c r="K12" s="351">
        <v>10</v>
      </c>
      <c r="L12" s="351">
        <v>11</v>
      </c>
      <c r="M12" s="351">
        <v>12</v>
      </c>
      <c r="N12" s="351">
        <v>13</v>
      </c>
      <c r="O12" s="351">
        <v>14</v>
      </c>
      <c r="P12" s="351">
        <v>15</v>
      </c>
      <c r="Q12" s="351">
        <v>16</v>
      </c>
      <c r="R12" s="351">
        <v>17</v>
      </c>
      <c r="S12" s="351">
        <f>R12+1</f>
        <v>18</v>
      </c>
      <c r="T12" s="351">
        <f t="shared" ref="T12:W12" si="0">S12+1</f>
        <v>19</v>
      </c>
      <c r="U12" s="351">
        <f t="shared" si="0"/>
        <v>20</v>
      </c>
      <c r="V12" s="351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51"/>
      <c r="AX12" s="144">
        <f>AV12+1</f>
        <v>30</v>
      </c>
      <c r="AY12" s="144">
        <f t="shared" si="2"/>
        <v>31</v>
      </c>
      <c r="AZ12" s="144">
        <f t="shared" si="2"/>
        <v>32</v>
      </c>
      <c r="BA12" s="351"/>
      <c r="BB12" s="144">
        <f>AZ12+1</f>
        <v>33</v>
      </c>
      <c r="BC12" s="144">
        <f t="shared" si="2"/>
        <v>34</v>
      </c>
      <c r="BD12" s="144">
        <f t="shared" si="2"/>
        <v>35</v>
      </c>
      <c r="BE12" s="351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101">
        <v>2067567</v>
      </c>
      <c r="AP34" s="101">
        <v>0</v>
      </c>
      <c r="AQ34" s="101"/>
      <c r="AR34" s="100">
        <f t="shared" si="16"/>
        <v>0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101">
        <v>2067567</v>
      </c>
      <c r="AP36" s="101">
        <v>0</v>
      </c>
      <c r="AQ36" s="141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4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4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4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4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4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4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101">
        <v>2472973</v>
      </c>
      <c r="AP43" s="101">
        <v>0</v>
      </c>
      <c r="AQ43" s="141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4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101">
        <v>2067567</v>
      </c>
      <c r="AP45" s="101">
        <v>0</v>
      </c>
      <c r="AQ45" s="141"/>
      <c r="AR45" s="100">
        <f t="shared" si="16"/>
        <v>0</v>
      </c>
      <c r="AS45" s="100">
        <f t="shared" si="17"/>
        <v>2067567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101">
        <v>2067567</v>
      </c>
      <c r="AP46" s="101">
        <v>0</v>
      </c>
      <c r="AQ46" s="141"/>
      <c r="AR46" s="100">
        <f t="shared" si="16"/>
        <v>0</v>
      </c>
      <c r="AS46" s="100">
        <f t="shared" si="17"/>
        <v>2067567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4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4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4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4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4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141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4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4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4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4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141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4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4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20310806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20310806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20310806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20310806</v>
      </c>
      <c r="BP64" s="156">
        <v>117469089</v>
      </c>
      <c r="BQ64" s="156">
        <f>AS64/BP64*100</f>
        <v>17.290340950886236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23618306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23618306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734</v>
      </c>
      <c r="BK130" s="98">
        <f>BK128-AS128</f>
        <v>444548769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9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V116" zoomScale="86" zoomScaleNormal="96" zoomScaleSheetLayoutView="86" workbookViewId="0">
      <selection activeCell="BQ128" sqref="BQ128"/>
    </sheetView>
  </sheetViews>
  <sheetFormatPr defaultRowHeight="15"/>
  <cols>
    <col min="1" max="1" width="4.625" style="2" customWidth="1"/>
    <col min="2" max="2" width="9.87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125" style="2" customWidth="1"/>
    <col min="43" max="43" width="11" style="2" customWidth="1"/>
    <col min="44" max="44" width="11.375" style="2" customWidth="1"/>
    <col min="45" max="45" width="21.62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6.875" style="2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730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735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736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59" t="s">
        <v>658</v>
      </c>
      <c r="BK10" s="382" t="s">
        <v>15</v>
      </c>
      <c r="BL10" s="382" t="s">
        <v>657</v>
      </c>
      <c r="BM10" s="382" t="s">
        <v>659</v>
      </c>
      <c r="BN10" s="374" t="s">
        <v>733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56" t="s">
        <v>19</v>
      </c>
      <c r="F11" s="356" t="s">
        <v>20</v>
      </c>
      <c r="G11" s="356" t="s">
        <v>21</v>
      </c>
      <c r="H11" s="365"/>
      <c r="I11" s="6" t="s">
        <v>22</v>
      </c>
      <c r="J11" s="7" t="s">
        <v>23</v>
      </c>
      <c r="K11" s="355" t="s">
        <v>24</v>
      </c>
      <c r="L11" s="355" t="s">
        <v>25</v>
      </c>
      <c r="M11" s="355" t="s">
        <v>20</v>
      </c>
      <c r="N11" s="355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58" t="s">
        <v>34</v>
      </c>
      <c r="Y11" s="358" t="s">
        <v>35</v>
      </c>
      <c r="Z11" s="358" t="s">
        <v>36</v>
      </c>
      <c r="AA11" s="358" t="s">
        <v>37</v>
      </c>
      <c r="AB11" s="358" t="s">
        <v>38</v>
      </c>
      <c r="AC11" s="358" t="s">
        <v>39</v>
      </c>
      <c r="AD11" s="358" t="s">
        <v>40</v>
      </c>
      <c r="AE11" s="358" t="s">
        <v>37</v>
      </c>
      <c r="AF11" s="358" t="s">
        <v>41</v>
      </c>
      <c r="AG11" s="358" t="s">
        <v>42</v>
      </c>
      <c r="AH11" s="358" t="s">
        <v>43</v>
      </c>
      <c r="AI11" s="358" t="s">
        <v>37</v>
      </c>
      <c r="AJ11" s="358" t="s">
        <v>44</v>
      </c>
      <c r="AK11" s="358" t="s">
        <v>45</v>
      </c>
      <c r="AL11" s="358" t="s">
        <v>46</v>
      </c>
      <c r="AM11" s="358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57">
        <v>1</v>
      </c>
      <c r="B12" s="357">
        <v>2</v>
      </c>
      <c r="C12" s="357">
        <v>3</v>
      </c>
      <c r="D12" s="367">
        <v>4</v>
      </c>
      <c r="E12" s="367"/>
      <c r="F12" s="357">
        <v>5</v>
      </c>
      <c r="G12" s="357">
        <v>6</v>
      </c>
      <c r="H12" s="357">
        <v>7</v>
      </c>
      <c r="I12" s="357">
        <v>8</v>
      </c>
      <c r="J12" s="357">
        <v>9</v>
      </c>
      <c r="K12" s="357">
        <v>10</v>
      </c>
      <c r="L12" s="357">
        <v>11</v>
      </c>
      <c r="M12" s="357">
        <v>12</v>
      </c>
      <c r="N12" s="357">
        <v>13</v>
      </c>
      <c r="O12" s="357">
        <v>14</v>
      </c>
      <c r="P12" s="357">
        <v>15</v>
      </c>
      <c r="Q12" s="357">
        <v>16</v>
      </c>
      <c r="R12" s="357">
        <v>17</v>
      </c>
      <c r="S12" s="357">
        <f>R12+1</f>
        <v>18</v>
      </c>
      <c r="T12" s="357">
        <f t="shared" ref="T12:W12" si="0">S12+1</f>
        <v>19</v>
      </c>
      <c r="U12" s="357">
        <f t="shared" si="0"/>
        <v>20</v>
      </c>
      <c r="V12" s="357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57"/>
      <c r="AX12" s="144">
        <f>AV12+1</f>
        <v>30</v>
      </c>
      <c r="AY12" s="144">
        <f t="shared" si="2"/>
        <v>31</v>
      </c>
      <c r="AZ12" s="144">
        <f t="shared" si="2"/>
        <v>32</v>
      </c>
      <c r="BA12" s="357"/>
      <c r="BB12" s="144">
        <f>AZ12+1</f>
        <v>33</v>
      </c>
      <c r="BC12" s="144">
        <f t="shared" si="2"/>
        <v>34</v>
      </c>
      <c r="BD12" s="144">
        <f t="shared" si="2"/>
        <v>35</v>
      </c>
      <c r="BE12" s="357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101">
        <v>2067567</v>
      </c>
      <c r="AP34" s="101">
        <v>0</v>
      </c>
      <c r="AQ34" s="101"/>
      <c r="AR34" s="100">
        <f t="shared" si="16"/>
        <v>0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101">
        <v>2067567</v>
      </c>
      <c r="AP36" s="101">
        <v>0</v>
      </c>
      <c r="AQ36" s="141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4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4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4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4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4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4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101">
        <v>2472973</v>
      </c>
      <c r="AP43" s="101">
        <v>0</v>
      </c>
      <c r="AQ43" s="141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4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101">
        <v>2067567</v>
      </c>
      <c r="AP45" s="101">
        <v>0</v>
      </c>
      <c r="AQ45" s="141"/>
      <c r="AR45" s="100">
        <f t="shared" si="16"/>
        <v>0</v>
      </c>
      <c r="AS45" s="100">
        <f t="shared" si="17"/>
        <v>2067567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101">
        <v>2067567</v>
      </c>
      <c r="AP46" s="101">
        <v>0</v>
      </c>
      <c r="AQ46" s="141"/>
      <c r="AR46" s="100">
        <f t="shared" si="16"/>
        <v>0</v>
      </c>
      <c r="AS46" s="100">
        <f t="shared" si="17"/>
        <v>2067567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4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4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4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4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4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141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4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4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4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4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141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4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4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20310806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20310806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20310806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20310806</v>
      </c>
      <c r="BP64" s="156">
        <v>117469089</v>
      </c>
      <c r="BQ64" s="156">
        <f>AS64/BP64*100</f>
        <v>17.290340950886236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23618306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23618306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734</v>
      </c>
      <c r="BK130" s="98">
        <f>BK128-AS128</f>
        <v>444548769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A10:A11"/>
    <mergeCell ref="B10:B11"/>
    <mergeCell ref="C10:G10"/>
    <mergeCell ref="H10:H11"/>
    <mergeCell ref="I10:K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</mergeCells>
  <pageMargins left="0.31496062992125984" right="0" top="0.23622047244094491" bottom="0" header="0" footer="0"/>
  <pageSetup paperSize="9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tabSelected="1" view="pageBreakPreview" topLeftCell="S112" zoomScale="86" zoomScaleNormal="96" zoomScaleSheetLayoutView="86" workbookViewId="0">
      <selection activeCell="BN128" sqref="BN128"/>
    </sheetView>
  </sheetViews>
  <sheetFormatPr defaultRowHeight="15"/>
  <cols>
    <col min="1" max="1" width="4.625" style="2" customWidth="1"/>
    <col min="2" max="2" width="9.87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125" style="2" customWidth="1"/>
    <col min="43" max="43" width="11" style="2" customWidth="1"/>
    <col min="44" max="44" width="11.375" style="2" customWidth="1"/>
    <col min="45" max="45" width="21.62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6.875" style="2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730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737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738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06" t="s">
        <v>658</v>
      </c>
      <c r="BK10" s="382" t="s">
        <v>15</v>
      </c>
      <c r="BL10" s="382" t="s">
        <v>657</v>
      </c>
      <c r="BM10" s="382" t="s">
        <v>659</v>
      </c>
      <c r="BN10" s="374" t="s">
        <v>733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05" t="s">
        <v>19</v>
      </c>
      <c r="F11" s="305" t="s">
        <v>20</v>
      </c>
      <c r="G11" s="305" t="s">
        <v>21</v>
      </c>
      <c r="H11" s="365"/>
      <c r="I11" s="6" t="s">
        <v>22</v>
      </c>
      <c r="J11" s="7" t="s">
        <v>23</v>
      </c>
      <c r="K11" s="304" t="s">
        <v>24</v>
      </c>
      <c r="L11" s="304" t="s">
        <v>25</v>
      </c>
      <c r="M11" s="304" t="s">
        <v>20</v>
      </c>
      <c r="N11" s="304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02" t="s">
        <v>34</v>
      </c>
      <c r="Y11" s="302" t="s">
        <v>35</v>
      </c>
      <c r="Z11" s="302" t="s">
        <v>36</v>
      </c>
      <c r="AA11" s="302" t="s">
        <v>37</v>
      </c>
      <c r="AB11" s="302" t="s">
        <v>38</v>
      </c>
      <c r="AC11" s="302" t="s">
        <v>39</v>
      </c>
      <c r="AD11" s="302" t="s">
        <v>40</v>
      </c>
      <c r="AE11" s="302" t="s">
        <v>37</v>
      </c>
      <c r="AF11" s="302" t="s">
        <v>41</v>
      </c>
      <c r="AG11" s="302" t="s">
        <v>42</v>
      </c>
      <c r="AH11" s="302" t="s">
        <v>43</v>
      </c>
      <c r="AI11" s="302" t="s">
        <v>37</v>
      </c>
      <c r="AJ11" s="302" t="s">
        <v>44</v>
      </c>
      <c r="AK11" s="302" t="s">
        <v>45</v>
      </c>
      <c r="AL11" s="302" t="s">
        <v>46</v>
      </c>
      <c r="AM11" s="302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03">
        <v>1</v>
      </c>
      <c r="B12" s="303">
        <v>2</v>
      </c>
      <c r="C12" s="303">
        <v>3</v>
      </c>
      <c r="D12" s="367">
        <v>4</v>
      </c>
      <c r="E12" s="367"/>
      <c r="F12" s="303">
        <v>5</v>
      </c>
      <c r="G12" s="303">
        <v>6</v>
      </c>
      <c r="H12" s="303">
        <v>7</v>
      </c>
      <c r="I12" s="303">
        <v>8</v>
      </c>
      <c r="J12" s="303">
        <v>9</v>
      </c>
      <c r="K12" s="303">
        <v>10</v>
      </c>
      <c r="L12" s="303">
        <v>11</v>
      </c>
      <c r="M12" s="303">
        <v>12</v>
      </c>
      <c r="N12" s="303">
        <v>13</v>
      </c>
      <c r="O12" s="303">
        <v>14</v>
      </c>
      <c r="P12" s="303">
        <v>15</v>
      </c>
      <c r="Q12" s="303">
        <v>16</v>
      </c>
      <c r="R12" s="303">
        <v>17</v>
      </c>
      <c r="S12" s="303">
        <f>R12+1</f>
        <v>18</v>
      </c>
      <c r="T12" s="303">
        <f t="shared" ref="T12:W12" si="0">S12+1</f>
        <v>19</v>
      </c>
      <c r="U12" s="303">
        <f t="shared" si="0"/>
        <v>20</v>
      </c>
      <c r="V12" s="303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03"/>
      <c r="AX12" s="144">
        <f>AV12+1</f>
        <v>30</v>
      </c>
      <c r="AY12" s="144">
        <f t="shared" si="2"/>
        <v>31</v>
      </c>
      <c r="AZ12" s="144">
        <f t="shared" si="2"/>
        <v>32</v>
      </c>
      <c r="BA12" s="303"/>
      <c r="BB12" s="144">
        <f>AZ12+1</f>
        <v>33</v>
      </c>
      <c r="BC12" s="144">
        <f t="shared" si="2"/>
        <v>34</v>
      </c>
      <c r="BD12" s="144">
        <f t="shared" si="2"/>
        <v>35</v>
      </c>
      <c r="BE12" s="303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101">
        <v>2067567</v>
      </c>
      <c r="AP34" s="101">
        <v>0</v>
      </c>
      <c r="AQ34" s="101"/>
      <c r="AR34" s="100">
        <f t="shared" si="16"/>
        <v>0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101">
        <v>2067567</v>
      </c>
      <c r="AP36" s="101">
        <v>0</v>
      </c>
      <c r="AQ36" s="141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4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4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4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4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4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4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101">
        <v>2472973</v>
      </c>
      <c r="AP43" s="101">
        <v>0</v>
      </c>
      <c r="AQ43" s="141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4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101">
        <v>2067568</v>
      </c>
      <c r="AP45" s="101">
        <v>0</v>
      </c>
      <c r="AQ45" s="141"/>
      <c r="AR45" s="100">
        <f t="shared" si="16"/>
        <v>0</v>
      </c>
      <c r="AS45" s="100">
        <f t="shared" si="17"/>
        <v>2067568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101">
        <v>2067567</v>
      </c>
      <c r="AP46" s="101">
        <v>0</v>
      </c>
      <c r="AQ46" s="141"/>
      <c r="AR46" s="100">
        <f t="shared" si="16"/>
        <v>0</v>
      </c>
      <c r="AS46" s="100">
        <f t="shared" si="17"/>
        <v>2067567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4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4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4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4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4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141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4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41">
        <v>1662162</v>
      </c>
      <c r="AR54" s="100">
        <f t="shared" si="16"/>
        <v>1662162</v>
      </c>
      <c r="AS54" s="100">
        <f t="shared" si="17"/>
        <v>1662162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4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4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141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4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4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21972969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20310807</v>
      </c>
      <c r="AP64" s="72">
        <f t="shared" si="29"/>
        <v>0</v>
      </c>
      <c r="AQ64" s="72">
        <f t="shared" si="29"/>
        <v>1662162</v>
      </c>
      <c r="AR64" s="18">
        <f t="shared" si="29"/>
        <v>1662162</v>
      </c>
      <c r="AS64" s="18">
        <f t="shared" si="29"/>
        <v>21972969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21972969</v>
      </c>
      <c r="BP64" s="156">
        <v>117469089</v>
      </c>
      <c r="BQ64" s="156">
        <f>AS64/BP64*100</f>
        <v>18.705320001247308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23618307</v>
      </c>
      <c r="AP128" s="19">
        <f>+AP123+AP112+AP103+AP80+AP64+AP19+AP127</f>
        <v>0</v>
      </c>
      <c r="AQ128" s="19">
        <f t="shared" ref="AQ128:AR128" si="98">+AQ123+AQ112+AQ103+AQ80+AQ64+AQ19+AQ127</f>
        <v>1662162</v>
      </c>
      <c r="AR128" s="19">
        <f t="shared" si="98"/>
        <v>1662162</v>
      </c>
      <c r="AS128" s="19">
        <f>+AS123+AS112+AS103+AS80+AS64+AS19+AS127</f>
        <v>25280469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739</v>
      </c>
      <c r="BK130" s="98">
        <f>BK128-AS128</f>
        <v>442886606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740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741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9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9"/>
  <sheetViews>
    <sheetView topLeftCell="A32" zoomScale="96" zoomScaleNormal="96" zoomScaleSheetLayoutView="86" workbookViewId="0">
      <selection activeCell="I53" sqref="I53"/>
    </sheetView>
  </sheetViews>
  <sheetFormatPr defaultRowHeight="15"/>
  <cols>
    <col min="1" max="1" width="3.125" style="2" customWidth="1"/>
    <col min="2" max="2" width="7.625" style="2" customWidth="1"/>
    <col min="3" max="3" width="22.75" style="2" customWidth="1"/>
    <col min="4" max="4" width="6.125" style="2" customWidth="1"/>
    <col min="5" max="5" width="5.25" style="2" customWidth="1"/>
    <col min="6" max="6" width="28.625" style="2" hidden="1" customWidth="1"/>
    <col min="7" max="7" width="0.625" style="2" hidden="1" customWidth="1"/>
    <col min="8" max="8" width="11.625" style="2" customWidth="1"/>
    <col min="9" max="9" width="24.125" style="2" customWidth="1"/>
    <col min="10" max="10" width="8.75" style="2" hidden="1" customWidth="1"/>
    <col min="11" max="11" width="6.25" style="2" customWidth="1"/>
    <col min="12" max="12" width="13.5" style="2" customWidth="1"/>
    <col min="13" max="13" width="52.5" style="2" hidden="1" customWidth="1"/>
    <col min="14" max="14" width="20.625" style="2" hidden="1" customWidth="1"/>
    <col min="15" max="15" width="9.625" style="2" customWidth="1"/>
    <col min="16" max="16" width="9.75" style="2" customWidth="1"/>
    <col min="17" max="17" width="11.25" style="2" customWidth="1"/>
    <col min="18" max="18" width="10.25" style="2" customWidth="1"/>
    <col min="19" max="19" width="9.5" style="2" customWidth="1"/>
    <col min="20" max="20" width="6.5" style="2" hidden="1" customWidth="1"/>
    <col min="21" max="21" width="10.375" style="2" customWidth="1"/>
    <col min="22" max="22" width="11.125" style="2" customWidth="1"/>
    <col min="23" max="23" width="13.875" style="2" hidden="1" customWidth="1"/>
    <col min="24" max="39" width="9" style="2" hidden="1" customWidth="1"/>
    <col min="40" max="40" width="0.375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12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1.25" style="133" bestFit="1" customWidth="1"/>
    <col min="68" max="68" width="13.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685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684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>
      <c r="H5" s="3"/>
      <c r="I5" s="3"/>
      <c r="BP5" s="137"/>
      <c r="BQ5" s="137"/>
      <c r="BR5" s="137"/>
      <c r="BS5" s="137"/>
      <c r="BT5" s="137"/>
      <c r="BU5" s="150"/>
      <c r="BV5" s="137"/>
    </row>
    <row r="6" spans="1:75" s="4" customFormat="1" ht="23.1" customHeight="1">
      <c r="A6" s="361" t="s">
        <v>1</v>
      </c>
      <c r="B6" s="362" t="s">
        <v>687</v>
      </c>
      <c r="C6" s="361" t="s">
        <v>3</v>
      </c>
      <c r="D6" s="361"/>
      <c r="E6" s="361"/>
      <c r="F6" s="361"/>
      <c r="G6" s="361"/>
      <c r="H6" s="364" t="s">
        <v>4</v>
      </c>
      <c r="I6" s="366" t="s">
        <v>5</v>
      </c>
      <c r="J6" s="366"/>
      <c r="K6" s="366"/>
      <c r="L6" s="361" t="s">
        <v>6</v>
      </c>
      <c r="M6" s="361"/>
      <c r="N6" s="361"/>
      <c r="O6" s="366" t="s">
        <v>7</v>
      </c>
      <c r="P6" s="366"/>
      <c r="Q6" s="366"/>
      <c r="R6" s="361" t="s">
        <v>8</v>
      </c>
      <c r="S6" s="361"/>
      <c r="T6" s="361"/>
      <c r="U6" s="361"/>
      <c r="V6" s="368" t="s">
        <v>9</v>
      </c>
      <c r="W6" s="370" t="s">
        <v>10</v>
      </c>
      <c r="X6" s="360" t="s">
        <v>11</v>
      </c>
      <c r="Y6" s="360"/>
      <c r="Z6" s="360"/>
      <c r="AA6" s="360"/>
      <c r="AB6" s="360" t="s">
        <v>12</v>
      </c>
      <c r="AC6" s="360"/>
      <c r="AD6" s="360"/>
      <c r="AE6" s="360"/>
      <c r="AF6" s="360" t="s">
        <v>13</v>
      </c>
      <c r="AG6" s="360"/>
      <c r="AH6" s="360"/>
      <c r="AI6" s="360"/>
      <c r="AJ6" s="360" t="s">
        <v>14</v>
      </c>
      <c r="AK6" s="360"/>
      <c r="AL6" s="360"/>
      <c r="AM6" s="360"/>
      <c r="AN6" s="360" t="s">
        <v>15</v>
      </c>
      <c r="AO6" s="373" t="s">
        <v>16</v>
      </c>
      <c r="AP6" s="373"/>
      <c r="AQ6" s="373"/>
      <c r="AR6" s="373"/>
      <c r="AS6" s="373"/>
      <c r="AT6" s="383" t="s">
        <v>11</v>
      </c>
      <c r="AU6" s="384"/>
      <c r="AV6" s="384"/>
      <c r="AW6" s="385"/>
      <c r="AX6" s="383" t="s">
        <v>12</v>
      </c>
      <c r="AY6" s="384"/>
      <c r="AZ6" s="384"/>
      <c r="BA6" s="385"/>
      <c r="BB6" s="383" t="s">
        <v>13</v>
      </c>
      <c r="BC6" s="384"/>
      <c r="BD6" s="384"/>
      <c r="BE6" s="385"/>
      <c r="BF6" s="383" t="s">
        <v>14</v>
      </c>
      <c r="BG6" s="384"/>
      <c r="BH6" s="384"/>
      <c r="BI6" s="385"/>
      <c r="BJ6" s="265" t="s">
        <v>658</v>
      </c>
      <c r="BK6" s="382" t="s">
        <v>15</v>
      </c>
      <c r="BL6" s="382" t="s">
        <v>657</v>
      </c>
      <c r="BM6" s="382" t="s">
        <v>659</v>
      </c>
      <c r="BN6" s="374" t="s">
        <v>10</v>
      </c>
      <c r="BO6" s="134"/>
      <c r="BP6" s="137"/>
      <c r="BQ6" s="137"/>
      <c r="BR6" s="137"/>
      <c r="BS6" s="137"/>
      <c r="BT6" s="137"/>
      <c r="BU6" s="150"/>
      <c r="BV6" s="137"/>
      <c r="BW6" s="134"/>
    </row>
    <row r="7" spans="1:75" s="4" customFormat="1" ht="57.75" customHeight="1">
      <c r="A7" s="362"/>
      <c r="B7" s="363"/>
      <c r="C7" s="5" t="s">
        <v>17</v>
      </c>
      <c r="D7" s="5" t="s">
        <v>18</v>
      </c>
      <c r="E7" s="264" t="s">
        <v>714</v>
      </c>
      <c r="F7" s="264" t="s">
        <v>20</v>
      </c>
      <c r="G7" s="264" t="s">
        <v>21</v>
      </c>
      <c r="H7" s="365"/>
      <c r="I7" s="6" t="s">
        <v>22</v>
      </c>
      <c r="J7" s="7" t="s">
        <v>23</v>
      </c>
      <c r="K7" s="263" t="s">
        <v>24</v>
      </c>
      <c r="L7" s="263" t="s">
        <v>25</v>
      </c>
      <c r="M7" s="263" t="s">
        <v>20</v>
      </c>
      <c r="N7" s="263" t="s">
        <v>26</v>
      </c>
      <c r="O7" s="7" t="s">
        <v>27</v>
      </c>
      <c r="P7" s="7" t="s">
        <v>28</v>
      </c>
      <c r="Q7" s="5" t="s">
        <v>715</v>
      </c>
      <c r="R7" s="5" t="s">
        <v>30</v>
      </c>
      <c r="S7" s="5" t="s">
        <v>31</v>
      </c>
      <c r="T7" s="5" t="s">
        <v>32</v>
      </c>
      <c r="U7" s="5" t="s">
        <v>33</v>
      </c>
      <c r="V7" s="369"/>
      <c r="W7" s="371"/>
      <c r="X7" s="261" t="s">
        <v>34</v>
      </c>
      <c r="Y7" s="261" t="s">
        <v>35</v>
      </c>
      <c r="Z7" s="261" t="s">
        <v>36</v>
      </c>
      <c r="AA7" s="261" t="s">
        <v>37</v>
      </c>
      <c r="AB7" s="261" t="s">
        <v>38</v>
      </c>
      <c r="AC7" s="261" t="s">
        <v>39</v>
      </c>
      <c r="AD7" s="261" t="s">
        <v>40</v>
      </c>
      <c r="AE7" s="261" t="s">
        <v>37</v>
      </c>
      <c r="AF7" s="261" t="s">
        <v>41</v>
      </c>
      <c r="AG7" s="261" t="s">
        <v>42</v>
      </c>
      <c r="AH7" s="261" t="s">
        <v>43</v>
      </c>
      <c r="AI7" s="261" t="s">
        <v>37</v>
      </c>
      <c r="AJ7" s="261" t="s">
        <v>44</v>
      </c>
      <c r="AK7" s="261" t="s">
        <v>45</v>
      </c>
      <c r="AL7" s="261" t="s">
        <v>46</v>
      </c>
      <c r="AM7" s="261" t="s">
        <v>37</v>
      </c>
      <c r="AN7" s="372"/>
      <c r="AO7" s="8" t="s">
        <v>47</v>
      </c>
      <c r="AP7" s="8" t="s">
        <v>48</v>
      </c>
      <c r="AQ7" s="8" t="s">
        <v>49</v>
      </c>
      <c r="AR7" s="8" t="s">
        <v>50</v>
      </c>
      <c r="AS7" s="8" t="s">
        <v>51</v>
      </c>
      <c r="AT7" s="226" t="s">
        <v>34</v>
      </c>
      <c r="AU7" s="226" t="s">
        <v>35</v>
      </c>
      <c r="AV7" s="226" t="s">
        <v>36</v>
      </c>
      <c r="AW7" s="227" t="s">
        <v>656</v>
      </c>
      <c r="AX7" s="226" t="s">
        <v>38</v>
      </c>
      <c r="AY7" s="226" t="s">
        <v>39</v>
      </c>
      <c r="AZ7" s="226" t="s">
        <v>40</v>
      </c>
      <c r="BA7" s="227" t="s">
        <v>37</v>
      </c>
      <c r="BB7" s="226" t="s">
        <v>41</v>
      </c>
      <c r="BC7" s="226" t="s">
        <v>42</v>
      </c>
      <c r="BD7" s="226" t="s">
        <v>43</v>
      </c>
      <c r="BE7" s="227" t="s">
        <v>37</v>
      </c>
      <c r="BF7" s="226" t="s">
        <v>44</v>
      </c>
      <c r="BG7" s="226" t="s">
        <v>45</v>
      </c>
      <c r="BH7" s="226" t="s">
        <v>46</v>
      </c>
      <c r="BI7" s="227" t="s">
        <v>37</v>
      </c>
      <c r="BJ7" s="227" t="s">
        <v>30</v>
      </c>
      <c r="BK7" s="382"/>
      <c r="BL7" s="382"/>
      <c r="BM7" s="382"/>
      <c r="BN7" s="375"/>
      <c r="BO7" s="134" t="s">
        <v>483</v>
      </c>
      <c r="BP7" s="137" t="s">
        <v>482</v>
      </c>
      <c r="BQ7" s="137" t="s">
        <v>484</v>
      </c>
      <c r="BR7" s="137" t="s">
        <v>481</v>
      </c>
      <c r="BS7" s="137"/>
      <c r="BT7" s="137"/>
      <c r="BU7" s="150"/>
      <c r="BV7" s="137"/>
      <c r="BW7" s="134"/>
    </row>
    <row r="8" spans="1:75" s="4" customFormat="1">
      <c r="A8" s="262">
        <v>1</v>
      </c>
      <c r="B8" s="262">
        <v>2</v>
      </c>
      <c r="C8" s="262">
        <v>3</v>
      </c>
      <c r="D8" s="367">
        <v>4</v>
      </c>
      <c r="E8" s="367"/>
      <c r="F8" s="262">
        <v>5</v>
      </c>
      <c r="G8" s="262">
        <v>6</v>
      </c>
      <c r="H8" s="262">
        <v>5</v>
      </c>
      <c r="I8" s="262">
        <v>6</v>
      </c>
      <c r="J8" s="262">
        <v>9</v>
      </c>
      <c r="K8" s="262">
        <v>7</v>
      </c>
      <c r="L8" s="262">
        <v>8</v>
      </c>
      <c r="M8" s="262">
        <v>12</v>
      </c>
      <c r="N8" s="262">
        <v>13</v>
      </c>
      <c r="O8" s="262">
        <v>9</v>
      </c>
      <c r="P8" s="262">
        <v>10</v>
      </c>
      <c r="Q8" s="262">
        <v>11</v>
      </c>
      <c r="R8" s="262">
        <v>12</v>
      </c>
      <c r="S8" s="262">
        <f>R8+1</f>
        <v>13</v>
      </c>
      <c r="T8" s="262">
        <f t="shared" ref="T8:W8" si="0">S8+1</f>
        <v>14</v>
      </c>
      <c r="U8" s="262">
        <f t="shared" si="0"/>
        <v>15</v>
      </c>
      <c r="V8" s="262">
        <f t="shared" si="0"/>
        <v>16</v>
      </c>
      <c r="W8" s="55">
        <f t="shared" si="0"/>
        <v>17</v>
      </c>
      <c r="X8" s="56">
        <f>W8+1</f>
        <v>18</v>
      </c>
      <c r="Y8" s="56">
        <f t="shared" ref="Y8:AN8" si="1">X8+1</f>
        <v>19</v>
      </c>
      <c r="Z8" s="56">
        <f t="shared" si="1"/>
        <v>20</v>
      </c>
      <c r="AA8" s="56">
        <f t="shared" si="1"/>
        <v>21</v>
      </c>
      <c r="AB8" s="56">
        <f t="shared" si="1"/>
        <v>22</v>
      </c>
      <c r="AC8" s="56">
        <f t="shared" si="1"/>
        <v>23</v>
      </c>
      <c r="AD8" s="56">
        <f t="shared" si="1"/>
        <v>24</v>
      </c>
      <c r="AE8" s="56">
        <f t="shared" si="1"/>
        <v>25</v>
      </c>
      <c r="AF8" s="56">
        <f t="shared" si="1"/>
        <v>26</v>
      </c>
      <c r="AG8" s="56">
        <f t="shared" si="1"/>
        <v>27</v>
      </c>
      <c r="AH8" s="56">
        <f t="shared" si="1"/>
        <v>28</v>
      </c>
      <c r="AI8" s="56">
        <f t="shared" si="1"/>
        <v>29</v>
      </c>
      <c r="AJ8" s="56">
        <f t="shared" si="1"/>
        <v>30</v>
      </c>
      <c r="AK8" s="56">
        <f t="shared" si="1"/>
        <v>31</v>
      </c>
      <c r="AL8" s="56">
        <f t="shared" si="1"/>
        <v>32</v>
      </c>
      <c r="AM8" s="56">
        <f t="shared" si="1"/>
        <v>33</v>
      </c>
      <c r="AN8" s="56">
        <f t="shared" si="1"/>
        <v>34</v>
      </c>
      <c r="AO8" s="56">
        <v>22</v>
      </c>
      <c r="AP8" s="56">
        <v>23</v>
      </c>
      <c r="AQ8" s="56">
        <v>24</v>
      </c>
      <c r="AR8" s="56" t="s">
        <v>52</v>
      </c>
      <c r="AS8" s="56" t="s">
        <v>53</v>
      </c>
      <c r="AT8" s="144">
        <v>27</v>
      </c>
      <c r="AU8" s="144">
        <f>AT8+1</f>
        <v>28</v>
      </c>
      <c r="AV8" s="144">
        <f t="shared" ref="AV8:BM8" si="2">AU8+1</f>
        <v>29</v>
      </c>
      <c r="AW8" s="262"/>
      <c r="AX8" s="144">
        <f>AV8+1</f>
        <v>30</v>
      </c>
      <c r="AY8" s="144">
        <f t="shared" si="2"/>
        <v>31</v>
      </c>
      <c r="AZ8" s="144">
        <f t="shared" si="2"/>
        <v>32</v>
      </c>
      <c r="BA8" s="262"/>
      <c r="BB8" s="144">
        <f>AZ8+1</f>
        <v>33</v>
      </c>
      <c r="BC8" s="144">
        <f t="shared" si="2"/>
        <v>34</v>
      </c>
      <c r="BD8" s="144">
        <f t="shared" si="2"/>
        <v>35</v>
      </c>
      <c r="BE8" s="262"/>
      <c r="BF8" s="144">
        <f>BD8+1</f>
        <v>36</v>
      </c>
      <c r="BG8" s="144">
        <f t="shared" si="2"/>
        <v>37</v>
      </c>
      <c r="BH8" s="144">
        <f t="shared" si="2"/>
        <v>38</v>
      </c>
      <c r="BI8" s="144">
        <f t="shared" si="2"/>
        <v>39</v>
      </c>
      <c r="BJ8" s="144">
        <f t="shared" si="2"/>
        <v>40</v>
      </c>
      <c r="BK8" s="144">
        <f t="shared" si="2"/>
        <v>41</v>
      </c>
      <c r="BL8" s="144">
        <f t="shared" si="2"/>
        <v>42</v>
      </c>
      <c r="BM8" s="144">
        <f t="shared" si="2"/>
        <v>43</v>
      </c>
      <c r="BN8" s="56">
        <v>27</v>
      </c>
      <c r="BO8" s="134"/>
      <c r="BP8" s="134"/>
      <c r="BQ8" s="134"/>
      <c r="BR8" s="134"/>
      <c r="BS8" s="134"/>
      <c r="BT8" s="134"/>
      <c r="BU8" s="134"/>
      <c r="BV8" s="134"/>
      <c r="BW8" s="134"/>
    </row>
    <row r="9" spans="1:75" s="4" customFormat="1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145"/>
      <c r="AU9" s="145"/>
      <c r="AV9" s="145"/>
      <c r="AW9" s="222"/>
      <c r="AX9" s="145"/>
      <c r="AY9" s="145"/>
      <c r="AZ9" s="145"/>
      <c r="BA9" s="222"/>
      <c r="BB9" s="145"/>
      <c r="BC9" s="145"/>
      <c r="BD9" s="145"/>
      <c r="BE9" s="222"/>
      <c r="BF9" s="145"/>
      <c r="BG9" s="145"/>
      <c r="BH9" s="145"/>
      <c r="BI9" s="222"/>
      <c r="BJ9" s="222"/>
      <c r="BK9" s="224"/>
      <c r="BL9" s="145"/>
      <c r="BM9" s="145"/>
      <c r="BN9" s="90"/>
      <c r="BO9" s="134"/>
      <c r="BP9" s="134"/>
      <c r="BQ9" s="134"/>
      <c r="BR9" s="134"/>
      <c r="BS9" s="134"/>
      <c r="BT9" s="134"/>
      <c r="BU9" s="134"/>
      <c r="BV9" s="134"/>
      <c r="BW9" s="134"/>
    </row>
    <row r="10" spans="1:75" s="11" customFormat="1" hidden="1">
      <c r="A10" s="30">
        <v>1</v>
      </c>
      <c r="B10" s="31" t="s">
        <v>0</v>
      </c>
      <c r="C10" s="29" t="s">
        <v>54</v>
      </c>
      <c r="D10" s="29"/>
      <c r="E10" s="29">
        <v>250</v>
      </c>
      <c r="F10" s="31" t="s">
        <v>55</v>
      </c>
      <c r="G10" s="30" t="s">
        <v>56</v>
      </c>
      <c r="H10" s="32" t="s">
        <v>57</v>
      </c>
      <c r="I10" s="107" t="s">
        <v>508</v>
      </c>
      <c r="J10" s="87"/>
      <c r="K10" s="30" t="s">
        <v>58</v>
      </c>
      <c r="L10" s="29" t="s">
        <v>59</v>
      </c>
      <c r="M10" s="31" t="s">
        <v>60</v>
      </c>
      <c r="N10" s="88" t="s">
        <v>61</v>
      </c>
      <c r="O10" s="108" t="s">
        <v>503</v>
      </c>
      <c r="P10" s="108" t="s">
        <v>502</v>
      </c>
      <c r="Q10" s="30" t="s">
        <v>62</v>
      </c>
      <c r="R10" s="9">
        <v>54550000</v>
      </c>
      <c r="S10" s="89">
        <f>+R10*10%</f>
        <v>5455000</v>
      </c>
      <c r="T10" s="31"/>
      <c r="U10" s="35">
        <f t="shared" ref="U10:U59" si="3">R10+S10+T10</f>
        <v>60005000</v>
      </c>
      <c r="V10" s="9">
        <v>54550000</v>
      </c>
      <c r="W10" s="31" t="s">
        <v>63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100">
        <v>122784750</v>
      </c>
      <c r="AP10" s="100"/>
      <c r="AQ10" s="100">
        <v>0</v>
      </c>
      <c r="AR10" s="100">
        <f>AP10+AQ10</f>
        <v>0</v>
      </c>
      <c r="AS10" s="100">
        <f>AO10+AR10</f>
        <v>122784750</v>
      </c>
      <c r="AT10" s="139"/>
      <c r="AU10" s="139"/>
      <c r="AV10" s="139"/>
      <c r="AW10" s="222">
        <f t="shared" ref="AW10:AW14" si="4">SUM(AT10:AV10)</f>
        <v>0</v>
      </c>
      <c r="AX10" s="139"/>
      <c r="AY10" s="139">
        <v>122784750</v>
      </c>
      <c r="AZ10" s="139"/>
      <c r="BA10" s="222">
        <f t="shared" ref="BA10:BA14" si="5">SUM(AX10:AZ10)</f>
        <v>122784750</v>
      </c>
      <c r="BB10" s="139"/>
      <c r="BC10" s="139"/>
      <c r="BD10" s="139"/>
      <c r="BE10" s="222">
        <f t="shared" ref="BE10:BE14" si="6">SUM(BB10:BD10)</f>
        <v>0</v>
      </c>
      <c r="BF10" s="139"/>
      <c r="BG10" s="139"/>
      <c r="BH10" s="139"/>
      <c r="BI10" s="222">
        <f t="shared" ref="BI10:BI14" si="7">SUM(BF10:BH10)</f>
        <v>0</v>
      </c>
      <c r="BJ10" s="222">
        <v>54550000</v>
      </c>
      <c r="BK10" s="224">
        <f>AW10+BA10+BE10+BI10</f>
        <v>122784750</v>
      </c>
      <c r="BL10" s="139">
        <f>BK10-R10</f>
        <v>68234750</v>
      </c>
      <c r="BM10" s="139">
        <f>BK10/BJ10*100</f>
        <v>225.08661778185152</v>
      </c>
      <c r="BN10" s="169" t="s">
        <v>501</v>
      </c>
      <c r="BO10" s="152" t="s">
        <v>473</v>
      </c>
      <c r="BP10" s="152" t="s">
        <v>470</v>
      </c>
      <c r="BQ10" s="152"/>
      <c r="BR10" s="152"/>
      <c r="BS10" s="152"/>
      <c r="BT10" s="152"/>
      <c r="BU10" s="152"/>
      <c r="BV10" s="152"/>
      <c r="BW10" s="152"/>
    </row>
    <row r="11" spans="1:75" s="11" customFormat="1" hidden="1">
      <c r="A11" s="40">
        <f>A10+1</f>
        <v>2</v>
      </c>
      <c r="B11" s="41"/>
      <c r="C11" s="38" t="s">
        <v>64</v>
      </c>
      <c r="D11" s="260">
        <v>831.82</v>
      </c>
      <c r="E11" s="260">
        <v>674.32</v>
      </c>
      <c r="F11" s="41" t="s">
        <v>55</v>
      </c>
      <c r="G11" s="40" t="s">
        <v>56</v>
      </c>
      <c r="H11" s="49" t="s">
        <v>65</v>
      </c>
      <c r="I11" s="107" t="s">
        <v>681</v>
      </c>
      <c r="J11" s="57"/>
      <c r="K11" s="40" t="s">
        <v>58</v>
      </c>
      <c r="L11" s="38" t="s">
        <v>679</v>
      </c>
      <c r="M11" s="41" t="s">
        <v>67</v>
      </c>
      <c r="N11" s="42" t="s">
        <v>680</v>
      </c>
      <c r="O11" s="108" t="s">
        <v>682</v>
      </c>
      <c r="P11" s="108" t="s">
        <v>683</v>
      </c>
      <c r="Q11" s="40" t="s">
        <v>62</v>
      </c>
      <c r="R11" s="51">
        <v>90000000</v>
      </c>
      <c r="S11" s="44">
        <f t="shared" ref="S11:S14" si="8">+R11*10%</f>
        <v>9000000</v>
      </c>
      <c r="T11" s="41"/>
      <c r="U11" s="45">
        <f t="shared" si="3"/>
        <v>99000000</v>
      </c>
      <c r="V11" s="51">
        <v>90000000</v>
      </c>
      <c r="W11" s="41" t="s">
        <v>63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101"/>
      <c r="AP11" s="101">
        <v>104896945</v>
      </c>
      <c r="AQ11" s="101"/>
      <c r="AR11" s="100">
        <f t="shared" ref="AR11:AR14" si="9">AP11+AQ11</f>
        <v>104896945</v>
      </c>
      <c r="AS11" s="100">
        <f t="shared" ref="AS11:AS14" si="10">AO11+AR11</f>
        <v>104896945</v>
      </c>
      <c r="AT11" s="139"/>
      <c r="AU11" s="139"/>
      <c r="AV11" s="139"/>
      <c r="AW11" s="222">
        <f t="shared" si="4"/>
        <v>0</v>
      </c>
      <c r="AX11" s="139"/>
      <c r="AY11" s="139"/>
      <c r="AZ11" s="139"/>
      <c r="BA11" s="222">
        <f t="shared" si="5"/>
        <v>0</v>
      </c>
      <c r="BB11" s="139"/>
      <c r="BC11" s="139"/>
      <c r="BD11" s="139"/>
      <c r="BE11" s="222">
        <f t="shared" si="6"/>
        <v>0</v>
      </c>
      <c r="BF11" s="139"/>
      <c r="BG11" s="139"/>
      <c r="BH11" s="139"/>
      <c r="BI11" s="222">
        <f t="shared" si="7"/>
        <v>0</v>
      </c>
      <c r="BJ11" s="222">
        <v>90000000</v>
      </c>
      <c r="BK11" s="224">
        <f>AW11+BA11+BE11+BI11</f>
        <v>0</v>
      </c>
      <c r="BL11" s="139">
        <f>BK11-R11</f>
        <v>-90000000</v>
      </c>
      <c r="BM11" s="139">
        <f t="shared" ref="BM11:BM74" si="11">BK11/BJ11*100</f>
        <v>0</v>
      </c>
      <c r="BN11" s="41"/>
      <c r="BO11" s="152" t="s">
        <v>473</v>
      </c>
      <c r="BP11" s="152" t="s">
        <v>470</v>
      </c>
      <c r="BQ11" s="152"/>
      <c r="BR11" s="152"/>
      <c r="BS11" s="152"/>
      <c r="BT11" s="152"/>
      <c r="BU11" s="152"/>
      <c r="BV11" s="152"/>
      <c r="BW11" s="152"/>
    </row>
    <row r="12" spans="1:75" s="11" customFormat="1" hidden="1">
      <c r="A12" s="40">
        <f t="shared" ref="A12:A14" si="12">A11+1</f>
        <v>3</v>
      </c>
      <c r="B12" s="41"/>
      <c r="C12" s="38" t="s">
        <v>69</v>
      </c>
      <c r="D12" s="38"/>
      <c r="E12" s="38">
        <v>48</v>
      </c>
      <c r="F12" s="41" t="s">
        <v>55</v>
      </c>
      <c r="G12" s="40" t="s">
        <v>56</v>
      </c>
      <c r="H12" s="49" t="s">
        <v>70</v>
      </c>
      <c r="I12" s="107" t="s">
        <v>635</v>
      </c>
      <c r="J12" s="57"/>
      <c r="K12" s="40" t="s">
        <v>58</v>
      </c>
      <c r="L12" s="38" t="s">
        <v>71</v>
      </c>
      <c r="M12" s="41" t="s">
        <v>72</v>
      </c>
      <c r="N12" s="42" t="s">
        <v>73</v>
      </c>
      <c r="O12" s="108" t="s">
        <v>662</v>
      </c>
      <c r="P12" s="108" t="s">
        <v>663</v>
      </c>
      <c r="Q12" s="40" t="s">
        <v>62</v>
      </c>
      <c r="R12" s="51">
        <v>9090909.0909090899</v>
      </c>
      <c r="S12" s="44">
        <f t="shared" si="8"/>
        <v>909090.90909090906</v>
      </c>
      <c r="T12" s="41"/>
      <c r="U12" s="45">
        <f t="shared" si="3"/>
        <v>9999999.9999999981</v>
      </c>
      <c r="V12" s="51">
        <v>9090909.0909090899</v>
      </c>
      <c r="W12" s="41" t="s">
        <v>63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101">
        <v>9315000</v>
      </c>
      <c r="AP12" s="101"/>
      <c r="AQ12" s="101">
        <v>0</v>
      </c>
      <c r="AR12" s="100">
        <f t="shared" si="9"/>
        <v>0</v>
      </c>
      <c r="AS12" s="100">
        <f t="shared" si="10"/>
        <v>9315000</v>
      </c>
      <c r="AT12" s="139"/>
      <c r="AU12" s="139"/>
      <c r="AV12" s="139"/>
      <c r="AW12" s="222">
        <f t="shared" si="4"/>
        <v>0</v>
      </c>
      <c r="AX12" s="139"/>
      <c r="AY12" s="139"/>
      <c r="AZ12" s="139"/>
      <c r="BA12" s="222">
        <f t="shared" si="5"/>
        <v>0</v>
      </c>
      <c r="BB12" s="139"/>
      <c r="BC12" s="139"/>
      <c r="BD12" s="139">
        <v>9315000</v>
      </c>
      <c r="BE12" s="222">
        <f t="shared" si="6"/>
        <v>9315000</v>
      </c>
      <c r="BF12" s="139"/>
      <c r="BG12" s="139"/>
      <c r="BH12" s="139"/>
      <c r="BI12" s="222">
        <f t="shared" si="7"/>
        <v>0</v>
      </c>
      <c r="BJ12" s="222">
        <v>9090909.0909090899</v>
      </c>
      <c r="BK12" s="224">
        <f>AW12+BA12+BE12+BI12</f>
        <v>9315000</v>
      </c>
      <c r="BL12" s="139">
        <f>BK12-R12</f>
        <v>224090.90909091011</v>
      </c>
      <c r="BM12" s="139">
        <f t="shared" si="11"/>
        <v>102.465</v>
      </c>
      <c r="BN12" s="41"/>
      <c r="BO12" s="152" t="s">
        <v>473</v>
      </c>
      <c r="BP12" s="152" t="s">
        <v>470</v>
      </c>
      <c r="BQ12" s="152"/>
      <c r="BR12" s="152"/>
      <c r="BS12" s="152"/>
      <c r="BT12" s="152"/>
      <c r="BU12" s="152"/>
      <c r="BV12" s="152"/>
      <c r="BW12" s="152"/>
    </row>
    <row r="13" spans="1:75" s="11" customFormat="1" hidden="1">
      <c r="A13" s="40">
        <f t="shared" si="12"/>
        <v>4</v>
      </c>
      <c r="B13" s="41"/>
      <c r="C13" s="38" t="s">
        <v>74</v>
      </c>
      <c r="D13" s="38"/>
      <c r="E13" s="38">
        <v>16</v>
      </c>
      <c r="F13" s="41" t="s">
        <v>75</v>
      </c>
      <c r="G13" s="40" t="s">
        <v>76</v>
      </c>
      <c r="H13" s="49" t="s">
        <v>77</v>
      </c>
      <c r="I13" s="107" t="s">
        <v>636</v>
      </c>
      <c r="J13" s="57"/>
      <c r="K13" s="40" t="s">
        <v>58</v>
      </c>
      <c r="L13" s="38" t="s">
        <v>78</v>
      </c>
      <c r="M13" s="41" t="s">
        <v>79</v>
      </c>
      <c r="N13" s="42" t="s">
        <v>80</v>
      </c>
      <c r="O13" s="108" t="s">
        <v>410</v>
      </c>
      <c r="P13" s="108" t="s">
        <v>411</v>
      </c>
      <c r="Q13" s="40" t="s">
        <v>62</v>
      </c>
      <c r="R13" s="51">
        <v>5000000</v>
      </c>
      <c r="S13" s="44">
        <f t="shared" si="8"/>
        <v>500000</v>
      </c>
      <c r="T13" s="41"/>
      <c r="U13" s="45">
        <f t="shared" si="3"/>
        <v>5500000</v>
      </c>
      <c r="V13" s="51">
        <v>5000000</v>
      </c>
      <c r="W13" s="41" t="s">
        <v>63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101"/>
      <c r="AP13" s="101"/>
      <c r="AQ13" s="101">
        <v>4500000</v>
      </c>
      <c r="AR13" s="100">
        <f t="shared" si="9"/>
        <v>4500000</v>
      </c>
      <c r="AS13" s="100">
        <f t="shared" si="10"/>
        <v>4500000</v>
      </c>
      <c r="AT13" s="139"/>
      <c r="AU13" s="139"/>
      <c r="AV13" s="139"/>
      <c r="AW13" s="222">
        <f t="shared" si="4"/>
        <v>0</v>
      </c>
      <c r="AX13" s="139"/>
      <c r="AY13" s="139"/>
      <c r="AZ13" s="139"/>
      <c r="BA13" s="222">
        <f t="shared" si="5"/>
        <v>0</v>
      </c>
      <c r="BB13" s="139"/>
      <c r="BC13" s="139"/>
      <c r="BD13" s="139"/>
      <c r="BE13" s="222">
        <f t="shared" si="6"/>
        <v>0</v>
      </c>
      <c r="BF13" s="139"/>
      <c r="BG13" s="139"/>
      <c r="BH13" s="139"/>
      <c r="BI13" s="222">
        <f t="shared" si="7"/>
        <v>0</v>
      </c>
      <c r="BJ13" s="222">
        <v>5000000</v>
      </c>
      <c r="BK13" s="224">
        <f>AW13+BA13+BE13+BI13</f>
        <v>0</v>
      </c>
      <c r="BL13" s="139">
        <f>BK13-R13</f>
        <v>-5000000</v>
      </c>
      <c r="BM13" s="139">
        <f t="shared" si="11"/>
        <v>0</v>
      </c>
      <c r="BN13" s="41"/>
      <c r="BO13" s="152" t="s">
        <v>473</v>
      </c>
      <c r="BP13" s="152" t="s">
        <v>470</v>
      </c>
      <c r="BQ13" s="152"/>
      <c r="BR13" s="152"/>
      <c r="BS13" s="152"/>
      <c r="BT13" s="152"/>
      <c r="BU13" s="152"/>
      <c r="BV13" s="152"/>
      <c r="BW13" s="152"/>
    </row>
    <row r="14" spans="1:75" s="11" customFormat="1" hidden="1">
      <c r="A14" s="50">
        <f t="shared" si="12"/>
        <v>5</v>
      </c>
      <c r="B14" s="52"/>
      <c r="C14" s="174" t="s">
        <v>542</v>
      </c>
      <c r="D14" s="58">
        <v>62</v>
      </c>
      <c r="E14" s="58">
        <v>111</v>
      </c>
      <c r="F14" s="52" t="s">
        <v>55</v>
      </c>
      <c r="G14" s="50" t="s">
        <v>56</v>
      </c>
      <c r="H14" s="59" t="s">
        <v>57</v>
      </c>
      <c r="I14" s="160" t="s">
        <v>545</v>
      </c>
      <c r="J14" s="60"/>
      <c r="K14" s="50" t="s">
        <v>58</v>
      </c>
      <c r="L14" s="58" t="s">
        <v>541</v>
      </c>
      <c r="M14" s="52" t="s">
        <v>82</v>
      </c>
      <c r="N14" s="61" t="s">
        <v>83</v>
      </c>
      <c r="O14" s="162" t="s">
        <v>540</v>
      </c>
      <c r="P14" s="162" t="s">
        <v>539</v>
      </c>
      <c r="Q14" s="40" t="s">
        <v>62</v>
      </c>
      <c r="R14" s="63">
        <v>33792996</v>
      </c>
      <c r="S14" s="64">
        <f t="shared" si="8"/>
        <v>3379299.6</v>
      </c>
      <c r="T14" s="52"/>
      <c r="U14" s="65">
        <f t="shared" si="3"/>
        <v>37172295.600000001</v>
      </c>
      <c r="V14" s="63">
        <v>33792996</v>
      </c>
      <c r="W14" s="52" t="s">
        <v>63</v>
      </c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102">
        <v>33454846</v>
      </c>
      <c r="AP14" s="102"/>
      <c r="AQ14" s="102">
        <v>0</v>
      </c>
      <c r="AR14" s="100">
        <f t="shared" si="9"/>
        <v>0</v>
      </c>
      <c r="AS14" s="103">
        <f t="shared" si="10"/>
        <v>33454846</v>
      </c>
      <c r="AT14" s="140"/>
      <c r="AU14" s="140"/>
      <c r="AV14" s="140"/>
      <c r="AW14" s="223">
        <f t="shared" si="4"/>
        <v>0</v>
      </c>
      <c r="AX14" s="140"/>
      <c r="AY14" s="140"/>
      <c r="AZ14" s="140"/>
      <c r="BA14" s="223">
        <f t="shared" si="5"/>
        <v>0</v>
      </c>
      <c r="BB14" s="140"/>
      <c r="BC14" s="140">
        <v>33454846</v>
      </c>
      <c r="BD14" s="140"/>
      <c r="BE14" s="223">
        <f t="shared" si="6"/>
        <v>33454846</v>
      </c>
      <c r="BF14" s="140"/>
      <c r="BG14" s="140"/>
      <c r="BH14" s="140"/>
      <c r="BI14" s="223">
        <f t="shared" si="7"/>
        <v>0</v>
      </c>
      <c r="BJ14" s="223">
        <v>33792996</v>
      </c>
      <c r="BK14" s="225">
        <f>AW14+BA14+BE14+BI14</f>
        <v>33454846</v>
      </c>
      <c r="BL14" s="139">
        <f>BK14-R14</f>
        <v>-338150</v>
      </c>
      <c r="BM14" s="140">
        <f t="shared" si="11"/>
        <v>98.999348859154125</v>
      </c>
      <c r="BN14" s="52"/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36" customFormat="1" hidden="1">
      <c r="A15" s="68">
        <f>A14</f>
        <v>5</v>
      </c>
      <c r="B15" s="69"/>
      <c r="C15" s="66" t="s">
        <v>84</v>
      </c>
      <c r="D15" s="67"/>
      <c r="E15" s="68"/>
      <c r="F15" s="69"/>
      <c r="G15" s="68"/>
      <c r="H15" s="70"/>
      <c r="I15" s="161"/>
      <c r="J15" s="71"/>
      <c r="K15" s="68"/>
      <c r="L15" s="66"/>
      <c r="M15" s="69"/>
      <c r="N15" s="68"/>
      <c r="O15" s="163"/>
      <c r="P15" s="163"/>
      <c r="Q15" s="68"/>
      <c r="R15" s="72">
        <f>SUM(R10:R14)</f>
        <v>192433905.09090909</v>
      </c>
      <c r="S15" s="72">
        <f>SUM(S10:S14)</f>
        <v>19243390.509090908</v>
      </c>
      <c r="T15" s="69"/>
      <c r="U15" s="73">
        <f>+R15+S15</f>
        <v>211677295.59999999</v>
      </c>
      <c r="V15" s="72">
        <f>SUM(V10:V14)</f>
        <v>192433905.09090909</v>
      </c>
      <c r="W15" s="86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72">
        <f>SUM(AO10:AO14)</f>
        <v>165554596</v>
      </c>
      <c r="AP15" s="72">
        <f>SUM(AP10:AP14)</f>
        <v>104896945</v>
      </c>
      <c r="AQ15" s="72">
        <f t="shared" ref="AQ15:AR15" si="13">SUM(AQ10:AQ14)</f>
        <v>4500000</v>
      </c>
      <c r="AR15" s="18">
        <f t="shared" si="13"/>
        <v>109396945</v>
      </c>
      <c r="AS15" s="18">
        <f>SUM(AS10:AS14)</f>
        <v>274951541</v>
      </c>
      <c r="AT15" s="146">
        <f>SUM(AT10:AT14)</f>
        <v>0</v>
      </c>
      <c r="AU15" s="146">
        <f t="shared" ref="AU15:BI15" si="14">SUM(AU10:AU14)</f>
        <v>0</v>
      </c>
      <c r="AV15" s="146">
        <f t="shared" si="14"/>
        <v>0</v>
      </c>
      <c r="AW15" s="146">
        <f t="shared" si="14"/>
        <v>0</v>
      </c>
      <c r="AX15" s="146">
        <f t="shared" si="14"/>
        <v>0</v>
      </c>
      <c r="AY15" s="146">
        <f t="shared" si="14"/>
        <v>122784750</v>
      </c>
      <c r="AZ15" s="146">
        <f t="shared" si="14"/>
        <v>0</v>
      </c>
      <c r="BA15" s="146">
        <f t="shared" si="14"/>
        <v>122784750</v>
      </c>
      <c r="BB15" s="146">
        <f t="shared" si="14"/>
        <v>0</v>
      </c>
      <c r="BC15" s="146">
        <f t="shared" si="14"/>
        <v>33454846</v>
      </c>
      <c r="BD15" s="146">
        <f t="shared" si="14"/>
        <v>9315000</v>
      </c>
      <c r="BE15" s="146">
        <f t="shared" si="14"/>
        <v>42769846</v>
      </c>
      <c r="BF15" s="146">
        <f t="shared" si="14"/>
        <v>0</v>
      </c>
      <c r="BG15" s="146">
        <f t="shared" si="14"/>
        <v>0</v>
      </c>
      <c r="BH15" s="146">
        <f t="shared" si="14"/>
        <v>0</v>
      </c>
      <c r="BI15" s="146">
        <f t="shared" si="14"/>
        <v>0</v>
      </c>
      <c r="BJ15" s="232">
        <v>192433905.09090909</v>
      </c>
      <c r="BK15" s="146">
        <f t="shared" ref="BK15:BL15" si="15">SUM(BK10:BK14)</f>
        <v>165554596</v>
      </c>
      <c r="BL15" s="146">
        <f t="shared" si="15"/>
        <v>-26879309.09090909</v>
      </c>
      <c r="BM15" s="236">
        <f t="shared" si="11"/>
        <v>86.031926609704854</v>
      </c>
      <c r="BN15" s="69"/>
      <c r="BO15" s="156">
        <f>AS15+AS76</f>
        <v>298651431</v>
      </c>
      <c r="BP15" s="156"/>
      <c r="BQ15" s="156">
        <f>V15</f>
        <v>192433905.09090909</v>
      </c>
      <c r="BR15" s="156">
        <f>AS15</f>
        <v>274951541</v>
      </c>
      <c r="BS15" s="153"/>
      <c r="BT15" s="153"/>
      <c r="BU15" s="153"/>
      <c r="BV15" s="153"/>
      <c r="BW15" s="153"/>
    </row>
    <row r="16" spans="1:75" s="11" customFormat="1" hidden="1">
      <c r="A16" s="22"/>
      <c r="B16" s="10"/>
      <c r="C16" s="20" t="s">
        <v>85</v>
      </c>
      <c r="D16" s="21"/>
      <c r="E16" s="22"/>
      <c r="F16" s="10"/>
      <c r="G16" s="22"/>
      <c r="H16" s="23"/>
      <c r="I16" s="24"/>
      <c r="J16" s="25"/>
      <c r="K16" s="22"/>
      <c r="L16" s="20"/>
      <c r="M16" s="10"/>
      <c r="N16" s="22"/>
      <c r="O16" s="25"/>
      <c r="P16" s="25"/>
      <c r="Q16" s="22"/>
      <c r="R16" s="26"/>
      <c r="S16" s="27"/>
      <c r="T16" s="10"/>
      <c r="U16" s="28"/>
      <c r="V16" s="10"/>
      <c r="W16" s="10" t="s">
        <v>63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0">
        <f t="shared" ref="AR16:AR59" si="16">AP16+AQ16</f>
        <v>0</v>
      </c>
      <c r="AS16" s="100">
        <f t="shared" ref="AS16:AS59" si="17">AO16+AR16</f>
        <v>0</v>
      </c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0"/>
      <c r="BO16" s="152"/>
      <c r="BP16" s="152"/>
      <c r="BQ16" s="152"/>
      <c r="BR16" s="152"/>
      <c r="BS16" s="152"/>
      <c r="BT16" s="152"/>
      <c r="BU16" s="152"/>
      <c r="BV16" s="152"/>
      <c r="BW16" s="152"/>
    </row>
    <row r="17" spans="1:75" s="11" customFormat="1" hidden="1">
      <c r="A17" s="40">
        <v>1</v>
      </c>
      <c r="B17" s="41"/>
      <c r="C17" s="38" t="s">
        <v>86</v>
      </c>
      <c r="D17" s="38">
        <v>9.9</v>
      </c>
      <c r="E17" s="40"/>
      <c r="F17" s="41" t="s">
        <v>87</v>
      </c>
      <c r="G17" s="74" t="s">
        <v>88</v>
      </c>
      <c r="H17" s="49" t="s">
        <v>89</v>
      </c>
      <c r="I17" s="107" t="s">
        <v>546</v>
      </c>
      <c r="J17" s="39"/>
      <c r="K17" s="40" t="s">
        <v>58</v>
      </c>
      <c r="L17" s="38" t="s">
        <v>90</v>
      </c>
      <c r="M17" s="41" t="s">
        <v>91</v>
      </c>
      <c r="N17" s="42" t="s">
        <v>92</v>
      </c>
      <c r="O17" s="177" t="s">
        <v>549</v>
      </c>
      <c r="P17" s="177" t="s">
        <v>550</v>
      </c>
      <c r="Q17" s="40" t="s">
        <v>62</v>
      </c>
      <c r="R17" s="51">
        <v>1700000</v>
      </c>
      <c r="S17" s="46">
        <f>+R17*10%</f>
        <v>170000</v>
      </c>
      <c r="T17" s="41"/>
      <c r="U17" s="45">
        <f t="shared" si="3"/>
        <v>1870000</v>
      </c>
      <c r="V17" s="51">
        <f>+R17</f>
        <v>1700000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>
        <v>1990792</v>
      </c>
      <c r="AP17" s="101">
        <v>0</v>
      </c>
      <c r="AQ17" s="101">
        <v>0</v>
      </c>
      <c r="AR17" s="100">
        <f t="shared" si="16"/>
        <v>0</v>
      </c>
      <c r="AS17" s="100">
        <f t="shared" si="17"/>
        <v>1990792</v>
      </c>
      <c r="AT17" s="139"/>
      <c r="AU17" s="139"/>
      <c r="AV17" s="139"/>
      <c r="AW17" s="222">
        <f t="shared" ref="AW17:AW59" si="18">SUM(AT17:AV17)</f>
        <v>0</v>
      </c>
      <c r="AX17" s="139"/>
      <c r="AY17" s="139"/>
      <c r="AZ17" s="139"/>
      <c r="BA17" s="222">
        <f t="shared" ref="BA17:BA59" si="19">SUM(AX17:AZ17)</f>
        <v>0</v>
      </c>
      <c r="BB17" s="139"/>
      <c r="BC17" s="139"/>
      <c r="BD17" s="139">
        <v>1990792</v>
      </c>
      <c r="BE17" s="222">
        <f t="shared" ref="BE17:BE59" si="20">SUM(BB17:BD17)</f>
        <v>1990792</v>
      </c>
      <c r="BF17" s="139"/>
      <c r="BG17" s="139"/>
      <c r="BH17" s="139"/>
      <c r="BI17" s="222">
        <f t="shared" ref="BI17:BI59" si="21">SUM(BF17:BH17)</f>
        <v>0</v>
      </c>
      <c r="BJ17" s="222">
        <v>1700000</v>
      </c>
      <c r="BK17" s="224">
        <f t="shared" ref="BK17:BK59" si="22">AW17+BA17+BE17+BI17</f>
        <v>1990792</v>
      </c>
      <c r="BL17" s="139">
        <f t="shared" ref="BL17:BL59" si="23">BK17-R17</f>
        <v>290792</v>
      </c>
      <c r="BM17" s="139">
        <f t="shared" si="11"/>
        <v>117.10541176470588</v>
      </c>
      <c r="BN17" s="41"/>
      <c r="BO17" s="152" t="s">
        <v>471</v>
      </c>
      <c r="BP17" s="152" t="s">
        <v>471</v>
      </c>
      <c r="BQ17" s="152"/>
      <c r="BR17" s="152"/>
      <c r="BS17" s="152"/>
      <c r="BT17" s="152"/>
      <c r="BU17" s="152"/>
      <c r="BV17" s="152"/>
      <c r="BW17" s="152"/>
    </row>
    <row r="18" spans="1:75" s="11" customFormat="1" hidden="1">
      <c r="A18" s="40">
        <f>+A17+1</f>
        <v>2</v>
      </c>
      <c r="B18" s="41"/>
      <c r="C18" s="38" t="s">
        <v>86</v>
      </c>
      <c r="D18" s="38">
        <v>16.72</v>
      </c>
      <c r="E18" s="40"/>
      <c r="F18" s="41" t="s">
        <v>87</v>
      </c>
      <c r="G18" s="74" t="s">
        <v>88</v>
      </c>
      <c r="H18" s="49" t="s">
        <v>89</v>
      </c>
      <c r="I18" s="107" t="s">
        <v>547</v>
      </c>
      <c r="J18" s="39"/>
      <c r="K18" s="40" t="s">
        <v>58</v>
      </c>
      <c r="L18" s="38" t="s">
        <v>93</v>
      </c>
      <c r="M18" s="41" t="s">
        <v>94</v>
      </c>
      <c r="N18" s="42" t="s">
        <v>95</v>
      </c>
      <c r="O18" s="177" t="s">
        <v>549</v>
      </c>
      <c r="P18" s="177" t="s">
        <v>550</v>
      </c>
      <c r="Q18" s="40" t="s">
        <v>62</v>
      </c>
      <c r="R18" s="51">
        <v>2500000</v>
      </c>
      <c r="S18" s="46">
        <f t="shared" ref="S18:S29" si="24">+R18*10%</f>
        <v>250000</v>
      </c>
      <c r="T18" s="41"/>
      <c r="U18" s="45">
        <f t="shared" si="3"/>
        <v>2750000</v>
      </c>
      <c r="V18" s="51">
        <f t="shared" ref="V18:V29" si="25">+R18</f>
        <v>2500000</v>
      </c>
      <c r="W18" s="41" t="s">
        <v>63</v>
      </c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>
        <v>2927635</v>
      </c>
      <c r="AP18" s="101">
        <v>0</v>
      </c>
      <c r="AQ18" s="101">
        <v>0</v>
      </c>
      <c r="AR18" s="100">
        <f t="shared" si="16"/>
        <v>0</v>
      </c>
      <c r="AS18" s="100">
        <f t="shared" si="17"/>
        <v>2927635</v>
      </c>
      <c r="AT18" s="139"/>
      <c r="AU18" s="139"/>
      <c r="AV18" s="139"/>
      <c r="AW18" s="222">
        <f t="shared" si="18"/>
        <v>0</v>
      </c>
      <c r="AX18" s="139"/>
      <c r="AY18" s="139"/>
      <c r="AZ18" s="139"/>
      <c r="BA18" s="222">
        <f t="shared" si="19"/>
        <v>0</v>
      </c>
      <c r="BB18" s="139"/>
      <c r="BC18" s="139"/>
      <c r="BD18" s="139">
        <v>2927635</v>
      </c>
      <c r="BE18" s="222">
        <f t="shared" si="20"/>
        <v>2927635</v>
      </c>
      <c r="BF18" s="139"/>
      <c r="BG18" s="139"/>
      <c r="BH18" s="139"/>
      <c r="BI18" s="222">
        <f t="shared" si="21"/>
        <v>0</v>
      </c>
      <c r="BJ18" s="222">
        <v>2500000</v>
      </c>
      <c r="BK18" s="224">
        <f t="shared" si="22"/>
        <v>2927635</v>
      </c>
      <c r="BL18" s="139">
        <f t="shared" si="23"/>
        <v>427635</v>
      </c>
      <c r="BM18" s="139">
        <f t="shared" si="11"/>
        <v>117.1054</v>
      </c>
      <c r="BN18" s="41"/>
      <c r="BO18" s="152" t="s">
        <v>471</v>
      </c>
      <c r="BP18" s="152" t="s">
        <v>471</v>
      </c>
      <c r="BQ18" s="152"/>
      <c r="BR18" s="152"/>
      <c r="BS18" s="152"/>
      <c r="BT18" s="152"/>
      <c r="BU18" s="152"/>
      <c r="BV18" s="152"/>
      <c r="BW18" s="152"/>
    </row>
    <row r="19" spans="1:75" s="11" customFormat="1" hidden="1">
      <c r="A19" s="40">
        <f>+A18+1</f>
        <v>3</v>
      </c>
      <c r="B19" s="41"/>
      <c r="C19" s="38" t="s">
        <v>86</v>
      </c>
      <c r="D19" s="38">
        <v>14.52</v>
      </c>
      <c r="E19" s="40"/>
      <c r="F19" s="41" t="s">
        <v>87</v>
      </c>
      <c r="G19" s="74" t="s">
        <v>88</v>
      </c>
      <c r="H19" s="49" t="s">
        <v>89</v>
      </c>
      <c r="I19" s="109" t="s">
        <v>548</v>
      </c>
      <c r="J19" s="39"/>
      <c r="K19" s="40" t="s">
        <v>58</v>
      </c>
      <c r="L19" s="38" t="s">
        <v>96</v>
      </c>
      <c r="M19" s="41" t="s">
        <v>97</v>
      </c>
      <c r="N19" s="42" t="s">
        <v>98</v>
      </c>
      <c r="O19" s="177" t="s">
        <v>549</v>
      </c>
      <c r="P19" s="177" t="s">
        <v>550</v>
      </c>
      <c r="Q19" s="40" t="s">
        <v>62</v>
      </c>
      <c r="R19" s="51">
        <v>1742000</v>
      </c>
      <c r="S19" s="46">
        <f t="shared" si="24"/>
        <v>174200</v>
      </c>
      <c r="T19" s="41"/>
      <c r="U19" s="45">
        <f t="shared" si="3"/>
        <v>1916200</v>
      </c>
      <c r="V19" s="51">
        <f t="shared" si="25"/>
        <v>1742000</v>
      </c>
      <c r="W19" s="41" t="s">
        <v>63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>
        <v>2039927</v>
      </c>
      <c r="AP19" s="101">
        <v>0</v>
      </c>
      <c r="AQ19" s="101">
        <v>0</v>
      </c>
      <c r="AR19" s="100">
        <f t="shared" si="16"/>
        <v>0</v>
      </c>
      <c r="AS19" s="100">
        <f t="shared" si="17"/>
        <v>2039927</v>
      </c>
      <c r="AT19" s="139"/>
      <c r="AU19" s="139"/>
      <c r="AV19" s="139"/>
      <c r="AW19" s="222">
        <f t="shared" si="18"/>
        <v>0</v>
      </c>
      <c r="AX19" s="139"/>
      <c r="AY19" s="139"/>
      <c r="AZ19" s="139"/>
      <c r="BA19" s="222">
        <f t="shared" si="19"/>
        <v>0</v>
      </c>
      <c r="BB19" s="139"/>
      <c r="BC19" s="139"/>
      <c r="BD19" s="139">
        <v>2039927</v>
      </c>
      <c r="BE19" s="222">
        <f t="shared" si="20"/>
        <v>2039927</v>
      </c>
      <c r="BF19" s="139"/>
      <c r="BG19" s="139"/>
      <c r="BH19" s="139"/>
      <c r="BI19" s="222">
        <f t="shared" si="21"/>
        <v>0</v>
      </c>
      <c r="BJ19" s="222">
        <v>1742000</v>
      </c>
      <c r="BK19" s="224">
        <f t="shared" si="22"/>
        <v>2039927</v>
      </c>
      <c r="BL19" s="139">
        <f t="shared" si="23"/>
        <v>297927</v>
      </c>
      <c r="BM19" s="139">
        <f t="shared" si="11"/>
        <v>117.10258323765785</v>
      </c>
      <c r="BN19" s="41"/>
      <c r="BO19" s="152" t="s">
        <v>471</v>
      </c>
      <c r="BP19" s="152" t="s">
        <v>471</v>
      </c>
      <c r="BQ19" s="152"/>
      <c r="BR19" s="152"/>
      <c r="BS19" s="152"/>
      <c r="BT19" s="152"/>
      <c r="BU19" s="152"/>
      <c r="BV19" s="152"/>
      <c r="BW19" s="152"/>
    </row>
    <row r="20" spans="1:75" s="11" customFormat="1" hidden="1">
      <c r="A20" s="40">
        <f t="shared" ref="A20:A59" si="26">+A19+1</f>
        <v>4</v>
      </c>
      <c r="B20" s="41"/>
      <c r="C20" s="38" t="s">
        <v>86</v>
      </c>
      <c r="D20" s="38">
        <v>6.6</v>
      </c>
      <c r="E20" s="40"/>
      <c r="F20" s="41" t="s">
        <v>87</v>
      </c>
      <c r="G20" s="74" t="s">
        <v>88</v>
      </c>
      <c r="H20" s="49" t="s">
        <v>89</v>
      </c>
      <c r="I20" s="109" t="s">
        <v>551</v>
      </c>
      <c r="J20" s="39"/>
      <c r="K20" s="40" t="s">
        <v>58</v>
      </c>
      <c r="L20" s="38" t="s">
        <v>99</v>
      </c>
      <c r="M20" s="41" t="s">
        <v>100</v>
      </c>
      <c r="N20" s="42" t="s">
        <v>101</v>
      </c>
      <c r="O20" s="177" t="s">
        <v>549</v>
      </c>
      <c r="P20" s="177" t="s">
        <v>550</v>
      </c>
      <c r="Q20" s="40" t="s">
        <v>62</v>
      </c>
      <c r="R20" s="51">
        <v>792000</v>
      </c>
      <c r="S20" s="46">
        <f t="shared" si="24"/>
        <v>79200</v>
      </c>
      <c r="T20" s="41"/>
      <c r="U20" s="45">
        <f t="shared" si="3"/>
        <v>871200</v>
      </c>
      <c r="V20" s="51">
        <f t="shared" si="25"/>
        <v>792000</v>
      </c>
      <c r="W20" s="41" t="s">
        <v>63</v>
      </c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>
        <v>927016</v>
      </c>
      <c r="AP20" s="101">
        <v>0</v>
      </c>
      <c r="AQ20" s="101">
        <v>0</v>
      </c>
      <c r="AR20" s="100">
        <f t="shared" si="16"/>
        <v>0</v>
      </c>
      <c r="AS20" s="100">
        <f t="shared" si="17"/>
        <v>927016</v>
      </c>
      <c r="AT20" s="139"/>
      <c r="AU20" s="139"/>
      <c r="AV20" s="139"/>
      <c r="AW20" s="222">
        <f t="shared" si="18"/>
        <v>0</v>
      </c>
      <c r="AX20" s="139"/>
      <c r="AY20" s="139"/>
      <c r="AZ20" s="139"/>
      <c r="BA20" s="222">
        <f t="shared" si="19"/>
        <v>0</v>
      </c>
      <c r="BB20" s="139"/>
      <c r="BC20" s="139"/>
      <c r="BD20" s="139">
        <v>927016</v>
      </c>
      <c r="BE20" s="222">
        <f t="shared" si="20"/>
        <v>927016</v>
      </c>
      <c r="BF20" s="139"/>
      <c r="BG20" s="139"/>
      <c r="BH20" s="139"/>
      <c r="BI20" s="222">
        <f t="shared" si="21"/>
        <v>0</v>
      </c>
      <c r="BJ20" s="222">
        <v>792000</v>
      </c>
      <c r="BK20" s="224">
        <f t="shared" si="22"/>
        <v>927016</v>
      </c>
      <c r="BL20" s="139">
        <f t="shared" si="23"/>
        <v>135016</v>
      </c>
      <c r="BM20" s="139">
        <f t="shared" si="11"/>
        <v>117.04747474747475</v>
      </c>
      <c r="BN20" s="41"/>
      <c r="BO20" s="152" t="s">
        <v>471</v>
      </c>
      <c r="BP20" s="152" t="s">
        <v>471</v>
      </c>
      <c r="BQ20" s="152"/>
      <c r="BR20" s="152"/>
      <c r="BS20" s="152"/>
      <c r="BT20" s="152"/>
      <c r="BU20" s="152"/>
      <c r="BV20" s="152"/>
      <c r="BW20" s="152"/>
    </row>
    <row r="21" spans="1:75" s="11" customFormat="1" hidden="1">
      <c r="A21" s="40">
        <f t="shared" si="26"/>
        <v>5</v>
      </c>
      <c r="B21" s="41"/>
      <c r="C21" s="38" t="s">
        <v>86</v>
      </c>
      <c r="D21" s="38">
        <v>11.6</v>
      </c>
      <c r="E21" s="40"/>
      <c r="F21" s="41" t="s">
        <v>87</v>
      </c>
      <c r="G21" s="74" t="s">
        <v>88</v>
      </c>
      <c r="H21" s="49" t="s">
        <v>89</v>
      </c>
      <c r="I21" s="109" t="s">
        <v>552</v>
      </c>
      <c r="J21" s="39"/>
      <c r="K21" s="40" t="s">
        <v>58</v>
      </c>
      <c r="L21" s="38" t="s">
        <v>102</v>
      </c>
      <c r="M21" s="41" t="s">
        <v>94</v>
      </c>
      <c r="N21" s="42" t="s">
        <v>103</v>
      </c>
      <c r="O21" s="177" t="s">
        <v>549</v>
      </c>
      <c r="P21" s="177" t="s">
        <v>550</v>
      </c>
      <c r="Q21" s="40" t="s">
        <v>62</v>
      </c>
      <c r="R21" s="51">
        <v>1400000</v>
      </c>
      <c r="S21" s="46">
        <f t="shared" si="24"/>
        <v>140000</v>
      </c>
      <c r="T21" s="41"/>
      <c r="U21" s="45">
        <f t="shared" si="3"/>
        <v>1540000</v>
      </c>
      <c r="V21" s="51">
        <f t="shared" si="25"/>
        <v>1400000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>
        <v>1637838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1637838</v>
      </c>
      <c r="AT21" s="139"/>
      <c r="AU21" s="139"/>
      <c r="AV21" s="139"/>
      <c r="AW21" s="222">
        <f t="shared" si="18"/>
        <v>0</v>
      </c>
      <c r="AX21" s="139"/>
      <c r="AY21" s="139"/>
      <c r="AZ21" s="139"/>
      <c r="BA21" s="222">
        <f t="shared" si="19"/>
        <v>0</v>
      </c>
      <c r="BB21" s="139"/>
      <c r="BC21" s="139"/>
      <c r="BD21" s="139">
        <v>1637838</v>
      </c>
      <c r="BE21" s="222">
        <f t="shared" si="20"/>
        <v>1637838</v>
      </c>
      <c r="BF21" s="139"/>
      <c r="BG21" s="139"/>
      <c r="BH21" s="139"/>
      <c r="BI21" s="222">
        <f t="shared" si="21"/>
        <v>0</v>
      </c>
      <c r="BJ21" s="222">
        <v>1400000</v>
      </c>
      <c r="BK21" s="224">
        <f t="shared" si="22"/>
        <v>1637838</v>
      </c>
      <c r="BL21" s="139">
        <f t="shared" si="23"/>
        <v>237838</v>
      </c>
      <c r="BM21" s="139">
        <f t="shared" si="11"/>
        <v>116.98842857142857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 hidden="1">
      <c r="A22" s="40">
        <f t="shared" si="26"/>
        <v>6</v>
      </c>
      <c r="B22" s="41"/>
      <c r="C22" s="38" t="s">
        <v>86</v>
      </c>
      <c r="D22" s="38">
        <v>14.7</v>
      </c>
      <c r="E22" s="40"/>
      <c r="F22" s="41" t="s">
        <v>87</v>
      </c>
      <c r="G22" s="74" t="s">
        <v>88</v>
      </c>
      <c r="H22" s="49" t="s">
        <v>89</v>
      </c>
      <c r="I22" s="109" t="s">
        <v>553</v>
      </c>
      <c r="J22" s="39"/>
      <c r="K22" s="40" t="s">
        <v>58</v>
      </c>
      <c r="L22" s="38" t="s">
        <v>104</v>
      </c>
      <c r="M22" s="41" t="s">
        <v>105</v>
      </c>
      <c r="N22" s="42" t="s">
        <v>106</v>
      </c>
      <c r="O22" s="177" t="s">
        <v>549</v>
      </c>
      <c r="P22" s="177" t="s">
        <v>550</v>
      </c>
      <c r="Q22" s="40" t="s">
        <v>62</v>
      </c>
      <c r="R22" s="51">
        <v>1800000</v>
      </c>
      <c r="S22" s="46">
        <f t="shared" si="24"/>
        <v>180000</v>
      </c>
      <c r="T22" s="41"/>
      <c r="U22" s="45">
        <f t="shared" si="3"/>
        <v>1980000</v>
      </c>
      <c r="V22" s="51">
        <f t="shared" si="25"/>
        <v>1800000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>
        <v>2107897</v>
      </c>
      <c r="AP22" s="101">
        <v>0</v>
      </c>
      <c r="AQ22" s="101">
        <v>0</v>
      </c>
      <c r="AR22" s="100">
        <f t="shared" si="16"/>
        <v>0</v>
      </c>
      <c r="AS22" s="100">
        <f t="shared" si="17"/>
        <v>2107897</v>
      </c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2107897</v>
      </c>
      <c r="BE22" s="222">
        <f t="shared" si="20"/>
        <v>2107897</v>
      </c>
      <c r="BF22" s="139"/>
      <c r="BG22" s="139"/>
      <c r="BH22" s="139"/>
      <c r="BI22" s="222">
        <f t="shared" si="21"/>
        <v>0</v>
      </c>
      <c r="BJ22" s="222">
        <v>1800000</v>
      </c>
      <c r="BK22" s="224">
        <f t="shared" si="22"/>
        <v>2107897</v>
      </c>
      <c r="BL22" s="139">
        <f t="shared" si="23"/>
        <v>307897</v>
      </c>
      <c r="BM22" s="139">
        <f t="shared" si="11"/>
        <v>117.10538888888888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 hidden="1">
      <c r="A23" s="40">
        <f t="shared" si="26"/>
        <v>7</v>
      </c>
      <c r="B23" s="41"/>
      <c r="C23" s="38" t="s">
        <v>86</v>
      </c>
      <c r="D23" s="38">
        <v>14.9</v>
      </c>
      <c r="E23" s="40"/>
      <c r="F23" s="41" t="s">
        <v>87</v>
      </c>
      <c r="G23" s="74" t="s">
        <v>88</v>
      </c>
      <c r="H23" s="49" t="s">
        <v>89</v>
      </c>
      <c r="I23" s="109" t="s">
        <v>554</v>
      </c>
      <c r="J23" s="39"/>
      <c r="K23" s="40" t="s">
        <v>58</v>
      </c>
      <c r="L23" s="38" t="s">
        <v>107</v>
      </c>
      <c r="M23" s="41" t="s">
        <v>108</v>
      </c>
      <c r="N23" s="40" t="s">
        <v>109</v>
      </c>
      <c r="O23" s="177" t="s">
        <v>549</v>
      </c>
      <c r="P23" s="177" t="s">
        <v>550</v>
      </c>
      <c r="Q23" s="40" t="s">
        <v>62</v>
      </c>
      <c r="R23" s="51">
        <v>1800000</v>
      </c>
      <c r="S23" s="46">
        <f t="shared" si="24"/>
        <v>180000</v>
      </c>
      <c r="T23" s="41"/>
      <c r="U23" s="45">
        <f t="shared" si="3"/>
        <v>1980000</v>
      </c>
      <c r="V23" s="51">
        <f t="shared" si="25"/>
        <v>1800000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101">
        <v>2107897</v>
      </c>
      <c r="AQ23" s="101"/>
      <c r="AR23" s="100">
        <f t="shared" si="16"/>
        <v>2107897</v>
      </c>
      <c r="AS23" s="100">
        <f t="shared" si="17"/>
        <v>2107897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/>
      <c r="BE23" s="222">
        <f t="shared" si="20"/>
        <v>0</v>
      </c>
      <c r="BF23" s="139"/>
      <c r="BG23" s="139"/>
      <c r="BH23" s="139"/>
      <c r="BI23" s="222">
        <f t="shared" si="21"/>
        <v>0</v>
      </c>
      <c r="BJ23" s="222">
        <v>1800000</v>
      </c>
      <c r="BK23" s="224">
        <f t="shared" si="22"/>
        <v>0</v>
      </c>
      <c r="BL23" s="139">
        <f t="shared" si="23"/>
        <v>-1800000</v>
      </c>
      <c r="BM23" s="139">
        <f t="shared" si="11"/>
        <v>0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 hidden="1">
      <c r="A24" s="40">
        <f t="shared" si="26"/>
        <v>8</v>
      </c>
      <c r="B24" s="41"/>
      <c r="C24" s="38" t="s">
        <v>86</v>
      </c>
      <c r="D24" s="38">
        <v>17.600000000000001</v>
      </c>
      <c r="E24" s="40"/>
      <c r="F24" s="41" t="s">
        <v>87</v>
      </c>
      <c r="G24" s="74" t="s">
        <v>88</v>
      </c>
      <c r="H24" s="49" t="s">
        <v>89</v>
      </c>
      <c r="I24" s="109" t="s">
        <v>555</v>
      </c>
      <c r="J24" s="39"/>
      <c r="K24" s="40" t="s">
        <v>58</v>
      </c>
      <c r="L24" s="38" t="s">
        <v>110</v>
      </c>
      <c r="M24" s="41" t="s">
        <v>111</v>
      </c>
      <c r="N24" s="42" t="s">
        <v>112</v>
      </c>
      <c r="O24" s="177" t="s">
        <v>549</v>
      </c>
      <c r="P24" s="177" t="s">
        <v>550</v>
      </c>
      <c r="Q24" s="40" t="s">
        <v>62</v>
      </c>
      <c r="R24" s="51">
        <v>2112000</v>
      </c>
      <c r="S24" s="46">
        <f t="shared" si="24"/>
        <v>211200</v>
      </c>
      <c r="T24" s="41"/>
      <c r="U24" s="45">
        <f t="shared" si="3"/>
        <v>2323200</v>
      </c>
      <c r="V24" s="51">
        <f t="shared" si="25"/>
        <v>2112000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>
        <v>2473135</v>
      </c>
      <c r="AP24" s="183">
        <v>0</v>
      </c>
      <c r="AQ24" s="101"/>
      <c r="AR24" s="100">
        <f t="shared" si="16"/>
        <v>0</v>
      </c>
      <c r="AS24" s="100">
        <f t="shared" si="17"/>
        <v>2473135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2473135</v>
      </c>
      <c r="BE24" s="222">
        <f t="shared" si="20"/>
        <v>2473135</v>
      </c>
      <c r="BF24" s="139"/>
      <c r="BG24" s="139"/>
      <c r="BH24" s="139"/>
      <c r="BI24" s="222">
        <f t="shared" si="21"/>
        <v>0</v>
      </c>
      <c r="BJ24" s="222">
        <v>2112000</v>
      </c>
      <c r="BK24" s="224">
        <f t="shared" si="22"/>
        <v>2473135</v>
      </c>
      <c r="BL24" s="139">
        <f t="shared" si="23"/>
        <v>361135</v>
      </c>
      <c r="BM24" s="139">
        <f t="shared" si="11"/>
        <v>117.09919507575756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 hidden="1">
      <c r="A25" s="40">
        <f t="shared" si="26"/>
        <v>9</v>
      </c>
      <c r="B25" s="41"/>
      <c r="C25" s="38" t="s">
        <v>86</v>
      </c>
      <c r="D25" s="38">
        <v>13.39</v>
      </c>
      <c r="E25" s="40"/>
      <c r="F25" s="41" t="s">
        <v>87</v>
      </c>
      <c r="G25" s="74" t="s">
        <v>88</v>
      </c>
      <c r="H25" s="49" t="s">
        <v>89</v>
      </c>
      <c r="I25" s="109" t="s">
        <v>556</v>
      </c>
      <c r="J25" s="39"/>
      <c r="K25" s="40" t="s">
        <v>58</v>
      </c>
      <c r="L25" s="38" t="s">
        <v>113</v>
      </c>
      <c r="M25" s="41" t="s">
        <v>114</v>
      </c>
      <c r="N25" s="42" t="s">
        <v>115</v>
      </c>
      <c r="O25" s="177" t="s">
        <v>549</v>
      </c>
      <c r="P25" s="177" t="s">
        <v>550</v>
      </c>
      <c r="Q25" s="40" t="s">
        <v>62</v>
      </c>
      <c r="R25" s="51">
        <v>1500000</v>
      </c>
      <c r="S25" s="46">
        <f t="shared" si="24"/>
        <v>150000</v>
      </c>
      <c r="T25" s="41"/>
      <c r="U25" s="45">
        <f t="shared" si="3"/>
        <v>1650000</v>
      </c>
      <c r="V25" s="51">
        <f t="shared" si="25"/>
        <v>1500000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>
        <v>1760675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1760675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1760675</v>
      </c>
      <c r="BE25" s="222">
        <f t="shared" si="20"/>
        <v>1760675</v>
      </c>
      <c r="BF25" s="139"/>
      <c r="BG25" s="139"/>
      <c r="BH25" s="139"/>
      <c r="BI25" s="222">
        <f t="shared" si="21"/>
        <v>0</v>
      </c>
      <c r="BJ25" s="222">
        <v>1500000</v>
      </c>
      <c r="BK25" s="224">
        <f t="shared" si="22"/>
        <v>1760675</v>
      </c>
      <c r="BL25" s="139">
        <f t="shared" si="23"/>
        <v>260675</v>
      </c>
      <c r="BM25" s="139">
        <f t="shared" si="11"/>
        <v>117.37833333333334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 hidden="1">
      <c r="A26" s="40">
        <f t="shared" si="26"/>
        <v>10</v>
      </c>
      <c r="B26" s="41"/>
      <c r="C26" s="38" t="s">
        <v>86</v>
      </c>
      <c r="D26" s="38">
        <v>6.23</v>
      </c>
      <c r="E26" s="40"/>
      <c r="F26" s="41" t="s">
        <v>87</v>
      </c>
      <c r="G26" s="74" t="s">
        <v>88</v>
      </c>
      <c r="H26" s="49" t="s">
        <v>89</v>
      </c>
      <c r="I26" s="109" t="s">
        <v>557</v>
      </c>
      <c r="J26" s="39"/>
      <c r="K26" s="40" t="s">
        <v>58</v>
      </c>
      <c r="L26" s="38" t="s">
        <v>116</v>
      </c>
      <c r="M26" s="41" t="s">
        <v>117</v>
      </c>
      <c r="N26" s="42" t="s">
        <v>118</v>
      </c>
      <c r="O26" s="177" t="s">
        <v>549</v>
      </c>
      <c r="P26" s="177" t="s">
        <v>550</v>
      </c>
      <c r="Q26" s="40" t="s">
        <v>62</v>
      </c>
      <c r="R26" s="51">
        <v>747500</v>
      </c>
      <c r="S26" s="46">
        <f t="shared" si="24"/>
        <v>74750</v>
      </c>
      <c r="T26" s="41"/>
      <c r="U26" s="45">
        <f t="shared" si="3"/>
        <v>822250</v>
      </c>
      <c r="V26" s="51">
        <f t="shared" si="25"/>
        <v>747500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>
        <v>874606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874606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874606</v>
      </c>
      <c r="BE26" s="222">
        <f t="shared" si="20"/>
        <v>874606</v>
      </c>
      <c r="BF26" s="139"/>
      <c r="BG26" s="139"/>
      <c r="BH26" s="139"/>
      <c r="BI26" s="222">
        <f t="shared" si="21"/>
        <v>0</v>
      </c>
      <c r="BJ26" s="222">
        <v>747500</v>
      </c>
      <c r="BK26" s="224">
        <f t="shared" si="22"/>
        <v>874606</v>
      </c>
      <c r="BL26" s="139">
        <f t="shared" si="23"/>
        <v>127106</v>
      </c>
      <c r="BM26" s="139">
        <f t="shared" si="11"/>
        <v>117.00414715719063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 hidden="1">
      <c r="A27" s="40">
        <f t="shared" si="26"/>
        <v>11</v>
      </c>
      <c r="B27" s="41"/>
      <c r="C27" s="38" t="s">
        <v>86</v>
      </c>
      <c r="D27" s="38">
        <v>9.92</v>
      </c>
      <c r="E27" s="40"/>
      <c r="F27" s="41" t="s">
        <v>87</v>
      </c>
      <c r="G27" s="74" t="s">
        <v>88</v>
      </c>
      <c r="H27" s="49" t="s">
        <v>89</v>
      </c>
      <c r="I27" s="109" t="s">
        <v>558</v>
      </c>
      <c r="J27" s="39"/>
      <c r="K27" s="40" t="s">
        <v>58</v>
      </c>
      <c r="L27" s="48" t="s">
        <v>119</v>
      </c>
      <c r="M27" s="41" t="s">
        <v>120</v>
      </c>
      <c r="N27" s="42" t="s">
        <v>121</v>
      </c>
      <c r="O27" s="177" t="s">
        <v>549</v>
      </c>
      <c r="P27" s="177" t="s">
        <v>550</v>
      </c>
      <c r="Q27" s="40" t="s">
        <v>62</v>
      </c>
      <c r="R27" s="51">
        <v>1200000</v>
      </c>
      <c r="S27" s="46">
        <f t="shared" si="24"/>
        <v>120000</v>
      </c>
      <c r="T27" s="41"/>
      <c r="U27" s="45">
        <f t="shared" si="3"/>
        <v>1320000</v>
      </c>
      <c r="V27" s="51">
        <f t="shared" si="25"/>
        <v>1200000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>
        <v>1822095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1822095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>
        <v>1822095</v>
      </c>
      <c r="BE27" s="222">
        <f t="shared" si="20"/>
        <v>1822095</v>
      </c>
      <c r="BF27" s="139"/>
      <c r="BG27" s="139"/>
      <c r="BH27" s="139"/>
      <c r="BI27" s="222">
        <f t="shared" si="21"/>
        <v>0</v>
      </c>
      <c r="BJ27" s="222">
        <v>1200000</v>
      </c>
      <c r="BK27" s="224">
        <f t="shared" si="22"/>
        <v>1822095</v>
      </c>
      <c r="BL27" s="139">
        <f t="shared" si="23"/>
        <v>622095</v>
      </c>
      <c r="BM27" s="139">
        <f t="shared" si="11"/>
        <v>151.84125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 hidden="1">
      <c r="A28" s="40">
        <f t="shared" si="26"/>
        <v>12</v>
      </c>
      <c r="B28" s="41"/>
      <c r="C28" s="38" t="s">
        <v>86</v>
      </c>
      <c r="D28" s="38">
        <v>16.5</v>
      </c>
      <c r="E28" s="40"/>
      <c r="F28" s="41" t="s">
        <v>87</v>
      </c>
      <c r="G28" s="74" t="s">
        <v>88</v>
      </c>
      <c r="H28" s="49" t="s">
        <v>89</v>
      </c>
      <c r="I28" s="109" t="s">
        <v>559</v>
      </c>
      <c r="J28" s="39"/>
      <c r="K28" s="40" t="s">
        <v>58</v>
      </c>
      <c r="L28" s="48" t="s">
        <v>122</v>
      </c>
      <c r="M28" s="41" t="s">
        <v>123</v>
      </c>
      <c r="N28" s="42" t="s">
        <v>124</v>
      </c>
      <c r="O28" s="177" t="s">
        <v>549</v>
      </c>
      <c r="P28" s="177" t="s">
        <v>550</v>
      </c>
      <c r="Q28" s="40" t="s">
        <v>62</v>
      </c>
      <c r="R28" s="51">
        <v>1980000</v>
      </c>
      <c r="S28" s="46">
        <f t="shared" si="24"/>
        <v>198000</v>
      </c>
      <c r="T28" s="41"/>
      <c r="U28" s="45">
        <f t="shared" si="3"/>
        <v>2178000</v>
      </c>
      <c r="V28" s="51">
        <f t="shared" si="25"/>
        <v>1980000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>
        <v>2047297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2047297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2047297</v>
      </c>
      <c r="BE28" s="222">
        <f t="shared" si="20"/>
        <v>2047297</v>
      </c>
      <c r="BF28" s="139"/>
      <c r="BG28" s="139"/>
      <c r="BH28" s="139"/>
      <c r="BI28" s="222">
        <f t="shared" si="21"/>
        <v>0</v>
      </c>
      <c r="BJ28" s="222">
        <v>1980000</v>
      </c>
      <c r="BK28" s="224">
        <f t="shared" si="22"/>
        <v>2047297</v>
      </c>
      <c r="BL28" s="139">
        <f t="shared" si="23"/>
        <v>67297</v>
      </c>
      <c r="BM28" s="139">
        <f t="shared" si="11"/>
        <v>103.39883838383838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 hidden="1">
      <c r="A29" s="40">
        <f t="shared" si="26"/>
        <v>13</v>
      </c>
      <c r="B29" s="41"/>
      <c r="C29" s="38" t="s">
        <v>86</v>
      </c>
      <c r="D29" s="38">
        <v>9</v>
      </c>
      <c r="E29" s="40"/>
      <c r="F29" s="41" t="s">
        <v>87</v>
      </c>
      <c r="G29" s="74" t="s">
        <v>88</v>
      </c>
      <c r="H29" s="49" t="s">
        <v>89</v>
      </c>
      <c r="I29" s="109" t="s">
        <v>560</v>
      </c>
      <c r="J29" s="39"/>
      <c r="K29" s="40" t="s">
        <v>58</v>
      </c>
      <c r="L29" s="38" t="s">
        <v>125</v>
      </c>
      <c r="M29" s="41" t="s">
        <v>126</v>
      </c>
      <c r="N29" s="42" t="s">
        <v>127</v>
      </c>
      <c r="O29" s="177" t="s">
        <v>549</v>
      </c>
      <c r="P29" s="177" t="s">
        <v>550</v>
      </c>
      <c r="Q29" s="40" t="s">
        <v>62</v>
      </c>
      <c r="R29" s="51">
        <v>1700000</v>
      </c>
      <c r="S29" s="46">
        <f t="shared" si="24"/>
        <v>170000</v>
      </c>
      <c r="T29" s="41"/>
      <c r="U29" s="45">
        <f t="shared" si="3"/>
        <v>1870000</v>
      </c>
      <c r="V29" s="51">
        <f t="shared" si="25"/>
        <v>1700000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>
        <v>1990792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1990792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1990792</v>
      </c>
      <c r="BE29" s="222">
        <f t="shared" si="20"/>
        <v>1990792</v>
      </c>
      <c r="BF29" s="139"/>
      <c r="BG29" s="139"/>
      <c r="BH29" s="139"/>
      <c r="BI29" s="222">
        <f t="shared" si="21"/>
        <v>0</v>
      </c>
      <c r="BJ29" s="222">
        <v>1700000</v>
      </c>
      <c r="BK29" s="224">
        <f t="shared" si="22"/>
        <v>1990792</v>
      </c>
      <c r="BL29" s="139">
        <f t="shared" si="23"/>
        <v>290792</v>
      </c>
      <c r="BM29" s="139">
        <f t="shared" si="11"/>
        <v>117.10541176470588</v>
      </c>
      <c r="BN29" s="41"/>
      <c r="BO29" s="152" t="s">
        <v>471</v>
      </c>
      <c r="BP29" s="152" t="s">
        <v>471</v>
      </c>
      <c r="BQ29" s="155">
        <f>SUM(V17:V28)</f>
        <v>19273500</v>
      </c>
      <c r="BR29" s="155">
        <f>SUM(AS17:AS28)</f>
        <v>22716810</v>
      </c>
      <c r="BS29" s="152"/>
      <c r="BT29" s="152"/>
      <c r="BU29" s="152"/>
      <c r="BV29" s="152"/>
      <c r="BW29" s="152"/>
    </row>
    <row r="30" spans="1:75" s="11" customFormat="1" hidden="1">
      <c r="A30" s="40">
        <f t="shared" si="26"/>
        <v>14</v>
      </c>
      <c r="B30" s="41"/>
      <c r="C30" s="38" t="s">
        <v>128</v>
      </c>
      <c r="D30" s="75"/>
      <c r="E30" s="38">
        <v>9</v>
      </c>
      <c r="F30" s="41" t="s">
        <v>129</v>
      </c>
      <c r="G30" s="40" t="s">
        <v>130</v>
      </c>
      <c r="H30" s="49" t="s">
        <v>131</v>
      </c>
      <c r="I30" s="110"/>
      <c r="J30" s="39"/>
      <c r="K30" s="40"/>
      <c r="L30" s="38" t="s">
        <v>132</v>
      </c>
      <c r="M30" s="41"/>
      <c r="N30" s="40"/>
      <c r="O30" s="110"/>
      <c r="P30" s="110"/>
      <c r="Q30" s="40"/>
      <c r="R30" s="51">
        <v>2495454</v>
      </c>
      <c r="S30" s="44">
        <f>+R30*10%</f>
        <v>249545.40000000002</v>
      </c>
      <c r="T30" s="41"/>
      <c r="U30" s="45">
        <f t="shared" si="3"/>
        <v>2744999.4</v>
      </c>
      <c r="V30" s="46">
        <f>+R30</f>
        <v>2495454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101"/>
      <c r="AQ30" s="101"/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/>
      <c r="BE30" s="222">
        <f t="shared" si="20"/>
        <v>0</v>
      </c>
      <c r="BF30" s="139"/>
      <c r="BG30" s="139"/>
      <c r="BH30" s="139"/>
      <c r="BI30" s="222">
        <f t="shared" si="21"/>
        <v>0</v>
      </c>
      <c r="BJ30" s="222">
        <v>2495454</v>
      </c>
      <c r="BK30" s="224">
        <f t="shared" si="22"/>
        <v>0</v>
      </c>
      <c r="BL30" s="139">
        <f t="shared" si="23"/>
        <v>-2495454</v>
      </c>
      <c r="BM30" s="139">
        <f t="shared" si="11"/>
        <v>0</v>
      </c>
      <c r="BN30" s="41"/>
      <c r="BO30" s="152" t="s">
        <v>471</v>
      </c>
      <c r="BP30" s="152" t="s">
        <v>472</v>
      </c>
      <c r="BQ30" s="152"/>
      <c r="BR30" s="152"/>
      <c r="BS30" s="152"/>
      <c r="BT30" s="152"/>
      <c r="BU30" s="152"/>
      <c r="BV30" s="152"/>
      <c r="BW30" s="152"/>
    </row>
    <row r="31" spans="1:75" s="11" customFormat="1" hidden="1">
      <c r="A31" s="40">
        <f t="shared" si="26"/>
        <v>15</v>
      </c>
      <c r="B31" s="41"/>
      <c r="C31" s="38" t="s">
        <v>128</v>
      </c>
      <c r="D31" s="75"/>
      <c r="E31" s="38">
        <v>9</v>
      </c>
      <c r="F31" s="41" t="s">
        <v>129</v>
      </c>
      <c r="G31" s="40" t="s">
        <v>130</v>
      </c>
      <c r="H31" s="49" t="s">
        <v>131</v>
      </c>
      <c r="I31" s="110"/>
      <c r="J31" s="39"/>
      <c r="K31" s="40"/>
      <c r="L31" s="38" t="s">
        <v>132</v>
      </c>
      <c r="M31" s="41"/>
      <c r="N31" s="40"/>
      <c r="O31" s="110"/>
      <c r="P31" s="110"/>
      <c r="Q31" s="40"/>
      <c r="R31" s="51">
        <v>2495454</v>
      </c>
      <c r="S31" s="44">
        <f t="shared" ref="S31:S59" si="27">+R31*10%</f>
        <v>249545.40000000002</v>
      </c>
      <c r="T31" s="41"/>
      <c r="U31" s="45">
        <f t="shared" si="3"/>
        <v>2744999.4</v>
      </c>
      <c r="V31" s="46">
        <f t="shared" ref="V31:V59" si="28">+R31</f>
        <v>2495454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101"/>
      <c r="AQ31" s="101"/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/>
      <c r="BE31" s="222">
        <f t="shared" si="20"/>
        <v>0</v>
      </c>
      <c r="BF31" s="139"/>
      <c r="BG31" s="139"/>
      <c r="BH31" s="139"/>
      <c r="BI31" s="222">
        <f t="shared" si="21"/>
        <v>0</v>
      </c>
      <c r="BJ31" s="222">
        <v>2495454</v>
      </c>
      <c r="BK31" s="224">
        <f t="shared" si="22"/>
        <v>0</v>
      </c>
      <c r="BL31" s="139">
        <f t="shared" si="23"/>
        <v>-2495454</v>
      </c>
      <c r="BM31" s="139">
        <f t="shared" si="11"/>
        <v>0</v>
      </c>
      <c r="BN31" s="41"/>
      <c r="BO31" s="152" t="s">
        <v>471</v>
      </c>
      <c r="BP31" s="152" t="s">
        <v>472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v>1</v>
      </c>
      <c r="B32" s="301"/>
      <c r="C32" s="38" t="s">
        <v>128</v>
      </c>
      <c r="D32" s="75"/>
      <c r="E32" s="38">
        <v>9</v>
      </c>
      <c r="F32" s="41" t="s">
        <v>129</v>
      </c>
      <c r="G32" s="40" t="s">
        <v>130</v>
      </c>
      <c r="H32" s="49" t="s">
        <v>131</v>
      </c>
      <c r="I32" s="111" t="s">
        <v>509</v>
      </c>
      <c r="J32" s="39"/>
      <c r="K32" s="40" t="s">
        <v>58</v>
      </c>
      <c r="L32" s="38" t="s">
        <v>505</v>
      </c>
      <c r="M32" s="41" t="s">
        <v>133</v>
      </c>
      <c r="N32" s="42" t="s">
        <v>134</v>
      </c>
      <c r="O32" s="167" t="s">
        <v>688</v>
      </c>
      <c r="P32" s="167" t="s">
        <v>696</v>
      </c>
      <c r="Q32" s="40" t="s">
        <v>62</v>
      </c>
      <c r="R32" s="51">
        <v>4400000</v>
      </c>
      <c r="S32" s="44">
        <f t="shared" si="27"/>
        <v>440000</v>
      </c>
      <c r="T32" s="41"/>
      <c r="U32" s="45">
        <f t="shared" si="3"/>
        <v>4840000</v>
      </c>
      <c r="V32" s="46">
        <f t="shared" si="28"/>
        <v>4400000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101">
        <v>0</v>
      </c>
      <c r="AP32" s="299">
        <v>0</v>
      </c>
      <c r="AQ32" s="299">
        <v>0</v>
      </c>
      <c r="AR32" s="100">
        <f t="shared" si="16"/>
        <v>0</v>
      </c>
      <c r="AS32" s="100">
        <f t="shared" si="17"/>
        <v>0</v>
      </c>
      <c r="AT32" s="139">
        <v>2086364</v>
      </c>
      <c r="AU32" s="139"/>
      <c r="AV32" s="139"/>
      <c r="AW32" s="222">
        <f t="shared" si="18"/>
        <v>2086364</v>
      </c>
      <c r="AX32" s="139"/>
      <c r="AY32" s="139"/>
      <c r="AZ32" s="139"/>
      <c r="BA32" s="222">
        <f t="shared" si="19"/>
        <v>0</v>
      </c>
      <c r="BB32" s="139"/>
      <c r="BC32" s="139"/>
      <c r="BD32" s="139"/>
      <c r="BE32" s="222">
        <f t="shared" si="20"/>
        <v>0</v>
      </c>
      <c r="BF32" s="139">
        <v>2067567</v>
      </c>
      <c r="BG32" s="139"/>
      <c r="BH32" s="139"/>
      <c r="BI32" s="222">
        <f t="shared" si="21"/>
        <v>2067567</v>
      </c>
      <c r="BJ32" s="222">
        <v>4400000</v>
      </c>
      <c r="BK32" s="224">
        <f t="shared" si="22"/>
        <v>4153931</v>
      </c>
      <c r="BL32" s="139">
        <f t="shared" si="23"/>
        <v>-246069</v>
      </c>
      <c r="BM32" s="139">
        <f t="shared" si="11"/>
        <v>94.407522727272735</v>
      </c>
      <c r="BN32" s="41"/>
      <c r="BO32" s="152" t="s">
        <v>471</v>
      </c>
      <c r="BP32" s="152" t="s">
        <v>472</v>
      </c>
      <c r="BQ32" s="152"/>
      <c r="BR32" s="152"/>
      <c r="BS32" s="152"/>
      <c r="BT32" s="152"/>
      <c r="BU32" s="152"/>
      <c r="BV32" s="152"/>
      <c r="BW32" s="152"/>
    </row>
    <row r="33" spans="1:75" s="11" customFormat="1" hidden="1">
      <c r="A33" s="40">
        <f t="shared" si="26"/>
        <v>2</v>
      </c>
      <c r="B33" s="41"/>
      <c r="C33" s="38" t="s">
        <v>128</v>
      </c>
      <c r="D33" s="75"/>
      <c r="E33" s="38">
        <v>9</v>
      </c>
      <c r="F33" s="41" t="s">
        <v>129</v>
      </c>
      <c r="G33" s="40" t="s">
        <v>130</v>
      </c>
      <c r="H33" s="49" t="s">
        <v>131</v>
      </c>
      <c r="I33" s="111" t="s">
        <v>664</v>
      </c>
      <c r="J33" s="47"/>
      <c r="K33" s="40" t="s">
        <v>58</v>
      </c>
      <c r="L33" s="38" t="s">
        <v>135</v>
      </c>
      <c r="M33" s="41" t="s">
        <v>136</v>
      </c>
      <c r="N33" s="42" t="s">
        <v>137</v>
      </c>
      <c r="O33" s="116">
        <v>44811</v>
      </c>
      <c r="P33" s="116">
        <v>45175</v>
      </c>
      <c r="Q33" s="40" t="s">
        <v>62</v>
      </c>
      <c r="R33" s="51">
        <v>4545454.5454545496</v>
      </c>
      <c r="S33" s="44">
        <f t="shared" si="27"/>
        <v>454545.454545455</v>
      </c>
      <c r="T33" s="41"/>
      <c r="U33" s="45">
        <f t="shared" si="3"/>
        <v>5000000.0000000047</v>
      </c>
      <c r="V33" s="46">
        <f t="shared" si="28"/>
        <v>4545454.5454545496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>
        <v>4135135</v>
      </c>
      <c r="AP33" s="182"/>
      <c r="AQ33" s="101">
        <v>0</v>
      </c>
      <c r="AR33" s="100">
        <f t="shared" si="16"/>
        <v>0</v>
      </c>
      <c r="AS33" s="100">
        <f t="shared" si="17"/>
        <v>4135135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/>
      <c r="BE33" s="222">
        <f t="shared" si="20"/>
        <v>0</v>
      </c>
      <c r="BF33" s="139">
        <v>4135135</v>
      </c>
      <c r="BG33" s="139"/>
      <c r="BH33" s="139"/>
      <c r="BI33" s="222">
        <f t="shared" si="21"/>
        <v>4135135</v>
      </c>
      <c r="BJ33" s="222">
        <v>4545454.5454545496</v>
      </c>
      <c r="BK33" s="224">
        <f t="shared" si="22"/>
        <v>4135135</v>
      </c>
      <c r="BL33" s="139">
        <f t="shared" si="23"/>
        <v>-410319.5454545496</v>
      </c>
      <c r="BM33" s="139">
        <f t="shared" si="11"/>
        <v>90.972969999999918</v>
      </c>
      <c r="BN33" s="41"/>
      <c r="BO33" s="152" t="s">
        <v>471</v>
      </c>
      <c r="BP33" s="152" t="s">
        <v>472</v>
      </c>
      <c r="BQ33" s="152"/>
      <c r="BR33" s="152"/>
      <c r="BS33" s="152"/>
      <c r="BT33" s="152"/>
      <c r="BU33" s="152"/>
      <c r="BV33" s="152"/>
      <c r="BW33" s="152"/>
    </row>
    <row r="34" spans="1:75" s="11" customFormat="1" hidden="1">
      <c r="A34" s="40">
        <f t="shared" si="26"/>
        <v>3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1" t="s">
        <v>561</v>
      </c>
      <c r="J34" s="39"/>
      <c r="K34" s="40" t="s">
        <v>58</v>
      </c>
      <c r="L34" s="38" t="s">
        <v>138</v>
      </c>
      <c r="M34" s="41" t="s">
        <v>139</v>
      </c>
      <c r="N34" s="42" t="s">
        <v>140</v>
      </c>
      <c r="O34" s="178" t="s">
        <v>562</v>
      </c>
      <c r="P34" s="178" t="s">
        <v>563</v>
      </c>
      <c r="Q34" s="40" t="s">
        <v>62</v>
      </c>
      <c r="R34" s="51">
        <v>4636363.6363636404</v>
      </c>
      <c r="S34" s="44">
        <f t="shared" si="27"/>
        <v>463636.36363636405</v>
      </c>
      <c r="T34" s="41"/>
      <c r="U34" s="45">
        <f t="shared" si="3"/>
        <v>5100000.0000000047</v>
      </c>
      <c r="V34" s="46">
        <f t="shared" si="28"/>
        <v>4636363.6363636404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101">
        <v>2067567</v>
      </c>
      <c r="AP34" s="182">
        <v>0</v>
      </c>
      <c r="AQ34" s="101">
        <v>0</v>
      </c>
      <c r="AR34" s="100">
        <f t="shared" si="16"/>
        <v>0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>
        <v>2067567</v>
      </c>
      <c r="BA34" s="222">
        <f t="shared" si="19"/>
        <v>2067567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4636363.6363636404</v>
      </c>
      <c r="BK34" s="224">
        <f t="shared" si="22"/>
        <v>2067567</v>
      </c>
      <c r="BL34" s="139">
        <f t="shared" si="23"/>
        <v>-2568796.6363636404</v>
      </c>
      <c r="BM34" s="139">
        <f t="shared" si="11"/>
        <v>44.594582352941138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 hidden="1">
      <c r="A35" s="40">
        <f t="shared" si="26"/>
        <v>4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1" t="s">
        <v>512</v>
      </c>
      <c r="J35" s="39"/>
      <c r="K35" s="40" t="s">
        <v>58</v>
      </c>
      <c r="L35" s="38" t="s">
        <v>141</v>
      </c>
      <c r="M35" s="41" t="s">
        <v>142</v>
      </c>
      <c r="N35" s="42" t="s">
        <v>143</v>
      </c>
      <c r="O35" s="179" t="s">
        <v>513</v>
      </c>
      <c r="P35" s="179" t="s">
        <v>450</v>
      </c>
      <c r="Q35" s="40" t="s">
        <v>62</v>
      </c>
      <c r="R35" s="51">
        <v>4636363.6363636404</v>
      </c>
      <c r="S35" s="44">
        <f t="shared" si="27"/>
        <v>463636.36363636405</v>
      </c>
      <c r="T35" s="41"/>
      <c r="U35" s="45">
        <f t="shared" si="3"/>
        <v>5100000.0000000047</v>
      </c>
      <c r="V35" s="46">
        <f t="shared" si="28"/>
        <v>4636363.6363636404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101">
        <f>2086364+2067567</f>
        <v>4153931</v>
      </c>
      <c r="AP35" s="182">
        <v>0</v>
      </c>
      <c r="AQ35" s="101">
        <v>0</v>
      </c>
      <c r="AR35" s="100">
        <f t="shared" si="16"/>
        <v>0</v>
      </c>
      <c r="AS35" s="100">
        <f t="shared" si="17"/>
        <v>4153931</v>
      </c>
      <c r="AT35" s="159">
        <v>2086364</v>
      </c>
      <c r="AU35" s="139"/>
      <c r="AV35" s="139"/>
      <c r="AW35" s="222">
        <f t="shared" si="18"/>
        <v>2086364</v>
      </c>
      <c r="AX35" s="139"/>
      <c r="AY35" s="139"/>
      <c r="AZ35" s="139"/>
      <c r="BA35" s="222">
        <f t="shared" si="19"/>
        <v>0</v>
      </c>
      <c r="BB35" s="139">
        <v>2067567</v>
      </c>
      <c r="BC35" s="139"/>
      <c r="BD35" s="139"/>
      <c r="BE35" s="222">
        <f t="shared" si="20"/>
        <v>2067567</v>
      </c>
      <c r="BF35" s="139"/>
      <c r="BG35" s="139"/>
      <c r="BH35" s="139"/>
      <c r="BI35" s="222">
        <f t="shared" si="21"/>
        <v>0</v>
      </c>
      <c r="BJ35" s="222">
        <v>4636363.6363636404</v>
      </c>
      <c r="BK35" s="224">
        <f t="shared" si="22"/>
        <v>4153931</v>
      </c>
      <c r="BL35" s="139">
        <f t="shared" si="23"/>
        <v>-482432.63636364043</v>
      </c>
      <c r="BM35" s="139">
        <f t="shared" si="11"/>
        <v>89.594590196078343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 hidden="1">
      <c r="A36" s="40">
        <f t="shared" si="26"/>
        <v>5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565</v>
      </c>
      <c r="J36" s="39"/>
      <c r="K36" s="40" t="s">
        <v>58</v>
      </c>
      <c r="L36" s="38" t="s">
        <v>564</v>
      </c>
      <c r="M36" s="41" t="s">
        <v>145</v>
      </c>
      <c r="N36" s="42" t="s">
        <v>146</v>
      </c>
      <c r="O36" s="180" t="s">
        <v>566</v>
      </c>
      <c r="P36" s="180" t="s">
        <v>567</v>
      </c>
      <c r="Q36" s="40" t="s">
        <v>62</v>
      </c>
      <c r="R36" s="51">
        <v>5545454</v>
      </c>
      <c r="S36" s="44">
        <f t="shared" si="27"/>
        <v>554545.4</v>
      </c>
      <c r="T36" s="41"/>
      <c r="U36" s="45">
        <f t="shared" si="3"/>
        <v>6099999.4000000004</v>
      </c>
      <c r="V36" s="46">
        <f t="shared" si="28"/>
        <v>5545454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101">
        <v>2495454</v>
      </c>
      <c r="AP36" s="182">
        <v>0</v>
      </c>
      <c r="AQ36" s="101">
        <v>0</v>
      </c>
      <c r="AR36" s="100">
        <f t="shared" si="16"/>
        <v>0</v>
      </c>
      <c r="AS36" s="100">
        <f t="shared" si="17"/>
        <v>2495454</v>
      </c>
      <c r="AT36" s="139"/>
      <c r="AU36" s="139"/>
      <c r="AV36" s="139">
        <v>2495454</v>
      </c>
      <c r="AW36" s="222">
        <f t="shared" si="18"/>
        <v>2495454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/>
      <c r="BG36" s="139"/>
      <c r="BH36" s="139"/>
      <c r="BI36" s="222">
        <f t="shared" si="21"/>
        <v>0</v>
      </c>
      <c r="BJ36" s="222">
        <v>5545454</v>
      </c>
      <c r="BK36" s="224">
        <f t="shared" si="22"/>
        <v>2495454</v>
      </c>
      <c r="BL36" s="139">
        <f t="shared" si="23"/>
        <v>-3050000</v>
      </c>
      <c r="BM36" s="139">
        <f t="shared" si="11"/>
        <v>44.999994590163404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>+A32+1</f>
        <v>2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514</v>
      </c>
      <c r="J37" s="39"/>
      <c r="K37" s="40" t="s">
        <v>58</v>
      </c>
      <c r="L37" s="300" t="s">
        <v>716</v>
      </c>
      <c r="M37" s="41" t="s">
        <v>148</v>
      </c>
      <c r="N37" s="42" t="s">
        <v>149</v>
      </c>
      <c r="O37" s="167" t="s">
        <v>688</v>
      </c>
      <c r="P37" s="165" t="s">
        <v>696</v>
      </c>
      <c r="Q37" s="40" t="s">
        <v>62</v>
      </c>
      <c r="R37" s="51">
        <v>5545454.5454545496</v>
      </c>
      <c r="S37" s="44">
        <f t="shared" si="27"/>
        <v>554545.45454545494</v>
      </c>
      <c r="T37" s="41"/>
      <c r="U37" s="45">
        <f t="shared" si="3"/>
        <v>6100000.0000000047</v>
      </c>
      <c r="V37" s="46">
        <f t="shared" si="28"/>
        <v>5545454.5454545496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101">
        <v>0</v>
      </c>
      <c r="AP37" s="172">
        <v>0</v>
      </c>
      <c r="AQ37" s="100">
        <v>0</v>
      </c>
      <c r="AR37" s="100">
        <f t="shared" si="16"/>
        <v>0</v>
      </c>
      <c r="AS37" s="100">
        <f t="shared" si="17"/>
        <v>0</v>
      </c>
      <c r="AT37" s="139">
        <v>2495454</v>
      </c>
      <c r="AU37" s="139"/>
      <c r="AV37" s="139"/>
      <c r="AW37" s="222">
        <f t="shared" si="18"/>
        <v>2495454</v>
      </c>
      <c r="AX37" s="139"/>
      <c r="AY37" s="139"/>
      <c r="AZ37" s="139"/>
      <c r="BA37" s="222">
        <f t="shared" si="19"/>
        <v>0</v>
      </c>
      <c r="BB37" s="139">
        <v>2472973</v>
      </c>
      <c r="BC37" s="139"/>
      <c r="BD37" s="139"/>
      <c r="BE37" s="222">
        <f t="shared" si="20"/>
        <v>2472973</v>
      </c>
      <c r="BF37" s="139"/>
      <c r="BG37" s="139"/>
      <c r="BH37" s="139"/>
      <c r="BI37" s="222">
        <f t="shared" si="21"/>
        <v>0</v>
      </c>
      <c r="BJ37" s="222">
        <v>5545454.5454545496</v>
      </c>
      <c r="BK37" s="224">
        <f t="shared" si="22"/>
        <v>4968427</v>
      </c>
      <c r="BL37" s="139">
        <f t="shared" si="23"/>
        <v>-577027.5454545496</v>
      </c>
      <c r="BM37" s="139">
        <f t="shared" si="11"/>
        <v>89.59458524590157</v>
      </c>
      <c r="BN37" s="41"/>
      <c r="BO37" s="152" t="s">
        <v>471</v>
      </c>
      <c r="BP37" s="152" t="s">
        <v>472</v>
      </c>
      <c r="BQ37" s="152">
        <v>2495454</v>
      </c>
      <c r="BR37" s="155">
        <f>BQ37-AS37</f>
        <v>2495454</v>
      </c>
      <c r="BS37" s="152"/>
      <c r="BT37" s="152"/>
      <c r="BU37" s="152"/>
      <c r="BV37" s="152"/>
      <c r="BW37" s="152"/>
    </row>
    <row r="38" spans="1:75" s="11" customFormat="1" hidden="1">
      <c r="A38" s="40">
        <f t="shared" ref="A38:A58" si="29">+A33+1</f>
        <v>3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568</v>
      </c>
      <c r="J38" s="39"/>
      <c r="K38" s="40" t="s">
        <v>58</v>
      </c>
      <c r="L38" s="76" t="s">
        <v>506</v>
      </c>
      <c r="M38" s="41" t="s">
        <v>507</v>
      </c>
      <c r="N38" s="42" t="s">
        <v>520</v>
      </c>
      <c r="O38" s="173" t="s">
        <v>569</v>
      </c>
      <c r="P38" s="173" t="s">
        <v>570</v>
      </c>
      <c r="Q38" s="40" t="s">
        <v>62</v>
      </c>
      <c r="R38" s="51">
        <v>2772727</v>
      </c>
      <c r="S38" s="44">
        <f t="shared" si="27"/>
        <v>277272.7</v>
      </c>
      <c r="T38" s="41"/>
      <c r="U38" s="45">
        <f t="shared" si="3"/>
        <v>3049999.7</v>
      </c>
      <c r="V38" s="46">
        <f t="shared" si="28"/>
        <v>2772727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101">
        <v>2472973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2472973</v>
      </c>
      <c r="AT38" s="139"/>
      <c r="AU38" s="139"/>
      <c r="AV38" s="139"/>
      <c r="AW38" s="222">
        <f t="shared" si="18"/>
        <v>0</v>
      </c>
      <c r="AX38" s="139"/>
      <c r="AY38" s="139"/>
      <c r="AZ38" s="139"/>
      <c r="BA38" s="222">
        <f t="shared" si="19"/>
        <v>0</v>
      </c>
      <c r="BB38" s="139">
        <v>2472973</v>
      </c>
      <c r="BC38" s="139"/>
      <c r="BD38" s="139"/>
      <c r="BE38" s="222">
        <f t="shared" si="20"/>
        <v>2472973</v>
      </c>
      <c r="BF38" s="139"/>
      <c r="BG38" s="139"/>
      <c r="BH38" s="139"/>
      <c r="BI38" s="222">
        <f t="shared" si="21"/>
        <v>0</v>
      </c>
      <c r="BJ38" s="222">
        <v>2772727</v>
      </c>
      <c r="BK38" s="224">
        <f t="shared" si="22"/>
        <v>2472973</v>
      </c>
      <c r="BL38" s="139">
        <f t="shared" si="23"/>
        <v>-299754</v>
      </c>
      <c r="BM38" s="139">
        <f t="shared" si="11"/>
        <v>89.189198936642526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 hidden="1">
      <c r="A39" s="40">
        <f t="shared" si="29"/>
        <v>4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517</v>
      </c>
      <c r="J39" s="47"/>
      <c r="K39" s="40" t="s">
        <v>58</v>
      </c>
      <c r="L39" s="38" t="s">
        <v>152</v>
      </c>
      <c r="M39" s="41" t="s">
        <v>153</v>
      </c>
      <c r="N39" s="42" t="s">
        <v>154</v>
      </c>
      <c r="O39" s="167" t="s">
        <v>518</v>
      </c>
      <c r="P39" s="167" t="s">
        <v>519</v>
      </c>
      <c r="Q39" s="40" t="s">
        <v>62</v>
      </c>
      <c r="R39" s="51">
        <v>5545454.5454545496</v>
      </c>
      <c r="S39" s="44">
        <f t="shared" si="27"/>
        <v>554545.45454545494</v>
      </c>
      <c r="T39" s="41"/>
      <c r="U39" s="45">
        <f t="shared" si="3"/>
        <v>6100000.0000000047</v>
      </c>
      <c r="V39" s="46">
        <f t="shared" si="28"/>
        <v>5545454.5454545496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101">
        <v>4968427</v>
      </c>
      <c r="AP39" s="141">
        <v>0</v>
      </c>
      <c r="AQ39" s="141">
        <v>0</v>
      </c>
      <c r="AR39" s="100">
        <f t="shared" si="16"/>
        <v>0</v>
      </c>
      <c r="AS39" s="100">
        <f t="shared" si="17"/>
        <v>4968427</v>
      </c>
      <c r="AT39" s="139">
        <v>2495454</v>
      </c>
      <c r="AU39" s="139"/>
      <c r="AV39" s="139"/>
      <c r="AW39" s="222">
        <f t="shared" si="18"/>
        <v>2495454</v>
      </c>
      <c r="AX39" s="139"/>
      <c r="AY39" s="139"/>
      <c r="AZ39" s="139"/>
      <c r="BA39" s="222">
        <f t="shared" si="19"/>
        <v>0</v>
      </c>
      <c r="BB39" s="139">
        <v>2472973</v>
      </c>
      <c r="BC39" s="139"/>
      <c r="BD39" s="139"/>
      <c r="BE39" s="222">
        <f t="shared" si="20"/>
        <v>2472973</v>
      </c>
      <c r="BF39" s="139"/>
      <c r="BG39" s="139"/>
      <c r="BH39" s="139"/>
      <c r="BI39" s="222">
        <f t="shared" si="21"/>
        <v>0</v>
      </c>
      <c r="BJ39" s="222">
        <v>5545454.5454545496</v>
      </c>
      <c r="BK39" s="224">
        <f t="shared" si="22"/>
        <v>4968427</v>
      </c>
      <c r="BL39" s="139">
        <f t="shared" si="23"/>
        <v>-577027.5454545496</v>
      </c>
      <c r="BM39" s="139">
        <f t="shared" si="11"/>
        <v>89.59458524590157</v>
      </c>
      <c r="BN39" s="41"/>
      <c r="BO39" s="152" t="s">
        <v>471</v>
      </c>
      <c r="BP39" s="152" t="s">
        <v>472</v>
      </c>
      <c r="BQ39" s="152">
        <v>2495454</v>
      </c>
      <c r="BR39" s="155">
        <f>BQ39-AS39</f>
        <v>-2472973</v>
      </c>
      <c r="BS39" s="152"/>
      <c r="BT39" s="152"/>
      <c r="BU39" s="152"/>
      <c r="BV39" s="152"/>
      <c r="BW39" s="152"/>
    </row>
    <row r="40" spans="1:75" s="11" customFormat="1" hidden="1">
      <c r="A40" s="40">
        <f t="shared" si="29"/>
        <v>5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665</v>
      </c>
      <c r="J40" s="39"/>
      <c r="K40" s="40" t="s">
        <v>58</v>
      </c>
      <c r="L40" s="38" t="s">
        <v>155</v>
      </c>
      <c r="M40" s="41" t="s">
        <v>156</v>
      </c>
      <c r="N40" s="42" t="s">
        <v>157</v>
      </c>
      <c r="O40" s="114" t="s">
        <v>666</v>
      </c>
      <c r="P40" s="114">
        <v>45230</v>
      </c>
      <c r="Q40" s="40" t="s">
        <v>62</v>
      </c>
      <c r="R40" s="51">
        <v>5545454.5454545496</v>
      </c>
      <c r="S40" s="44">
        <f t="shared" si="27"/>
        <v>554545.45454545494</v>
      </c>
      <c r="T40" s="41"/>
      <c r="U40" s="45">
        <f t="shared" si="3"/>
        <v>6100000.0000000047</v>
      </c>
      <c r="V40" s="46">
        <f t="shared" si="28"/>
        <v>5545454.5454545496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101">
        <v>2472973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2472973</v>
      </c>
      <c r="AT40" s="139"/>
      <c r="AU40" s="139"/>
      <c r="AV40" s="139"/>
      <c r="AW40" s="222">
        <f t="shared" si="18"/>
        <v>0</v>
      </c>
      <c r="AX40" s="139"/>
      <c r="AY40" s="139">
        <v>2472973</v>
      </c>
      <c r="AZ40" s="139"/>
      <c r="BA40" s="222">
        <f t="shared" si="19"/>
        <v>2472973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5545454.5454545496</v>
      </c>
      <c r="BK40" s="224">
        <f t="shared" si="22"/>
        <v>2472973</v>
      </c>
      <c r="BL40" s="139">
        <f t="shared" si="23"/>
        <v>-3072481.5454545496</v>
      </c>
      <c r="BM40" s="139">
        <f t="shared" si="11"/>
        <v>44.594595081967178</v>
      </c>
      <c r="BN40" s="41"/>
      <c r="BO40" s="152" t="s">
        <v>471</v>
      </c>
      <c r="BP40" s="152" t="s">
        <v>472</v>
      </c>
      <c r="BQ40" s="152">
        <v>3050000</v>
      </c>
      <c r="BR40" s="152"/>
      <c r="BS40" s="152"/>
      <c r="BT40" s="152"/>
      <c r="BU40" s="152"/>
      <c r="BV40" s="152"/>
      <c r="BW40" s="152"/>
    </row>
    <row r="41" spans="1:75" s="11" customFormat="1" hidden="1">
      <c r="A41" s="40">
        <f t="shared" si="29"/>
        <v>6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492</v>
      </c>
      <c r="J41" s="164"/>
      <c r="K41" s="40" t="s">
        <v>58</v>
      </c>
      <c r="L41" s="38" t="s">
        <v>158</v>
      </c>
      <c r="M41" s="377" t="s">
        <v>159</v>
      </c>
      <c r="N41" s="378" t="s">
        <v>160</v>
      </c>
      <c r="O41" s="114">
        <v>43921</v>
      </c>
      <c r="P41" s="114">
        <v>44285</v>
      </c>
      <c r="Q41" s="40" t="s">
        <v>62</v>
      </c>
      <c r="R41" s="51">
        <v>5300000</v>
      </c>
      <c r="S41" s="44">
        <f t="shared" si="27"/>
        <v>530000</v>
      </c>
      <c r="T41" s="41"/>
      <c r="U41" s="45">
        <f t="shared" si="3"/>
        <v>5830000</v>
      </c>
      <c r="V41" s="46">
        <f t="shared" si="28"/>
        <v>5300000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101">
        <v>4135135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4135135</v>
      </c>
      <c r="AT41" s="139"/>
      <c r="AU41" s="139"/>
      <c r="AV41" s="139"/>
      <c r="AW41" s="222">
        <f t="shared" si="18"/>
        <v>0</v>
      </c>
      <c r="AX41" s="139">
        <v>4135135</v>
      </c>
      <c r="AY41" s="139"/>
      <c r="AZ41" s="139"/>
      <c r="BA41" s="222">
        <f t="shared" si="19"/>
        <v>4135135</v>
      </c>
      <c r="BB41" s="139"/>
      <c r="BC41" s="139"/>
      <c r="BD41" s="139"/>
      <c r="BE41" s="222">
        <f t="shared" si="20"/>
        <v>0</v>
      </c>
      <c r="BF41" s="139"/>
      <c r="BG41" s="139"/>
      <c r="BH41" s="139"/>
      <c r="BI41" s="222">
        <f t="shared" si="21"/>
        <v>0</v>
      </c>
      <c r="BJ41" s="222">
        <v>5300000</v>
      </c>
      <c r="BK41" s="224">
        <f t="shared" si="22"/>
        <v>4135135</v>
      </c>
      <c r="BL41" s="139">
        <f t="shared" si="23"/>
        <v>-1164865</v>
      </c>
      <c r="BM41" s="139">
        <f t="shared" si="11"/>
        <v>78.021415094339616</v>
      </c>
      <c r="BN41" s="41"/>
      <c r="BO41" s="152" t="s">
        <v>471</v>
      </c>
      <c r="BP41" s="152" t="s">
        <v>472</v>
      </c>
      <c r="BQ41" s="152"/>
      <c r="BR41" s="152"/>
      <c r="BS41" s="152"/>
      <c r="BT41" s="152"/>
      <c r="BU41" s="152"/>
      <c r="BV41" s="152"/>
      <c r="BW41" s="152"/>
    </row>
    <row r="42" spans="1:75" s="11" customFormat="1" hidden="1">
      <c r="A42" s="40">
        <f t="shared" si="29"/>
        <v>3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2"/>
      <c r="J42" s="164"/>
      <c r="K42" s="40" t="s">
        <v>58</v>
      </c>
      <c r="L42" s="38" t="s">
        <v>158</v>
      </c>
      <c r="M42" s="377"/>
      <c r="N42" s="379"/>
      <c r="O42" s="114"/>
      <c r="P42" s="114"/>
      <c r="Q42" s="40" t="s">
        <v>62</v>
      </c>
      <c r="R42" s="51">
        <v>5300000</v>
      </c>
      <c r="S42" s="44">
        <f t="shared" si="27"/>
        <v>530000</v>
      </c>
      <c r="T42" s="41"/>
      <c r="U42" s="45">
        <f t="shared" si="3"/>
        <v>5830000</v>
      </c>
      <c r="V42" s="46">
        <f t="shared" si="28"/>
        <v>5300000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/>
      <c r="BC42" s="139"/>
      <c r="BD42" s="139"/>
      <c r="BE42" s="222">
        <f t="shared" si="20"/>
        <v>0</v>
      </c>
      <c r="BF42" s="139"/>
      <c r="BG42" s="139"/>
      <c r="BH42" s="139"/>
      <c r="BI42" s="222">
        <f t="shared" si="21"/>
        <v>0</v>
      </c>
      <c r="BJ42" s="222">
        <v>5300000</v>
      </c>
      <c r="BK42" s="224">
        <f t="shared" si="22"/>
        <v>0</v>
      </c>
      <c r="BL42" s="139">
        <f t="shared" si="23"/>
        <v>-5300000</v>
      </c>
      <c r="BM42" s="139">
        <f t="shared" si="11"/>
        <v>0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 hidden="1">
      <c r="A43" s="40">
        <f t="shared" si="29"/>
        <v>4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488</v>
      </c>
      <c r="J43" s="39"/>
      <c r="K43" s="40" t="s">
        <v>58</v>
      </c>
      <c r="L43" s="38" t="s">
        <v>161</v>
      </c>
      <c r="M43" s="41" t="s">
        <v>162</v>
      </c>
      <c r="N43" s="42" t="s">
        <v>163</v>
      </c>
      <c r="O43" s="116">
        <v>43831</v>
      </c>
      <c r="P43" s="116">
        <v>44196</v>
      </c>
      <c r="Q43" s="40" t="s">
        <v>62</v>
      </c>
      <c r="R43" s="51">
        <v>4545454.5454545496</v>
      </c>
      <c r="S43" s="44">
        <f t="shared" si="27"/>
        <v>454545.454545455</v>
      </c>
      <c r="T43" s="41"/>
      <c r="U43" s="45">
        <f t="shared" si="3"/>
        <v>5000000.0000000047</v>
      </c>
      <c r="V43" s="46">
        <f t="shared" si="28"/>
        <v>4545454.5454545496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101">
        <v>4135135</v>
      </c>
      <c r="AR43" s="100">
        <f t="shared" si="16"/>
        <v>4135135</v>
      </c>
      <c r="AS43" s="100">
        <f t="shared" si="17"/>
        <v>4135135</v>
      </c>
      <c r="AT43" s="139"/>
      <c r="AU43" s="139"/>
      <c r="AV43" s="139"/>
      <c r="AW43" s="222">
        <f t="shared" si="18"/>
        <v>0</v>
      </c>
      <c r="AX43" s="139"/>
      <c r="AY43" s="139"/>
      <c r="AZ43" s="139"/>
      <c r="BA43" s="222">
        <f t="shared" si="19"/>
        <v>0</v>
      </c>
      <c r="BB43" s="139"/>
      <c r="BC43" s="139"/>
      <c r="BD43" s="139"/>
      <c r="BE43" s="222">
        <f t="shared" si="20"/>
        <v>0</v>
      </c>
      <c r="BF43" s="139"/>
      <c r="BG43" s="139"/>
      <c r="BH43" s="139"/>
      <c r="BI43" s="222">
        <f t="shared" si="21"/>
        <v>0</v>
      </c>
      <c r="BJ43" s="222">
        <v>4545454.5454545496</v>
      </c>
      <c r="BK43" s="224">
        <f t="shared" si="22"/>
        <v>0</v>
      </c>
      <c r="BL43" s="139">
        <f t="shared" si="23"/>
        <v>-4545454.5454545496</v>
      </c>
      <c r="BM43" s="139">
        <f t="shared" si="11"/>
        <v>0</v>
      </c>
      <c r="BN43" s="41"/>
      <c r="BO43" s="152" t="s">
        <v>471</v>
      </c>
      <c r="BP43" s="152" t="s">
        <v>472</v>
      </c>
      <c r="BQ43" s="152"/>
      <c r="BR43" s="152"/>
      <c r="BS43" s="152"/>
      <c r="BT43" s="152"/>
      <c r="BU43" s="152"/>
      <c r="BV43" s="152"/>
      <c r="BW43" s="152"/>
    </row>
    <row r="44" spans="1:75" s="11" customFormat="1" hidden="1">
      <c r="A44" s="40">
        <f t="shared" si="29"/>
        <v>5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521</v>
      </c>
      <c r="J44" s="39"/>
      <c r="K44" s="40" t="s">
        <v>58</v>
      </c>
      <c r="L44" s="38" t="s">
        <v>165</v>
      </c>
      <c r="M44" s="41" t="s">
        <v>166</v>
      </c>
      <c r="N44" s="42" t="s">
        <v>167</v>
      </c>
      <c r="O44" s="165" t="s">
        <v>513</v>
      </c>
      <c r="P44" s="165" t="s">
        <v>450</v>
      </c>
      <c r="Q44" s="40" t="s">
        <v>62</v>
      </c>
      <c r="R44" s="51">
        <v>4636364</v>
      </c>
      <c r="S44" s="44">
        <f t="shared" si="27"/>
        <v>463636.4</v>
      </c>
      <c r="T44" s="41"/>
      <c r="U44" s="45">
        <f t="shared" si="3"/>
        <v>5100000.4000000004</v>
      </c>
      <c r="V44" s="46">
        <f t="shared" si="28"/>
        <v>4636364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101">
        <v>4153931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4153931</v>
      </c>
      <c r="AT44" s="159">
        <v>2086364</v>
      </c>
      <c r="AU44" s="139"/>
      <c r="AV44" s="139"/>
      <c r="AW44" s="222">
        <f t="shared" si="18"/>
        <v>2086364</v>
      </c>
      <c r="AX44" s="139"/>
      <c r="AY44" s="139"/>
      <c r="AZ44" s="139"/>
      <c r="BA44" s="222">
        <f t="shared" si="19"/>
        <v>0</v>
      </c>
      <c r="BB44" s="139">
        <v>2067567</v>
      </c>
      <c r="BC44" s="139"/>
      <c r="BD44" s="139"/>
      <c r="BE44" s="222">
        <f t="shared" si="20"/>
        <v>2067567</v>
      </c>
      <c r="BF44" s="139"/>
      <c r="BG44" s="139"/>
      <c r="BH44" s="139"/>
      <c r="BI44" s="222">
        <f t="shared" si="21"/>
        <v>0</v>
      </c>
      <c r="BJ44" s="222">
        <v>4636364</v>
      </c>
      <c r="BK44" s="224">
        <f t="shared" si="22"/>
        <v>4153931</v>
      </c>
      <c r="BL44" s="139">
        <f t="shared" si="23"/>
        <v>-482433</v>
      </c>
      <c r="BM44" s="139">
        <f t="shared" si="11"/>
        <v>89.594583169052299</v>
      </c>
      <c r="BN44" s="41"/>
      <c r="BO44" s="152" t="s">
        <v>471</v>
      </c>
      <c r="BP44" s="152" t="s">
        <v>472</v>
      </c>
      <c r="BQ44" s="152"/>
      <c r="BR44" s="152"/>
      <c r="BS44" s="152"/>
      <c r="BT44" s="152"/>
      <c r="BU44" s="152"/>
      <c r="BV44" s="152"/>
      <c r="BW44" s="152"/>
    </row>
    <row r="45" spans="1:75" s="11" customFormat="1" hidden="1">
      <c r="A45" s="40">
        <f t="shared" si="29"/>
        <v>6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571</v>
      </c>
      <c r="J45" s="47"/>
      <c r="K45" s="40" t="s">
        <v>58</v>
      </c>
      <c r="L45" s="38" t="s">
        <v>644</v>
      </c>
      <c r="M45" s="41" t="s">
        <v>169</v>
      </c>
      <c r="N45" s="42" t="s">
        <v>170</v>
      </c>
      <c r="O45" s="166" t="s">
        <v>518</v>
      </c>
      <c r="P45" s="165" t="s">
        <v>519</v>
      </c>
      <c r="Q45" s="40" t="s">
        <v>62</v>
      </c>
      <c r="R45" s="51">
        <v>4636363.6363636404</v>
      </c>
      <c r="S45" s="44">
        <f t="shared" si="27"/>
        <v>463636.36363636405</v>
      </c>
      <c r="T45" s="41"/>
      <c r="U45" s="45">
        <f t="shared" si="3"/>
        <v>5100000.0000000047</v>
      </c>
      <c r="V45" s="46">
        <f t="shared" si="28"/>
        <v>4636363.6363636404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/>
      <c r="AY45" s="139"/>
      <c r="AZ45" s="139"/>
      <c r="BA45" s="222">
        <f t="shared" si="19"/>
        <v>0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4636363.6363636404</v>
      </c>
      <c r="BK45" s="224">
        <f t="shared" si="22"/>
        <v>0</v>
      </c>
      <c r="BL45" s="139">
        <f t="shared" si="23"/>
        <v>-4636363.6363636404</v>
      </c>
      <c r="BM45" s="139">
        <f t="shared" si="11"/>
        <v>0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9"/>
        <v>7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09" t="s">
        <v>522</v>
      </c>
      <c r="J46" s="39"/>
      <c r="K46" s="40" t="s">
        <v>58</v>
      </c>
      <c r="L46" s="300" t="s">
        <v>705</v>
      </c>
      <c r="M46" s="41" t="s">
        <v>172</v>
      </c>
      <c r="N46" s="42" t="s">
        <v>173</v>
      </c>
      <c r="O46" s="166" t="s">
        <v>689</v>
      </c>
      <c r="P46" s="165" t="s">
        <v>697</v>
      </c>
      <c r="Q46" s="40" t="s">
        <v>62</v>
      </c>
      <c r="R46" s="51">
        <v>1863636</v>
      </c>
      <c r="S46" s="44">
        <f t="shared" si="27"/>
        <v>186363.6</v>
      </c>
      <c r="T46" s="41"/>
      <c r="U46" s="45">
        <f t="shared" si="3"/>
        <v>2049999.6</v>
      </c>
      <c r="V46" s="46">
        <f t="shared" si="28"/>
        <v>1863636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101">
        <v>0</v>
      </c>
      <c r="AP46" s="101"/>
      <c r="AQ46" s="101">
        <v>0</v>
      </c>
      <c r="AR46" s="100">
        <f t="shared" si="16"/>
        <v>0</v>
      </c>
      <c r="AS46" s="100">
        <f t="shared" si="17"/>
        <v>0</v>
      </c>
      <c r="AT46" s="159">
        <v>1677272</v>
      </c>
      <c r="AU46" s="139"/>
      <c r="AV46" s="139"/>
      <c r="AW46" s="222">
        <f t="shared" si="18"/>
        <v>1677272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1863636</v>
      </c>
      <c r="BK46" s="224">
        <f t="shared" si="22"/>
        <v>1677272</v>
      </c>
      <c r="BL46" s="139">
        <f t="shared" si="23"/>
        <v>-186364</v>
      </c>
      <c r="BM46" s="139">
        <f t="shared" si="11"/>
        <v>89.999978536581182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9"/>
        <v>4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09" t="s">
        <v>525</v>
      </c>
      <c r="J47" s="39"/>
      <c r="K47" s="40" t="s">
        <v>58</v>
      </c>
      <c r="L47" s="300" t="s">
        <v>706</v>
      </c>
      <c r="M47" s="41" t="s">
        <v>172</v>
      </c>
      <c r="N47" s="42" t="s">
        <v>175</v>
      </c>
      <c r="O47" s="166" t="s">
        <v>690</v>
      </c>
      <c r="P47" s="173" t="s">
        <v>698</v>
      </c>
      <c r="Q47" s="40" t="s">
        <v>62</v>
      </c>
      <c r="R47" s="51">
        <v>3727272.7272727299</v>
      </c>
      <c r="S47" s="44">
        <f t="shared" si="27"/>
        <v>372727.272727273</v>
      </c>
      <c r="T47" s="41"/>
      <c r="U47" s="45">
        <f t="shared" si="3"/>
        <v>4100000.0000000028</v>
      </c>
      <c r="V47" s="46">
        <f t="shared" si="28"/>
        <v>3727272.7272727299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101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59">
        <v>1677272</v>
      </c>
      <c r="AU47" s="139"/>
      <c r="AV47" s="139"/>
      <c r="AW47" s="222">
        <f t="shared" si="18"/>
        <v>1677272</v>
      </c>
      <c r="AX47" s="139"/>
      <c r="AY47" s="139"/>
      <c r="AZ47" s="139"/>
      <c r="BA47" s="222">
        <f t="shared" si="19"/>
        <v>0</v>
      </c>
      <c r="BB47" s="139">
        <v>1662162</v>
      </c>
      <c r="BC47" s="139"/>
      <c r="BD47" s="139"/>
      <c r="BE47" s="222">
        <f t="shared" si="20"/>
        <v>1662162</v>
      </c>
      <c r="BF47" s="139"/>
      <c r="BG47" s="139"/>
      <c r="BH47" s="139"/>
      <c r="BI47" s="222">
        <f t="shared" si="21"/>
        <v>0</v>
      </c>
      <c r="BJ47" s="222">
        <v>3727272.7272727299</v>
      </c>
      <c r="BK47" s="224">
        <f t="shared" si="22"/>
        <v>3339434</v>
      </c>
      <c r="BL47" s="139">
        <f t="shared" si="23"/>
        <v>-387838.72727272986</v>
      </c>
      <c r="BM47" s="139">
        <f t="shared" si="11"/>
        <v>89.59457073170725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9"/>
        <v>5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572</v>
      </c>
      <c r="J48" s="39"/>
      <c r="K48" s="40" t="s">
        <v>58</v>
      </c>
      <c r="L48" s="300" t="s">
        <v>707</v>
      </c>
      <c r="M48" s="41" t="s">
        <v>177</v>
      </c>
      <c r="N48" s="42" t="s">
        <v>178</v>
      </c>
      <c r="O48" s="166" t="s">
        <v>691</v>
      </c>
      <c r="P48" s="165" t="s">
        <v>699</v>
      </c>
      <c r="Q48" s="40" t="s">
        <v>62</v>
      </c>
      <c r="R48" s="51">
        <v>3727272.7272727299</v>
      </c>
      <c r="S48" s="44">
        <f t="shared" si="27"/>
        <v>372727.272727273</v>
      </c>
      <c r="T48" s="41"/>
      <c r="U48" s="45">
        <f t="shared" si="3"/>
        <v>4100000.0000000028</v>
      </c>
      <c r="V48" s="46">
        <f t="shared" si="28"/>
        <v>3727272.7272727299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0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0</v>
      </c>
      <c r="AT48" s="139"/>
      <c r="AU48" s="139">
        <v>1677272</v>
      </c>
      <c r="AV48" s="139"/>
      <c r="AW48" s="222">
        <f t="shared" si="18"/>
        <v>1677272</v>
      </c>
      <c r="AX48" s="139"/>
      <c r="AY48" s="139"/>
      <c r="AZ48" s="139"/>
      <c r="BA48" s="222">
        <f t="shared" si="19"/>
        <v>0</v>
      </c>
      <c r="BB48" s="139">
        <v>1662162</v>
      </c>
      <c r="BC48" s="139"/>
      <c r="BD48" s="139"/>
      <c r="BE48" s="222">
        <f t="shared" si="20"/>
        <v>1662162</v>
      </c>
      <c r="BF48" s="139"/>
      <c r="BG48" s="139"/>
      <c r="BH48" s="139"/>
      <c r="BI48" s="222">
        <f t="shared" si="21"/>
        <v>0</v>
      </c>
      <c r="BJ48" s="222">
        <v>3727272.7272727299</v>
      </c>
      <c r="BK48" s="224">
        <f t="shared" si="22"/>
        <v>3339434</v>
      </c>
      <c r="BL48" s="139">
        <f t="shared" si="23"/>
        <v>-387838.72727272986</v>
      </c>
      <c r="BM48" s="139">
        <f t="shared" si="11"/>
        <v>89.59457073170725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 hidden="1">
      <c r="A49" s="40">
        <f t="shared" si="29"/>
        <v>6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575</v>
      </c>
      <c r="J49" s="39"/>
      <c r="K49" s="40" t="s">
        <v>58</v>
      </c>
      <c r="L49" s="38" t="s">
        <v>179</v>
      </c>
      <c r="M49" s="41" t="s">
        <v>180</v>
      </c>
      <c r="N49" s="42" t="s">
        <v>181</v>
      </c>
      <c r="O49" s="166" t="s">
        <v>576</v>
      </c>
      <c r="P49" s="165" t="s">
        <v>577</v>
      </c>
      <c r="Q49" s="40" t="s">
        <v>62</v>
      </c>
      <c r="R49" s="51">
        <v>5300000</v>
      </c>
      <c r="S49" s="44">
        <f t="shared" si="27"/>
        <v>530000</v>
      </c>
      <c r="T49" s="41"/>
      <c r="U49" s="45">
        <f t="shared" si="3"/>
        <v>5830000</v>
      </c>
      <c r="V49" s="46">
        <f t="shared" si="28"/>
        <v>5300000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101">
        <f>1677272+1662162</f>
        <v>3339434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3339434</v>
      </c>
      <c r="AT49" s="139"/>
      <c r="AU49" s="139">
        <v>1677272</v>
      </c>
      <c r="AV49" s="139"/>
      <c r="AW49" s="222">
        <f t="shared" si="18"/>
        <v>1677272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v>1662162</v>
      </c>
      <c r="BF49" s="139"/>
      <c r="BG49" s="139"/>
      <c r="BH49" s="139"/>
      <c r="BI49" s="222">
        <f t="shared" si="21"/>
        <v>0</v>
      </c>
      <c r="BJ49" s="222">
        <v>5300000</v>
      </c>
      <c r="BK49" s="224">
        <f t="shared" si="22"/>
        <v>3339434</v>
      </c>
      <c r="BL49" s="139">
        <f t="shared" si="23"/>
        <v>-1960566</v>
      </c>
      <c r="BM49" s="139">
        <f t="shared" si="11"/>
        <v>63.008188679245279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 hidden="1">
      <c r="A50" s="40">
        <f t="shared" si="29"/>
        <v>7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7" t="s">
        <v>578</v>
      </c>
      <c r="J50" s="47"/>
      <c r="K50" s="40" t="s">
        <v>58</v>
      </c>
      <c r="L50" s="48" t="s">
        <v>183</v>
      </c>
      <c r="M50" s="41" t="s">
        <v>184</v>
      </c>
      <c r="N50" s="42" t="s">
        <v>185</v>
      </c>
      <c r="O50" s="173" t="s">
        <v>579</v>
      </c>
      <c r="P50" s="173" t="s">
        <v>580</v>
      </c>
      <c r="Q50" s="40" t="s">
        <v>62</v>
      </c>
      <c r="R50" s="51">
        <v>3727272.7272727299</v>
      </c>
      <c r="S50" s="44">
        <f t="shared" si="27"/>
        <v>372727.272727273</v>
      </c>
      <c r="T50" s="41"/>
      <c r="U50" s="45">
        <f t="shared" si="3"/>
        <v>4100000.0000000028</v>
      </c>
      <c r="V50" s="46">
        <f t="shared" si="28"/>
        <v>3727272.7272727299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100">
        <f t="shared" si="16"/>
        <v>0</v>
      </c>
      <c r="AS50" s="100">
        <f t="shared" si="17"/>
        <v>0</v>
      </c>
      <c r="AT50" s="139"/>
      <c r="AU50" s="139"/>
      <c r="AV50" s="139"/>
      <c r="AW50" s="222">
        <f t="shared" si="18"/>
        <v>0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3727272.7272727299</v>
      </c>
      <c r="BK50" s="224">
        <f t="shared" si="22"/>
        <v>0</v>
      </c>
      <c r="BL50" s="139">
        <f t="shared" si="23"/>
        <v>-3727272.7272727299</v>
      </c>
      <c r="BM50" s="139">
        <f t="shared" si="11"/>
        <v>0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36" customFormat="1" hidden="1">
      <c r="A51" s="40">
        <f t="shared" si="29"/>
        <v>8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7" t="s">
        <v>581</v>
      </c>
      <c r="J51" s="47"/>
      <c r="K51" s="40" t="s">
        <v>58</v>
      </c>
      <c r="L51" s="38" t="s">
        <v>186</v>
      </c>
      <c r="M51" s="41" t="s">
        <v>187</v>
      </c>
      <c r="N51" s="42" t="s">
        <v>188</v>
      </c>
      <c r="O51" s="173" t="s">
        <v>582</v>
      </c>
      <c r="P51" s="167" t="s">
        <v>583</v>
      </c>
      <c r="Q51" s="40" t="s">
        <v>62</v>
      </c>
      <c r="R51" s="51">
        <v>2818181.8181818202</v>
      </c>
      <c r="S51" s="44">
        <f t="shared" si="27"/>
        <v>281818.18181818206</v>
      </c>
      <c r="T51" s="41"/>
      <c r="U51" s="45">
        <f t="shared" si="3"/>
        <v>3100000.0000000023</v>
      </c>
      <c r="V51" s="46">
        <f t="shared" si="28"/>
        <v>2818181.8181818202</v>
      </c>
      <c r="W51" s="41" t="s">
        <v>63</v>
      </c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101">
        <v>2513514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2513514</v>
      </c>
      <c r="AT51" s="139"/>
      <c r="AU51" s="139"/>
      <c r="AV51" s="139"/>
      <c r="AW51" s="222">
        <f t="shared" si="18"/>
        <v>0</v>
      </c>
      <c r="AX51" s="139"/>
      <c r="AY51" s="139">
        <v>2513514</v>
      </c>
      <c r="AZ51" s="139"/>
      <c r="BA51" s="222">
        <f t="shared" si="19"/>
        <v>2513514</v>
      </c>
      <c r="BB51" s="139"/>
      <c r="BC51" s="139"/>
      <c r="BD51" s="139"/>
      <c r="BE51" s="222">
        <f t="shared" si="20"/>
        <v>0</v>
      </c>
      <c r="BF51" s="139"/>
      <c r="BG51" s="139"/>
      <c r="BH51" s="139"/>
      <c r="BI51" s="222">
        <f t="shared" si="21"/>
        <v>0</v>
      </c>
      <c r="BJ51" s="222">
        <v>2818181.8181818202</v>
      </c>
      <c r="BK51" s="224">
        <f t="shared" si="22"/>
        <v>2513514</v>
      </c>
      <c r="BL51" s="139">
        <f t="shared" si="23"/>
        <v>-304667.81818182021</v>
      </c>
      <c r="BM51" s="139">
        <f t="shared" si="11"/>
        <v>89.189206451612833</v>
      </c>
      <c r="BN51" s="41"/>
      <c r="BO51" s="152" t="s">
        <v>471</v>
      </c>
      <c r="BP51" s="152" t="s">
        <v>472</v>
      </c>
      <c r="BQ51" s="152"/>
      <c r="BR51" s="153"/>
      <c r="BS51" s="153"/>
      <c r="BT51" s="153"/>
      <c r="BU51" s="153"/>
      <c r="BV51" s="153"/>
      <c r="BW51" s="153"/>
    </row>
    <row r="52" spans="1:75" s="11" customFormat="1" hidden="1">
      <c r="A52" s="40">
        <f t="shared" si="29"/>
        <v>5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09" t="s">
        <v>528</v>
      </c>
      <c r="J52" s="39"/>
      <c r="K52" s="40" t="s">
        <v>58</v>
      </c>
      <c r="L52" s="38" t="s">
        <v>189</v>
      </c>
      <c r="M52" s="41" t="s">
        <v>190</v>
      </c>
      <c r="N52" s="42" t="s">
        <v>191</v>
      </c>
      <c r="O52" s="165" t="s">
        <v>529</v>
      </c>
      <c r="P52" s="165" t="s">
        <v>530</v>
      </c>
      <c r="Q52" s="40" t="s">
        <v>62</v>
      </c>
      <c r="R52" s="51">
        <v>2772727.2727272701</v>
      </c>
      <c r="S52" s="44">
        <f t="shared" si="27"/>
        <v>277272.727272727</v>
      </c>
      <c r="T52" s="41"/>
      <c r="U52" s="45">
        <f t="shared" si="3"/>
        <v>3049999.9999999972</v>
      </c>
      <c r="V52" s="46">
        <f t="shared" si="28"/>
        <v>2772727.2727272701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101">
        <v>2524938</v>
      </c>
      <c r="AP52" s="101">
        <v>0</v>
      </c>
      <c r="AQ52" s="101">
        <v>0</v>
      </c>
      <c r="AR52" s="100">
        <f t="shared" si="16"/>
        <v>0</v>
      </c>
      <c r="AS52" s="100">
        <f t="shared" si="17"/>
        <v>2524938</v>
      </c>
      <c r="AT52" s="159">
        <v>1268182</v>
      </c>
      <c r="AU52" s="139"/>
      <c r="AV52" s="139"/>
      <c r="AW52" s="222">
        <f t="shared" si="18"/>
        <v>1268182</v>
      </c>
      <c r="AX52" s="139"/>
      <c r="AY52" s="139"/>
      <c r="AZ52" s="139"/>
      <c r="BA52" s="222">
        <f t="shared" si="19"/>
        <v>0</v>
      </c>
      <c r="BB52" s="139">
        <v>1256756</v>
      </c>
      <c r="BC52" s="139"/>
      <c r="BD52" s="139"/>
      <c r="BE52" s="222">
        <f t="shared" si="20"/>
        <v>1256756</v>
      </c>
      <c r="BF52" s="139"/>
      <c r="BG52" s="139"/>
      <c r="BH52" s="139"/>
      <c r="BI52" s="222">
        <f t="shared" si="21"/>
        <v>0</v>
      </c>
      <c r="BJ52" s="222">
        <v>2772727.2727272701</v>
      </c>
      <c r="BK52" s="224">
        <f t="shared" si="22"/>
        <v>2524938</v>
      </c>
      <c r="BL52" s="139">
        <f t="shared" si="23"/>
        <v>-247789.27272727014</v>
      </c>
      <c r="BM52" s="139">
        <f t="shared" si="11"/>
        <v>91.063337704918112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9"/>
        <v>6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09" t="s">
        <v>531</v>
      </c>
      <c r="J53" s="39"/>
      <c r="K53" s="40" t="s">
        <v>58</v>
      </c>
      <c r="L53" s="300" t="s">
        <v>708</v>
      </c>
      <c r="M53" s="41" t="s">
        <v>193</v>
      </c>
      <c r="N53" s="42" t="s">
        <v>137</v>
      </c>
      <c r="O53" s="165" t="s">
        <v>692</v>
      </c>
      <c r="P53" s="165" t="s">
        <v>700</v>
      </c>
      <c r="Q53" s="40" t="s">
        <v>62</v>
      </c>
      <c r="R53" s="51">
        <v>2818181.8181818202</v>
      </c>
      <c r="S53" s="44">
        <f t="shared" si="27"/>
        <v>281818.18181818206</v>
      </c>
      <c r="T53" s="41"/>
      <c r="U53" s="45">
        <f t="shared" si="3"/>
        <v>3100000.0000000023</v>
      </c>
      <c r="V53" s="46">
        <f t="shared" si="28"/>
        <v>2818181.8181818202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101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>
        <v>1268182</v>
      </c>
      <c r="AU53" s="139"/>
      <c r="AV53" s="139"/>
      <c r="AW53" s="222">
        <f t="shared" si="18"/>
        <v>1268182</v>
      </c>
      <c r="AX53" s="139"/>
      <c r="AY53" s="139"/>
      <c r="AZ53" s="139"/>
      <c r="BA53" s="222">
        <f t="shared" si="19"/>
        <v>0</v>
      </c>
      <c r="BB53" s="139">
        <v>1256756</v>
      </c>
      <c r="BC53" s="139"/>
      <c r="BD53" s="139"/>
      <c r="BE53" s="222">
        <f t="shared" si="20"/>
        <v>1256756</v>
      </c>
      <c r="BF53" s="139"/>
      <c r="BG53" s="139"/>
      <c r="BH53" s="139"/>
      <c r="BI53" s="222">
        <f t="shared" si="21"/>
        <v>0</v>
      </c>
      <c r="BJ53" s="222">
        <v>2818181.8181818202</v>
      </c>
      <c r="BK53" s="224">
        <f t="shared" si="22"/>
        <v>2524938</v>
      </c>
      <c r="BL53" s="139">
        <f t="shared" si="23"/>
        <v>-293243.81818182021</v>
      </c>
      <c r="BM53" s="139">
        <f t="shared" si="11"/>
        <v>89.594574193548326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 hidden="1">
      <c r="A54" s="40">
        <f t="shared" si="29"/>
        <v>7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9" t="s">
        <v>534</v>
      </c>
      <c r="J54" s="39"/>
      <c r="K54" s="40" t="s">
        <v>58</v>
      </c>
      <c r="L54" s="38" t="s">
        <v>194</v>
      </c>
      <c r="M54" s="41" t="s">
        <v>195</v>
      </c>
      <c r="N54" s="42" t="s">
        <v>196</v>
      </c>
      <c r="O54" s="165" t="s">
        <v>513</v>
      </c>
      <c r="P54" s="165" t="s">
        <v>450</v>
      </c>
      <c r="Q54" s="40" t="s">
        <v>62</v>
      </c>
      <c r="R54" s="51">
        <v>2818181.8181818202</v>
      </c>
      <c r="S54" s="44">
        <f t="shared" si="27"/>
        <v>281818.18181818206</v>
      </c>
      <c r="T54" s="41"/>
      <c r="U54" s="45">
        <f t="shared" si="3"/>
        <v>3100000.0000000023</v>
      </c>
      <c r="V54" s="46">
        <f t="shared" si="28"/>
        <v>2818181.8181818202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101">
        <v>2524938</v>
      </c>
      <c r="AP54" s="101">
        <v>0</v>
      </c>
      <c r="AQ54" s="101">
        <v>0</v>
      </c>
      <c r="AR54" s="100">
        <f t="shared" si="16"/>
        <v>0</v>
      </c>
      <c r="AS54" s="100">
        <f t="shared" si="17"/>
        <v>2524938</v>
      </c>
      <c r="AT54" s="139">
        <v>1268182</v>
      </c>
      <c r="AU54" s="139"/>
      <c r="AV54" s="139"/>
      <c r="AW54" s="222">
        <f t="shared" si="18"/>
        <v>1268182</v>
      </c>
      <c r="AX54" s="139"/>
      <c r="AY54" s="139"/>
      <c r="AZ54" s="139"/>
      <c r="BA54" s="222">
        <f t="shared" si="19"/>
        <v>0</v>
      </c>
      <c r="BB54" s="139">
        <v>1256756</v>
      </c>
      <c r="BC54" s="139"/>
      <c r="BD54" s="139"/>
      <c r="BE54" s="222">
        <f t="shared" si="20"/>
        <v>1256756</v>
      </c>
      <c r="BF54" s="139"/>
      <c r="BG54" s="139"/>
      <c r="BH54" s="139"/>
      <c r="BI54" s="222">
        <f t="shared" si="21"/>
        <v>0</v>
      </c>
      <c r="BJ54" s="222">
        <v>2818181.8181818202</v>
      </c>
      <c r="BK54" s="224">
        <f t="shared" si="22"/>
        <v>2524938</v>
      </c>
      <c r="BL54" s="139">
        <f t="shared" si="23"/>
        <v>-293243.81818182021</v>
      </c>
      <c r="BM54" s="139">
        <f t="shared" si="11"/>
        <v>89.594574193548326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11" customFormat="1" hidden="1">
      <c r="A55" s="40">
        <f t="shared" si="29"/>
        <v>8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535</v>
      </c>
      <c r="J55" s="39"/>
      <c r="K55" s="40" t="s">
        <v>58</v>
      </c>
      <c r="L55" s="38" t="s">
        <v>197</v>
      </c>
      <c r="M55" s="41" t="s">
        <v>198</v>
      </c>
      <c r="N55" s="42" t="s">
        <v>199</v>
      </c>
      <c r="O55" s="173" t="s">
        <v>529</v>
      </c>
      <c r="P55" s="173" t="s">
        <v>530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101">
        <v>2513514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2513514</v>
      </c>
      <c r="AT55" s="139"/>
      <c r="AU55" s="139"/>
      <c r="AV55" s="139"/>
      <c r="AW55" s="222">
        <f t="shared" si="18"/>
        <v>0</v>
      </c>
      <c r="AX55" s="139"/>
      <c r="AY55" s="139"/>
      <c r="AZ55" s="139"/>
      <c r="BA55" s="222">
        <f t="shared" si="19"/>
        <v>0</v>
      </c>
      <c r="BB55" s="139">
        <v>2513514</v>
      </c>
      <c r="BC55" s="139"/>
      <c r="BD55" s="139"/>
      <c r="BE55" s="222">
        <f t="shared" si="20"/>
        <v>2513514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2"/>
      <c r="BS55" s="152"/>
      <c r="BT55" s="152"/>
      <c r="BU55" s="152"/>
      <c r="BV55" s="152"/>
      <c r="BW55" s="152"/>
    </row>
    <row r="56" spans="1:75" s="11" customFormat="1">
      <c r="A56" s="40">
        <f t="shared" si="29"/>
        <v>9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7" t="s">
        <v>584</v>
      </c>
      <c r="J56" s="39"/>
      <c r="K56" s="40" t="s">
        <v>58</v>
      </c>
      <c r="L56" s="300" t="s">
        <v>709</v>
      </c>
      <c r="M56" s="41" t="s">
        <v>198</v>
      </c>
      <c r="N56" s="42" t="s">
        <v>201</v>
      </c>
      <c r="O56" s="173" t="s">
        <v>691</v>
      </c>
      <c r="P56" s="173" t="s">
        <v>699</v>
      </c>
      <c r="Q56" s="40" t="s">
        <v>62</v>
      </c>
      <c r="R56" s="51">
        <v>2818181.8181818202</v>
      </c>
      <c r="S56" s="44">
        <f t="shared" si="27"/>
        <v>281818.18181818206</v>
      </c>
      <c r="T56" s="41"/>
      <c r="U56" s="45">
        <f t="shared" si="3"/>
        <v>3100000.0000000023</v>
      </c>
      <c r="V56" s="46">
        <f t="shared" si="28"/>
        <v>2818181.8181818202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0">
        <v>0</v>
      </c>
      <c r="AP56" s="100">
        <v>0</v>
      </c>
      <c r="AQ56" s="100">
        <v>0</v>
      </c>
      <c r="AR56" s="100">
        <f t="shared" si="16"/>
        <v>0</v>
      </c>
      <c r="AS56" s="100">
        <f t="shared" si="17"/>
        <v>0</v>
      </c>
      <c r="AT56" s="139"/>
      <c r="AU56" s="139">
        <v>2536362</v>
      </c>
      <c r="AV56" s="139"/>
      <c r="AW56" s="222">
        <f t="shared" si="18"/>
        <v>2536362</v>
      </c>
      <c r="AX56" s="139"/>
      <c r="AY56" s="139"/>
      <c r="AZ56" s="139"/>
      <c r="BA56" s="222">
        <f t="shared" si="19"/>
        <v>0</v>
      </c>
      <c r="BB56" s="139"/>
      <c r="BC56" s="139"/>
      <c r="BD56" s="139"/>
      <c r="BE56" s="222">
        <f t="shared" si="20"/>
        <v>0</v>
      </c>
      <c r="BF56" s="139"/>
      <c r="BG56" s="139"/>
      <c r="BH56" s="139"/>
      <c r="BI56" s="222">
        <f t="shared" si="21"/>
        <v>0</v>
      </c>
      <c r="BJ56" s="222">
        <v>2818181.8181818202</v>
      </c>
      <c r="BK56" s="224">
        <f t="shared" si="22"/>
        <v>2536362</v>
      </c>
      <c r="BL56" s="139">
        <f t="shared" si="23"/>
        <v>-281819.81818182021</v>
      </c>
      <c r="BM56" s="139">
        <f t="shared" si="11"/>
        <v>89.999941935483804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9"/>
        <v>6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536</v>
      </c>
      <c r="J57" s="39"/>
      <c r="K57" s="40" t="s">
        <v>58</v>
      </c>
      <c r="L57" s="300" t="s">
        <v>398</v>
      </c>
      <c r="M57" s="41" t="s">
        <v>203</v>
      </c>
      <c r="N57" s="42" t="s">
        <v>204</v>
      </c>
      <c r="O57" s="165" t="s">
        <v>693</v>
      </c>
      <c r="P57" s="165" t="s">
        <v>701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 t="s">
        <v>132</v>
      </c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0</v>
      </c>
      <c r="AP57" s="101">
        <v>0</v>
      </c>
      <c r="AQ57" s="101">
        <v>0</v>
      </c>
      <c r="AR57" s="100">
        <f t="shared" si="16"/>
        <v>0</v>
      </c>
      <c r="AS57" s="100">
        <f t="shared" si="17"/>
        <v>0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9"/>
        <v>7</v>
      </c>
      <c r="B58" s="52"/>
      <c r="C58" s="282" t="s">
        <v>704</v>
      </c>
      <c r="D58" s="283">
        <v>177</v>
      </c>
      <c r="E58" s="284"/>
      <c r="F58" s="285" t="s">
        <v>129</v>
      </c>
      <c r="G58" s="286" t="s">
        <v>130</v>
      </c>
      <c r="H58" s="287" t="s">
        <v>131</v>
      </c>
      <c r="I58" s="288" t="s">
        <v>640</v>
      </c>
      <c r="J58" s="289"/>
      <c r="K58" s="290" t="s">
        <v>58</v>
      </c>
      <c r="L58" s="284" t="s">
        <v>710</v>
      </c>
      <c r="M58" s="291" t="s">
        <v>206</v>
      </c>
      <c r="N58" s="292" t="s">
        <v>638</v>
      </c>
      <c r="O58" s="293" t="s">
        <v>694</v>
      </c>
      <c r="P58" s="293" t="s">
        <v>702</v>
      </c>
      <c r="Q58" s="290" t="s">
        <v>62</v>
      </c>
      <c r="R58" s="294">
        <v>4779000</v>
      </c>
      <c r="S58" s="295">
        <f t="shared" si="27"/>
        <v>477900</v>
      </c>
      <c r="T58" s="296"/>
      <c r="U58" s="297">
        <f t="shared" si="3"/>
        <v>5256900</v>
      </c>
      <c r="V58" s="298">
        <f t="shared" si="28"/>
        <v>4779000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102">
        <v>0</v>
      </c>
      <c r="AP58" s="102"/>
      <c r="AQ58" s="102">
        <v>0</v>
      </c>
      <c r="AR58" s="102">
        <f t="shared" si="16"/>
        <v>0</v>
      </c>
      <c r="AS58" s="102">
        <f t="shared" si="17"/>
        <v>0</v>
      </c>
      <c r="AT58" s="250"/>
      <c r="AU58" s="250"/>
      <c r="AV58" s="250"/>
      <c r="AW58" s="223">
        <f t="shared" si="18"/>
        <v>0</v>
      </c>
      <c r="AX58" s="250"/>
      <c r="AY58" s="250"/>
      <c r="AZ58" s="250"/>
      <c r="BA58" s="223">
        <f t="shared" si="19"/>
        <v>0</v>
      </c>
      <c r="BB58" s="250"/>
      <c r="BC58" s="250"/>
      <c r="BD58" s="250">
        <v>4301100</v>
      </c>
      <c r="BE58" s="223">
        <f t="shared" si="20"/>
        <v>4301100</v>
      </c>
      <c r="BF58" s="250">
        <v>0</v>
      </c>
      <c r="BG58" s="250"/>
      <c r="BH58" s="250"/>
      <c r="BI58" s="223">
        <f t="shared" si="21"/>
        <v>0</v>
      </c>
      <c r="BJ58" s="223">
        <v>4779000</v>
      </c>
      <c r="BK58" s="225">
        <f t="shared" si="22"/>
        <v>4301100</v>
      </c>
      <c r="BL58" s="250">
        <f t="shared" si="23"/>
        <v>-477900</v>
      </c>
      <c r="BM58" s="250">
        <f t="shared" si="11"/>
        <v>90</v>
      </c>
      <c r="BN58" s="52"/>
      <c r="BO58" s="152"/>
      <c r="BP58" s="152"/>
      <c r="BQ58" s="152"/>
      <c r="BR58" s="152"/>
      <c r="BS58" s="152"/>
      <c r="BT58" s="152"/>
      <c r="BU58" s="152"/>
      <c r="BV58" s="152"/>
      <c r="BW58" s="152"/>
    </row>
    <row r="59" spans="1:75" s="11" customFormat="1" hidden="1">
      <c r="A59" s="30">
        <f t="shared" si="26"/>
        <v>8</v>
      </c>
      <c r="B59" s="266"/>
      <c r="C59" s="267" t="s">
        <v>639</v>
      </c>
      <c r="D59" s="268">
        <v>300</v>
      </c>
      <c r="E59" s="269"/>
      <c r="F59" s="266" t="s">
        <v>129</v>
      </c>
      <c r="G59" s="270" t="s">
        <v>130</v>
      </c>
      <c r="H59" s="271" t="s">
        <v>487</v>
      </c>
      <c r="I59" s="160" t="s">
        <v>586</v>
      </c>
      <c r="J59" s="272"/>
      <c r="K59" s="270" t="s">
        <v>58</v>
      </c>
      <c r="L59" s="269" t="s">
        <v>205</v>
      </c>
      <c r="M59" s="266" t="s">
        <v>206</v>
      </c>
      <c r="N59" s="273" t="s">
        <v>207</v>
      </c>
      <c r="O59" s="274" t="s">
        <v>587</v>
      </c>
      <c r="P59" s="274" t="s">
        <v>588</v>
      </c>
      <c r="Q59" s="270" t="s">
        <v>62</v>
      </c>
      <c r="R59" s="275">
        <v>6860000</v>
      </c>
      <c r="S59" s="276">
        <f t="shared" si="27"/>
        <v>686000</v>
      </c>
      <c r="T59" s="266"/>
      <c r="U59" s="277">
        <f t="shared" si="3"/>
        <v>7546000</v>
      </c>
      <c r="V59" s="278">
        <f t="shared" si="28"/>
        <v>6860000</v>
      </c>
      <c r="W59" s="266" t="s">
        <v>63</v>
      </c>
      <c r="X59" s="266"/>
      <c r="Y59" s="266"/>
      <c r="Z59" s="266"/>
      <c r="AA59" s="266"/>
      <c r="AB59" s="266"/>
      <c r="AC59" s="266"/>
      <c r="AD59" s="266"/>
      <c r="AE59" s="266" t="s">
        <v>132</v>
      </c>
      <c r="AF59" s="266"/>
      <c r="AG59" s="266"/>
      <c r="AH59" s="266"/>
      <c r="AI59" s="266"/>
      <c r="AJ59" s="266"/>
      <c r="AK59" s="266"/>
      <c r="AL59" s="266"/>
      <c r="AM59" s="266"/>
      <c r="AN59" s="266"/>
      <c r="AO59" s="279">
        <v>2700000</v>
      </c>
      <c r="AP59" s="279">
        <v>0</v>
      </c>
      <c r="AQ59" s="279">
        <v>0</v>
      </c>
      <c r="AR59" s="100">
        <f t="shared" si="16"/>
        <v>0</v>
      </c>
      <c r="AS59" s="100">
        <f t="shared" si="17"/>
        <v>2700000</v>
      </c>
      <c r="AT59" s="140"/>
      <c r="AU59" s="140">
        <v>2700000</v>
      </c>
      <c r="AV59" s="140"/>
      <c r="AW59" s="280">
        <f t="shared" si="18"/>
        <v>2700000</v>
      </c>
      <c r="AX59" s="140"/>
      <c r="AY59" s="140"/>
      <c r="AZ59" s="140"/>
      <c r="BA59" s="280">
        <f t="shared" si="19"/>
        <v>0</v>
      </c>
      <c r="BB59" s="140"/>
      <c r="BC59" s="140"/>
      <c r="BD59" s="140"/>
      <c r="BE59" s="280">
        <f t="shared" si="20"/>
        <v>0</v>
      </c>
      <c r="BF59" s="140"/>
      <c r="BG59" s="140"/>
      <c r="BH59" s="140"/>
      <c r="BI59" s="280">
        <f t="shared" si="21"/>
        <v>0</v>
      </c>
      <c r="BJ59" s="280">
        <v>6860000</v>
      </c>
      <c r="BK59" s="281">
        <f t="shared" si="22"/>
        <v>2700000</v>
      </c>
      <c r="BL59" s="139">
        <f t="shared" si="23"/>
        <v>-4160000</v>
      </c>
      <c r="BM59" s="140">
        <f t="shared" si="11"/>
        <v>39.358600583090379</v>
      </c>
      <c r="BN59" s="266"/>
      <c r="BO59" s="152" t="s">
        <v>471</v>
      </c>
      <c r="BP59" s="152" t="s">
        <v>472</v>
      </c>
      <c r="BQ59" s="155">
        <f>SUM(V30:V59)</f>
        <v>122248089.00000003</v>
      </c>
      <c r="BR59" s="155">
        <f>SUM(AS30:AS59)</f>
        <v>51306999</v>
      </c>
      <c r="BS59" s="152"/>
      <c r="BT59" s="152"/>
      <c r="BU59" s="152"/>
      <c r="BV59" s="152"/>
      <c r="BW59" s="152"/>
    </row>
    <row r="60" spans="1:75" s="36" customFormat="1">
      <c r="A60" s="14"/>
      <c r="B60" s="69"/>
      <c r="C60" s="66" t="s">
        <v>712</v>
      </c>
      <c r="D60" s="67"/>
      <c r="E60" s="68"/>
      <c r="F60" s="69"/>
      <c r="G60" s="69"/>
      <c r="H60" s="70"/>
      <c r="I60" s="161"/>
      <c r="J60" s="71"/>
      <c r="K60" s="68"/>
      <c r="L60" s="66"/>
      <c r="M60" s="69"/>
      <c r="N60" s="68"/>
      <c r="O60" s="71"/>
      <c r="P60" s="71"/>
      <c r="Q60" s="68"/>
      <c r="R60" s="72">
        <f>+R32+R37+R46+R47+R48+R53+R56+R57+R58</f>
        <v>32497181.454545472</v>
      </c>
      <c r="S60" s="72">
        <f t="shared" ref="S60:AS60" si="30">+S32+S37+S46+S47+S48+S53+S56+S57+S58</f>
        <v>3249718.1454545469</v>
      </c>
      <c r="T60" s="72">
        <f t="shared" si="30"/>
        <v>0</v>
      </c>
      <c r="U60" s="72">
        <f t="shared" si="30"/>
        <v>35746899.600000024</v>
      </c>
      <c r="V60" s="72">
        <f t="shared" si="30"/>
        <v>32497181.454545472</v>
      </c>
      <c r="W60" s="72" t="e">
        <f t="shared" si="30"/>
        <v>#VALUE!</v>
      </c>
      <c r="X60" s="72">
        <f t="shared" si="30"/>
        <v>0</v>
      </c>
      <c r="Y60" s="72">
        <f t="shared" si="30"/>
        <v>0</v>
      </c>
      <c r="Z60" s="72">
        <f t="shared" si="30"/>
        <v>0</v>
      </c>
      <c r="AA60" s="72">
        <f t="shared" si="30"/>
        <v>0</v>
      </c>
      <c r="AB60" s="72">
        <f t="shared" si="30"/>
        <v>0</v>
      </c>
      <c r="AC60" s="72">
        <f t="shared" si="30"/>
        <v>0</v>
      </c>
      <c r="AD60" s="72">
        <f t="shared" si="30"/>
        <v>0</v>
      </c>
      <c r="AE60" s="72" t="e">
        <f t="shared" si="30"/>
        <v>#VALUE!</v>
      </c>
      <c r="AF60" s="72">
        <f t="shared" si="30"/>
        <v>0</v>
      </c>
      <c r="AG60" s="72">
        <f t="shared" si="30"/>
        <v>0</v>
      </c>
      <c r="AH60" s="72">
        <f t="shared" si="30"/>
        <v>0</v>
      </c>
      <c r="AI60" s="72">
        <f t="shared" si="30"/>
        <v>0</v>
      </c>
      <c r="AJ60" s="72">
        <f t="shared" si="30"/>
        <v>0</v>
      </c>
      <c r="AK60" s="72">
        <f t="shared" si="30"/>
        <v>0</v>
      </c>
      <c r="AL60" s="72">
        <f t="shared" si="30"/>
        <v>0</v>
      </c>
      <c r="AM60" s="72">
        <f t="shared" si="30"/>
        <v>0</v>
      </c>
      <c r="AN60" s="72">
        <f t="shared" si="30"/>
        <v>0</v>
      </c>
      <c r="AO60" s="72">
        <f t="shared" si="30"/>
        <v>0</v>
      </c>
      <c r="AP60" s="72">
        <f t="shared" si="30"/>
        <v>0</v>
      </c>
      <c r="AQ60" s="72">
        <f t="shared" si="30"/>
        <v>0</v>
      </c>
      <c r="AR60" s="72">
        <f t="shared" si="30"/>
        <v>0</v>
      </c>
      <c r="AS60" s="72">
        <f t="shared" si="30"/>
        <v>0</v>
      </c>
      <c r="AT60" s="146">
        <f t="shared" ref="AT60:BL60" si="31">SUM(AT17:AT59)</f>
        <v>19677272</v>
      </c>
      <c r="AU60" s="146">
        <f t="shared" si="31"/>
        <v>8590906</v>
      </c>
      <c r="AV60" s="146">
        <f t="shared" si="31"/>
        <v>2495454</v>
      </c>
      <c r="AW60" s="146">
        <f t="shared" si="31"/>
        <v>30763632</v>
      </c>
      <c r="AX60" s="146">
        <f t="shared" si="31"/>
        <v>4135135</v>
      </c>
      <c r="AY60" s="146">
        <f t="shared" si="31"/>
        <v>4986487</v>
      </c>
      <c r="AZ60" s="146">
        <f t="shared" si="31"/>
        <v>2067567</v>
      </c>
      <c r="BA60" s="146">
        <f t="shared" si="31"/>
        <v>11189189</v>
      </c>
      <c r="BB60" s="146">
        <f t="shared" si="31"/>
        <v>22418915</v>
      </c>
      <c r="BC60" s="146">
        <f t="shared" si="31"/>
        <v>0</v>
      </c>
      <c r="BD60" s="146">
        <f t="shared" si="31"/>
        <v>26900805</v>
      </c>
      <c r="BE60" s="146">
        <f t="shared" si="31"/>
        <v>50981882</v>
      </c>
      <c r="BF60" s="146">
        <f t="shared" si="31"/>
        <v>6202702</v>
      </c>
      <c r="BG60" s="146">
        <f t="shared" si="31"/>
        <v>0</v>
      </c>
      <c r="BH60" s="146">
        <f t="shared" si="31"/>
        <v>0</v>
      </c>
      <c r="BI60" s="146">
        <f t="shared" si="31"/>
        <v>6202702</v>
      </c>
      <c r="BJ60" s="232">
        <v>143221589.00000003</v>
      </c>
      <c r="BK60" s="146">
        <f>SUM(BK17:BK59)</f>
        <v>99137405</v>
      </c>
      <c r="BL60" s="146">
        <f t="shared" si="31"/>
        <v>-44084184.00000006</v>
      </c>
      <c r="BM60" s="236">
        <f t="shared" si="11"/>
        <v>69.219595797111268</v>
      </c>
      <c r="BN60" s="72"/>
      <c r="BO60" s="156">
        <f>AS60</f>
        <v>0</v>
      </c>
      <c r="BP60" s="156">
        <v>117469089</v>
      </c>
      <c r="BQ60" s="156">
        <f>AS60/BP60*100</f>
        <v>0</v>
      </c>
      <c r="BR60" s="153"/>
      <c r="BS60" s="153"/>
      <c r="BT60" s="153"/>
      <c r="BU60" s="153"/>
      <c r="BV60" s="153"/>
      <c r="BW60" s="153"/>
    </row>
    <row r="61" spans="1:75" s="36" customFormat="1">
      <c r="A61" s="92"/>
      <c r="B61" s="93"/>
      <c r="C61" s="20"/>
      <c r="D61" s="94"/>
      <c r="E61" s="92"/>
      <c r="F61" s="93"/>
      <c r="G61" s="93"/>
      <c r="H61" s="95"/>
      <c r="I61" s="20"/>
      <c r="J61" s="96"/>
      <c r="K61" s="92"/>
      <c r="L61" s="20"/>
      <c r="M61" s="93"/>
      <c r="N61" s="92"/>
      <c r="O61" s="96"/>
      <c r="P61" s="96"/>
      <c r="Q61" s="92"/>
      <c r="R61" s="97"/>
      <c r="S61" s="97"/>
      <c r="T61" s="93"/>
      <c r="U61" s="97"/>
      <c r="V61" s="97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7"/>
      <c r="AP61" s="97"/>
      <c r="AQ61" s="97"/>
      <c r="AR61" s="97"/>
      <c r="AS61" s="9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47"/>
      <c r="BM61" s="234"/>
      <c r="BN61" s="97"/>
      <c r="BO61" s="153"/>
      <c r="BP61" s="153"/>
      <c r="BQ61" s="153"/>
      <c r="BR61" s="153"/>
      <c r="BS61" s="153"/>
      <c r="BT61" s="153"/>
      <c r="BU61" s="153"/>
      <c r="BV61" s="153"/>
      <c r="BW61" s="153"/>
    </row>
    <row r="62" spans="1:75" s="11" customFormat="1" hidden="1">
      <c r="A62" s="30">
        <v>1</v>
      </c>
      <c r="B62" s="31"/>
      <c r="C62" s="29" t="s">
        <v>209</v>
      </c>
      <c r="D62" s="29">
        <v>13.75</v>
      </c>
      <c r="E62" s="30"/>
      <c r="F62" s="91" t="s">
        <v>210</v>
      </c>
      <c r="G62" s="30" t="s">
        <v>211</v>
      </c>
      <c r="H62" s="29" t="s">
        <v>212</v>
      </c>
      <c r="I62" s="107" t="s">
        <v>402</v>
      </c>
      <c r="J62" s="33"/>
      <c r="K62" s="30" t="s">
        <v>58</v>
      </c>
      <c r="L62" s="29" t="s">
        <v>654</v>
      </c>
      <c r="M62" s="31" t="s">
        <v>214</v>
      </c>
      <c r="N62" s="88" t="s">
        <v>215</v>
      </c>
      <c r="O62" s="117">
        <v>44474</v>
      </c>
      <c r="P62" s="117">
        <v>44838</v>
      </c>
      <c r="Q62" s="30" t="s">
        <v>62</v>
      </c>
      <c r="R62" s="37">
        <v>2800000</v>
      </c>
      <c r="S62" s="89">
        <f>+R62*10%</f>
        <v>280000</v>
      </c>
      <c r="T62" s="31"/>
      <c r="U62" s="35">
        <f>+R62+S62+T62</f>
        <v>3080000</v>
      </c>
      <c r="V62" s="34">
        <f>+R62</f>
        <v>2800000</v>
      </c>
      <c r="W62" s="31" t="s">
        <v>63</v>
      </c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100">
        <v>2520000</v>
      </c>
      <c r="AP62" s="100">
        <v>0</v>
      </c>
      <c r="AQ62" s="100">
        <v>0</v>
      </c>
      <c r="AR62" s="100">
        <f t="shared" ref="AR62:AR75" si="32">AP62+AQ62</f>
        <v>0</v>
      </c>
      <c r="AS62" s="100">
        <f t="shared" ref="AS62:AS75" si="33">AO62+AR62</f>
        <v>2520000</v>
      </c>
      <c r="AT62" s="139"/>
      <c r="AU62" s="139"/>
      <c r="AV62" s="139"/>
      <c r="AW62" s="222">
        <f t="shared" ref="AW62:AW75" si="34">SUM(AT62:AV62)</f>
        <v>0</v>
      </c>
      <c r="AX62" s="139"/>
      <c r="AY62" s="139"/>
      <c r="AZ62" s="139"/>
      <c r="BA62" s="222">
        <f t="shared" ref="BA62:BA75" si="35">SUM(AX62:AZ62)</f>
        <v>0</v>
      </c>
      <c r="BB62" s="139"/>
      <c r="BC62" s="139"/>
      <c r="BD62" s="139"/>
      <c r="BE62" s="222">
        <f t="shared" ref="BE62:BE75" si="36">SUM(BB62:BD62)</f>
        <v>0</v>
      </c>
      <c r="BF62" s="139">
        <v>2520000</v>
      </c>
      <c r="BG62" s="139"/>
      <c r="BH62" s="139"/>
      <c r="BI62" s="222">
        <f t="shared" ref="BI62:BI75" si="37">SUM(BF62:BH62)</f>
        <v>2520000</v>
      </c>
      <c r="BJ62" s="222">
        <v>2800000</v>
      </c>
      <c r="BK62" s="224">
        <f t="shared" ref="BK62:BK75" si="38">AW62+BA62+BE62+BI62</f>
        <v>2520000</v>
      </c>
      <c r="BL62" s="139">
        <f t="shared" ref="BL62:BL75" si="39">BK62-R62</f>
        <v>-280000</v>
      </c>
      <c r="BM62" s="139">
        <f t="shared" si="11"/>
        <v>90</v>
      </c>
      <c r="BN62" s="31"/>
      <c r="BO62" s="152" t="s">
        <v>473</v>
      </c>
      <c r="BP62" s="152" t="s">
        <v>473</v>
      </c>
      <c r="BQ62" s="152"/>
      <c r="BR62" s="152"/>
      <c r="BS62" s="152"/>
      <c r="BT62" s="152"/>
      <c r="BU62" s="152"/>
      <c r="BV62" s="152"/>
      <c r="BW62" s="152"/>
    </row>
    <row r="63" spans="1:75" s="11" customFormat="1" hidden="1">
      <c r="A63" s="40">
        <f>+A62+1</f>
        <v>2</v>
      </c>
      <c r="B63" s="41"/>
      <c r="C63" s="38" t="s">
        <v>209</v>
      </c>
      <c r="D63" s="38">
        <v>5.75</v>
      </c>
      <c r="E63" s="40"/>
      <c r="F63" s="80" t="s">
        <v>210</v>
      </c>
      <c r="G63" s="40" t="s">
        <v>211</v>
      </c>
      <c r="H63" s="38" t="s">
        <v>216</v>
      </c>
      <c r="I63" s="107" t="s">
        <v>402</v>
      </c>
      <c r="J63" s="39"/>
      <c r="K63" s="40" t="s">
        <v>58</v>
      </c>
      <c r="L63" s="38" t="s">
        <v>217</v>
      </c>
      <c r="M63" s="41" t="s">
        <v>218</v>
      </c>
      <c r="N63" s="42" t="s">
        <v>219</v>
      </c>
      <c r="O63" s="116">
        <v>44553</v>
      </c>
      <c r="P63" s="116">
        <v>44917</v>
      </c>
      <c r="Q63" s="40" t="s">
        <v>62</v>
      </c>
      <c r="R63" s="43">
        <v>1260000</v>
      </c>
      <c r="S63" s="44">
        <f t="shared" ref="S63:S75" si="40">+R63*10%</f>
        <v>126000</v>
      </c>
      <c r="T63" s="41"/>
      <c r="U63" s="45">
        <f t="shared" ref="U63:U75" si="41">+R63+S63+T63</f>
        <v>1386000</v>
      </c>
      <c r="V63" s="46">
        <f t="shared" ref="V63:V75" si="42">+R63</f>
        <v>1260000</v>
      </c>
      <c r="W63" s="41" t="s">
        <v>63</v>
      </c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101">
        <v>1134000</v>
      </c>
      <c r="AR63" s="100">
        <f t="shared" si="32"/>
        <v>1134000</v>
      </c>
      <c r="AS63" s="100">
        <f t="shared" si="33"/>
        <v>1134000</v>
      </c>
      <c r="AT63" s="139"/>
      <c r="AU63" s="139"/>
      <c r="AV63" s="139"/>
      <c r="AW63" s="222">
        <f t="shared" si="34"/>
        <v>0</v>
      </c>
      <c r="AX63" s="139"/>
      <c r="AY63" s="139"/>
      <c r="AZ63" s="139"/>
      <c r="BA63" s="222">
        <f t="shared" si="35"/>
        <v>0</v>
      </c>
      <c r="BB63" s="139"/>
      <c r="BC63" s="139"/>
      <c r="BD63" s="139"/>
      <c r="BE63" s="222">
        <f t="shared" si="36"/>
        <v>0</v>
      </c>
      <c r="BF63" s="139"/>
      <c r="BG63" s="139"/>
      <c r="BH63" s="139"/>
      <c r="BI63" s="222">
        <f t="shared" si="37"/>
        <v>0</v>
      </c>
      <c r="BJ63" s="222">
        <v>1260000</v>
      </c>
      <c r="BK63" s="224">
        <f t="shared" si="38"/>
        <v>0</v>
      </c>
      <c r="BL63" s="139">
        <f t="shared" si="39"/>
        <v>-1260000</v>
      </c>
      <c r="BM63" s="139">
        <f t="shared" si="11"/>
        <v>0</v>
      </c>
      <c r="BN63" s="41"/>
      <c r="BO63" s="152" t="s">
        <v>473</v>
      </c>
      <c r="BP63" s="152" t="s">
        <v>473</v>
      </c>
      <c r="BQ63" s="155">
        <f>V62+V63+V75</f>
        <v>10878181.818181816</v>
      </c>
      <c r="BR63" s="155">
        <f>AS62+AS63+AS75</f>
        <v>9795892</v>
      </c>
      <c r="BS63" s="152"/>
      <c r="BT63" s="152"/>
      <c r="BU63" s="152"/>
      <c r="BV63" s="152"/>
      <c r="BW63" s="152"/>
    </row>
    <row r="64" spans="1:75" s="11" customFormat="1" hidden="1">
      <c r="A64" s="40">
        <f t="shared" ref="A64:A75" si="43">+A63+1</f>
        <v>3</v>
      </c>
      <c r="B64" s="41"/>
      <c r="C64" s="38" t="s">
        <v>220</v>
      </c>
      <c r="D64" s="38"/>
      <c r="E64" s="81">
        <v>16</v>
      </c>
      <c r="F64" s="80" t="s">
        <v>221</v>
      </c>
      <c r="G64" s="40" t="s">
        <v>222</v>
      </c>
      <c r="H64" s="38" t="s">
        <v>223</v>
      </c>
      <c r="I64" s="109" t="s">
        <v>589</v>
      </c>
      <c r="J64" s="39"/>
      <c r="K64" s="40" t="s">
        <v>58</v>
      </c>
      <c r="L64" s="38" t="s">
        <v>224</v>
      </c>
      <c r="M64" s="41" t="s">
        <v>225</v>
      </c>
      <c r="N64" s="42" t="s">
        <v>226</v>
      </c>
      <c r="O64" s="165" t="s">
        <v>549</v>
      </c>
      <c r="P64" s="165" t="s">
        <v>590</v>
      </c>
      <c r="Q64" s="40" t="s">
        <v>62</v>
      </c>
      <c r="R64" s="43">
        <v>5500000</v>
      </c>
      <c r="S64" s="44">
        <f t="shared" si="40"/>
        <v>550000</v>
      </c>
      <c r="T64" s="41"/>
      <c r="U64" s="45">
        <f t="shared" si="41"/>
        <v>6050000</v>
      </c>
      <c r="V64" s="46">
        <f t="shared" si="42"/>
        <v>5500000</v>
      </c>
      <c r="W64" s="41" t="s">
        <v>63</v>
      </c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100">
        <f t="shared" si="32"/>
        <v>0</v>
      </c>
      <c r="AS64" s="100">
        <f t="shared" si="33"/>
        <v>0</v>
      </c>
      <c r="AT64" s="139"/>
      <c r="AU64" s="139"/>
      <c r="AV64" s="139"/>
      <c r="AW64" s="222">
        <f t="shared" si="34"/>
        <v>0</v>
      </c>
      <c r="AX64" s="139"/>
      <c r="AY64" s="139"/>
      <c r="AZ64" s="139"/>
      <c r="BA64" s="222">
        <f t="shared" si="35"/>
        <v>0</v>
      </c>
      <c r="BB64" s="139"/>
      <c r="BC64" s="139"/>
      <c r="BD64" s="139"/>
      <c r="BE64" s="222">
        <f t="shared" si="36"/>
        <v>0</v>
      </c>
      <c r="BF64" s="139"/>
      <c r="BG64" s="139"/>
      <c r="BH64" s="139"/>
      <c r="BI64" s="222">
        <f t="shared" si="37"/>
        <v>0</v>
      </c>
      <c r="BJ64" s="222">
        <v>5500000</v>
      </c>
      <c r="BK64" s="224">
        <f t="shared" si="38"/>
        <v>0</v>
      </c>
      <c r="BL64" s="139">
        <f t="shared" si="39"/>
        <v>-5500000</v>
      </c>
      <c r="BM64" s="139">
        <f t="shared" si="11"/>
        <v>0</v>
      </c>
      <c r="BN64" s="41"/>
      <c r="BO64" s="152" t="s">
        <v>473</v>
      </c>
      <c r="BP64" s="152" t="s">
        <v>474</v>
      </c>
      <c r="BQ64" s="152"/>
      <c r="BR64" s="152"/>
      <c r="BS64" s="152"/>
      <c r="BT64" s="152"/>
      <c r="BU64" s="152"/>
      <c r="BV64" s="152"/>
      <c r="BW64" s="152"/>
    </row>
    <row r="65" spans="1:75" s="11" customFormat="1" hidden="1">
      <c r="A65" s="40">
        <f t="shared" si="43"/>
        <v>4</v>
      </c>
      <c r="B65" s="41"/>
      <c r="C65" s="38" t="s">
        <v>220</v>
      </c>
      <c r="D65" s="38"/>
      <c r="E65" s="81">
        <v>16</v>
      </c>
      <c r="F65" s="80" t="s">
        <v>221</v>
      </c>
      <c r="G65" s="40" t="s">
        <v>222</v>
      </c>
      <c r="H65" s="38" t="s">
        <v>223</v>
      </c>
      <c r="I65" s="109" t="s">
        <v>592</v>
      </c>
      <c r="J65" s="39"/>
      <c r="K65" s="40" t="s">
        <v>58</v>
      </c>
      <c r="L65" s="38" t="s">
        <v>227</v>
      </c>
      <c r="M65" s="41" t="s">
        <v>228</v>
      </c>
      <c r="N65" s="42" t="s">
        <v>229</v>
      </c>
      <c r="O65" s="165" t="s">
        <v>549</v>
      </c>
      <c r="P65" s="165" t="s">
        <v>590</v>
      </c>
      <c r="Q65" s="40" t="s">
        <v>62</v>
      </c>
      <c r="R65" s="43">
        <v>5000000</v>
      </c>
      <c r="S65" s="44">
        <f t="shared" si="40"/>
        <v>500000</v>
      </c>
      <c r="T65" s="41"/>
      <c r="U65" s="45">
        <f t="shared" si="41"/>
        <v>5500000</v>
      </c>
      <c r="V65" s="46">
        <f t="shared" si="42"/>
        <v>5000000</v>
      </c>
      <c r="W65" s="41" t="s">
        <v>63</v>
      </c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100">
        <f t="shared" si="32"/>
        <v>0</v>
      </c>
      <c r="AS65" s="100">
        <f t="shared" si="33"/>
        <v>0</v>
      </c>
      <c r="AT65" s="139"/>
      <c r="AU65" s="139"/>
      <c r="AV65" s="139"/>
      <c r="AW65" s="222">
        <f t="shared" si="34"/>
        <v>0</v>
      </c>
      <c r="AX65" s="139"/>
      <c r="AY65" s="139"/>
      <c r="AZ65" s="139"/>
      <c r="BA65" s="222">
        <f t="shared" si="35"/>
        <v>0</v>
      </c>
      <c r="BB65" s="139"/>
      <c r="BC65" s="139"/>
      <c r="BD65" s="139"/>
      <c r="BE65" s="222">
        <f t="shared" si="36"/>
        <v>0</v>
      </c>
      <c r="BF65" s="139"/>
      <c r="BG65" s="139"/>
      <c r="BH65" s="139"/>
      <c r="BI65" s="222">
        <f t="shared" si="37"/>
        <v>0</v>
      </c>
      <c r="BJ65" s="222">
        <v>5000000</v>
      </c>
      <c r="BK65" s="224">
        <f t="shared" si="38"/>
        <v>0</v>
      </c>
      <c r="BL65" s="139">
        <f t="shared" si="39"/>
        <v>-5000000</v>
      </c>
      <c r="BM65" s="139">
        <f t="shared" si="11"/>
        <v>0</v>
      </c>
      <c r="BN65" s="41"/>
      <c r="BO65" s="152" t="s">
        <v>473</v>
      </c>
      <c r="BP65" s="152" t="s">
        <v>474</v>
      </c>
      <c r="BQ65" s="152"/>
      <c r="BR65" s="152"/>
      <c r="BS65" s="152"/>
      <c r="BT65" s="152"/>
      <c r="BU65" s="152"/>
      <c r="BV65" s="152"/>
      <c r="BW65" s="152"/>
    </row>
    <row r="66" spans="1:75" s="11" customFormat="1" hidden="1">
      <c r="A66" s="40">
        <f t="shared" si="43"/>
        <v>5</v>
      </c>
      <c r="B66" s="41"/>
      <c r="C66" s="38" t="s">
        <v>230</v>
      </c>
      <c r="D66" s="38">
        <v>92</v>
      </c>
      <c r="E66" s="40"/>
      <c r="F66" s="80" t="s">
        <v>221</v>
      </c>
      <c r="G66" s="40" t="s">
        <v>222</v>
      </c>
      <c r="H66" s="38" t="s">
        <v>231</v>
      </c>
      <c r="I66" s="107" t="s">
        <v>593</v>
      </c>
      <c r="J66" s="39"/>
      <c r="K66" s="40" t="s">
        <v>58</v>
      </c>
      <c r="L66" s="38" t="s">
        <v>232</v>
      </c>
      <c r="M66" s="41" t="s">
        <v>233</v>
      </c>
      <c r="N66" s="42" t="s">
        <v>234</v>
      </c>
      <c r="O66" s="114">
        <v>44728</v>
      </c>
      <c r="P66" s="114">
        <v>45458</v>
      </c>
      <c r="Q66" s="40" t="s">
        <v>62</v>
      </c>
      <c r="R66" s="43">
        <v>5000000</v>
      </c>
      <c r="S66" s="44">
        <f t="shared" si="40"/>
        <v>500000</v>
      </c>
      <c r="T66" s="41"/>
      <c r="U66" s="45">
        <f t="shared" si="41"/>
        <v>5500000</v>
      </c>
      <c r="V66" s="46">
        <f t="shared" si="42"/>
        <v>5000000</v>
      </c>
      <c r="W66" s="41" t="s">
        <v>63</v>
      </c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101">
        <v>9450000</v>
      </c>
      <c r="AP66" s="101">
        <v>0</v>
      </c>
      <c r="AQ66" s="101">
        <v>0</v>
      </c>
      <c r="AR66" s="100">
        <f t="shared" si="32"/>
        <v>0</v>
      </c>
      <c r="AS66" s="100">
        <f t="shared" si="33"/>
        <v>9450000</v>
      </c>
      <c r="AT66" s="139"/>
      <c r="AU66" s="139"/>
      <c r="AV66" s="139"/>
      <c r="AW66" s="222">
        <f t="shared" si="34"/>
        <v>0</v>
      </c>
      <c r="AX66" s="139"/>
      <c r="AY66" s="139"/>
      <c r="AZ66" s="139">
        <v>9450000</v>
      </c>
      <c r="BA66" s="222">
        <f t="shared" si="35"/>
        <v>9450000</v>
      </c>
      <c r="BB66" s="139"/>
      <c r="BC66" s="139"/>
      <c r="BD66" s="139"/>
      <c r="BE66" s="222">
        <f t="shared" si="36"/>
        <v>0</v>
      </c>
      <c r="BF66" s="139"/>
      <c r="BG66" s="139"/>
      <c r="BH66" s="139"/>
      <c r="BI66" s="222">
        <f t="shared" si="37"/>
        <v>0</v>
      </c>
      <c r="BJ66" s="222">
        <v>5000000</v>
      </c>
      <c r="BK66" s="224">
        <f t="shared" si="38"/>
        <v>9450000</v>
      </c>
      <c r="BL66" s="139">
        <f t="shared" si="39"/>
        <v>4450000</v>
      </c>
      <c r="BM66" s="139">
        <f t="shared" si="11"/>
        <v>189</v>
      </c>
      <c r="BN66" s="41" t="s">
        <v>501</v>
      </c>
      <c r="BO66" s="152" t="s">
        <v>473</v>
      </c>
      <c r="BP66" s="152" t="s">
        <v>474</v>
      </c>
      <c r="BQ66" s="152"/>
      <c r="BR66" s="152"/>
      <c r="BS66" s="152"/>
      <c r="BT66" s="152"/>
      <c r="BU66" s="152"/>
      <c r="BV66" s="152"/>
      <c r="BW66" s="152"/>
    </row>
    <row r="67" spans="1:75" s="11" customFormat="1" hidden="1">
      <c r="A67" s="40">
        <f t="shared" si="43"/>
        <v>6</v>
      </c>
      <c r="B67" s="41"/>
      <c r="C67" s="38" t="s">
        <v>230</v>
      </c>
      <c r="D67" s="38">
        <v>13</v>
      </c>
      <c r="E67" s="40"/>
      <c r="F67" s="80" t="s">
        <v>221</v>
      </c>
      <c r="G67" s="40" t="s">
        <v>222</v>
      </c>
      <c r="H67" s="38" t="s">
        <v>223</v>
      </c>
      <c r="I67" s="109" t="s">
        <v>591</v>
      </c>
      <c r="J67" s="39"/>
      <c r="K67" s="40" t="s">
        <v>58</v>
      </c>
      <c r="L67" s="38" t="s">
        <v>235</v>
      </c>
      <c r="M67" s="41" t="s">
        <v>236</v>
      </c>
      <c r="N67" s="42" t="s">
        <v>237</v>
      </c>
      <c r="O67" s="165" t="s">
        <v>549</v>
      </c>
      <c r="P67" s="165" t="s">
        <v>590</v>
      </c>
      <c r="Q67" s="40" t="s">
        <v>62</v>
      </c>
      <c r="R67" s="43">
        <v>1430000</v>
      </c>
      <c r="S67" s="44">
        <f t="shared" si="40"/>
        <v>143000</v>
      </c>
      <c r="T67" s="41"/>
      <c r="U67" s="45">
        <f t="shared" si="41"/>
        <v>1573000</v>
      </c>
      <c r="V67" s="46">
        <f t="shared" si="42"/>
        <v>1430000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100">
        <f t="shared" si="32"/>
        <v>0</v>
      </c>
      <c r="AS67" s="100">
        <f t="shared" si="33"/>
        <v>0</v>
      </c>
      <c r="AT67" s="139"/>
      <c r="AU67" s="139"/>
      <c r="AV67" s="139"/>
      <c r="AW67" s="222">
        <f t="shared" si="34"/>
        <v>0</v>
      </c>
      <c r="AX67" s="139"/>
      <c r="AY67" s="139"/>
      <c r="AZ67" s="139"/>
      <c r="BA67" s="222">
        <f t="shared" si="35"/>
        <v>0</v>
      </c>
      <c r="BB67" s="139"/>
      <c r="BC67" s="139"/>
      <c r="BD67" s="139"/>
      <c r="BE67" s="222">
        <f t="shared" si="36"/>
        <v>0</v>
      </c>
      <c r="BF67" s="139"/>
      <c r="BG67" s="139"/>
      <c r="BH67" s="139"/>
      <c r="BI67" s="222">
        <f t="shared" si="37"/>
        <v>0</v>
      </c>
      <c r="BJ67" s="222">
        <v>1430000</v>
      </c>
      <c r="BK67" s="224">
        <f t="shared" si="38"/>
        <v>0</v>
      </c>
      <c r="BL67" s="139">
        <f t="shared" si="39"/>
        <v>-1430000</v>
      </c>
      <c r="BM67" s="139">
        <f t="shared" si="11"/>
        <v>0</v>
      </c>
      <c r="BN67" s="41"/>
      <c r="BO67" s="152" t="s">
        <v>473</v>
      </c>
      <c r="BP67" s="152" t="s">
        <v>474</v>
      </c>
      <c r="BQ67" s="152"/>
      <c r="BR67" s="152"/>
      <c r="BS67" s="152"/>
      <c r="BT67" s="152"/>
      <c r="BU67" s="152"/>
      <c r="BV67" s="152"/>
      <c r="BW67" s="152"/>
    </row>
    <row r="68" spans="1:75" s="11" customFormat="1" hidden="1">
      <c r="A68" s="40">
        <f t="shared" si="43"/>
        <v>7</v>
      </c>
      <c r="B68" s="41"/>
      <c r="C68" s="38" t="s">
        <v>238</v>
      </c>
      <c r="D68" s="38">
        <v>13</v>
      </c>
      <c r="E68" s="40"/>
      <c r="F68" s="80" t="s">
        <v>221</v>
      </c>
      <c r="G68" s="40" t="s">
        <v>222</v>
      </c>
      <c r="H68" s="38" t="s">
        <v>223</v>
      </c>
      <c r="I68" s="107" t="s">
        <v>489</v>
      </c>
      <c r="J68" s="39"/>
      <c r="K68" s="40" t="s">
        <v>58</v>
      </c>
      <c r="L68" s="38" t="s">
        <v>239</v>
      </c>
      <c r="M68" s="41" t="s">
        <v>240</v>
      </c>
      <c r="N68" s="42" t="s">
        <v>241</v>
      </c>
      <c r="O68" s="114">
        <v>44179</v>
      </c>
      <c r="P68" s="114">
        <v>44543</v>
      </c>
      <c r="Q68" s="40" t="s">
        <v>62</v>
      </c>
      <c r="R68" s="43">
        <v>3636364</v>
      </c>
      <c r="S68" s="44">
        <f t="shared" si="40"/>
        <v>363636.4</v>
      </c>
      <c r="T68" s="41"/>
      <c r="U68" s="45">
        <f t="shared" si="41"/>
        <v>4000000.4</v>
      </c>
      <c r="V68" s="46">
        <f t="shared" si="42"/>
        <v>3636364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100">
        <f t="shared" si="32"/>
        <v>0</v>
      </c>
      <c r="AS68" s="100">
        <f t="shared" si="33"/>
        <v>0</v>
      </c>
      <c r="AT68" s="139"/>
      <c r="AU68" s="139"/>
      <c r="AV68" s="139"/>
      <c r="AW68" s="222">
        <f t="shared" si="34"/>
        <v>0</v>
      </c>
      <c r="AX68" s="139"/>
      <c r="AY68" s="139"/>
      <c r="AZ68" s="139"/>
      <c r="BA68" s="222">
        <f t="shared" si="35"/>
        <v>0</v>
      </c>
      <c r="BB68" s="139"/>
      <c r="BC68" s="139"/>
      <c r="BD68" s="139"/>
      <c r="BE68" s="222">
        <f t="shared" si="36"/>
        <v>0</v>
      </c>
      <c r="BF68" s="139"/>
      <c r="BG68" s="139"/>
      <c r="BH68" s="139"/>
      <c r="BI68" s="222">
        <f t="shared" si="37"/>
        <v>0</v>
      </c>
      <c r="BJ68" s="222">
        <v>3636364</v>
      </c>
      <c r="BK68" s="224">
        <f t="shared" si="38"/>
        <v>0</v>
      </c>
      <c r="BL68" s="139">
        <f t="shared" si="39"/>
        <v>-3636364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 hidden="1">
      <c r="A69" s="40">
        <f t="shared" si="43"/>
        <v>8</v>
      </c>
      <c r="B69" s="41"/>
      <c r="C69" s="38" t="s">
        <v>230</v>
      </c>
      <c r="D69" s="38">
        <v>12</v>
      </c>
      <c r="E69" s="40"/>
      <c r="F69" s="80" t="s">
        <v>221</v>
      </c>
      <c r="G69" s="40" t="s">
        <v>222</v>
      </c>
      <c r="H69" s="38" t="s">
        <v>223</v>
      </c>
      <c r="I69" s="107" t="s">
        <v>596</v>
      </c>
      <c r="J69" s="39"/>
      <c r="K69" s="40" t="s">
        <v>58</v>
      </c>
      <c r="L69" s="38" t="s">
        <v>242</v>
      </c>
      <c r="M69" s="41" t="s">
        <v>243</v>
      </c>
      <c r="N69" s="42" t="s">
        <v>244</v>
      </c>
      <c r="O69" s="167" t="s">
        <v>276</v>
      </c>
      <c r="P69" s="167" t="s">
        <v>595</v>
      </c>
      <c r="Q69" s="40" t="s">
        <v>62</v>
      </c>
      <c r="R69" s="43">
        <v>2200000</v>
      </c>
      <c r="S69" s="44">
        <f t="shared" si="40"/>
        <v>220000</v>
      </c>
      <c r="T69" s="41"/>
      <c r="U69" s="45">
        <f t="shared" si="41"/>
        <v>2420000</v>
      </c>
      <c r="V69" s="46">
        <f t="shared" si="42"/>
        <v>2200000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100">
        <f t="shared" si="32"/>
        <v>0</v>
      </c>
      <c r="AS69" s="100">
        <f t="shared" si="33"/>
        <v>0</v>
      </c>
      <c r="AT69" s="139"/>
      <c r="AU69" s="139"/>
      <c r="AV69" s="139"/>
      <c r="AW69" s="222">
        <f t="shared" si="34"/>
        <v>0</v>
      </c>
      <c r="AX69" s="139"/>
      <c r="AY69" s="139"/>
      <c r="AZ69" s="139"/>
      <c r="BA69" s="222">
        <f t="shared" si="35"/>
        <v>0</v>
      </c>
      <c r="BB69" s="139"/>
      <c r="BC69" s="139"/>
      <c r="BD69" s="139"/>
      <c r="BE69" s="222">
        <f t="shared" si="36"/>
        <v>0</v>
      </c>
      <c r="BF69" s="139"/>
      <c r="BG69" s="139"/>
      <c r="BH69" s="139"/>
      <c r="BI69" s="222">
        <f t="shared" si="37"/>
        <v>0</v>
      </c>
      <c r="BJ69" s="222">
        <v>2200000</v>
      </c>
      <c r="BK69" s="224">
        <f t="shared" si="38"/>
        <v>0</v>
      </c>
      <c r="BL69" s="139">
        <f t="shared" si="39"/>
        <v>-2200000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 hidden="1">
      <c r="A70" s="40">
        <f t="shared" si="43"/>
        <v>9</v>
      </c>
      <c r="B70" s="41"/>
      <c r="C70" s="38" t="s">
        <v>230</v>
      </c>
      <c r="D70" s="38">
        <v>12</v>
      </c>
      <c r="E70" s="40"/>
      <c r="F70" s="80" t="s">
        <v>221</v>
      </c>
      <c r="G70" s="40" t="s">
        <v>222</v>
      </c>
      <c r="H70" s="38" t="s">
        <v>223</v>
      </c>
      <c r="I70" s="107" t="s">
        <v>594</v>
      </c>
      <c r="J70" s="39"/>
      <c r="K70" s="40" t="s">
        <v>58</v>
      </c>
      <c r="L70" s="38" t="s">
        <v>245</v>
      </c>
      <c r="M70" s="41" t="s">
        <v>246</v>
      </c>
      <c r="N70" s="42" t="s">
        <v>247</v>
      </c>
      <c r="O70" s="167" t="s">
        <v>276</v>
      </c>
      <c r="P70" s="167" t="s">
        <v>595</v>
      </c>
      <c r="Q70" s="40" t="s">
        <v>62</v>
      </c>
      <c r="R70" s="43">
        <v>1600000</v>
      </c>
      <c r="S70" s="44">
        <f t="shared" si="40"/>
        <v>160000</v>
      </c>
      <c r="T70" s="41"/>
      <c r="U70" s="45">
        <f t="shared" si="41"/>
        <v>1760000</v>
      </c>
      <c r="V70" s="46">
        <f t="shared" si="42"/>
        <v>1600000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101">
        <v>1512162</v>
      </c>
      <c r="AP70" s="41"/>
      <c r="AQ70" s="101">
        <v>0</v>
      </c>
      <c r="AR70" s="100">
        <f t="shared" si="32"/>
        <v>0</v>
      </c>
      <c r="AS70" s="100">
        <f t="shared" si="33"/>
        <v>1512162</v>
      </c>
      <c r="AT70" s="139"/>
      <c r="AU70" s="139"/>
      <c r="AV70" s="139"/>
      <c r="AW70" s="222">
        <f t="shared" si="34"/>
        <v>0</v>
      </c>
      <c r="AX70" s="139"/>
      <c r="AY70" s="139"/>
      <c r="AZ70" s="139"/>
      <c r="BA70" s="222">
        <f t="shared" si="35"/>
        <v>0</v>
      </c>
      <c r="BB70" s="139"/>
      <c r="BC70" s="139"/>
      <c r="BD70" s="139"/>
      <c r="BE70" s="222">
        <f t="shared" si="36"/>
        <v>0</v>
      </c>
      <c r="BF70" s="139"/>
      <c r="BG70" s="139"/>
      <c r="BH70" s="139"/>
      <c r="BI70" s="222">
        <f t="shared" si="37"/>
        <v>0</v>
      </c>
      <c r="BJ70" s="222">
        <v>1600000</v>
      </c>
      <c r="BK70" s="224">
        <f t="shared" si="38"/>
        <v>0</v>
      </c>
      <c r="BL70" s="139">
        <f t="shared" si="39"/>
        <v>-1600000</v>
      </c>
      <c r="BM70" s="139">
        <f t="shared" si="11"/>
        <v>0</v>
      </c>
      <c r="BN70" s="41"/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 hidden="1">
      <c r="A71" s="40">
        <f t="shared" si="43"/>
        <v>10</v>
      </c>
      <c r="B71" s="41"/>
      <c r="C71" s="38" t="s">
        <v>230</v>
      </c>
      <c r="D71" s="38">
        <v>70</v>
      </c>
      <c r="E71" s="40"/>
      <c r="F71" s="80" t="s">
        <v>221</v>
      </c>
      <c r="G71" s="40" t="s">
        <v>222</v>
      </c>
      <c r="H71" s="38" t="s">
        <v>223</v>
      </c>
      <c r="I71" s="109" t="s">
        <v>597</v>
      </c>
      <c r="J71" s="39"/>
      <c r="K71" s="40" t="s">
        <v>58</v>
      </c>
      <c r="L71" s="38" t="s">
        <v>248</v>
      </c>
      <c r="M71" s="41" t="s">
        <v>236</v>
      </c>
      <c r="N71" s="42" t="s">
        <v>249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40"/>
        <v>143000</v>
      </c>
      <c r="T71" s="41"/>
      <c r="U71" s="45">
        <f t="shared" si="41"/>
        <v>1573000</v>
      </c>
      <c r="V71" s="46">
        <f t="shared" si="42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100">
        <f t="shared" si="32"/>
        <v>0</v>
      </c>
      <c r="AS71" s="100">
        <f t="shared" si="33"/>
        <v>0</v>
      </c>
      <c r="AT71" s="139"/>
      <c r="AU71" s="139"/>
      <c r="AV71" s="139"/>
      <c r="AW71" s="222">
        <f t="shared" si="34"/>
        <v>0</v>
      </c>
      <c r="AX71" s="139"/>
      <c r="AY71" s="139"/>
      <c r="AZ71" s="139"/>
      <c r="BA71" s="222">
        <f t="shared" si="35"/>
        <v>0</v>
      </c>
      <c r="BB71" s="139"/>
      <c r="BC71" s="139"/>
      <c r="BD71" s="139"/>
      <c r="BE71" s="222">
        <f t="shared" si="36"/>
        <v>0</v>
      </c>
      <c r="BF71" s="139"/>
      <c r="BG71" s="139"/>
      <c r="BH71" s="139"/>
      <c r="BI71" s="222">
        <f t="shared" si="37"/>
        <v>0</v>
      </c>
      <c r="BJ71" s="222">
        <v>1430000</v>
      </c>
      <c r="BK71" s="224">
        <f t="shared" si="38"/>
        <v>0</v>
      </c>
      <c r="BL71" s="139">
        <f t="shared" si="39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 hidden="1">
      <c r="A72" s="40">
        <f t="shared" si="43"/>
        <v>11</v>
      </c>
      <c r="B72" s="41"/>
      <c r="C72" s="38" t="s">
        <v>230</v>
      </c>
      <c r="D72" s="38">
        <v>20</v>
      </c>
      <c r="E72" s="40"/>
      <c r="F72" s="80" t="s">
        <v>221</v>
      </c>
      <c r="G72" s="40" t="s">
        <v>222</v>
      </c>
      <c r="H72" s="38" t="s">
        <v>250</v>
      </c>
      <c r="I72" s="107" t="s">
        <v>598</v>
      </c>
      <c r="J72" s="39"/>
      <c r="K72" s="40" t="s">
        <v>58</v>
      </c>
      <c r="L72" s="38" t="s">
        <v>251</v>
      </c>
      <c r="M72" s="41" t="s">
        <v>252</v>
      </c>
      <c r="N72" s="42" t="s">
        <v>253</v>
      </c>
      <c r="O72" s="173" t="s">
        <v>599</v>
      </c>
      <c r="P72" s="173" t="s">
        <v>600</v>
      </c>
      <c r="Q72" s="40" t="s">
        <v>62</v>
      </c>
      <c r="R72" s="43">
        <v>2000000</v>
      </c>
      <c r="S72" s="44">
        <f t="shared" si="40"/>
        <v>200000</v>
      </c>
      <c r="T72" s="41"/>
      <c r="U72" s="45">
        <f t="shared" si="41"/>
        <v>2200000</v>
      </c>
      <c r="V72" s="46">
        <f t="shared" si="42"/>
        <v>2000000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100">
        <f t="shared" si="32"/>
        <v>0</v>
      </c>
      <c r="AS72" s="100">
        <f t="shared" si="33"/>
        <v>0</v>
      </c>
      <c r="AT72" s="139"/>
      <c r="AU72" s="139"/>
      <c r="AV72" s="139"/>
      <c r="AW72" s="222">
        <f t="shared" si="34"/>
        <v>0</v>
      </c>
      <c r="AX72" s="139"/>
      <c r="AY72" s="139"/>
      <c r="AZ72" s="139"/>
      <c r="BA72" s="222">
        <f t="shared" si="35"/>
        <v>0</v>
      </c>
      <c r="BB72" s="139"/>
      <c r="BC72" s="139"/>
      <c r="BD72" s="139"/>
      <c r="BE72" s="222">
        <f t="shared" si="36"/>
        <v>0</v>
      </c>
      <c r="BF72" s="139"/>
      <c r="BG72" s="139"/>
      <c r="BH72" s="139"/>
      <c r="BI72" s="222">
        <f t="shared" si="37"/>
        <v>0</v>
      </c>
      <c r="BJ72" s="222">
        <v>2000000</v>
      </c>
      <c r="BK72" s="224">
        <f t="shared" si="38"/>
        <v>0</v>
      </c>
      <c r="BL72" s="139">
        <f t="shared" si="39"/>
        <v>-2000000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 hidden="1">
      <c r="A73" s="40">
        <f t="shared" si="43"/>
        <v>12</v>
      </c>
      <c r="B73" s="41"/>
      <c r="C73" s="38" t="s">
        <v>230</v>
      </c>
      <c r="D73" s="38">
        <v>18</v>
      </c>
      <c r="E73" s="40"/>
      <c r="F73" s="80" t="s">
        <v>221</v>
      </c>
      <c r="G73" s="40" t="s">
        <v>222</v>
      </c>
      <c r="H73" s="38" t="s">
        <v>254</v>
      </c>
      <c r="I73" s="107" t="s">
        <v>601</v>
      </c>
      <c r="J73" s="39"/>
      <c r="K73" s="40" t="s">
        <v>58</v>
      </c>
      <c r="L73" s="38" t="s">
        <v>255</v>
      </c>
      <c r="M73" s="41" t="s">
        <v>240</v>
      </c>
      <c r="N73" s="42" t="s">
        <v>256</v>
      </c>
      <c r="O73" s="173" t="s">
        <v>602</v>
      </c>
      <c r="P73" s="173" t="s">
        <v>603</v>
      </c>
      <c r="Q73" s="40" t="s">
        <v>62</v>
      </c>
      <c r="R73" s="43">
        <v>3268706</v>
      </c>
      <c r="S73" s="44">
        <f t="shared" si="40"/>
        <v>326870.60000000003</v>
      </c>
      <c r="T73" s="41"/>
      <c r="U73" s="45">
        <f t="shared" si="41"/>
        <v>3595576.6</v>
      </c>
      <c r="V73" s="46">
        <f t="shared" si="42"/>
        <v>3268706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101">
        <v>2941836</v>
      </c>
      <c r="AQ73" s="41"/>
      <c r="AR73" s="100">
        <f t="shared" si="32"/>
        <v>2941836</v>
      </c>
      <c r="AS73" s="100">
        <f t="shared" si="33"/>
        <v>2941836</v>
      </c>
      <c r="AT73" s="139"/>
      <c r="AU73" s="139"/>
      <c r="AV73" s="139"/>
      <c r="AW73" s="222">
        <f t="shared" si="34"/>
        <v>0</v>
      </c>
      <c r="AX73" s="139"/>
      <c r="AY73" s="139"/>
      <c r="AZ73" s="139"/>
      <c r="BA73" s="222">
        <f t="shared" si="35"/>
        <v>0</v>
      </c>
      <c r="BB73" s="139"/>
      <c r="BC73" s="139"/>
      <c r="BD73" s="139"/>
      <c r="BE73" s="222">
        <f t="shared" si="36"/>
        <v>0</v>
      </c>
      <c r="BF73" s="139"/>
      <c r="BG73" s="139"/>
      <c r="BH73" s="139"/>
      <c r="BI73" s="222">
        <f t="shared" si="37"/>
        <v>0</v>
      </c>
      <c r="BJ73" s="222">
        <v>3268706</v>
      </c>
      <c r="BK73" s="224">
        <f t="shared" si="38"/>
        <v>0</v>
      </c>
      <c r="BL73" s="139">
        <f t="shared" si="39"/>
        <v>-3268706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 hidden="1">
      <c r="A74" s="40">
        <f t="shared" si="43"/>
        <v>13</v>
      </c>
      <c r="B74" s="41"/>
      <c r="C74" s="38" t="s">
        <v>230</v>
      </c>
      <c r="D74" s="38">
        <v>18</v>
      </c>
      <c r="E74" s="40"/>
      <c r="F74" s="80" t="s">
        <v>221</v>
      </c>
      <c r="G74" s="40" t="s">
        <v>222</v>
      </c>
      <c r="H74" s="38" t="s">
        <v>257</v>
      </c>
      <c r="I74" s="107" t="s">
        <v>604</v>
      </c>
      <c r="J74" s="39"/>
      <c r="K74" s="40" t="s">
        <v>58</v>
      </c>
      <c r="L74" s="38" t="s">
        <v>258</v>
      </c>
      <c r="M74" s="41" t="s">
        <v>259</v>
      </c>
      <c r="N74" s="42" t="s">
        <v>260</v>
      </c>
      <c r="O74" s="173" t="s">
        <v>602</v>
      </c>
      <c r="P74" s="173" t="s">
        <v>603</v>
      </c>
      <c r="Q74" s="40" t="s">
        <v>62</v>
      </c>
      <c r="R74" s="43">
        <v>1818182</v>
      </c>
      <c r="S74" s="44">
        <f t="shared" si="40"/>
        <v>181818.2</v>
      </c>
      <c r="T74" s="41"/>
      <c r="U74" s="45">
        <f t="shared" si="41"/>
        <v>2000000.2</v>
      </c>
      <c r="V74" s="46">
        <f t="shared" si="42"/>
        <v>1818182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100">
        <f t="shared" si="32"/>
        <v>0</v>
      </c>
      <c r="AS74" s="100">
        <f t="shared" si="33"/>
        <v>0</v>
      </c>
      <c r="AT74" s="139"/>
      <c r="AU74" s="139"/>
      <c r="AV74" s="139"/>
      <c r="AW74" s="222">
        <f t="shared" si="34"/>
        <v>0</v>
      </c>
      <c r="AX74" s="139"/>
      <c r="AY74" s="139"/>
      <c r="AZ74" s="139"/>
      <c r="BA74" s="222">
        <f t="shared" si="35"/>
        <v>0</v>
      </c>
      <c r="BB74" s="139"/>
      <c r="BC74" s="139"/>
      <c r="BD74" s="139"/>
      <c r="BE74" s="222">
        <f t="shared" si="36"/>
        <v>0</v>
      </c>
      <c r="BF74" s="139"/>
      <c r="BG74" s="139"/>
      <c r="BH74" s="139"/>
      <c r="BI74" s="222">
        <f t="shared" si="37"/>
        <v>0</v>
      </c>
      <c r="BJ74" s="222">
        <v>1818182</v>
      </c>
      <c r="BK74" s="224">
        <f t="shared" si="38"/>
        <v>0</v>
      </c>
      <c r="BL74" s="139">
        <f t="shared" si="39"/>
        <v>-1818182</v>
      </c>
      <c r="BM74" s="139">
        <f t="shared" si="11"/>
        <v>0</v>
      </c>
      <c r="BN74" s="41"/>
      <c r="BO74" s="152" t="s">
        <v>473</v>
      </c>
      <c r="BP74" s="152" t="s">
        <v>474</v>
      </c>
      <c r="BQ74" s="155">
        <f>SUM(V64:V74)</f>
        <v>32883252</v>
      </c>
      <c r="BR74" s="155">
        <f>SUM(AS64:AS74)</f>
        <v>13903998</v>
      </c>
      <c r="BS74" s="152"/>
      <c r="BT74" s="152"/>
      <c r="BU74" s="152"/>
      <c r="BV74" s="152"/>
      <c r="BW74" s="152"/>
    </row>
    <row r="75" spans="1:75" s="11" customFormat="1" hidden="1">
      <c r="A75" s="50">
        <f t="shared" si="43"/>
        <v>14</v>
      </c>
      <c r="B75" s="52"/>
      <c r="C75" s="58" t="s">
        <v>261</v>
      </c>
      <c r="D75" s="58">
        <v>30</v>
      </c>
      <c r="E75" s="50"/>
      <c r="F75" s="82" t="s">
        <v>221</v>
      </c>
      <c r="G75" s="50" t="s">
        <v>222</v>
      </c>
      <c r="H75" s="58" t="s">
        <v>231</v>
      </c>
      <c r="I75" s="160" t="s">
        <v>605</v>
      </c>
      <c r="J75" s="62"/>
      <c r="K75" s="50" t="s">
        <v>58</v>
      </c>
      <c r="L75" s="58" t="s">
        <v>262</v>
      </c>
      <c r="M75" s="52" t="s">
        <v>263</v>
      </c>
      <c r="N75" s="61" t="s">
        <v>264</v>
      </c>
      <c r="O75" s="168" t="s">
        <v>606</v>
      </c>
      <c r="P75" s="178" t="s">
        <v>607</v>
      </c>
      <c r="Q75" s="50" t="s">
        <v>62</v>
      </c>
      <c r="R75" s="83">
        <v>6818181.8181818174</v>
      </c>
      <c r="S75" s="64">
        <f t="shared" si="40"/>
        <v>681818.18181818177</v>
      </c>
      <c r="T75" s="52"/>
      <c r="U75" s="65">
        <f t="shared" si="41"/>
        <v>7499999.9999999991</v>
      </c>
      <c r="V75" s="79">
        <f t="shared" si="42"/>
        <v>6818181.8181818174</v>
      </c>
      <c r="W75" s="52" t="s">
        <v>63</v>
      </c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102">
        <v>6141892</v>
      </c>
      <c r="AP75" s="52"/>
      <c r="AQ75" s="102">
        <v>0</v>
      </c>
      <c r="AR75" s="100">
        <f t="shared" si="32"/>
        <v>0</v>
      </c>
      <c r="AS75" s="100">
        <f t="shared" si="33"/>
        <v>6141892</v>
      </c>
      <c r="AT75" s="140"/>
      <c r="AU75" s="140"/>
      <c r="AV75" s="140"/>
      <c r="AW75" s="222">
        <f t="shared" si="34"/>
        <v>0</v>
      </c>
      <c r="AX75" s="140"/>
      <c r="AY75" s="140"/>
      <c r="AZ75" s="140"/>
      <c r="BA75" s="222">
        <f t="shared" si="35"/>
        <v>0</v>
      </c>
      <c r="BB75" s="140">
        <v>6141892</v>
      </c>
      <c r="BC75" s="140"/>
      <c r="BD75" s="140"/>
      <c r="BE75" s="222">
        <f t="shared" si="36"/>
        <v>6141892</v>
      </c>
      <c r="BF75" s="140"/>
      <c r="BG75" s="140"/>
      <c r="BH75" s="140"/>
      <c r="BI75" s="222">
        <f t="shared" si="37"/>
        <v>0</v>
      </c>
      <c r="BJ75" s="222">
        <v>6818181.8181818174</v>
      </c>
      <c r="BK75" s="224">
        <f t="shared" si="38"/>
        <v>6141892</v>
      </c>
      <c r="BL75" s="139">
        <f t="shared" si="39"/>
        <v>-676289.81818181742</v>
      </c>
      <c r="BM75" s="140">
        <f t="shared" ref="BM75:BM76" si="44">BK75/BJ75*100</f>
        <v>90.081082666666674</v>
      </c>
      <c r="BN75" s="52"/>
      <c r="BO75" s="152" t="s">
        <v>473</v>
      </c>
      <c r="BP75" s="152" t="s">
        <v>473</v>
      </c>
      <c r="BQ75" s="152"/>
      <c r="BR75" s="152"/>
      <c r="BS75" s="152"/>
      <c r="BT75" s="152"/>
      <c r="BU75" s="152"/>
      <c r="BV75" s="152"/>
      <c r="BW75" s="152"/>
    </row>
    <row r="76" spans="1:75" s="36" customFormat="1" hidden="1">
      <c r="A76" s="68">
        <f>A75</f>
        <v>14</v>
      </c>
      <c r="B76" s="69"/>
      <c r="C76" s="66" t="s">
        <v>265</v>
      </c>
      <c r="D76" s="67"/>
      <c r="E76" s="68"/>
      <c r="F76" s="69"/>
      <c r="G76" s="69"/>
      <c r="H76" s="70"/>
      <c r="I76" s="161"/>
      <c r="J76" s="71"/>
      <c r="K76" s="68"/>
      <c r="L76" s="66"/>
      <c r="M76" s="69"/>
      <c r="N76" s="68"/>
      <c r="O76" s="163"/>
      <c r="P76" s="163"/>
      <c r="Q76" s="68"/>
      <c r="R76" s="72">
        <f>SUM(R62:R75)</f>
        <v>43761433.81818182</v>
      </c>
      <c r="S76" s="72">
        <f t="shared" ref="S76:BL76" si="45">SUM(S62:S75)</f>
        <v>4376143.3818181818</v>
      </c>
      <c r="T76" s="72">
        <f t="shared" si="45"/>
        <v>0</v>
      </c>
      <c r="U76" s="72">
        <f t="shared" si="45"/>
        <v>48137577.200000003</v>
      </c>
      <c r="V76" s="72">
        <f t="shared" si="45"/>
        <v>43761433.81818182</v>
      </c>
      <c r="W76" s="72">
        <f t="shared" si="45"/>
        <v>0</v>
      </c>
      <c r="X76" s="72">
        <f t="shared" si="45"/>
        <v>0</v>
      </c>
      <c r="Y76" s="72">
        <f t="shared" si="45"/>
        <v>0</v>
      </c>
      <c r="Z76" s="72">
        <f t="shared" si="45"/>
        <v>0</v>
      </c>
      <c r="AA76" s="72">
        <f t="shared" si="45"/>
        <v>0</v>
      </c>
      <c r="AB76" s="72">
        <f t="shared" si="45"/>
        <v>0</v>
      </c>
      <c r="AC76" s="72">
        <f t="shared" si="45"/>
        <v>0</v>
      </c>
      <c r="AD76" s="72">
        <f t="shared" si="45"/>
        <v>0</v>
      </c>
      <c r="AE76" s="72">
        <f t="shared" si="45"/>
        <v>0</v>
      </c>
      <c r="AF76" s="72">
        <f t="shared" si="45"/>
        <v>0</v>
      </c>
      <c r="AG76" s="72">
        <f t="shared" si="45"/>
        <v>0</v>
      </c>
      <c r="AH76" s="72">
        <f t="shared" si="45"/>
        <v>0</v>
      </c>
      <c r="AI76" s="72">
        <f t="shared" si="45"/>
        <v>0</v>
      </c>
      <c r="AJ76" s="72">
        <f t="shared" si="45"/>
        <v>0</v>
      </c>
      <c r="AK76" s="72">
        <f t="shared" si="45"/>
        <v>0</v>
      </c>
      <c r="AL76" s="72">
        <f t="shared" si="45"/>
        <v>0</v>
      </c>
      <c r="AM76" s="72">
        <f t="shared" si="45"/>
        <v>0</v>
      </c>
      <c r="AN76" s="72">
        <f t="shared" si="45"/>
        <v>0</v>
      </c>
      <c r="AO76" s="72">
        <f t="shared" si="45"/>
        <v>19624054</v>
      </c>
      <c r="AP76" s="72">
        <f t="shared" si="45"/>
        <v>2941836</v>
      </c>
      <c r="AQ76" s="72">
        <f t="shared" si="45"/>
        <v>1134000</v>
      </c>
      <c r="AR76" s="18">
        <f t="shared" si="45"/>
        <v>4075836</v>
      </c>
      <c r="AS76" s="18">
        <f t="shared" si="45"/>
        <v>23699890</v>
      </c>
      <c r="AT76" s="146">
        <f t="shared" si="45"/>
        <v>0</v>
      </c>
      <c r="AU76" s="146">
        <f t="shared" si="45"/>
        <v>0</v>
      </c>
      <c r="AV76" s="146">
        <f t="shared" si="45"/>
        <v>0</v>
      </c>
      <c r="AW76" s="146">
        <f t="shared" si="45"/>
        <v>0</v>
      </c>
      <c r="AX76" s="146">
        <f t="shared" si="45"/>
        <v>0</v>
      </c>
      <c r="AY76" s="146">
        <f t="shared" si="45"/>
        <v>0</v>
      </c>
      <c r="AZ76" s="146">
        <f t="shared" si="45"/>
        <v>9450000</v>
      </c>
      <c r="BA76" s="146">
        <f t="shared" si="45"/>
        <v>9450000</v>
      </c>
      <c r="BB76" s="146">
        <f t="shared" si="45"/>
        <v>6141892</v>
      </c>
      <c r="BC76" s="146">
        <f t="shared" si="45"/>
        <v>0</v>
      </c>
      <c r="BD76" s="146">
        <f t="shared" si="45"/>
        <v>0</v>
      </c>
      <c r="BE76" s="146">
        <f t="shared" si="45"/>
        <v>6141892</v>
      </c>
      <c r="BF76" s="146">
        <f t="shared" si="45"/>
        <v>2520000</v>
      </c>
      <c r="BG76" s="146">
        <f t="shared" si="45"/>
        <v>0</v>
      </c>
      <c r="BH76" s="146">
        <f t="shared" si="45"/>
        <v>0</v>
      </c>
      <c r="BI76" s="146">
        <f t="shared" si="45"/>
        <v>2520000</v>
      </c>
      <c r="BJ76" s="232">
        <v>43761433.81818182</v>
      </c>
      <c r="BK76" s="146">
        <f t="shared" si="45"/>
        <v>18111892</v>
      </c>
      <c r="BL76" s="146">
        <f t="shared" si="45"/>
        <v>-25649541.818181816</v>
      </c>
      <c r="BM76" s="236">
        <f t="shared" si="44"/>
        <v>41.387793816926873</v>
      </c>
      <c r="BN76" s="72"/>
      <c r="BO76" s="153"/>
      <c r="BP76" s="153"/>
      <c r="BQ76" s="153"/>
      <c r="BR76" s="153"/>
      <c r="BS76" s="153"/>
      <c r="BT76" s="153"/>
      <c r="BU76" s="153"/>
      <c r="BV76" s="153"/>
      <c r="BW76" s="153"/>
    </row>
    <row r="77" spans="1:75" s="36" customFormat="1" hidden="1">
      <c r="A77" s="92"/>
      <c r="B77" s="93"/>
      <c r="C77" s="20" t="s">
        <v>383</v>
      </c>
      <c r="D77" s="94"/>
      <c r="E77" s="92"/>
      <c r="F77" s="93"/>
      <c r="G77" s="93"/>
      <c r="H77" s="95"/>
      <c r="I77" s="20"/>
      <c r="J77" s="96"/>
      <c r="K77" s="92"/>
      <c r="L77" s="20"/>
      <c r="M77" s="93"/>
      <c r="N77" s="92"/>
      <c r="O77" s="96"/>
      <c r="P77" s="96"/>
      <c r="Q77" s="92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234"/>
      <c r="BN77" s="97"/>
      <c r="BO77" s="153"/>
      <c r="BP77" s="153"/>
      <c r="BQ77" s="153"/>
      <c r="BR77" s="153"/>
      <c r="BS77" s="153"/>
      <c r="BT77" s="153"/>
      <c r="BU77" s="153"/>
      <c r="BV77" s="153"/>
      <c r="BW77" s="153"/>
    </row>
    <row r="78" spans="1:75" s="11" customFormat="1" hidden="1">
      <c r="A78" s="30">
        <v>1</v>
      </c>
      <c r="B78" s="31"/>
      <c r="C78" s="29" t="s">
        <v>266</v>
      </c>
      <c r="D78" s="29">
        <v>36</v>
      </c>
      <c r="E78" s="30"/>
      <c r="F78" s="31" t="s">
        <v>267</v>
      </c>
      <c r="G78" s="30" t="s">
        <v>268</v>
      </c>
      <c r="H78" s="29" t="s">
        <v>223</v>
      </c>
      <c r="I78" s="107" t="s">
        <v>608</v>
      </c>
      <c r="J78" s="33"/>
      <c r="K78" s="30" t="s">
        <v>58</v>
      </c>
      <c r="L78" s="29" t="s">
        <v>269</v>
      </c>
      <c r="M78" s="31" t="s">
        <v>270</v>
      </c>
      <c r="N78" s="88" t="s">
        <v>271</v>
      </c>
      <c r="O78" s="173" t="s">
        <v>609</v>
      </c>
      <c r="P78" s="173" t="s">
        <v>610</v>
      </c>
      <c r="Q78" s="30" t="s">
        <v>62</v>
      </c>
      <c r="R78" s="37">
        <v>1287000</v>
      </c>
      <c r="S78" s="89">
        <f>+R78*10%</f>
        <v>128700</v>
      </c>
      <c r="T78" s="31"/>
      <c r="U78" s="35">
        <f>+R78+S78+T78</f>
        <v>1415700</v>
      </c>
      <c r="V78" s="34">
        <f>+R78</f>
        <v>1287000</v>
      </c>
      <c r="W78" s="31" t="s">
        <v>63</v>
      </c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100">
        <v>1158300</v>
      </c>
      <c r="AR78" s="100">
        <f t="shared" ref="AR78:AR98" si="46">AP78+AQ78</f>
        <v>1158300</v>
      </c>
      <c r="AS78" s="100">
        <f t="shared" ref="AS78:AS98" si="47">AO78+AR78</f>
        <v>1158300</v>
      </c>
      <c r="AT78" s="139"/>
      <c r="AU78" s="139"/>
      <c r="AV78" s="139"/>
      <c r="AW78" s="222">
        <f t="shared" ref="AW78:AW97" si="48">SUM(AT78:AV78)</f>
        <v>0</v>
      </c>
      <c r="AX78" s="139"/>
      <c r="AY78" s="139"/>
      <c r="AZ78" s="139"/>
      <c r="BA78" s="222">
        <f t="shared" ref="BA78:BA97" si="49">SUM(AX78:AZ78)</f>
        <v>0</v>
      </c>
      <c r="BB78" s="139"/>
      <c r="BC78" s="139"/>
      <c r="BD78" s="139"/>
      <c r="BE78" s="222">
        <f t="shared" ref="BE78:BE97" si="50">SUM(BB78:BD78)</f>
        <v>0</v>
      </c>
      <c r="BF78" s="139"/>
      <c r="BG78" s="139"/>
      <c r="BH78" s="139"/>
      <c r="BI78" s="222">
        <f t="shared" ref="BI78:BI97" si="51">SUM(BF78:BH78)</f>
        <v>0</v>
      </c>
      <c r="BJ78" s="222">
        <v>1287000</v>
      </c>
      <c r="BK78" s="224">
        <f t="shared" ref="BK78:BK98" si="52">AW78+BA78+BE78+BI78</f>
        <v>0</v>
      </c>
      <c r="BL78" s="139">
        <f t="shared" ref="BL78:BL98" si="53">BK78-R78</f>
        <v>-1287000</v>
      </c>
      <c r="BM78" s="139">
        <f t="shared" ref="BM78:BM99" si="54">BK78/BJ78*100</f>
        <v>0</v>
      </c>
      <c r="BN78" s="31"/>
      <c r="BO78" s="152" t="s">
        <v>475</v>
      </c>
      <c r="BP78" s="152" t="s">
        <v>475</v>
      </c>
      <c r="BQ78" s="152"/>
      <c r="BR78" s="152"/>
      <c r="BS78" s="152"/>
      <c r="BT78" s="152"/>
      <c r="BU78" s="152"/>
      <c r="BV78" s="152"/>
      <c r="BW78" s="152"/>
    </row>
    <row r="79" spans="1:75" s="11" customFormat="1" hidden="1">
      <c r="A79" s="40">
        <f>A78+1</f>
        <v>2</v>
      </c>
      <c r="B79" s="41"/>
      <c r="C79" s="38" t="s">
        <v>266</v>
      </c>
      <c r="D79" s="38">
        <v>21.6</v>
      </c>
      <c r="E79" s="40"/>
      <c r="F79" s="41" t="s">
        <v>267</v>
      </c>
      <c r="G79" s="40" t="s">
        <v>268</v>
      </c>
      <c r="H79" s="38" t="s">
        <v>223</v>
      </c>
      <c r="I79" s="107" t="s">
        <v>611</v>
      </c>
      <c r="J79" s="39"/>
      <c r="K79" s="40" t="s">
        <v>58</v>
      </c>
      <c r="L79" s="38" t="s">
        <v>667</v>
      </c>
      <c r="M79" s="41" t="s">
        <v>273</v>
      </c>
      <c r="N79" s="42" t="s">
        <v>274</v>
      </c>
      <c r="O79" s="173" t="s">
        <v>609</v>
      </c>
      <c r="P79" s="173" t="s">
        <v>610</v>
      </c>
      <c r="Q79" s="40" t="s">
        <v>62</v>
      </c>
      <c r="R79" s="43">
        <v>1090909.0909090899</v>
      </c>
      <c r="S79" s="44">
        <f t="shared" ref="S79:S98" si="55">+R79*10%</f>
        <v>109090.909090909</v>
      </c>
      <c r="T79" s="41"/>
      <c r="U79" s="45">
        <f t="shared" ref="U79:U98" si="56">+R79+S79+T79</f>
        <v>1199999.9999999988</v>
      </c>
      <c r="V79" s="46">
        <f t="shared" ref="V79:V98" si="57">+R79</f>
        <v>1090909.0909090899</v>
      </c>
      <c r="W79" s="41" t="s">
        <v>63</v>
      </c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101">
        <v>981090</v>
      </c>
      <c r="AQ79" s="41"/>
      <c r="AR79" s="100">
        <f t="shared" si="46"/>
        <v>981090</v>
      </c>
      <c r="AS79" s="100">
        <f t="shared" si="47"/>
        <v>981090</v>
      </c>
      <c r="AT79" s="139"/>
      <c r="AU79" s="139"/>
      <c r="AV79" s="139"/>
      <c r="AW79" s="222">
        <f t="shared" si="48"/>
        <v>0</v>
      </c>
      <c r="AX79" s="139"/>
      <c r="AY79" s="139"/>
      <c r="AZ79" s="139"/>
      <c r="BA79" s="222">
        <f t="shared" si="49"/>
        <v>0</v>
      </c>
      <c r="BB79" s="139"/>
      <c r="BC79" s="139"/>
      <c r="BD79" s="139"/>
      <c r="BE79" s="222">
        <f t="shared" si="50"/>
        <v>0</v>
      </c>
      <c r="BF79" s="139"/>
      <c r="BG79" s="139"/>
      <c r="BH79" s="139"/>
      <c r="BI79" s="222">
        <f t="shared" si="51"/>
        <v>0</v>
      </c>
      <c r="BJ79" s="222">
        <v>1090909.0909090899</v>
      </c>
      <c r="BK79" s="224">
        <f t="shared" si="52"/>
        <v>0</v>
      </c>
      <c r="BL79" s="139">
        <f t="shared" si="53"/>
        <v>-1090909.0909090899</v>
      </c>
      <c r="BM79" s="139">
        <f t="shared" si="54"/>
        <v>0</v>
      </c>
      <c r="BN79" s="41"/>
      <c r="BO79" s="152" t="s">
        <v>475</v>
      </c>
      <c r="BP79" s="152" t="s">
        <v>475</v>
      </c>
      <c r="BQ79" s="152"/>
      <c r="BR79" s="152"/>
      <c r="BS79" s="152"/>
      <c r="BT79" s="152"/>
      <c r="BU79" s="152"/>
      <c r="BV79" s="152"/>
      <c r="BW79" s="152"/>
    </row>
    <row r="80" spans="1:75" s="11" customFormat="1" hidden="1">
      <c r="A80" s="40">
        <f t="shared" ref="A80:A98" si="58">A79+1</f>
        <v>3</v>
      </c>
      <c r="B80" s="41"/>
      <c r="C80" s="38" t="s">
        <v>266</v>
      </c>
      <c r="D80" s="38">
        <v>17.5</v>
      </c>
      <c r="E80" s="40"/>
      <c r="F80" s="41" t="s">
        <v>267</v>
      </c>
      <c r="G80" s="40" t="s">
        <v>268</v>
      </c>
      <c r="H80" s="38" t="s">
        <v>223</v>
      </c>
      <c r="I80" s="107" t="s">
        <v>612</v>
      </c>
      <c r="J80" s="39"/>
      <c r="K80" s="40" t="s">
        <v>58</v>
      </c>
      <c r="L80" s="38" t="s">
        <v>277</v>
      </c>
      <c r="M80" s="41" t="s">
        <v>278</v>
      </c>
      <c r="N80" s="42" t="s">
        <v>279</v>
      </c>
      <c r="O80" s="173" t="s">
        <v>609</v>
      </c>
      <c r="P80" s="173" t="s">
        <v>610</v>
      </c>
      <c r="Q80" s="40" t="s">
        <v>62</v>
      </c>
      <c r="R80" s="43">
        <v>1050000</v>
      </c>
      <c r="S80" s="44">
        <f t="shared" si="55"/>
        <v>105000</v>
      </c>
      <c r="T80" s="41"/>
      <c r="U80" s="45">
        <f t="shared" si="56"/>
        <v>1155000</v>
      </c>
      <c r="V80" s="46">
        <f t="shared" si="57"/>
        <v>1050000</v>
      </c>
      <c r="W80" s="41" t="s">
        <v>63</v>
      </c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141">
        <v>945000</v>
      </c>
      <c r="AP80" s="141">
        <v>936486</v>
      </c>
      <c r="AQ80" s="141">
        <v>0</v>
      </c>
      <c r="AR80" s="100">
        <f t="shared" si="46"/>
        <v>936486</v>
      </c>
      <c r="AS80" s="143">
        <f t="shared" si="47"/>
        <v>1881486</v>
      </c>
      <c r="AT80" s="139">
        <v>945000</v>
      </c>
      <c r="AU80" s="139"/>
      <c r="AV80" s="139"/>
      <c r="AW80" s="222">
        <f t="shared" si="48"/>
        <v>945000</v>
      </c>
      <c r="AX80" s="139"/>
      <c r="AY80" s="139"/>
      <c r="AZ80" s="139"/>
      <c r="BA80" s="222">
        <f t="shared" si="49"/>
        <v>0</v>
      </c>
      <c r="BB80" s="139"/>
      <c r="BC80" s="139"/>
      <c r="BD80" s="139"/>
      <c r="BE80" s="222">
        <f t="shared" si="50"/>
        <v>0</v>
      </c>
      <c r="BF80" s="139"/>
      <c r="BG80" s="139"/>
      <c r="BH80" s="139"/>
      <c r="BI80" s="222">
        <f t="shared" si="51"/>
        <v>0</v>
      </c>
      <c r="BJ80" s="222">
        <v>1050000</v>
      </c>
      <c r="BK80" s="224">
        <f t="shared" si="52"/>
        <v>945000</v>
      </c>
      <c r="BL80" s="139">
        <f t="shared" si="53"/>
        <v>-105000</v>
      </c>
      <c r="BM80" s="139">
        <f t="shared" si="54"/>
        <v>90</v>
      </c>
      <c r="BN80" s="41"/>
      <c r="BO80" s="152" t="s">
        <v>475</v>
      </c>
      <c r="BP80" s="152" t="s">
        <v>475</v>
      </c>
      <c r="BQ80" s="152"/>
      <c r="BR80" s="155"/>
      <c r="BS80" s="154" t="e">
        <f>#REF!+BP80+BR80</f>
        <v>#REF!</v>
      </c>
      <c r="BT80" s="154">
        <f>U80</f>
        <v>1155000</v>
      </c>
      <c r="BU80" s="154">
        <f>BT80/11</f>
        <v>105000</v>
      </c>
      <c r="BV80" s="154">
        <f>BT80/11</f>
        <v>105000</v>
      </c>
      <c r="BW80" s="154">
        <f>BT80-BU80-BV80</f>
        <v>945000</v>
      </c>
    </row>
    <row r="81" spans="1:75" s="11" customFormat="1" hidden="1">
      <c r="A81" s="40">
        <f t="shared" si="58"/>
        <v>4</v>
      </c>
      <c r="B81" s="41"/>
      <c r="C81" s="38" t="s">
        <v>266</v>
      </c>
      <c r="D81" s="38">
        <v>24</v>
      </c>
      <c r="E81" s="40"/>
      <c r="F81" s="41" t="s">
        <v>267</v>
      </c>
      <c r="G81" s="40" t="s">
        <v>268</v>
      </c>
      <c r="H81" s="38" t="s">
        <v>223</v>
      </c>
      <c r="I81" s="107" t="s">
        <v>613</v>
      </c>
      <c r="J81" s="47"/>
      <c r="K81" s="40" t="s">
        <v>58</v>
      </c>
      <c r="L81" s="48" t="s">
        <v>280</v>
      </c>
      <c r="M81" s="41" t="s">
        <v>273</v>
      </c>
      <c r="N81" s="42" t="s">
        <v>281</v>
      </c>
      <c r="O81" s="173" t="s">
        <v>614</v>
      </c>
      <c r="P81" s="173" t="s">
        <v>519</v>
      </c>
      <c r="Q81" s="40" t="s">
        <v>62</v>
      </c>
      <c r="R81" s="43">
        <v>2050000</v>
      </c>
      <c r="S81" s="44">
        <f t="shared" si="55"/>
        <v>205000</v>
      </c>
      <c r="T81" s="41"/>
      <c r="U81" s="45">
        <f t="shared" si="56"/>
        <v>2255000</v>
      </c>
      <c r="V81" s="46">
        <f t="shared" si="57"/>
        <v>2050000</v>
      </c>
      <c r="W81" s="41" t="s">
        <v>63</v>
      </c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142"/>
      <c r="AP81" s="142"/>
      <c r="AQ81" s="142"/>
      <c r="AR81" s="100">
        <f t="shared" si="46"/>
        <v>0</v>
      </c>
      <c r="AS81" s="143">
        <f t="shared" si="47"/>
        <v>0</v>
      </c>
      <c r="AT81" s="139"/>
      <c r="AU81" s="139"/>
      <c r="AV81" s="139"/>
      <c r="AW81" s="222">
        <f t="shared" si="48"/>
        <v>0</v>
      </c>
      <c r="AX81" s="139"/>
      <c r="AY81" s="139"/>
      <c r="AZ81" s="139"/>
      <c r="BA81" s="222">
        <f t="shared" si="49"/>
        <v>0</v>
      </c>
      <c r="BB81" s="139"/>
      <c r="BC81" s="139"/>
      <c r="BD81" s="139"/>
      <c r="BE81" s="222">
        <f t="shared" si="50"/>
        <v>0</v>
      </c>
      <c r="BF81" s="139"/>
      <c r="BG81" s="139"/>
      <c r="BH81" s="139"/>
      <c r="BI81" s="222">
        <f t="shared" si="51"/>
        <v>0</v>
      </c>
      <c r="BJ81" s="222">
        <v>2050000</v>
      </c>
      <c r="BK81" s="224">
        <f t="shared" si="52"/>
        <v>0</v>
      </c>
      <c r="BL81" s="139">
        <f t="shared" si="53"/>
        <v>-2050000</v>
      </c>
      <c r="BM81" s="139">
        <f t="shared" si="54"/>
        <v>0</v>
      </c>
      <c r="BN81" s="41"/>
      <c r="BO81" s="152" t="s">
        <v>475</v>
      </c>
      <c r="BP81" s="152" t="s">
        <v>475</v>
      </c>
      <c r="BQ81" s="152"/>
      <c r="BR81" s="152"/>
      <c r="BS81" s="152"/>
      <c r="BT81" s="152"/>
      <c r="BU81" s="152"/>
      <c r="BV81" s="152"/>
      <c r="BW81" s="152"/>
    </row>
    <row r="82" spans="1:75" s="11" customFormat="1" hidden="1">
      <c r="A82" s="40">
        <f t="shared" si="58"/>
        <v>5</v>
      </c>
      <c r="B82" s="41"/>
      <c r="C82" s="38" t="s">
        <v>266</v>
      </c>
      <c r="D82" s="38">
        <v>24</v>
      </c>
      <c r="E82" s="40"/>
      <c r="F82" s="41" t="s">
        <v>267</v>
      </c>
      <c r="G82" s="40" t="s">
        <v>268</v>
      </c>
      <c r="H82" s="38" t="s">
        <v>223</v>
      </c>
      <c r="I82" s="107" t="s">
        <v>615</v>
      </c>
      <c r="J82" s="39"/>
      <c r="K82" s="40" t="s">
        <v>58</v>
      </c>
      <c r="L82" s="38" t="s">
        <v>282</v>
      </c>
      <c r="M82" s="41" t="s">
        <v>283</v>
      </c>
      <c r="N82" s="42" t="s">
        <v>284</v>
      </c>
      <c r="O82" s="173" t="s">
        <v>609</v>
      </c>
      <c r="P82" s="173" t="s">
        <v>610</v>
      </c>
      <c r="Q82" s="40" t="s">
        <v>62</v>
      </c>
      <c r="R82" s="43">
        <v>2660000</v>
      </c>
      <c r="S82" s="44">
        <f t="shared" si="55"/>
        <v>266000</v>
      </c>
      <c r="T82" s="41"/>
      <c r="U82" s="45">
        <f t="shared" si="56"/>
        <v>2926000</v>
      </c>
      <c r="V82" s="46">
        <f t="shared" si="57"/>
        <v>2660000</v>
      </c>
      <c r="W82" s="41" t="s">
        <v>63</v>
      </c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142"/>
      <c r="AP82" s="142"/>
      <c r="AQ82" s="141">
        <v>2394000</v>
      </c>
      <c r="AR82" s="100">
        <f t="shared" si="46"/>
        <v>2394000</v>
      </c>
      <c r="AS82" s="143">
        <f t="shared" si="47"/>
        <v>2394000</v>
      </c>
      <c r="AT82" s="139"/>
      <c r="AU82" s="139"/>
      <c r="AV82" s="139"/>
      <c r="AW82" s="222">
        <f t="shared" si="48"/>
        <v>0</v>
      </c>
      <c r="AX82" s="139"/>
      <c r="AY82" s="139"/>
      <c r="AZ82" s="139"/>
      <c r="BA82" s="222">
        <f t="shared" si="49"/>
        <v>0</v>
      </c>
      <c r="BB82" s="139"/>
      <c r="BC82" s="139"/>
      <c r="BD82" s="139"/>
      <c r="BE82" s="222">
        <f t="shared" si="50"/>
        <v>0</v>
      </c>
      <c r="BF82" s="139"/>
      <c r="BG82" s="139"/>
      <c r="BH82" s="139"/>
      <c r="BI82" s="222">
        <f t="shared" si="51"/>
        <v>0</v>
      </c>
      <c r="BJ82" s="222">
        <v>2660000</v>
      </c>
      <c r="BK82" s="224">
        <f t="shared" si="52"/>
        <v>0</v>
      </c>
      <c r="BL82" s="139">
        <f t="shared" si="53"/>
        <v>-2660000</v>
      </c>
      <c r="BM82" s="139">
        <f t="shared" si="54"/>
        <v>0</v>
      </c>
      <c r="BN82" s="4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 hidden="1">
      <c r="A83" s="40">
        <f t="shared" si="58"/>
        <v>6</v>
      </c>
      <c r="B83" s="41"/>
      <c r="C83" s="38" t="s">
        <v>285</v>
      </c>
      <c r="D83" s="38">
        <v>7.5</v>
      </c>
      <c r="E83" s="40"/>
      <c r="F83" s="41" t="s">
        <v>267</v>
      </c>
      <c r="G83" s="40" t="s">
        <v>286</v>
      </c>
      <c r="H83" s="38" t="s">
        <v>223</v>
      </c>
      <c r="I83" s="107" t="s">
        <v>485</v>
      </c>
      <c r="J83" s="39"/>
      <c r="K83" s="40" t="s">
        <v>58</v>
      </c>
      <c r="L83" s="38" t="s">
        <v>287</v>
      </c>
      <c r="M83" s="41" t="s">
        <v>288</v>
      </c>
      <c r="N83" s="42" t="s">
        <v>289</v>
      </c>
      <c r="O83" s="114">
        <v>44351</v>
      </c>
      <c r="P83" s="114">
        <v>44715</v>
      </c>
      <c r="Q83" s="40" t="s">
        <v>62</v>
      </c>
      <c r="R83" s="43">
        <v>909090.90909090894</v>
      </c>
      <c r="S83" s="44">
        <f t="shared" si="55"/>
        <v>90909.090909090897</v>
      </c>
      <c r="T83" s="41"/>
      <c r="U83" s="45">
        <f t="shared" si="56"/>
        <v>999999.99999999988</v>
      </c>
      <c r="V83" s="46">
        <f t="shared" si="57"/>
        <v>909090.90909090894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141">
        <v>818182</v>
      </c>
      <c r="AP83" s="142"/>
      <c r="AR83" s="100">
        <f t="shared" si="46"/>
        <v>0</v>
      </c>
      <c r="AS83" s="143">
        <f t="shared" si="47"/>
        <v>818182</v>
      </c>
      <c r="AT83" s="139">
        <v>818182</v>
      </c>
      <c r="AU83" s="139"/>
      <c r="AV83" s="139"/>
      <c r="AW83" s="222">
        <f t="shared" si="48"/>
        <v>818182</v>
      </c>
      <c r="AX83" s="139"/>
      <c r="AY83" s="139"/>
      <c r="AZ83" s="139"/>
      <c r="BA83" s="222">
        <f t="shared" si="49"/>
        <v>0</v>
      </c>
      <c r="BB83" s="139"/>
      <c r="BC83" s="139"/>
      <c r="BD83" s="139"/>
      <c r="BE83" s="222">
        <f t="shared" si="50"/>
        <v>0</v>
      </c>
      <c r="BF83" s="139"/>
      <c r="BG83" s="139"/>
      <c r="BH83" s="139"/>
      <c r="BI83" s="222">
        <f t="shared" si="51"/>
        <v>0</v>
      </c>
      <c r="BJ83" s="222">
        <v>909090.90909090894</v>
      </c>
      <c r="BK83" s="224">
        <f t="shared" si="52"/>
        <v>818182</v>
      </c>
      <c r="BL83" s="139">
        <f t="shared" si="53"/>
        <v>-90908.909090908943</v>
      </c>
      <c r="BM83" s="139">
        <f t="shared" si="54"/>
        <v>90.000020000000021</v>
      </c>
      <c r="BN83" s="41"/>
      <c r="BO83" s="152" t="s">
        <v>475</v>
      </c>
      <c r="BP83" s="152" t="s">
        <v>475</v>
      </c>
      <c r="BQ83" s="152"/>
      <c r="BR83" s="155"/>
      <c r="BS83" s="152"/>
      <c r="BT83" s="152"/>
      <c r="BU83" s="152"/>
      <c r="BV83" s="152"/>
      <c r="BW83" s="152"/>
    </row>
    <row r="84" spans="1:75" s="11" customFormat="1" hidden="1">
      <c r="A84" s="40">
        <f t="shared" si="58"/>
        <v>7</v>
      </c>
      <c r="B84" s="41"/>
      <c r="C84" s="38" t="s">
        <v>266</v>
      </c>
      <c r="D84" s="38">
        <v>12</v>
      </c>
      <c r="E84" s="40"/>
      <c r="F84" s="41" t="s">
        <v>267</v>
      </c>
      <c r="G84" s="40" t="s">
        <v>268</v>
      </c>
      <c r="H84" s="38" t="s">
        <v>223</v>
      </c>
      <c r="I84" s="107" t="s">
        <v>616</v>
      </c>
      <c r="J84" s="39"/>
      <c r="K84" s="40" t="s">
        <v>58</v>
      </c>
      <c r="L84" s="38" t="s">
        <v>290</v>
      </c>
      <c r="M84" s="41" t="s">
        <v>291</v>
      </c>
      <c r="N84" s="42" t="s">
        <v>292</v>
      </c>
      <c r="O84" s="173" t="s">
        <v>609</v>
      </c>
      <c r="P84" s="173" t="s">
        <v>610</v>
      </c>
      <c r="Q84" s="40" t="s">
        <v>62</v>
      </c>
      <c r="R84" s="43">
        <v>1727272.7272727301</v>
      </c>
      <c r="S84" s="44">
        <f t="shared" si="55"/>
        <v>172727.27272727303</v>
      </c>
      <c r="T84" s="41"/>
      <c r="U84" s="45">
        <f t="shared" si="56"/>
        <v>1900000.000000003</v>
      </c>
      <c r="V84" s="46">
        <f t="shared" si="57"/>
        <v>1727272.7272727301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141">
        <v>1540541</v>
      </c>
      <c r="AP84" s="141">
        <v>0</v>
      </c>
      <c r="AQ84" s="141">
        <v>0</v>
      </c>
      <c r="AR84" s="100">
        <f t="shared" si="46"/>
        <v>0</v>
      </c>
      <c r="AS84" s="143">
        <f t="shared" si="47"/>
        <v>1540541</v>
      </c>
      <c r="AT84" s="139"/>
      <c r="AU84" s="139"/>
      <c r="AV84" s="139"/>
      <c r="AW84" s="222">
        <f t="shared" si="48"/>
        <v>0</v>
      </c>
      <c r="AX84" s="139"/>
      <c r="AY84" s="139"/>
      <c r="AZ84" s="139"/>
      <c r="BA84" s="222">
        <f t="shared" si="49"/>
        <v>0</v>
      </c>
      <c r="BB84" s="139"/>
      <c r="BC84" s="139"/>
      <c r="BD84" s="139"/>
      <c r="BE84" s="222">
        <f t="shared" si="50"/>
        <v>0</v>
      </c>
      <c r="BF84" s="139"/>
      <c r="BG84" s="139"/>
      <c r="BH84" s="139"/>
      <c r="BI84" s="222">
        <f t="shared" si="51"/>
        <v>0</v>
      </c>
      <c r="BJ84" s="222">
        <v>1727272.7272727301</v>
      </c>
      <c r="BK84" s="224">
        <f t="shared" si="52"/>
        <v>0</v>
      </c>
      <c r="BL84" s="139">
        <f t="shared" si="53"/>
        <v>-1727272.7272727301</v>
      </c>
      <c r="BM84" s="139">
        <f t="shared" si="54"/>
        <v>0</v>
      </c>
      <c r="BN84" s="41"/>
      <c r="BO84" s="152" t="s">
        <v>475</v>
      </c>
      <c r="BP84" s="152" t="s">
        <v>475</v>
      </c>
      <c r="BQ84" s="152"/>
      <c r="BR84" s="152"/>
      <c r="BS84" s="152"/>
      <c r="BT84" s="152"/>
      <c r="BU84" s="152"/>
      <c r="BV84" s="152"/>
      <c r="BW84" s="152"/>
    </row>
    <row r="85" spans="1:75" s="11" customFormat="1" hidden="1">
      <c r="A85" s="40">
        <f t="shared" si="58"/>
        <v>8</v>
      </c>
      <c r="B85" s="41"/>
      <c r="C85" s="38" t="s">
        <v>266</v>
      </c>
      <c r="D85" s="38">
        <v>20</v>
      </c>
      <c r="E85" s="40"/>
      <c r="F85" s="41" t="s">
        <v>293</v>
      </c>
      <c r="G85" s="40" t="s">
        <v>268</v>
      </c>
      <c r="H85" s="38" t="s">
        <v>223</v>
      </c>
      <c r="I85" s="107" t="s">
        <v>486</v>
      </c>
      <c r="J85" s="39"/>
      <c r="K85" s="40" t="s">
        <v>58</v>
      </c>
      <c r="L85" s="38" t="s">
        <v>294</v>
      </c>
      <c r="M85" s="41"/>
      <c r="N85" s="40" t="s">
        <v>151</v>
      </c>
      <c r="O85" s="114">
        <v>44351</v>
      </c>
      <c r="P85" s="114">
        <v>44715</v>
      </c>
      <c r="Q85" s="40" t="s">
        <v>62</v>
      </c>
      <c r="R85" s="43">
        <v>2418181.8181818202</v>
      </c>
      <c r="S85" s="44">
        <f t="shared" si="55"/>
        <v>241818.18181818203</v>
      </c>
      <c r="T85" s="41"/>
      <c r="U85" s="45">
        <f t="shared" si="56"/>
        <v>2660000.0000000023</v>
      </c>
      <c r="V85" s="46">
        <f t="shared" si="57"/>
        <v>2418181.8181818202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142"/>
      <c r="AP85" s="142"/>
      <c r="AQ85" s="141">
        <v>2176364</v>
      </c>
      <c r="AR85" s="100">
        <f t="shared" si="46"/>
        <v>2176364</v>
      </c>
      <c r="AS85" s="143">
        <f t="shared" si="47"/>
        <v>2176364</v>
      </c>
      <c r="AT85" s="139"/>
      <c r="AU85" s="139"/>
      <c r="AV85" s="139"/>
      <c r="AW85" s="222">
        <f t="shared" si="48"/>
        <v>0</v>
      </c>
      <c r="AX85" s="139"/>
      <c r="AY85" s="139"/>
      <c r="AZ85" s="139"/>
      <c r="BA85" s="222">
        <f t="shared" si="49"/>
        <v>0</v>
      </c>
      <c r="BB85" s="139"/>
      <c r="BC85" s="139"/>
      <c r="BD85" s="139"/>
      <c r="BE85" s="222">
        <f t="shared" si="50"/>
        <v>0</v>
      </c>
      <c r="BF85" s="139"/>
      <c r="BG85" s="139"/>
      <c r="BH85" s="139"/>
      <c r="BI85" s="222">
        <f t="shared" si="51"/>
        <v>0</v>
      </c>
      <c r="BJ85" s="222">
        <v>2418181.8181818202</v>
      </c>
      <c r="BK85" s="224">
        <f t="shared" si="52"/>
        <v>0</v>
      </c>
      <c r="BL85" s="139">
        <f t="shared" si="53"/>
        <v>-2418181.8181818202</v>
      </c>
      <c r="BM85" s="139">
        <f t="shared" si="54"/>
        <v>0</v>
      </c>
      <c r="BN85" s="41"/>
      <c r="BO85" s="152" t="s">
        <v>475</v>
      </c>
      <c r="BP85" s="152" t="s">
        <v>475</v>
      </c>
      <c r="BQ85" s="155">
        <f>SUM(V78:V85)</f>
        <v>13192454.545454549</v>
      </c>
      <c r="BR85" s="155">
        <f>SUM(AS78:AS85)</f>
        <v>10949963</v>
      </c>
      <c r="BS85" s="152">
        <v>1</v>
      </c>
      <c r="BT85" s="152"/>
      <c r="BU85" s="152"/>
      <c r="BV85" s="152"/>
      <c r="BW85" s="152"/>
    </row>
    <row r="86" spans="1:75" s="11" customFormat="1" hidden="1">
      <c r="A86" s="40">
        <f t="shared" si="58"/>
        <v>9</v>
      </c>
      <c r="B86" s="41"/>
      <c r="C86" s="38" t="s">
        <v>295</v>
      </c>
      <c r="D86" s="38">
        <v>20</v>
      </c>
      <c r="E86" s="40"/>
      <c r="F86" s="41" t="s">
        <v>293</v>
      </c>
      <c r="G86" s="40" t="s">
        <v>296</v>
      </c>
      <c r="H86" s="38" t="s">
        <v>223</v>
      </c>
      <c r="I86" s="107" t="s">
        <v>617</v>
      </c>
      <c r="J86" s="39"/>
      <c r="K86" s="40" t="s">
        <v>58</v>
      </c>
      <c r="L86" s="38" t="s">
        <v>297</v>
      </c>
      <c r="M86" s="41" t="s">
        <v>298</v>
      </c>
      <c r="N86" s="42" t="s">
        <v>299</v>
      </c>
      <c r="O86" s="173" t="s">
        <v>549</v>
      </c>
      <c r="P86" s="173" t="s">
        <v>550</v>
      </c>
      <c r="Q86" s="40" t="s">
        <v>62</v>
      </c>
      <c r="R86" s="43">
        <v>2418181.8181818202</v>
      </c>
      <c r="S86" s="44">
        <f t="shared" si="55"/>
        <v>241818.18181818203</v>
      </c>
      <c r="T86" s="41"/>
      <c r="U86" s="45">
        <f t="shared" si="56"/>
        <v>2660000.0000000023</v>
      </c>
      <c r="V86" s="46">
        <f t="shared" si="57"/>
        <v>2418181.8181818202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142"/>
      <c r="AP86" s="142"/>
      <c r="AQ86" s="142"/>
      <c r="AR86" s="100">
        <f t="shared" si="46"/>
        <v>0</v>
      </c>
      <c r="AS86" s="143">
        <f t="shared" si="47"/>
        <v>0</v>
      </c>
      <c r="AT86" s="139"/>
      <c r="AU86" s="139"/>
      <c r="AV86" s="139"/>
      <c r="AW86" s="222">
        <f t="shared" si="48"/>
        <v>0</v>
      </c>
      <c r="AX86" s="139"/>
      <c r="AY86" s="139"/>
      <c r="AZ86" s="139"/>
      <c r="BA86" s="222">
        <f t="shared" si="49"/>
        <v>0</v>
      </c>
      <c r="BB86" s="139"/>
      <c r="BC86" s="139"/>
      <c r="BD86" s="139"/>
      <c r="BE86" s="222">
        <f t="shared" si="50"/>
        <v>0</v>
      </c>
      <c r="BF86" s="139"/>
      <c r="BG86" s="139"/>
      <c r="BH86" s="139"/>
      <c r="BI86" s="222">
        <f t="shared" si="51"/>
        <v>0</v>
      </c>
      <c r="BJ86" s="222">
        <v>2418181.8181818202</v>
      </c>
      <c r="BK86" s="224">
        <f t="shared" si="52"/>
        <v>0</v>
      </c>
      <c r="BL86" s="139">
        <f t="shared" si="53"/>
        <v>-2418181.8181818202</v>
      </c>
      <c r="BM86" s="139">
        <f t="shared" si="54"/>
        <v>0</v>
      </c>
      <c r="BN86" s="41"/>
      <c r="BO86" s="152" t="s">
        <v>475</v>
      </c>
      <c r="BP86" s="152" t="s">
        <v>476</v>
      </c>
      <c r="BQ86" s="152"/>
      <c r="BR86" s="152"/>
      <c r="BS86" s="152"/>
      <c r="BT86" s="152"/>
      <c r="BU86" s="152"/>
      <c r="BV86" s="152"/>
      <c r="BW86" s="152"/>
    </row>
    <row r="87" spans="1:75" s="11" customFormat="1" hidden="1">
      <c r="A87" s="40">
        <f t="shared" si="58"/>
        <v>10</v>
      </c>
      <c r="B87" s="41"/>
      <c r="C87" s="38" t="s">
        <v>295</v>
      </c>
      <c r="D87" s="38">
        <v>12</v>
      </c>
      <c r="E87" s="40"/>
      <c r="F87" s="41" t="s">
        <v>293</v>
      </c>
      <c r="G87" s="40" t="s">
        <v>296</v>
      </c>
      <c r="H87" s="38" t="s">
        <v>223</v>
      </c>
      <c r="I87" s="107" t="s">
        <v>490</v>
      </c>
      <c r="J87" s="39"/>
      <c r="K87" s="40" t="s">
        <v>58</v>
      </c>
      <c r="L87" s="38" t="s">
        <v>300</v>
      </c>
      <c r="M87" s="41"/>
      <c r="N87" s="40" t="s">
        <v>151</v>
      </c>
      <c r="O87" s="114">
        <v>43620</v>
      </c>
      <c r="P87" s="114">
        <v>43985</v>
      </c>
      <c r="Q87" s="40" t="s">
        <v>62</v>
      </c>
      <c r="R87" s="43">
        <v>1000000</v>
      </c>
      <c r="S87" s="44">
        <f t="shared" si="55"/>
        <v>100000</v>
      </c>
      <c r="T87" s="41"/>
      <c r="U87" s="45">
        <f t="shared" si="56"/>
        <v>1100000</v>
      </c>
      <c r="V87" s="46">
        <f t="shared" si="57"/>
        <v>1000000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141">
        <v>900000</v>
      </c>
      <c r="AP87" s="142"/>
      <c r="AQ87" s="141">
        <v>0</v>
      </c>
      <c r="AR87" s="100">
        <f t="shared" si="46"/>
        <v>0</v>
      </c>
      <c r="AS87" s="143">
        <f t="shared" si="47"/>
        <v>900000</v>
      </c>
      <c r="AT87" s="139">
        <v>900000</v>
      </c>
      <c r="AU87" s="139"/>
      <c r="AV87" s="139"/>
      <c r="AW87" s="222">
        <f t="shared" si="48"/>
        <v>900000</v>
      </c>
      <c r="AX87" s="139"/>
      <c r="AY87" s="139"/>
      <c r="AZ87" s="139"/>
      <c r="BA87" s="222">
        <f t="shared" si="49"/>
        <v>0</v>
      </c>
      <c r="BB87" s="139"/>
      <c r="BC87" s="139"/>
      <c r="BD87" s="139"/>
      <c r="BE87" s="222">
        <f t="shared" si="50"/>
        <v>0</v>
      </c>
      <c r="BF87" s="139"/>
      <c r="BG87" s="139"/>
      <c r="BH87" s="139"/>
      <c r="BI87" s="222">
        <f t="shared" si="51"/>
        <v>0</v>
      </c>
      <c r="BJ87" s="222">
        <v>1000000</v>
      </c>
      <c r="BK87" s="224">
        <f t="shared" si="52"/>
        <v>900000</v>
      </c>
      <c r="BL87" s="139">
        <f t="shared" si="53"/>
        <v>-100000</v>
      </c>
      <c r="BM87" s="139">
        <f t="shared" si="54"/>
        <v>90</v>
      </c>
      <c r="BN87" s="41"/>
      <c r="BO87" s="152" t="s">
        <v>475</v>
      </c>
      <c r="BP87" s="152" t="s">
        <v>476</v>
      </c>
      <c r="BQ87" s="152"/>
      <c r="BR87" s="155"/>
      <c r="BS87" s="152"/>
      <c r="BT87" s="152"/>
      <c r="BU87" s="152"/>
      <c r="BV87" s="152"/>
      <c r="BW87" s="152"/>
    </row>
    <row r="88" spans="1:75" s="11" customFormat="1" hidden="1">
      <c r="A88" s="40">
        <f t="shared" si="58"/>
        <v>11</v>
      </c>
      <c r="B88" s="41"/>
      <c r="C88" s="38" t="s">
        <v>295</v>
      </c>
      <c r="D88" s="38">
        <v>288</v>
      </c>
      <c r="E88" s="40"/>
      <c r="F88" s="41" t="s">
        <v>293</v>
      </c>
      <c r="G88" s="40" t="s">
        <v>296</v>
      </c>
      <c r="H88" s="38" t="s">
        <v>223</v>
      </c>
      <c r="I88" s="107" t="s">
        <v>618</v>
      </c>
      <c r="J88" s="47"/>
      <c r="K88" s="40" t="s">
        <v>58</v>
      </c>
      <c r="L88" s="38" t="s">
        <v>301</v>
      </c>
      <c r="M88" s="41" t="s">
        <v>302</v>
      </c>
      <c r="N88" s="42" t="s">
        <v>303</v>
      </c>
      <c r="O88" s="173" t="s">
        <v>549</v>
      </c>
      <c r="P88" s="173" t="s">
        <v>550</v>
      </c>
      <c r="Q88" s="40" t="s">
        <v>62</v>
      </c>
      <c r="R88" s="43">
        <v>16500000</v>
      </c>
      <c r="S88" s="44">
        <f t="shared" si="55"/>
        <v>1650000</v>
      </c>
      <c r="T88" s="41"/>
      <c r="U88" s="45">
        <f t="shared" si="56"/>
        <v>18150000</v>
      </c>
      <c r="V88" s="46">
        <f t="shared" si="57"/>
        <v>16500000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142"/>
      <c r="AP88" s="142"/>
      <c r="AQ88" s="142"/>
      <c r="AR88" s="100">
        <f t="shared" si="46"/>
        <v>0</v>
      </c>
      <c r="AS88" s="143">
        <f t="shared" si="47"/>
        <v>0</v>
      </c>
      <c r="AT88" s="139"/>
      <c r="AU88" s="139"/>
      <c r="AV88" s="139"/>
      <c r="AW88" s="222">
        <f t="shared" si="48"/>
        <v>0</v>
      </c>
      <c r="AX88" s="139"/>
      <c r="AY88" s="139"/>
      <c r="AZ88" s="139"/>
      <c r="BA88" s="222">
        <f t="shared" si="49"/>
        <v>0</v>
      </c>
      <c r="BB88" s="139"/>
      <c r="BC88" s="139"/>
      <c r="BD88" s="139"/>
      <c r="BE88" s="222">
        <f t="shared" si="50"/>
        <v>0</v>
      </c>
      <c r="BF88" s="139"/>
      <c r="BG88" s="139"/>
      <c r="BH88" s="139"/>
      <c r="BI88" s="222">
        <f t="shared" si="51"/>
        <v>0</v>
      </c>
      <c r="BJ88" s="222">
        <v>16500000</v>
      </c>
      <c r="BK88" s="224">
        <f t="shared" si="52"/>
        <v>0</v>
      </c>
      <c r="BL88" s="139">
        <f t="shared" si="53"/>
        <v>-16500000</v>
      </c>
      <c r="BM88" s="139">
        <f t="shared" si="54"/>
        <v>0</v>
      </c>
      <c r="BN88" s="41"/>
      <c r="BO88" s="152" t="s">
        <v>475</v>
      </c>
      <c r="BP88" s="152" t="s">
        <v>476</v>
      </c>
      <c r="BQ88" s="155">
        <f>SUM(V86:V88)</f>
        <v>19918181.81818182</v>
      </c>
      <c r="BR88" s="155">
        <f>SUM(AS86:AS88)</f>
        <v>900000</v>
      </c>
      <c r="BS88" s="152"/>
      <c r="BT88" s="152"/>
      <c r="BU88" s="152"/>
      <c r="BV88" s="152"/>
      <c r="BW88" s="152"/>
    </row>
    <row r="89" spans="1:75" s="11" customFormat="1" hidden="1">
      <c r="A89" s="40">
        <f t="shared" si="58"/>
        <v>12</v>
      </c>
      <c r="B89" s="41"/>
      <c r="C89" s="38" t="s">
        <v>266</v>
      </c>
      <c r="D89" s="38">
        <v>12</v>
      </c>
      <c r="E89" s="40"/>
      <c r="F89" s="41" t="s">
        <v>293</v>
      </c>
      <c r="G89" s="40" t="s">
        <v>268</v>
      </c>
      <c r="H89" s="38" t="s">
        <v>223</v>
      </c>
      <c r="I89" s="107" t="s">
        <v>619</v>
      </c>
      <c r="J89" s="39"/>
      <c r="K89" s="40" t="s">
        <v>58</v>
      </c>
      <c r="L89" s="38" t="s">
        <v>304</v>
      </c>
      <c r="M89" s="41"/>
      <c r="N89" s="40" t="s">
        <v>151</v>
      </c>
      <c r="O89" s="118"/>
      <c r="P89" s="118"/>
      <c r="Q89" s="40" t="s">
        <v>62</v>
      </c>
      <c r="R89" s="43">
        <v>1600000</v>
      </c>
      <c r="S89" s="44">
        <f t="shared" si="55"/>
        <v>160000</v>
      </c>
      <c r="T89" s="41"/>
      <c r="U89" s="45">
        <f t="shared" si="56"/>
        <v>1760000</v>
      </c>
      <c r="V89" s="46">
        <f t="shared" si="57"/>
        <v>1600000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142"/>
      <c r="AP89" s="142"/>
      <c r="AQ89" s="142"/>
      <c r="AR89" s="100">
        <f t="shared" si="46"/>
        <v>0</v>
      </c>
      <c r="AS89" s="143">
        <f t="shared" si="47"/>
        <v>0</v>
      </c>
      <c r="AT89" s="139"/>
      <c r="AU89" s="139"/>
      <c r="AV89" s="139"/>
      <c r="AW89" s="222">
        <f t="shared" si="48"/>
        <v>0</v>
      </c>
      <c r="AX89" s="139"/>
      <c r="AY89" s="139"/>
      <c r="AZ89" s="139"/>
      <c r="BA89" s="222">
        <f t="shared" si="49"/>
        <v>0</v>
      </c>
      <c r="BB89" s="139"/>
      <c r="BC89" s="139"/>
      <c r="BD89" s="139"/>
      <c r="BE89" s="222">
        <f t="shared" si="50"/>
        <v>0</v>
      </c>
      <c r="BF89" s="139"/>
      <c r="BG89" s="139"/>
      <c r="BH89" s="139"/>
      <c r="BI89" s="222">
        <f t="shared" si="51"/>
        <v>0</v>
      </c>
      <c r="BJ89" s="222">
        <v>1600000</v>
      </c>
      <c r="BK89" s="224">
        <f t="shared" si="52"/>
        <v>0</v>
      </c>
      <c r="BL89" s="139">
        <f t="shared" si="53"/>
        <v>-1600000</v>
      </c>
      <c r="BM89" s="139">
        <f t="shared" si="54"/>
        <v>0</v>
      </c>
      <c r="BN89" s="41"/>
      <c r="BO89" s="152" t="s">
        <v>475</v>
      </c>
      <c r="BP89" s="152" t="s">
        <v>475</v>
      </c>
      <c r="BQ89" s="152"/>
      <c r="BR89" s="152"/>
      <c r="BS89" s="152"/>
      <c r="BT89" s="152"/>
      <c r="BU89" s="152"/>
      <c r="BV89" s="152"/>
      <c r="BW89" s="152"/>
    </row>
    <row r="90" spans="1:75" s="11" customFormat="1" hidden="1">
      <c r="A90" s="40">
        <f t="shared" si="58"/>
        <v>13</v>
      </c>
      <c r="B90" s="41"/>
      <c r="C90" s="38" t="s">
        <v>266</v>
      </c>
      <c r="D90" s="38">
        <v>20</v>
      </c>
      <c r="E90" s="40"/>
      <c r="F90" s="41" t="s">
        <v>293</v>
      </c>
      <c r="G90" s="40" t="s">
        <v>268</v>
      </c>
      <c r="H90" s="38" t="s">
        <v>223</v>
      </c>
      <c r="I90" s="107" t="s">
        <v>620</v>
      </c>
      <c r="J90" s="39"/>
      <c r="K90" s="40" t="s">
        <v>58</v>
      </c>
      <c r="L90" s="38" t="s">
        <v>305</v>
      </c>
      <c r="M90" s="41"/>
      <c r="N90" s="40" t="s">
        <v>151</v>
      </c>
      <c r="O90" s="114">
        <v>43986</v>
      </c>
      <c r="P90" s="114">
        <v>44350</v>
      </c>
      <c r="Q90" s="40" t="s">
        <v>62</v>
      </c>
      <c r="R90" s="43">
        <v>1600000</v>
      </c>
      <c r="S90" s="44">
        <f t="shared" si="55"/>
        <v>160000</v>
      </c>
      <c r="T90" s="41"/>
      <c r="U90" s="45">
        <f t="shared" si="56"/>
        <v>1760000</v>
      </c>
      <c r="V90" s="46">
        <f t="shared" si="57"/>
        <v>1600000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141">
        <v>1435136</v>
      </c>
      <c r="AP90" s="141">
        <v>0</v>
      </c>
      <c r="AQ90" s="141">
        <v>0</v>
      </c>
      <c r="AR90" s="100">
        <f t="shared" si="46"/>
        <v>0</v>
      </c>
      <c r="AS90" s="143">
        <f t="shared" si="47"/>
        <v>1435136</v>
      </c>
      <c r="AT90" s="139"/>
      <c r="AU90" s="139"/>
      <c r="AV90" s="139"/>
      <c r="AW90" s="222">
        <f t="shared" si="48"/>
        <v>0</v>
      </c>
      <c r="AX90" s="139"/>
      <c r="AY90" s="139"/>
      <c r="AZ90" s="139"/>
      <c r="BA90" s="222">
        <f t="shared" si="49"/>
        <v>0</v>
      </c>
      <c r="BB90" s="139"/>
      <c r="BC90" s="139"/>
      <c r="BD90" s="139"/>
      <c r="BE90" s="222">
        <f t="shared" si="50"/>
        <v>0</v>
      </c>
      <c r="BF90" s="139"/>
      <c r="BG90" s="139"/>
      <c r="BH90" s="139"/>
      <c r="BI90" s="222">
        <f t="shared" si="51"/>
        <v>0</v>
      </c>
      <c r="BJ90" s="222">
        <v>1600000</v>
      </c>
      <c r="BK90" s="224">
        <f t="shared" si="52"/>
        <v>0</v>
      </c>
      <c r="BL90" s="139">
        <f t="shared" si="53"/>
        <v>-1600000</v>
      </c>
      <c r="BM90" s="139">
        <f t="shared" si="54"/>
        <v>0</v>
      </c>
      <c r="BN90" s="41"/>
      <c r="BO90" s="152" t="s">
        <v>475</v>
      </c>
      <c r="BP90" s="152" t="s">
        <v>475</v>
      </c>
      <c r="BQ90" s="152"/>
      <c r="BR90" s="152"/>
      <c r="BS90" s="152"/>
      <c r="BT90" s="152"/>
      <c r="BU90" s="152"/>
      <c r="BV90" s="152"/>
      <c r="BW90" s="152"/>
    </row>
    <row r="91" spans="1:75" s="11" customFormat="1" hidden="1">
      <c r="A91" s="40">
        <f t="shared" si="58"/>
        <v>14</v>
      </c>
      <c r="B91" s="41"/>
      <c r="C91" s="38" t="s">
        <v>266</v>
      </c>
      <c r="D91" s="38">
        <v>8.5</v>
      </c>
      <c r="E91" s="40"/>
      <c r="F91" s="41" t="s">
        <v>293</v>
      </c>
      <c r="G91" s="40" t="s">
        <v>268</v>
      </c>
      <c r="H91" s="38" t="s">
        <v>223</v>
      </c>
      <c r="I91" s="107" t="s">
        <v>402</v>
      </c>
      <c r="J91" s="47"/>
      <c r="K91" s="40" t="s">
        <v>58</v>
      </c>
      <c r="L91" s="38" t="s">
        <v>306</v>
      </c>
      <c r="M91" s="41"/>
      <c r="N91" s="40" t="s">
        <v>151</v>
      </c>
      <c r="O91" s="114">
        <v>44287</v>
      </c>
      <c r="P91" s="114">
        <v>44651</v>
      </c>
      <c r="Q91" s="40" t="s">
        <v>62</v>
      </c>
      <c r="R91" s="43">
        <v>990000</v>
      </c>
      <c r="S91" s="44">
        <f t="shared" si="55"/>
        <v>99000</v>
      </c>
      <c r="T91" s="41"/>
      <c r="U91" s="45">
        <f t="shared" si="56"/>
        <v>1089000</v>
      </c>
      <c r="V91" s="46">
        <f t="shared" si="57"/>
        <v>990000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141">
        <v>900000</v>
      </c>
      <c r="AP91" s="141">
        <v>0</v>
      </c>
      <c r="AQ91" s="141">
        <v>0</v>
      </c>
      <c r="AR91" s="100">
        <f t="shared" si="46"/>
        <v>0</v>
      </c>
      <c r="AS91" s="143">
        <f t="shared" si="47"/>
        <v>900000</v>
      </c>
      <c r="AT91" s="139">
        <v>900000</v>
      </c>
      <c r="AU91" s="139"/>
      <c r="AV91" s="139"/>
      <c r="AW91" s="222">
        <f t="shared" si="48"/>
        <v>900000</v>
      </c>
      <c r="AX91" s="139"/>
      <c r="AY91" s="139"/>
      <c r="AZ91" s="139"/>
      <c r="BA91" s="222">
        <f t="shared" si="49"/>
        <v>0</v>
      </c>
      <c r="BB91" s="139"/>
      <c r="BC91" s="139"/>
      <c r="BD91" s="139"/>
      <c r="BE91" s="222">
        <f t="shared" si="50"/>
        <v>0</v>
      </c>
      <c r="BF91" s="139"/>
      <c r="BG91" s="139"/>
      <c r="BH91" s="139"/>
      <c r="BI91" s="222">
        <f t="shared" si="51"/>
        <v>0</v>
      </c>
      <c r="BJ91" s="222">
        <v>990000</v>
      </c>
      <c r="BK91" s="224">
        <f t="shared" si="52"/>
        <v>900000</v>
      </c>
      <c r="BL91" s="139">
        <f t="shared" si="53"/>
        <v>-90000</v>
      </c>
      <c r="BM91" s="139">
        <f t="shared" si="54"/>
        <v>90.909090909090907</v>
      </c>
      <c r="BN91" s="41"/>
      <c r="BO91" s="152" t="s">
        <v>475</v>
      </c>
      <c r="BP91" s="152" t="s">
        <v>475</v>
      </c>
      <c r="BQ91" s="152"/>
      <c r="BR91" s="155"/>
      <c r="BS91" s="152"/>
      <c r="BT91" s="152"/>
      <c r="BU91" s="152"/>
      <c r="BV91" s="152"/>
      <c r="BW91" s="152"/>
    </row>
    <row r="92" spans="1:75" s="11" customFormat="1" hidden="1">
      <c r="A92" s="40">
        <f t="shared" si="58"/>
        <v>15</v>
      </c>
      <c r="B92" s="41"/>
      <c r="C92" s="38" t="s">
        <v>266</v>
      </c>
      <c r="D92" s="38">
        <v>8.5</v>
      </c>
      <c r="E92" s="40"/>
      <c r="F92" s="41" t="s">
        <v>293</v>
      </c>
      <c r="G92" s="40" t="s">
        <v>268</v>
      </c>
      <c r="H92" s="38" t="s">
        <v>223</v>
      </c>
      <c r="I92" s="107" t="s">
        <v>621</v>
      </c>
      <c r="J92" s="39"/>
      <c r="K92" s="40" t="s">
        <v>58</v>
      </c>
      <c r="L92" s="38" t="s">
        <v>307</v>
      </c>
      <c r="M92" s="41" t="s">
        <v>308</v>
      </c>
      <c r="N92" s="42" t="s">
        <v>309</v>
      </c>
      <c r="O92" s="173" t="s">
        <v>609</v>
      </c>
      <c r="P92" s="173" t="s">
        <v>610</v>
      </c>
      <c r="Q92" s="40" t="s">
        <v>62</v>
      </c>
      <c r="R92" s="43">
        <v>700000</v>
      </c>
      <c r="S92" s="44">
        <f t="shared" si="55"/>
        <v>70000</v>
      </c>
      <c r="T92" s="41"/>
      <c r="U92" s="45">
        <f t="shared" si="56"/>
        <v>770000</v>
      </c>
      <c r="V92" s="46">
        <f t="shared" si="57"/>
        <v>700000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141">
        <v>630000</v>
      </c>
      <c r="AP92" s="141">
        <v>0</v>
      </c>
      <c r="AQ92" s="141">
        <v>0</v>
      </c>
      <c r="AR92" s="100">
        <f t="shared" si="46"/>
        <v>0</v>
      </c>
      <c r="AS92" s="143">
        <f t="shared" si="47"/>
        <v>630000</v>
      </c>
      <c r="AT92" s="139"/>
      <c r="AU92" s="139"/>
      <c r="AV92" s="139"/>
      <c r="AW92" s="222">
        <f t="shared" si="48"/>
        <v>0</v>
      </c>
      <c r="AX92" s="139"/>
      <c r="AY92" s="139"/>
      <c r="AZ92" s="139"/>
      <c r="BA92" s="222">
        <f t="shared" si="49"/>
        <v>0</v>
      </c>
      <c r="BB92" s="139"/>
      <c r="BC92" s="139"/>
      <c r="BD92" s="139"/>
      <c r="BE92" s="222">
        <f t="shared" si="50"/>
        <v>0</v>
      </c>
      <c r="BF92" s="139"/>
      <c r="BG92" s="139"/>
      <c r="BH92" s="139"/>
      <c r="BI92" s="222">
        <f t="shared" si="51"/>
        <v>0</v>
      </c>
      <c r="BJ92" s="222">
        <v>700000</v>
      </c>
      <c r="BK92" s="224">
        <f t="shared" si="52"/>
        <v>0</v>
      </c>
      <c r="BL92" s="139">
        <f t="shared" si="53"/>
        <v>-700000</v>
      </c>
      <c r="BM92" s="139">
        <f t="shared" si="54"/>
        <v>0</v>
      </c>
      <c r="BN92" s="41"/>
      <c r="BO92" s="152" t="s">
        <v>475</v>
      </c>
      <c r="BP92" s="152" t="s">
        <v>475</v>
      </c>
      <c r="BQ92" s="152"/>
      <c r="BR92" s="152"/>
      <c r="BS92" s="152"/>
      <c r="BT92" s="152"/>
      <c r="BU92" s="152"/>
      <c r="BV92" s="152"/>
      <c r="BW92" s="152"/>
    </row>
    <row r="93" spans="1:75" s="11" customFormat="1" hidden="1">
      <c r="A93" s="40">
        <f t="shared" si="58"/>
        <v>16</v>
      </c>
      <c r="B93" s="41"/>
      <c r="C93" s="38" t="s">
        <v>266</v>
      </c>
      <c r="D93" s="38">
        <v>8.5</v>
      </c>
      <c r="E93" s="40"/>
      <c r="F93" s="41" t="s">
        <v>293</v>
      </c>
      <c r="G93" s="40" t="s">
        <v>268</v>
      </c>
      <c r="H93" s="38" t="s">
        <v>223</v>
      </c>
      <c r="I93" s="107" t="s">
        <v>622</v>
      </c>
      <c r="J93" s="39"/>
      <c r="K93" s="40" t="s">
        <v>58</v>
      </c>
      <c r="L93" s="38" t="s">
        <v>310</v>
      </c>
      <c r="M93" s="41" t="s">
        <v>311</v>
      </c>
      <c r="N93" s="42" t="s">
        <v>312</v>
      </c>
      <c r="O93" s="173" t="s">
        <v>609</v>
      </c>
      <c r="P93" s="173" t="s">
        <v>610</v>
      </c>
      <c r="Q93" s="40" t="s">
        <v>62</v>
      </c>
      <c r="R93" s="43">
        <v>1090000</v>
      </c>
      <c r="S93" s="44">
        <f t="shared" si="55"/>
        <v>109000</v>
      </c>
      <c r="T93" s="41"/>
      <c r="U93" s="45">
        <f t="shared" si="56"/>
        <v>1199000</v>
      </c>
      <c r="V93" s="46">
        <f t="shared" si="57"/>
        <v>1090000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142"/>
      <c r="AP93" s="142"/>
      <c r="AQ93" s="142"/>
      <c r="AR93" s="100">
        <f t="shared" si="46"/>
        <v>0</v>
      </c>
      <c r="AS93" s="143">
        <f t="shared" si="47"/>
        <v>0</v>
      </c>
      <c r="AT93" s="139"/>
      <c r="AU93" s="139"/>
      <c r="AV93" s="139"/>
      <c r="AW93" s="222">
        <f t="shared" si="48"/>
        <v>0</v>
      </c>
      <c r="AX93" s="139"/>
      <c r="AY93" s="139"/>
      <c r="AZ93" s="139"/>
      <c r="BA93" s="222">
        <f t="shared" si="49"/>
        <v>0</v>
      </c>
      <c r="BB93" s="139"/>
      <c r="BC93" s="139"/>
      <c r="BD93" s="139"/>
      <c r="BE93" s="222">
        <f t="shared" si="50"/>
        <v>0</v>
      </c>
      <c r="BF93" s="139"/>
      <c r="BG93" s="139"/>
      <c r="BH93" s="139"/>
      <c r="BI93" s="222">
        <f t="shared" si="51"/>
        <v>0</v>
      </c>
      <c r="BJ93" s="222">
        <v>1090000</v>
      </c>
      <c r="BK93" s="224">
        <f t="shared" si="52"/>
        <v>0</v>
      </c>
      <c r="BL93" s="139">
        <f t="shared" si="53"/>
        <v>-1090000</v>
      </c>
      <c r="BM93" s="139">
        <f t="shared" si="54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 hidden="1">
      <c r="A94" s="40">
        <f t="shared" si="58"/>
        <v>17</v>
      </c>
      <c r="B94" s="41"/>
      <c r="C94" s="38" t="s">
        <v>266</v>
      </c>
      <c r="D94" s="38">
        <v>25</v>
      </c>
      <c r="E94" s="40"/>
      <c r="F94" s="41" t="s">
        <v>293</v>
      </c>
      <c r="G94" s="40" t="s">
        <v>268</v>
      </c>
      <c r="H94" s="38" t="s">
        <v>223</v>
      </c>
      <c r="I94" s="107" t="s">
        <v>623</v>
      </c>
      <c r="J94" s="39"/>
      <c r="K94" s="40" t="s">
        <v>58</v>
      </c>
      <c r="L94" s="38" t="s">
        <v>313</v>
      </c>
      <c r="M94" s="41" t="s">
        <v>314</v>
      </c>
      <c r="N94" s="42" t="s">
        <v>315</v>
      </c>
      <c r="O94" s="173" t="s">
        <v>609</v>
      </c>
      <c r="P94" s="173" t="s">
        <v>610</v>
      </c>
      <c r="Q94" s="40" t="s">
        <v>62</v>
      </c>
      <c r="R94" s="43">
        <v>2660000</v>
      </c>
      <c r="S94" s="44">
        <f t="shared" si="55"/>
        <v>266000</v>
      </c>
      <c r="T94" s="41"/>
      <c r="U94" s="45">
        <f t="shared" si="56"/>
        <v>2926000</v>
      </c>
      <c r="V94" s="46">
        <f t="shared" si="57"/>
        <v>2660000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142"/>
      <c r="AP94" s="142"/>
      <c r="AQ94" s="141">
        <v>2394000</v>
      </c>
      <c r="AR94" s="100">
        <f t="shared" si="46"/>
        <v>2394000</v>
      </c>
      <c r="AS94" s="143">
        <f t="shared" si="47"/>
        <v>2394000</v>
      </c>
      <c r="AT94" s="139"/>
      <c r="AU94" s="139"/>
      <c r="AV94" s="139"/>
      <c r="AW94" s="222">
        <f t="shared" si="48"/>
        <v>0</v>
      </c>
      <c r="AX94" s="139"/>
      <c r="AY94" s="139"/>
      <c r="AZ94" s="139"/>
      <c r="BA94" s="222">
        <f t="shared" si="49"/>
        <v>0</v>
      </c>
      <c r="BB94" s="139"/>
      <c r="BC94" s="139"/>
      <c r="BD94" s="139"/>
      <c r="BE94" s="222">
        <f t="shared" si="50"/>
        <v>0</v>
      </c>
      <c r="BF94" s="139"/>
      <c r="BG94" s="139"/>
      <c r="BH94" s="139"/>
      <c r="BI94" s="222">
        <f t="shared" si="51"/>
        <v>0</v>
      </c>
      <c r="BJ94" s="222">
        <v>2660000</v>
      </c>
      <c r="BK94" s="224">
        <f t="shared" si="52"/>
        <v>0</v>
      </c>
      <c r="BL94" s="139">
        <f t="shared" si="53"/>
        <v>-2660000</v>
      </c>
      <c r="BM94" s="139">
        <f t="shared" si="54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 hidden="1">
      <c r="A95" s="40">
        <f t="shared" si="58"/>
        <v>18</v>
      </c>
      <c r="B95" s="41"/>
      <c r="C95" s="38" t="s">
        <v>266</v>
      </c>
      <c r="D95" s="38">
        <v>52.25</v>
      </c>
      <c r="E95" s="40"/>
      <c r="F95" s="41" t="s">
        <v>293</v>
      </c>
      <c r="G95" s="40" t="s">
        <v>268</v>
      </c>
      <c r="H95" s="38" t="s">
        <v>223</v>
      </c>
      <c r="I95" s="107" t="s">
        <v>636</v>
      </c>
      <c r="J95" s="39"/>
      <c r="K95" s="40" t="s">
        <v>58</v>
      </c>
      <c r="L95" s="38" t="s">
        <v>316</v>
      </c>
      <c r="M95" s="41" t="s">
        <v>317</v>
      </c>
      <c r="N95" s="42" t="s">
        <v>318</v>
      </c>
      <c r="O95" s="173" t="s">
        <v>660</v>
      </c>
      <c r="P95" s="173" t="s">
        <v>661</v>
      </c>
      <c r="Q95" s="40" t="s">
        <v>62</v>
      </c>
      <c r="R95" s="43">
        <v>2272000</v>
      </c>
      <c r="S95" s="44">
        <f t="shared" si="55"/>
        <v>227200</v>
      </c>
      <c r="T95" s="41"/>
      <c r="U95" s="45">
        <f t="shared" si="56"/>
        <v>2499200</v>
      </c>
      <c r="V95" s="46">
        <f t="shared" si="57"/>
        <v>2272000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141">
        <v>2026379</v>
      </c>
      <c r="AP95" s="141">
        <v>0</v>
      </c>
      <c r="AQ95" s="141">
        <v>0</v>
      </c>
      <c r="AR95" s="100">
        <f t="shared" si="46"/>
        <v>0</v>
      </c>
      <c r="AS95" s="143">
        <f t="shared" si="47"/>
        <v>2026379</v>
      </c>
      <c r="AT95" s="139"/>
      <c r="AU95" s="139"/>
      <c r="AV95" s="139"/>
      <c r="AW95" s="222">
        <f t="shared" si="48"/>
        <v>0</v>
      </c>
      <c r="AX95" s="139"/>
      <c r="AY95" s="139"/>
      <c r="AZ95" s="139"/>
      <c r="BA95" s="222">
        <f t="shared" si="49"/>
        <v>0</v>
      </c>
      <c r="BB95" s="139"/>
      <c r="BC95" s="139"/>
      <c r="BD95" s="139"/>
      <c r="BE95" s="222">
        <f t="shared" si="50"/>
        <v>0</v>
      </c>
      <c r="BF95" s="139"/>
      <c r="BG95" s="139"/>
      <c r="BH95" s="139"/>
      <c r="BI95" s="222">
        <f t="shared" si="51"/>
        <v>0</v>
      </c>
      <c r="BJ95" s="222">
        <v>2272000</v>
      </c>
      <c r="BK95" s="224">
        <f t="shared" si="52"/>
        <v>0</v>
      </c>
      <c r="BL95" s="139">
        <f t="shared" si="53"/>
        <v>-2272000</v>
      </c>
      <c r="BM95" s="139">
        <f t="shared" si="54"/>
        <v>0</v>
      </c>
      <c r="BN95" s="41"/>
      <c r="BO95" s="152" t="s">
        <v>475</v>
      </c>
      <c r="BP95" s="152" t="s">
        <v>475</v>
      </c>
      <c r="BQ95" s="152"/>
      <c r="BR95" s="152"/>
      <c r="BS95" s="152"/>
      <c r="BT95" s="152"/>
      <c r="BU95" s="152"/>
      <c r="BV95" s="152"/>
      <c r="BW95" s="152"/>
    </row>
    <row r="96" spans="1:75" s="11" customFormat="1" hidden="1">
      <c r="A96" s="40">
        <f t="shared" si="58"/>
        <v>19</v>
      </c>
      <c r="B96" s="41"/>
      <c r="C96" s="38" t="s">
        <v>266</v>
      </c>
      <c r="D96" s="38">
        <v>42</v>
      </c>
      <c r="E96" s="40"/>
      <c r="F96" s="41" t="s">
        <v>293</v>
      </c>
      <c r="G96" s="40" t="s">
        <v>268</v>
      </c>
      <c r="H96" s="38" t="s">
        <v>223</v>
      </c>
      <c r="I96" s="107" t="s">
        <v>624</v>
      </c>
      <c r="J96" s="39"/>
      <c r="K96" s="40" t="s">
        <v>58</v>
      </c>
      <c r="L96" s="38" t="s">
        <v>319</v>
      </c>
      <c r="M96" s="41" t="s">
        <v>320</v>
      </c>
      <c r="N96" s="42" t="s">
        <v>321</v>
      </c>
      <c r="O96" s="173" t="s">
        <v>518</v>
      </c>
      <c r="P96" s="173" t="s">
        <v>519</v>
      </c>
      <c r="Q96" s="40" t="s">
        <v>62</v>
      </c>
      <c r="R96" s="43">
        <v>2000000</v>
      </c>
      <c r="S96" s="44">
        <f t="shared" si="55"/>
        <v>200000</v>
      </c>
      <c r="T96" s="41"/>
      <c r="U96" s="45">
        <f t="shared" si="56"/>
        <v>2200000</v>
      </c>
      <c r="V96" s="46">
        <f t="shared" si="57"/>
        <v>2000000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141">
        <v>1800000</v>
      </c>
      <c r="AP96" s="142"/>
      <c r="AQ96" s="141">
        <v>0</v>
      </c>
      <c r="AR96" s="100">
        <f t="shared" si="46"/>
        <v>0</v>
      </c>
      <c r="AS96" s="143">
        <f t="shared" si="47"/>
        <v>1800000</v>
      </c>
      <c r="AT96" s="139">
        <v>1800000</v>
      </c>
      <c r="AU96" s="139"/>
      <c r="AV96" s="139"/>
      <c r="AW96" s="222">
        <f t="shared" si="48"/>
        <v>1800000</v>
      </c>
      <c r="AX96" s="139"/>
      <c r="AY96" s="139"/>
      <c r="AZ96" s="139"/>
      <c r="BA96" s="222">
        <f t="shared" si="49"/>
        <v>0</v>
      </c>
      <c r="BB96" s="139"/>
      <c r="BC96" s="139"/>
      <c r="BD96" s="139"/>
      <c r="BE96" s="222">
        <f t="shared" si="50"/>
        <v>0</v>
      </c>
      <c r="BF96" s="139"/>
      <c r="BG96" s="139"/>
      <c r="BH96" s="139"/>
      <c r="BI96" s="222">
        <f t="shared" si="51"/>
        <v>0</v>
      </c>
      <c r="BJ96" s="222">
        <v>2000000</v>
      </c>
      <c r="BK96" s="224">
        <f t="shared" si="52"/>
        <v>1800000</v>
      </c>
      <c r="BL96" s="139">
        <f t="shared" si="53"/>
        <v>-200000</v>
      </c>
      <c r="BM96" s="139">
        <f t="shared" si="54"/>
        <v>90</v>
      </c>
      <c r="BN96" s="41"/>
      <c r="BO96" s="152" t="s">
        <v>475</v>
      </c>
      <c r="BP96" s="152" t="s">
        <v>475</v>
      </c>
      <c r="BQ96" s="152"/>
      <c r="BR96" s="155"/>
      <c r="BS96" s="152"/>
      <c r="BT96" s="152"/>
      <c r="BU96" s="152"/>
      <c r="BV96" s="152"/>
      <c r="BW96" s="152"/>
    </row>
    <row r="97" spans="1:75" s="11" customFormat="1" hidden="1">
      <c r="A97" s="40">
        <f t="shared" si="58"/>
        <v>20</v>
      </c>
      <c r="B97" s="41"/>
      <c r="C97" s="38" t="s">
        <v>266</v>
      </c>
      <c r="D97" s="38">
        <v>30</v>
      </c>
      <c r="E97" s="40"/>
      <c r="F97" s="41" t="s">
        <v>293</v>
      </c>
      <c r="G97" s="40" t="s">
        <v>268</v>
      </c>
      <c r="H97" s="38" t="s">
        <v>223</v>
      </c>
      <c r="I97" s="112"/>
      <c r="J97" s="39"/>
      <c r="K97" s="40" t="s">
        <v>58</v>
      </c>
      <c r="L97" s="38" t="s">
        <v>322</v>
      </c>
      <c r="M97" s="41"/>
      <c r="N97" s="40" t="s">
        <v>151</v>
      </c>
      <c r="O97" s="112"/>
      <c r="P97" s="112"/>
      <c r="Q97" s="40" t="s">
        <v>62</v>
      </c>
      <c r="R97" s="43">
        <v>2727272.7272727299</v>
      </c>
      <c r="S97" s="44">
        <f t="shared" si="55"/>
        <v>272727.272727273</v>
      </c>
      <c r="T97" s="41"/>
      <c r="U97" s="45">
        <f t="shared" si="56"/>
        <v>3000000.0000000028</v>
      </c>
      <c r="V97" s="46">
        <f t="shared" si="57"/>
        <v>2727272.7272727299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142"/>
      <c r="AP97" s="142"/>
      <c r="AQ97" s="142"/>
      <c r="AR97" s="100">
        <f t="shared" si="46"/>
        <v>0</v>
      </c>
      <c r="AS97" s="143">
        <f t="shared" si="47"/>
        <v>0</v>
      </c>
      <c r="AT97" s="139"/>
      <c r="AU97" s="139"/>
      <c r="AV97" s="139"/>
      <c r="AW97" s="222">
        <f t="shared" si="48"/>
        <v>0</v>
      </c>
      <c r="AX97" s="139"/>
      <c r="AY97" s="139"/>
      <c r="AZ97" s="139"/>
      <c r="BA97" s="222">
        <f t="shared" si="49"/>
        <v>0</v>
      </c>
      <c r="BB97" s="139"/>
      <c r="BC97" s="139"/>
      <c r="BD97" s="139"/>
      <c r="BE97" s="222">
        <f t="shared" si="50"/>
        <v>0</v>
      </c>
      <c r="BF97" s="139"/>
      <c r="BG97" s="139"/>
      <c r="BH97" s="139"/>
      <c r="BI97" s="222">
        <f t="shared" si="51"/>
        <v>0</v>
      </c>
      <c r="BJ97" s="222">
        <v>2727272.7272727299</v>
      </c>
      <c r="BK97" s="224">
        <f t="shared" si="52"/>
        <v>0</v>
      </c>
      <c r="BL97" s="139">
        <f t="shared" si="53"/>
        <v>-2727272.7272727299</v>
      </c>
      <c r="BM97" s="139">
        <f t="shared" si="54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 hidden="1">
      <c r="A98" s="50">
        <f t="shared" si="58"/>
        <v>21</v>
      </c>
      <c r="B98" s="52"/>
      <c r="C98" s="58" t="s">
        <v>266</v>
      </c>
      <c r="D98" s="58">
        <v>12</v>
      </c>
      <c r="E98" s="50"/>
      <c r="F98" s="52" t="s">
        <v>293</v>
      </c>
      <c r="G98" s="50" t="s">
        <v>268</v>
      </c>
      <c r="H98" s="58" t="s">
        <v>223</v>
      </c>
      <c r="I98" s="113"/>
      <c r="J98" s="62"/>
      <c r="K98" s="50" t="s">
        <v>58</v>
      </c>
      <c r="L98" s="58"/>
      <c r="M98" s="52"/>
      <c r="N98" s="50" t="s">
        <v>151</v>
      </c>
      <c r="O98" s="113"/>
      <c r="P98" s="113"/>
      <c r="Q98" s="50" t="s">
        <v>62</v>
      </c>
      <c r="R98" s="83">
        <v>2000000</v>
      </c>
      <c r="S98" s="64">
        <f t="shared" si="55"/>
        <v>200000</v>
      </c>
      <c r="T98" s="52"/>
      <c r="U98" s="65">
        <f t="shared" si="56"/>
        <v>2200000</v>
      </c>
      <c r="V98" s="79">
        <f t="shared" si="57"/>
        <v>2000000</v>
      </c>
      <c r="W98" s="52" t="s">
        <v>63</v>
      </c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100">
        <f t="shared" si="46"/>
        <v>0</v>
      </c>
      <c r="AS98" s="103">
        <f t="shared" si="47"/>
        <v>0</v>
      </c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>
        <v>2000000</v>
      </c>
      <c r="BK98" s="224">
        <f t="shared" si="52"/>
        <v>0</v>
      </c>
      <c r="BL98" s="139">
        <f t="shared" si="53"/>
        <v>-2000000</v>
      </c>
      <c r="BM98" s="140">
        <f t="shared" si="54"/>
        <v>0</v>
      </c>
      <c r="BN98" s="52"/>
      <c r="BO98" s="152" t="s">
        <v>475</v>
      </c>
      <c r="BP98" s="152" t="s">
        <v>475</v>
      </c>
      <c r="BQ98" s="155">
        <f>SUM(V89:V98)</f>
        <v>17639272.72727273</v>
      </c>
      <c r="BR98" s="155">
        <f>SUM(AS89:AS98)</f>
        <v>9185515</v>
      </c>
      <c r="BS98" s="155">
        <f>BR85+BR88+BR98</f>
        <v>21035478</v>
      </c>
      <c r="BT98" s="152"/>
      <c r="BU98" s="152"/>
      <c r="BV98" s="152"/>
      <c r="BW98" s="152"/>
    </row>
    <row r="99" spans="1:75" s="36" customFormat="1" hidden="1">
      <c r="A99" s="68">
        <f>A98</f>
        <v>21</v>
      </c>
      <c r="B99" s="69"/>
      <c r="C99" s="66" t="s">
        <v>323</v>
      </c>
      <c r="D99" s="67"/>
      <c r="E99" s="68"/>
      <c r="F99" s="69"/>
      <c r="G99" s="69"/>
      <c r="H99" s="70"/>
      <c r="I99" s="66"/>
      <c r="J99" s="71"/>
      <c r="K99" s="68"/>
      <c r="L99" s="66"/>
      <c r="M99" s="69"/>
      <c r="N99" s="68"/>
      <c r="O99" s="71"/>
      <c r="P99" s="71"/>
      <c r="Q99" s="68"/>
      <c r="R99" s="72">
        <f>SUM(R78:R98)</f>
        <v>50749909.090909094</v>
      </c>
      <c r="S99" s="72">
        <f>SUM(S78:S98)</f>
        <v>5074990.9090909101</v>
      </c>
      <c r="T99" s="69"/>
      <c r="U99" s="72">
        <f t="shared" ref="U99:AR99" si="59">SUM(U78:U98)</f>
        <v>55824900.000000007</v>
      </c>
      <c r="V99" s="72">
        <f t="shared" si="59"/>
        <v>50749909.090909094</v>
      </c>
      <c r="W99" s="72">
        <f t="shared" si="59"/>
        <v>0</v>
      </c>
      <c r="X99" s="72">
        <f t="shared" si="59"/>
        <v>0</v>
      </c>
      <c r="Y99" s="72">
        <f t="shared" si="59"/>
        <v>0</v>
      </c>
      <c r="Z99" s="72">
        <f t="shared" si="59"/>
        <v>0</v>
      </c>
      <c r="AA99" s="72">
        <f t="shared" si="59"/>
        <v>0</v>
      </c>
      <c r="AB99" s="72">
        <f t="shared" si="59"/>
        <v>0</v>
      </c>
      <c r="AC99" s="72">
        <f t="shared" si="59"/>
        <v>0</v>
      </c>
      <c r="AD99" s="72">
        <f t="shared" si="59"/>
        <v>0</v>
      </c>
      <c r="AE99" s="72">
        <f t="shared" si="59"/>
        <v>0</v>
      </c>
      <c r="AF99" s="72">
        <f t="shared" si="59"/>
        <v>0</v>
      </c>
      <c r="AG99" s="72">
        <f t="shared" si="59"/>
        <v>0</v>
      </c>
      <c r="AH99" s="72">
        <f t="shared" si="59"/>
        <v>0</v>
      </c>
      <c r="AI99" s="72">
        <f t="shared" si="59"/>
        <v>0</v>
      </c>
      <c r="AJ99" s="72">
        <f t="shared" si="59"/>
        <v>0</v>
      </c>
      <c r="AK99" s="72">
        <f t="shared" si="59"/>
        <v>0</v>
      </c>
      <c r="AL99" s="72">
        <f t="shared" si="59"/>
        <v>0</v>
      </c>
      <c r="AM99" s="72">
        <f t="shared" si="59"/>
        <v>0</v>
      </c>
      <c r="AN99" s="72">
        <f t="shared" si="59"/>
        <v>0</v>
      </c>
      <c r="AO99" s="72">
        <f t="shared" si="59"/>
        <v>10995238</v>
      </c>
      <c r="AP99" s="72">
        <f t="shared" si="59"/>
        <v>1917576</v>
      </c>
      <c r="AQ99" s="72">
        <f t="shared" si="59"/>
        <v>8122664</v>
      </c>
      <c r="AR99" s="18">
        <f t="shared" si="59"/>
        <v>10040240</v>
      </c>
      <c r="AS99" s="18">
        <f>SUM(AS78:AS98)</f>
        <v>21035478</v>
      </c>
      <c r="AT99" s="146">
        <f t="shared" ref="AT99:BL99" si="60">SUM(AT78:AT98)</f>
        <v>5363182</v>
      </c>
      <c r="AU99" s="146">
        <f t="shared" si="60"/>
        <v>0</v>
      </c>
      <c r="AV99" s="146">
        <f t="shared" si="60"/>
        <v>0</v>
      </c>
      <c r="AW99" s="146">
        <f t="shared" si="60"/>
        <v>5363182</v>
      </c>
      <c r="AX99" s="146">
        <f t="shared" si="60"/>
        <v>0</v>
      </c>
      <c r="AY99" s="146">
        <f t="shared" si="60"/>
        <v>0</v>
      </c>
      <c r="AZ99" s="146">
        <f t="shared" si="60"/>
        <v>0</v>
      </c>
      <c r="BA99" s="146">
        <f t="shared" si="60"/>
        <v>0</v>
      </c>
      <c r="BB99" s="146">
        <f t="shared" si="60"/>
        <v>0</v>
      </c>
      <c r="BC99" s="146">
        <f t="shared" si="60"/>
        <v>0</v>
      </c>
      <c r="BD99" s="146">
        <f t="shared" si="60"/>
        <v>0</v>
      </c>
      <c r="BE99" s="146">
        <f t="shared" si="60"/>
        <v>0</v>
      </c>
      <c r="BF99" s="146">
        <f t="shared" si="60"/>
        <v>0</v>
      </c>
      <c r="BG99" s="146">
        <f t="shared" si="60"/>
        <v>0</v>
      </c>
      <c r="BH99" s="146">
        <f t="shared" si="60"/>
        <v>0</v>
      </c>
      <c r="BI99" s="146">
        <f t="shared" si="60"/>
        <v>0</v>
      </c>
      <c r="BJ99" s="232">
        <v>50749909.090909094</v>
      </c>
      <c r="BK99" s="146">
        <f t="shared" si="60"/>
        <v>5363182</v>
      </c>
      <c r="BL99" s="146">
        <f t="shared" si="60"/>
        <v>-45386727.090909094</v>
      </c>
      <c r="BM99" s="236">
        <f t="shared" si="54"/>
        <v>10.567865235763968</v>
      </c>
      <c r="BN99" s="72"/>
      <c r="BO99" s="156">
        <f>AS99</f>
        <v>21035478</v>
      </c>
      <c r="BP99" s="153"/>
      <c r="BQ99" s="153"/>
      <c r="BR99" s="153"/>
      <c r="BS99" s="153"/>
      <c r="BT99" s="153"/>
      <c r="BU99" s="153"/>
      <c r="BV99" s="153"/>
      <c r="BW99" s="153"/>
    </row>
    <row r="100" spans="1:75" s="36" customFormat="1" hidden="1">
      <c r="A100" s="92"/>
      <c r="B100" s="93"/>
      <c r="C100" s="20" t="s">
        <v>384</v>
      </c>
      <c r="D100" s="94"/>
      <c r="E100" s="92"/>
      <c r="F100" s="93"/>
      <c r="G100" s="93"/>
      <c r="H100" s="95"/>
      <c r="I100" s="20"/>
      <c r="J100" s="96"/>
      <c r="K100" s="92"/>
      <c r="L100" s="20"/>
      <c r="M100" s="93"/>
      <c r="N100" s="92"/>
      <c r="O100" s="96"/>
      <c r="P100" s="96"/>
      <c r="Q100" s="92"/>
      <c r="R100" s="97"/>
      <c r="S100" s="97"/>
      <c r="T100" s="93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234"/>
      <c r="BN100" s="97"/>
      <c r="BO100" s="153"/>
      <c r="BP100" s="153"/>
      <c r="BQ100" s="153"/>
      <c r="BR100" s="153"/>
      <c r="BS100" s="153"/>
      <c r="BT100" s="153"/>
      <c r="BU100" s="153"/>
      <c r="BV100" s="153"/>
      <c r="BW100" s="153"/>
    </row>
    <row r="101" spans="1:75" s="11" customFormat="1" hidden="1">
      <c r="A101" s="30">
        <v>1</v>
      </c>
      <c r="B101" s="31"/>
      <c r="C101" s="29" t="s">
        <v>324</v>
      </c>
      <c r="D101" s="29">
        <v>10.5</v>
      </c>
      <c r="E101" s="30"/>
      <c r="F101" s="29" t="s">
        <v>325</v>
      </c>
      <c r="G101" s="30" t="s">
        <v>326</v>
      </c>
      <c r="H101" s="32" t="s">
        <v>327</v>
      </c>
      <c r="I101" s="107" t="s">
        <v>637</v>
      </c>
      <c r="J101" s="33"/>
      <c r="K101" s="30" t="s">
        <v>58</v>
      </c>
      <c r="L101" s="29" t="s">
        <v>328</v>
      </c>
      <c r="M101" s="31" t="s">
        <v>329</v>
      </c>
      <c r="N101" s="88" t="s">
        <v>330</v>
      </c>
      <c r="O101" s="119">
        <v>44854</v>
      </c>
      <c r="P101" s="119">
        <v>45218</v>
      </c>
      <c r="Q101" s="30" t="s">
        <v>62</v>
      </c>
      <c r="R101" s="37">
        <v>1260000</v>
      </c>
      <c r="S101" s="89">
        <f>+R101*10%</f>
        <v>126000</v>
      </c>
      <c r="T101" s="31"/>
      <c r="U101" s="35">
        <f>+R101+S101+T101</f>
        <v>1386000</v>
      </c>
      <c r="V101" s="34">
        <f>+R101</f>
        <v>1260000</v>
      </c>
      <c r="W101" s="31" t="s">
        <v>63</v>
      </c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100">
        <v>1135135</v>
      </c>
      <c r="AP101" s="31"/>
      <c r="AQ101" s="100">
        <v>0</v>
      </c>
      <c r="AR101" s="100">
        <f t="shared" ref="AR101:AR107" si="61">AP101+AQ101</f>
        <v>0</v>
      </c>
      <c r="AS101" s="100">
        <f t="shared" ref="AS101:AS107" si="62">AO101+AR101</f>
        <v>1135135</v>
      </c>
      <c r="AT101" s="139"/>
      <c r="AU101" s="139"/>
      <c r="AV101" s="139"/>
      <c r="AW101" s="222">
        <f t="shared" ref="AW101:AW107" si="63">SUM(AT101:AV101)</f>
        <v>0</v>
      </c>
      <c r="AX101" s="139"/>
      <c r="AY101" s="139"/>
      <c r="AZ101" s="139"/>
      <c r="BA101" s="222">
        <f t="shared" ref="BA101:BA107" si="64">SUM(AX101:AZ101)</f>
        <v>0</v>
      </c>
      <c r="BB101" s="139"/>
      <c r="BC101" s="139"/>
      <c r="BD101" s="139"/>
      <c r="BE101" s="222">
        <f t="shared" ref="BE101:BE107" si="65">SUM(BB101:BD101)</f>
        <v>0</v>
      </c>
      <c r="BF101" s="139"/>
      <c r="BG101" s="139"/>
      <c r="BH101" s="139"/>
      <c r="BI101" s="222">
        <f t="shared" ref="BI101:BI107" si="66">SUM(BF101:BH101)</f>
        <v>0</v>
      </c>
      <c r="BJ101" s="222">
        <v>1260000</v>
      </c>
      <c r="BK101" s="224">
        <f t="shared" ref="BK101:BK107" si="67">AW101+BA101+BE101+BI101</f>
        <v>0</v>
      </c>
      <c r="BL101" s="139">
        <f t="shared" ref="BL101:BL107" si="68">BK101-R101</f>
        <v>-1260000</v>
      </c>
      <c r="BM101" s="139">
        <f t="shared" ref="BM101:BM108" si="69">BK101/BJ101*100</f>
        <v>0</v>
      </c>
      <c r="BN101" s="31"/>
      <c r="BO101" s="152" t="s">
        <v>477</v>
      </c>
      <c r="BP101" s="152" t="s">
        <v>477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 hidden="1">
      <c r="A102" s="40">
        <f>A101+1</f>
        <v>2</v>
      </c>
      <c r="B102" s="41"/>
      <c r="C102" s="38" t="s">
        <v>324</v>
      </c>
      <c r="D102" s="38">
        <v>10.5</v>
      </c>
      <c r="E102" s="40"/>
      <c r="F102" s="38" t="s">
        <v>325</v>
      </c>
      <c r="G102" s="40" t="s">
        <v>326</v>
      </c>
      <c r="H102" s="49" t="s">
        <v>327</v>
      </c>
      <c r="I102" s="107" t="s">
        <v>635</v>
      </c>
      <c r="J102" s="39"/>
      <c r="K102" s="40" t="s">
        <v>58</v>
      </c>
      <c r="L102" s="38" t="s">
        <v>331</v>
      </c>
      <c r="M102" s="41" t="s">
        <v>332</v>
      </c>
      <c r="N102" s="42" t="s">
        <v>333</v>
      </c>
      <c r="O102" s="119">
        <v>44854</v>
      </c>
      <c r="P102" s="119">
        <v>45218</v>
      </c>
      <c r="Q102" s="40" t="s">
        <v>62</v>
      </c>
      <c r="R102" s="43">
        <v>1782000</v>
      </c>
      <c r="S102" s="44">
        <f t="shared" ref="S102:S107" si="70">+R102*10%</f>
        <v>178200</v>
      </c>
      <c r="T102" s="41"/>
      <c r="U102" s="45">
        <f t="shared" ref="U102:U107" si="71">+R102+S102+T102</f>
        <v>1960200</v>
      </c>
      <c r="V102" s="46">
        <f t="shared" ref="V102:V107" si="72">+R102</f>
        <v>1782000</v>
      </c>
      <c r="W102" s="41" t="s">
        <v>63</v>
      </c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101">
        <v>1621622</v>
      </c>
      <c r="AP102" s="41"/>
      <c r="AQ102" s="101">
        <v>0</v>
      </c>
      <c r="AR102" s="100">
        <f t="shared" si="61"/>
        <v>0</v>
      </c>
      <c r="AS102" s="100">
        <f t="shared" si="62"/>
        <v>1621622</v>
      </c>
      <c r="AT102" s="139"/>
      <c r="AU102" s="139"/>
      <c r="AV102" s="139"/>
      <c r="AW102" s="222">
        <f t="shared" si="63"/>
        <v>0</v>
      </c>
      <c r="AX102" s="139"/>
      <c r="AY102" s="139"/>
      <c r="AZ102" s="139"/>
      <c r="BA102" s="222">
        <f t="shared" si="64"/>
        <v>0</v>
      </c>
      <c r="BB102" s="139"/>
      <c r="BC102" s="139"/>
      <c r="BD102" s="139"/>
      <c r="BE102" s="222">
        <f t="shared" si="65"/>
        <v>0</v>
      </c>
      <c r="BF102" s="139"/>
      <c r="BG102" s="139"/>
      <c r="BH102" s="139"/>
      <c r="BI102" s="222">
        <f t="shared" si="66"/>
        <v>0</v>
      </c>
      <c r="BJ102" s="222">
        <v>1782000</v>
      </c>
      <c r="BK102" s="224">
        <f t="shared" si="67"/>
        <v>0</v>
      </c>
      <c r="BL102" s="139">
        <f t="shared" si="68"/>
        <v>-1782000</v>
      </c>
      <c r="BM102" s="139">
        <f t="shared" si="69"/>
        <v>0</v>
      </c>
      <c r="BN102" s="31"/>
      <c r="BO102" s="152" t="s">
        <v>477</v>
      </c>
      <c r="BP102" s="152" t="s">
        <v>477</v>
      </c>
      <c r="BQ102" s="152"/>
      <c r="BR102" s="152"/>
      <c r="BS102" s="152"/>
      <c r="BT102" s="152"/>
      <c r="BU102" s="152"/>
      <c r="BV102" s="152"/>
      <c r="BW102" s="152"/>
    </row>
    <row r="103" spans="1:75" s="11" customFormat="1" hidden="1">
      <c r="A103" s="40">
        <f t="shared" ref="A103:A107" si="73">A102+1</f>
        <v>3</v>
      </c>
      <c r="B103" s="41"/>
      <c r="C103" s="38" t="s">
        <v>324</v>
      </c>
      <c r="D103" s="38">
        <v>10.5</v>
      </c>
      <c r="E103" s="40"/>
      <c r="F103" s="38" t="s">
        <v>325</v>
      </c>
      <c r="G103" s="40" t="s">
        <v>326</v>
      </c>
      <c r="H103" s="49" t="s">
        <v>327</v>
      </c>
      <c r="I103" s="107" t="s">
        <v>491</v>
      </c>
      <c r="J103" s="39"/>
      <c r="K103" s="40" t="s">
        <v>58</v>
      </c>
      <c r="L103" s="38" t="s">
        <v>334</v>
      </c>
      <c r="M103" s="41" t="s">
        <v>335</v>
      </c>
      <c r="N103" s="42" t="s">
        <v>336</v>
      </c>
      <c r="O103" s="114">
        <v>44187</v>
      </c>
      <c r="P103" s="114">
        <v>44551</v>
      </c>
      <c r="Q103" s="40" t="s">
        <v>62</v>
      </c>
      <c r="R103" s="43">
        <v>1260000</v>
      </c>
      <c r="S103" s="44">
        <f t="shared" si="70"/>
        <v>126000</v>
      </c>
      <c r="T103" s="41"/>
      <c r="U103" s="45">
        <f t="shared" si="71"/>
        <v>1386000</v>
      </c>
      <c r="V103" s="46">
        <f t="shared" si="72"/>
        <v>1260000</v>
      </c>
      <c r="W103" s="41" t="s">
        <v>63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101">
        <v>1135135</v>
      </c>
      <c r="AQ103" s="41"/>
      <c r="AR103" s="100">
        <f t="shared" si="61"/>
        <v>1135135</v>
      </c>
      <c r="AS103" s="100">
        <f t="shared" si="62"/>
        <v>1135135</v>
      </c>
      <c r="AT103" s="139"/>
      <c r="AU103" s="139"/>
      <c r="AV103" s="139"/>
      <c r="AW103" s="222">
        <f t="shared" si="63"/>
        <v>0</v>
      </c>
      <c r="AX103" s="139"/>
      <c r="AY103" s="139"/>
      <c r="AZ103" s="139"/>
      <c r="BA103" s="222">
        <f t="shared" si="64"/>
        <v>0</v>
      </c>
      <c r="BB103" s="139"/>
      <c r="BC103" s="139"/>
      <c r="BD103" s="139"/>
      <c r="BE103" s="222">
        <f t="shared" si="65"/>
        <v>0</v>
      </c>
      <c r="BF103" s="139"/>
      <c r="BG103" s="139"/>
      <c r="BH103" s="139"/>
      <c r="BI103" s="222">
        <f t="shared" si="66"/>
        <v>0</v>
      </c>
      <c r="BJ103" s="222">
        <v>1260000</v>
      </c>
      <c r="BK103" s="224">
        <f t="shared" si="67"/>
        <v>0</v>
      </c>
      <c r="BL103" s="139">
        <f t="shared" si="68"/>
        <v>-1260000</v>
      </c>
      <c r="BM103" s="139">
        <f t="shared" si="69"/>
        <v>0</v>
      </c>
      <c r="BN103" s="31"/>
      <c r="BO103" s="152" t="s">
        <v>477</v>
      </c>
      <c r="BP103" s="152" t="s">
        <v>477</v>
      </c>
      <c r="BQ103" s="152"/>
      <c r="BR103" s="152"/>
      <c r="BS103" s="152"/>
      <c r="BT103" s="152"/>
      <c r="BU103" s="152"/>
      <c r="BV103" s="152"/>
      <c r="BW103" s="152"/>
    </row>
    <row r="104" spans="1:75" s="11" customFormat="1" hidden="1">
      <c r="A104" s="40">
        <f t="shared" si="73"/>
        <v>4</v>
      </c>
      <c r="B104" s="41"/>
      <c r="C104" s="38" t="s">
        <v>324</v>
      </c>
      <c r="D104" s="38">
        <v>31.2</v>
      </c>
      <c r="E104" s="40"/>
      <c r="F104" s="38" t="s">
        <v>325</v>
      </c>
      <c r="G104" s="40" t="s">
        <v>326</v>
      </c>
      <c r="H104" s="49" t="s">
        <v>327</v>
      </c>
      <c r="I104" s="107" t="s">
        <v>402</v>
      </c>
      <c r="J104" s="39"/>
      <c r="K104" s="40" t="s">
        <v>58</v>
      </c>
      <c r="L104" s="38" t="s">
        <v>337</v>
      </c>
      <c r="M104" s="41" t="s">
        <v>338</v>
      </c>
      <c r="N104" s="42" t="s">
        <v>339</v>
      </c>
      <c r="O104" s="114">
        <v>44552</v>
      </c>
      <c r="P104" s="114">
        <v>44916</v>
      </c>
      <c r="Q104" s="40" t="s">
        <v>62</v>
      </c>
      <c r="R104" s="43">
        <v>1851090.9090909101</v>
      </c>
      <c r="S104" s="44">
        <f t="shared" si="70"/>
        <v>185109.09090909103</v>
      </c>
      <c r="T104" s="41"/>
      <c r="U104" s="45">
        <f t="shared" si="71"/>
        <v>2036200.0000000012</v>
      </c>
      <c r="V104" s="46">
        <f t="shared" si="72"/>
        <v>1851090.9090909101</v>
      </c>
      <c r="W104" s="41" t="s">
        <v>63</v>
      </c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100">
        <f t="shared" si="61"/>
        <v>0</v>
      </c>
      <c r="AS104" s="100">
        <f t="shared" si="62"/>
        <v>0</v>
      </c>
      <c r="AT104" s="139"/>
      <c r="AU104" s="139"/>
      <c r="AV104" s="139"/>
      <c r="AW104" s="222">
        <f t="shared" si="63"/>
        <v>0</v>
      </c>
      <c r="AX104" s="139"/>
      <c r="AY104" s="139"/>
      <c r="AZ104" s="139"/>
      <c r="BA104" s="222">
        <f t="shared" si="64"/>
        <v>0</v>
      </c>
      <c r="BB104" s="139"/>
      <c r="BC104" s="139"/>
      <c r="BD104" s="139"/>
      <c r="BE104" s="222">
        <f t="shared" si="65"/>
        <v>0</v>
      </c>
      <c r="BF104" s="139"/>
      <c r="BG104" s="139"/>
      <c r="BH104" s="139"/>
      <c r="BI104" s="222">
        <f t="shared" si="66"/>
        <v>0</v>
      </c>
      <c r="BJ104" s="222">
        <v>1851090.9090909101</v>
      </c>
      <c r="BK104" s="224">
        <f t="shared" si="67"/>
        <v>0</v>
      </c>
      <c r="BL104" s="139">
        <f t="shared" si="68"/>
        <v>-1851090.9090909101</v>
      </c>
      <c r="BM104" s="139">
        <f t="shared" si="69"/>
        <v>0</v>
      </c>
      <c r="BN104" s="41"/>
      <c r="BO104" s="152" t="s">
        <v>477</v>
      </c>
      <c r="BP104" s="152" t="s">
        <v>477</v>
      </c>
      <c r="BQ104" s="152"/>
      <c r="BR104" s="152"/>
      <c r="BS104" s="152"/>
      <c r="BT104" s="152"/>
      <c r="BU104" s="152"/>
      <c r="BV104" s="152"/>
      <c r="BW104" s="152"/>
    </row>
    <row r="105" spans="1:75" s="11" customFormat="1" hidden="1">
      <c r="A105" s="40">
        <f t="shared" si="73"/>
        <v>5</v>
      </c>
      <c r="B105" s="41"/>
      <c r="C105" s="38" t="s">
        <v>340</v>
      </c>
      <c r="D105" s="38">
        <v>120</v>
      </c>
      <c r="E105" s="40"/>
      <c r="F105" s="38" t="s">
        <v>325</v>
      </c>
      <c r="G105" s="40">
        <v>6339863</v>
      </c>
      <c r="H105" s="49" t="s">
        <v>327</v>
      </c>
      <c r="I105" s="112"/>
      <c r="J105" s="39"/>
      <c r="K105" s="40" t="s">
        <v>132</v>
      </c>
      <c r="L105" s="38"/>
      <c r="M105" s="41"/>
      <c r="N105" s="40" t="s">
        <v>132</v>
      </c>
      <c r="O105" s="118"/>
      <c r="P105" s="118"/>
      <c r="Q105" s="40" t="s">
        <v>132</v>
      </c>
      <c r="R105" s="43">
        <v>10479090.909090901</v>
      </c>
      <c r="S105" s="44">
        <f t="shared" si="70"/>
        <v>1047909.0909090901</v>
      </c>
      <c r="T105" s="41"/>
      <c r="U105" s="45">
        <f t="shared" si="71"/>
        <v>11526999.999999991</v>
      </c>
      <c r="V105" s="46">
        <f t="shared" si="72"/>
        <v>10479090.909090901</v>
      </c>
      <c r="W105" s="41" t="s">
        <v>63</v>
      </c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100">
        <f t="shared" si="61"/>
        <v>0</v>
      </c>
      <c r="AS105" s="100">
        <f t="shared" si="62"/>
        <v>0</v>
      </c>
      <c r="AT105" s="139"/>
      <c r="AU105" s="139"/>
      <c r="AV105" s="139"/>
      <c r="AW105" s="222">
        <f t="shared" si="63"/>
        <v>0</v>
      </c>
      <c r="AX105" s="139"/>
      <c r="AY105" s="139"/>
      <c r="AZ105" s="139"/>
      <c r="BA105" s="222">
        <f t="shared" si="64"/>
        <v>0</v>
      </c>
      <c r="BB105" s="139"/>
      <c r="BC105" s="139"/>
      <c r="BD105" s="139"/>
      <c r="BE105" s="222">
        <f t="shared" si="65"/>
        <v>0</v>
      </c>
      <c r="BF105" s="139"/>
      <c r="BG105" s="139"/>
      <c r="BH105" s="139"/>
      <c r="BI105" s="222">
        <f t="shared" si="66"/>
        <v>0</v>
      </c>
      <c r="BJ105" s="222">
        <v>10479090.909090901</v>
      </c>
      <c r="BK105" s="224">
        <f t="shared" si="67"/>
        <v>0</v>
      </c>
      <c r="BL105" s="139">
        <f t="shared" si="68"/>
        <v>-10479090.909090901</v>
      </c>
      <c r="BM105" s="139">
        <f t="shared" si="69"/>
        <v>0</v>
      </c>
      <c r="BN105" s="41"/>
      <c r="BO105" s="152" t="s">
        <v>477</v>
      </c>
      <c r="BP105" s="152" t="s">
        <v>477</v>
      </c>
      <c r="BQ105" s="155">
        <f>SUM(V101:V105)</f>
        <v>16632181.818181811</v>
      </c>
      <c r="BR105" s="155">
        <f>SUM(AS101:AS105)</f>
        <v>3891892</v>
      </c>
      <c r="BS105" s="152"/>
      <c r="BT105" s="152"/>
      <c r="BU105" s="152"/>
      <c r="BV105" s="152"/>
      <c r="BW105" s="152"/>
    </row>
    <row r="106" spans="1:75" s="11" customFormat="1" hidden="1">
      <c r="A106" s="40">
        <f t="shared" si="73"/>
        <v>6</v>
      </c>
      <c r="B106" s="41"/>
      <c r="C106" s="38" t="s">
        <v>341</v>
      </c>
      <c r="D106" s="38"/>
      <c r="E106" s="38">
        <v>96</v>
      </c>
      <c r="F106" s="38" t="s">
        <v>342</v>
      </c>
      <c r="G106" s="40" t="s">
        <v>343</v>
      </c>
      <c r="H106" s="49" t="s">
        <v>327</v>
      </c>
      <c r="I106" s="107" t="s">
        <v>625</v>
      </c>
      <c r="J106" s="39"/>
      <c r="K106" s="40" t="s">
        <v>58</v>
      </c>
      <c r="L106" s="38" t="s">
        <v>344</v>
      </c>
      <c r="M106" s="41" t="s">
        <v>345</v>
      </c>
      <c r="N106" s="42" t="s">
        <v>346</v>
      </c>
      <c r="O106" s="173" t="s">
        <v>626</v>
      </c>
      <c r="P106" s="173" t="s">
        <v>627</v>
      </c>
      <c r="Q106" s="40" t="s">
        <v>62</v>
      </c>
      <c r="R106" s="43">
        <v>8009091</v>
      </c>
      <c r="S106" s="44">
        <f t="shared" si="70"/>
        <v>800909.10000000009</v>
      </c>
      <c r="T106" s="41"/>
      <c r="U106" s="45">
        <f t="shared" si="71"/>
        <v>8810000.0999999996</v>
      </c>
      <c r="V106" s="46">
        <f t="shared" si="72"/>
        <v>8009091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100">
        <f t="shared" si="61"/>
        <v>0</v>
      </c>
      <c r="AS106" s="100">
        <f t="shared" si="62"/>
        <v>0</v>
      </c>
      <c r="AT106" s="139"/>
      <c r="AU106" s="139"/>
      <c r="AV106" s="139"/>
      <c r="AW106" s="222">
        <f t="shared" si="63"/>
        <v>0</v>
      </c>
      <c r="AX106" s="139"/>
      <c r="AY106" s="139"/>
      <c r="AZ106" s="139"/>
      <c r="BA106" s="222">
        <f t="shared" si="64"/>
        <v>0</v>
      </c>
      <c r="BB106" s="139"/>
      <c r="BC106" s="139"/>
      <c r="BD106" s="139"/>
      <c r="BE106" s="222">
        <f t="shared" si="65"/>
        <v>0</v>
      </c>
      <c r="BF106" s="139"/>
      <c r="BG106" s="139"/>
      <c r="BH106" s="139"/>
      <c r="BI106" s="222">
        <f t="shared" si="66"/>
        <v>0</v>
      </c>
      <c r="BJ106" s="222">
        <v>8009091</v>
      </c>
      <c r="BK106" s="224">
        <f t="shared" si="67"/>
        <v>0</v>
      </c>
      <c r="BL106" s="139">
        <f t="shared" si="68"/>
        <v>-8009091</v>
      </c>
      <c r="BM106" s="139">
        <f t="shared" si="69"/>
        <v>0</v>
      </c>
      <c r="BN106" s="41"/>
      <c r="BO106" s="152" t="s">
        <v>477</v>
      </c>
      <c r="BP106" s="152" t="s">
        <v>478</v>
      </c>
      <c r="BQ106" s="155">
        <f>V106</f>
        <v>8009091</v>
      </c>
      <c r="BR106" s="155">
        <f>AS106</f>
        <v>0</v>
      </c>
      <c r="BS106" s="152"/>
      <c r="BT106" s="152"/>
      <c r="BU106" s="152"/>
      <c r="BV106" s="152"/>
      <c r="BW106" s="152"/>
    </row>
    <row r="107" spans="1:75" s="11" customFormat="1" hidden="1">
      <c r="A107" s="50">
        <f t="shared" si="73"/>
        <v>7</v>
      </c>
      <c r="B107" s="52"/>
      <c r="C107" s="58" t="s">
        <v>347</v>
      </c>
      <c r="D107" s="58"/>
      <c r="E107" s="58">
        <v>90</v>
      </c>
      <c r="F107" s="84"/>
      <c r="G107" s="50" t="s">
        <v>348</v>
      </c>
      <c r="H107" s="59" t="s">
        <v>327</v>
      </c>
      <c r="I107" s="160" t="s">
        <v>628</v>
      </c>
      <c r="J107" s="62"/>
      <c r="K107" s="50"/>
      <c r="L107" s="58" t="s">
        <v>349</v>
      </c>
      <c r="M107" s="52"/>
      <c r="N107" s="50" t="s">
        <v>151</v>
      </c>
      <c r="O107" s="173" t="s">
        <v>518</v>
      </c>
      <c r="P107" s="173" t="s">
        <v>519</v>
      </c>
      <c r="Q107" s="50" t="s">
        <v>62</v>
      </c>
      <c r="R107" s="83">
        <v>4130000</v>
      </c>
      <c r="S107" s="64">
        <f t="shared" si="70"/>
        <v>413000</v>
      </c>
      <c r="T107" s="52"/>
      <c r="U107" s="65">
        <f t="shared" si="71"/>
        <v>4543000</v>
      </c>
      <c r="V107" s="79">
        <f t="shared" si="72"/>
        <v>4130000</v>
      </c>
      <c r="W107" s="52" t="s">
        <v>63</v>
      </c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100">
        <f t="shared" si="61"/>
        <v>0</v>
      </c>
      <c r="AS107" s="103">
        <f t="shared" si="62"/>
        <v>0</v>
      </c>
      <c r="AT107" s="140"/>
      <c r="AU107" s="140"/>
      <c r="AV107" s="140"/>
      <c r="AW107" s="222">
        <f t="shared" si="63"/>
        <v>0</v>
      </c>
      <c r="AX107" s="140"/>
      <c r="AY107" s="140"/>
      <c r="AZ107" s="140"/>
      <c r="BA107" s="222">
        <f t="shared" si="64"/>
        <v>0</v>
      </c>
      <c r="BB107" s="140"/>
      <c r="BC107" s="140"/>
      <c r="BD107" s="140"/>
      <c r="BE107" s="222">
        <f t="shared" si="65"/>
        <v>0</v>
      </c>
      <c r="BF107" s="140"/>
      <c r="BG107" s="140"/>
      <c r="BH107" s="140"/>
      <c r="BI107" s="222">
        <f t="shared" si="66"/>
        <v>0</v>
      </c>
      <c r="BJ107" s="222">
        <v>4130000</v>
      </c>
      <c r="BK107" s="224">
        <f t="shared" si="67"/>
        <v>0</v>
      </c>
      <c r="BL107" s="139">
        <f t="shared" si="68"/>
        <v>-4130000</v>
      </c>
      <c r="BM107" s="140">
        <f t="shared" si="69"/>
        <v>0</v>
      </c>
      <c r="BN107" s="52"/>
      <c r="BO107" s="152" t="s">
        <v>477</v>
      </c>
      <c r="BP107" s="152" t="s">
        <v>479</v>
      </c>
      <c r="BQ107" s="155">
        <f>V107</f>
        <v>4130000</v>
      </c>
      <c r="BR107" s="155">
        <f>AS107</f>
        <v>0</v>
      </c>
      <c r="BS107" s="152"/>
      <c r="BT107" s="152"/>
      <c r="BU107" s="152"/>
      <c r="BV107" s="152"/>
      <c r="BW107" s="152"/>
    </row>
    <row r="108" spans="1:75" s="36" customFormat="1" hidden="1">
      <c r="A108" s="68">
        <f>A107</f>
        <v>7</v>
      </c>
      <c r="B108" s="69"/>
      <c r="C108" s="66" t="s">
        <v>350</v>
      </c>
      <c r="D108" s="67"/>
      <c r="E108" s="68"/>
      <c r="F108" s="69"/>
      <c r="G108" s="68"/>
      <c r="H108" s="70"/>
      <c r="I108" s="161"/>
      <c r="J108" s="71"/>
      <c r="K108" s="68"/>
      <c r="L108" s="66"/>
      <c r="M108" s="69"/>
      <c r="N108" s="68"/>
      <c r="O108" s="71"/>
      <c r="P108" s="71"/>
      <c r="Q108" s="68"/>
      <c r="R108" s="72">
        <f>SUM(R101:R107)</f>
        <v>28771272.818181813</v>
      </c>
      <c r="S108" s="72">
        <f>SUM(S101:S107)</f>
        <v>2877127.2818181813</v>
      </c>
      <c r="T108" s="69"/>
      <c r="U108" s="72">
        <f>SUM(U101:U107)</f>
        <v>31648400.099999994</v>
      </c>
      <c r="V108" s="72">
        <f t="shared" ref="V108:AR108" si="74">SUM(V101:V107)</f>
        <v>28771272.818181813</v>
      </c>
      <c r="W108" s="72">
        <f t="shared" si="74"/>
        <v>0</v>
      </c>
      <c r="X108" s="72">
        <f t="shared" si="74"/>
        <v>0</v>
      </c>
      <c r="Y108" s="72">
        <f t="shared" si="74"/>
        <v>0</v>
      </c>
      <c r="Z108" s="72">
        <f t="shared" si="74"/>
        <v>0</v>
      </c>
      <c r="AA108" s="72">
        <f t="shared" si="74"/>
        <v>0</v>
      </c>
      <c r="AB108" s="72">
        <f t="shared" si="74"/>
        <v>0</v>
      </c>
      <c r="AC108" s="72">
        <f t="shared" si="74"/>
        <v>0</v>
      </c>
      <c r="AD108" s="72">
        <f t="shared" si="74"/>
        <v>0</v>
      </c>
      <c r="AE108" s="72">
        <f t="shared" si="74"/>
        <v>0</v>
      </c>
      <c r="AF108" s="72">
        <f t="shared" si="74"/>
        <v>0</v>
      </c>
      <c r="AG108" s="72">
        <f t="shared" si="74"/>
        <v>0</v>
      </c>
      <c r="AH108" s="72">
        <f t="shared" si="74"/>
        <v>0</v>
      </c>
      <c r="AI108" s="72">
        <f t="shared" si="74"/>
        <v>0</v>
      </c>
      <c r="AJ108" s="72">
        <f t="shared" si="74"/>
        <v>0</v>
      </c>
      <c r="AK108" s="72">
        <f t="shared" si="74"/>
        <v>0</v>
      </c>
      <c r="AL108" s="72">
        <f t="shared" si="74"/>
        <v>0</v>
      </c>
      <c r="AM108" s="72">
        <f t="shared" si="74"/>
        <v>0</v>
      </c>
      <c r="AN108" s="72">
        <f t="shared" si="74"/>
        <v>0</v>
      </c>
      <c r="AO108" s="72">
        <f t="shared" si="74"/>
        <v>2756757</v>
      </c>
      <c r="AP108" s="72">
        <f t="shared" si="74"/>
        <v>1135135</v>
      </c>
      <c r="AQ108" s="72">
        <f t="shared" si="74"/>
        <v>0</v>
      </c>
      <c r="AR108" s="18">
        <f t="shared" si="74"/>
        <v>1135135</v>
      </c>
      <c r="AS108" s="18">
        <f>SUM(AS101:AS107)</f>
        <v>3891892</v>
      </c>
      <c r="AT108" s="146">
        <f t="shared" ref="AT108:BL108" si="75">SUM(AT101:AT107)</f>
        <v>0</v>
      </c>
      <c r="AU108" s="146">
        <f t="shared" si="75"/>
        <v>0</v>
      </c>
      <c r="AV108" s="146">
        <f t="shared" si="75"/>
        <v>0</v>
      </c>
      <c r="AW108" s="146">
        <f t="shared" si="75"/>
        <v>0</v>
      </c>
      <c r="AX108" s="146">
        <f t="shared" si="75"/>
        <v>0</v>
      </c>
      <c r="AY108" s="146">
        <f t="shared" si="75"/>
        <v>0</v>
      </c>
      <c r="AZ108" s="146">
        <f t="shared" si="75"/>
        <v>0</v>
      </c>
      <c r="BA108" s="146">
        <f t="shared" si="75"/>
        <v>0</v>
      </c>
      <c r="BB108" s="146">
        <f t="shared" si="75"/>
        <v>0</v>
      </c>
      <c r="BC108" s="146">
        <f t="shared" si="75"/>
        <v>0</v>
      </c>
      <c r="BD108" s="146">
        <f t="shared" si="75"/>
        <v>0</v>
      </c>
      <c r="BE108" s="146">
        <f t="shared" si="75"/>
        <v>0</v>
      </c>
      <c r="BF108" s="146">
        <f t="shared" si="75"/>
        <v>0</v>
      </c>
      <c r="BG108" s="146">
        <f t="shared" si="75"/>
        <v>0</v>
      </c>
      <c r="BH108" s="146">
        <f t="shared" si="75"/>
        <v>0</v>
      </c>
      <c r="BI108" s="146">
        <f t="shared" si="75"/>
        <v>0</v>
      </c>
      <c r="BJ108" s="232">
        <v>28771272.818181813</v>
      </c>
      <c r="BK108" s="146">
        <f t="shared" si="75"/>
        <v>0</v>
      </c>
      <c r="BL108" s="146">
        <f t="shared" si="75"/>
        <v>-28771272.818181813</v>
      </c>
      <c r="BM108" s="236">
        <f t="shared" si="69"/>
        <v>0</v>
      </c>
      <c r="BN108" s="72"/>
      <c r="BO108" s="156">
        <f>AS108</f>
        <v>3891892</v>
      </c>
      <c r="BP108" s="153"/>
      <c r="BQ108" s="153"/>
      <c r="BR108" s="153"/>
      <c r="BS108" s="153"/>
      <c r="BT108" s="153"/>
      <c r="BU108" s="153"/>
      <c r="BV108" s="153"/>
      <c r="BW108" s="153"/>
    </row>
    <row r="109" spans="1:75" s="36" customFormat="1" hidden="1">
      <c r="A109" s="92"/>
      <c r="B109" s="93"/>
      <c r="C109" s="20" t="s">
        <v>385</v>
      </c>
      <c r="D109" s="94"/>
      <c r="E109" s="92"/>
      <c r="F109" s="93"/>
      <c r="G109" s="92"/>
      <c r="H109" s="95"/>
      <c r="I109" s="20"/>
      <c r="J109" s="96"/>
      <c r="K109" s="92"/>
      <c r="L109" s="20"/>
      <c r="M109" s="93"/>
      <c r="N109" s="92"/>
      <c r="O109" s="96"/>
      <c r="P109" s="96"/>
      <c r="Q109" s="92"/>
      <c r="R109" s="97"/>
      <c r="S109" s="97"/>
      <c r="T109" s="93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47"/>
      <c r="BF109" s="147"/>
      <c r="BG109" s="147"/>
      <c r="BH109" s="147"/>
      <c r="BI109" s="147"/>
      <c r="BJ109" s="147"/>
      <c r="BK109" s="147"/>
      <c r="BL109" s="147"/>
      <c r="BM109" s="234"/>
      <c r="BN109" s="97"/>
      <c r="BO109" s="153"/>
      <c r="BP109" s="153"/>
      <c r="BQ109" s="153"/>
      <c r="BR109" s="153"/>
      <c r="BS109" s="153"/>
      <c r="BT109" s="153"/>
      <c r="BU109" s="153"/>
      <c r="BV109" s="153"/>
      <c r="BW109" s="153"/>
    </row>
    <row r="110" spans="1:75" s="11" customFormat="1" hidden="1">
      <c r="A110" s="30">
        <v>1</v>
      </c>
      <c r="B110" s="31"/>
      <c r="C110" s="29" t="s">
        <v>351</v>
      </c>
      <c r="D110" s="29">
        <v>20</v>
      </c>
      <c r="E110" s="30"/>
      <c r="F110" s="9" t="s">
        <v>352</v>
      </c>
      <c r="G110" s="30" t="s">
        <v>353</v>
      </c>
      <c r="H110" s="32" t="s">
        <v>327</v>
      </c>
      <c r="I110" s="107" t="s">
        <v>629</v>
      </c>
      <c r="J110" s="33"/>
      <c r="K110" s="30" t="s">
        <v>58</v>
      </c>
      <c r="L110" s="29" t="s">
        <v>354</v>
      </c>
      <c r="M110" s="31" t="s">
        <v>355</v>
      </c>
      <c r="N110" s="88" t="s">
        <v>356</v>
      </c>
      <c r="O110" s="173" t="s">
        <v>606</v>
      </c>
      <c r="P110" s="173" t="s">
        <v>630</v>
      </c>
      <c r="Q110" s="30" t="s">
        <v>62</v>
      </c>
      <c r="R110" s="37">
        <v>3300000</v>
      </c>
      <c r="S110" s="89">
        <f>+R110*10%</f>
        <v>330000</v>
      </c>
      <c r="T110" s="31"/>
      <c r="U110" s="35">
        <f>+R110+S110+T110</f>
        <v>3630000</v>
      </c>
      <c r="V110" s="34">
        <f>+R110</f>
        <v>3300000</v>
      </c>
      <c r="W110" s="31" t="s">
        <v>63</v>
      </c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100">
        <f t="shared" ref="AR110:AR118" si="76">AP110+AQ110</f>
        <v>0</v>
      </c>
      <c r="AS110" s="100">
        <f t="shared" ref="AS110:AS118" si="77">AO110+AR110</f>
        <v>0</v>
      </c>
      <c r="AT110" s="139"/>
      <c r="AU110" s="139"/>
      <c r="AV110" s="139"/>
      <c r="AW110" s="222">
        <f t="shared" ref="AW110:AW116" si="78">SUM(AT110:AV110)</f>
        <v>0</v>
      </c>
      <c r="AX110" s="139"/>
      <c r="AY110" s="139"/>
      <c r="AZ110" s="139"/>
      <c r="BA110" s="222">
        <f t="shared" ref="BA110:BA116" si="79">SUM(AX110:AZ110)</f>
        <v>0</v>
      </c>
      <c r="BB110" s="139"/>
      <c r="BC110" s="139"/>
      <c r="BD110" s="139"/>
      <c r="BE110" s="222">
        <f t="shared" ref="BE110:BE116" si="80">SUM(BB110:BD110)</f>
        <v>0</v>
      </c>
      <c r="BF110" s="139"/>
      <c r="BG110" s="139"/>
      <c r="BH110" s="139"/>
      <c r="BI110" s="222">
        <f t="shared" ref="BI110:BI116" si="81">SUM(BF110:BH110)</f>
        <v>0</v>
      </c>
      <c r="BJ110" s="222">
        <v>3300000</v>
      </c>
      <c r="BK110" s="224">
        <f t="shared" ref="BK110:BK116" si="82">AW110+BA110+BE110+BI110</f>
        <v>0</v>
      </c>
      <c r="BL110" s="139">
        <f t="shared" ref="BL110:BL116" si="83">BK110-R110</f>
        <v>-3300000</v>
      </c>
      <c r="BM110" s="139">
        <f t="shared" ref="BM110:BM119" si="84">BK110/BJ110*100</f>
        <v>0</v>
      </c>
      <c r="BN110" s="31"/>
      <c r="BO110" s="152" t="s">
        <v>480</v>
      </c>
      <c r="BP110" s="152" t="s">
        <v>480</v>
      </c>
      <c r="BQ110" s="152"/>
      <c r="BR110" s="152"/>
      <c r="BS110" s="152"/>
      <c r="BT110" s="152"/>
      <c r="BU110" s="152"/>
      <c r="BV110" s="152"/>
      <c r="BW110" s="152"/>
    </row>
    <row r="111" spans="1:75" s="11" customFormat="1" hidden="1">
      <c r="A111" s="40">
        <f>A110+1</f>
        <v>2</v>
      </c>
      <c r="B111" s="41"/>
      <c r="C111" s="38" t="s">
        <v>351</v>
      </c>
      <c r="D111" s="38">
        <v>12</v>
      </c>
      <c r="E111" s="40"/>
      <c r="F111" s="51" t="s">
        <v>352</v>
      </c>
      <c r="G111" s="40" t="s">
        <v>353</v>
      </c>
      <c r="H111" s="49" t="s">
        <v>327</v>
      </c>
      <c r="I111" s="107" t="s">
        <v>496</v>
      </c>
      <c r="J111" s="39"/>
      <c r="K111" s="40" t="s">
        <v>58</v>
      </c>
      <c r="L111" s="38" t="s">
        <v>357</v>
      </c>
      <c r="M111" s="41" t="s">
        <v>358</v>
      </c>
      <c r="N111" s="42" t="s">
        <v>359</v>
      </c>
      <c r="O111" s="114">
        <v>43827</v>
      </c>
      <c r="P111" s="114">
        <v>44192</v>
      </c>
      <c r="Q111" s="40" t="s">
        <v>62</v>
      </c>
      <c r="R111" s="43">
        <v>1980000</v>
      </c>
      <c r="S111" s="44">
        <f t="shared" ref="S111:S115" si="85">+R111*10%</f>
        <v>198000</v>
      </c>
      <c r="T111" s="41"/>
      <c r="U111" s="45">
        <f t="shared" ref="U111:U118" si="86">+R111+S111+T111</f>
        <v>2178000</v>
      </c>
      <c r="V111" s="46">
        <f t="shared" ref="V111:V118" si="87">+R111</f>
        <v>1980000</v>
      </c>
      <c r="W111" s="41" t="s">
        <v>63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100">
        <f t="shared" si="76"/>
        <v>0</v>
      </c>
      <c r="AS111" s="100">
        <f t="shared" si="77"/>
        <v>0</v>
      </c>
      <c r="AT111" s="139"/>
      <c r="AU111" s="139"/>
      <c r="AV111" s="139"/>
      <c r="AW111" s="222">
        <f t="shared" si="78"/>
        <v>0</v>
      </c>
      <c r="AX111" s="139"/>
      <c r="AY111" s="139"/>
      <c r="AZ111" s="139"/>
      <c r="BA111" s="222">
        <f t="shared" si="79"/>
        <v>0</v>
      </c>
      <c r="BB111" s="139"/>
      <c r="BC111" s="139"/>
      <c r="BD111" s="139"/>
      <c r="BE111" s="222">
        <f t="shared" si="80"/>
        <v>0</v>
      </c>
      <c r="BF111" s="139"/>
      <c r="BG111" s="139"/>
      <c r="BH111" s="139"/>
      <c r="BI111" s="222">
        <f t="shared" si="81"/>
        <v>0</v>
      </c>
      <c r="BJ111" s="222">
        <v>1980000</v>
      </c>
      <c r="BK111" s="224">
        <f t="shared" si="82"/>
        <v>0</v>
      </c>
      <c r="BL111" s="139">
        <f t="shared" si="83"/>
        <v>-1980000</v>
      </c>
      <c r="BM111" s="139">
        <f t="shared" si="84"/>
        <v>0</v>
      </c>
      <c r="BN111" s="41"/>
      <c r="BO111" s="152" t="s">
        <v>480</v>
      </c>
      <c r="BP111" s="152" t="s">
        <v>480</v>
      </c>
      <c r="BQ111" s="152"/>
      <c r="BR111" s="152"/>
      <c r="BS111" s="152"/>
      <c r="BT111" s="152"/>
      <c r="BU111" s="152"/>
      <c r="BV111" s="152"/>
      <c r="BW111" s="152"/>
    </row>
    <row r="112" spans="1:75" s="11" customFormat="1" hidden="1">
      <c r="A112" s="40">
        <f t="shared" ref="A112:A118" si="88">A111+1</f>
        <v>3</v>
      </c>
      <c r="B112" s="41"/>
      <c r="C112" s="38" t="s">
        <v>351</v>
      </c>
      <c r="D112" s="38">
        <v>20</v>
      </c>
      <c r="E112" s="40"/>
      <c r="F112" s="51" t="s">
        <v>352</v>
      </c>
      <c r="G112" s="40" t="s">
        <v>353</v>
      </c>
      <c r="H112" s="49" t="s">
        <v>327</v>
      </c>
      <c r="I112" s="107" t="s">
        <v>631</v>
      </c>
      <c r="J112" s="39"/>
      <c r="K112" s="40" t="s">
        <v>58</v>
      </c>
      <c r="L112" s="38" t="s">
        <v>360</v>
      </c>
      <c r="M112" s="41" t="s">
        <v>361</v>
      </c>
      <c r="N112" s="42" t="s">
        <v>362</v>
      </c>
      <c r="O112" s="173" t="s">
        <v>606</v>
      </c>
      <c r="P112" s="173" t="s">
        <v>630</v>
      </c>
      <c r="Q112" s="40" t="s">
        <v>62</v>
      </c>
      <c r="R112" s="43">
        <v>3300000</v>
      </c>
      <c r="S112" s="44">
        <f t="shared" si="85"/>
        <v>330000</v>
      </c>
      <c r="T112" s="41"/>
      <c r="U112" s="45">
        <f t="shared" si="86"/>
        <v>3630000</v>
      </c>
      <c r="V112" s="46">
        <f t="shared" si="87"/>
        <v>3300000</v>
      </c>
      <c r="W112" s="41" t="s">
        <v>63</v>
      </c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100">
        <f t="shared" si="76"/>
        <v>0</v>
      </c>
      <c r="AS112" s="100">
        <f t="shared" si="77"/>
        <v>0</v>
      </c>
      <c r="AT112" s="139"/>
      <c r="AU112" s="139"/>
      <c r="AV112" s="139"/>
      <c r="AW112" s="222">
        <f t="shared" si="78"/>
        <v>0</v>
      </c>
      <c r="AX112" s="139"/>
      <c r="AY112" s="139"/>
      <c r="AZ112" s="139"/>
      <c r="BA112" s="222">
        <f t="shared" si="79"/>
        <v>0</v>
      </c>
      <c r="BB112" s="139"/>
      <c r="BC112" s="139"/>
      <c r="BD112" s="139"/>
      <c r="BE112" s="222">
        <f t="shared" si="80"/>
        <v>0</v>
      </c>
      <c r="BF112" s="139"/>
      <c r="BG112" s="139"/>
      <c r="BH112" s="139"/>
      <c r="BI112" s="222">
        <f t="shared" si="81"/>
        <v>0</v>
      </c>
      <c r="BJ112" s="222">
        <v>3300000</v>
      </c>
      <c r="BK112" s="224">
        <f t="shared" si="82"/>
        <v>0</v>
      </c>
      <c r="BL112" s="139">
        <f t="shared" si="83"/>
        <v>-3300000</v>
      </c>
      <c r="BM112" s="139">
        <f t="shared" si="84"/>
        <v>0</v>
      </c>
      <c r="BN112" s="41"/>
      <c r="BO112" s="152" t="s">
        <v>480</v>
      </c>
      <c r="BP112" s="152" t="s">
        <v>480</v>
      </c>
      <c r="BQ112" s="152"/>
      <c r="BR112" s="152"/>
      <c r="BS112" s="152"/>
      <c r="BT112" s="152"/>
      <c r="BU112" s="152"/>
      <c r="BV112" s="152"/>
      <c r="BW112" s="152"/>
    </row>
    <row r="113" spans="1:75" s="11" customFormat="1">
      <c r="A113" s="40">
        <v>1</v>
      </c>
      <c r="B113" s="41"/>
      <c r="C113" s="38" t="s">
        <v>351</v>
      </c>
      <c r="D113" s="38">
        <v>20</v>
      </c>
      <c r="E113" s="40"/>
      <c r="F113" s="51" t="s">
        <v>352</v>
      </c>
      <c r="G113" s="40" t="s">
        <v>353</v>
      </c>
      <c r="H113" s="49" t="s">
        <v>327</v>
      </c>
      <c r="I113" s="107" t="s">
        <v>632</v>
      </c>
      <c r="J113" s="39"/>
      <c r="K113" s="40" t="s">
        <v>58</v>
      </c>
      <c r="L113" s="300" t="s">
        <v>711</v>
      </c>
      <c r="M113" s="41" t="s">
        <v>364</v>
      </c>
      <c r="N113" s="42" t="s">
        <v>365</v>
      </c>
      <c r="O113" s="173" t="s">
        <v>695</v>
      </c>
      <c r="P113" s="173" t="s">
        <v>703</v>
      </c>
      <c r="Q113" s="40" t="s">
        <v>62</v>
      </c>
      <c r="R113" s="43">
        <v>3300000</v>
      </c>
      <c r="S113" s="44">
        <f t="shared" si="85"/>
        <v>330000</v>
      </c>
      <c r="T113" s="41"/>
      <c r="U113" s="45">
        <f t="shared" si="86"/>
        <v>3630000</v>
      </c>
      <c r="V113" s="46">
        <f t="shared" si="87"/>
        <v>3300000</v>
      </c>
      <c r="W113" s="41" t="s">
        <v>63</v>
      </c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100">
        <f t="shared" si="76"/>
        <v>0</v>
      </c>
      <c r="AS113" s="100">
        <f t="shared" si="77"/>
        <v>0</v>
      </c>
      <c r="AT113" s="139"/>
      <c r="AU113" s="139"/>
      <c r="AV113" s="139"/>
      <c r="AW113" s="222">
        <f t="shared" si="78"/>
        <v>0</v>
      </c>
      <c r="AX113" s="139"/>
      <c r="AY113" s="139"/>
      <c r="AZ113" s="139"/>
      <c r="BA113" s="222">
        <f t="shared" si="79"/>
        <v>0</v>
      </c>
      <c r="BB113" s="139"/>
      <c r="BC113" s="139"/>
      <c r="BD113" s="139"/>
      <c r="BE113" s="222">
        <f t="shared" si="80"/>
        <v>0</v>
      </c>
      <c r="BF113" s="139"/>
      <c r="BG113" s="139"/>
      <c r="BH113" s="139"/>
      <c r="BI113" s="222">
        <f t="shared" si="81"/>
        <v>0</v>
      </c>
      <c r="BJ113" s="222">
        <v>3300000</v>
      </c>
      <c r="BK113" s="224">
        <f t="shared" si="82"/>
        <v>0</v>
      </c>
      <c r="BL113" s="139">
        <f t="shared" si="83"/>
        <v>-3300000</v>
      </c>
      <c r="BM113" s="139">
        <f t="shared" si="84"/>
        <v>0</v>
      </c>
      <c r="BN113" s="41"/>
      <c r="BO113" s="152" t="s">
        <v>480</v>
      </c>
      <c r="BP113" s="152" t="s">
        <v>480</v>
      </c>
      <c r="BQ113" s="152"/>
      <c r="BR113" s="152"/>
      <c r="BS113" s="152"/>
      <c r="BT113" s="152"/>
      <c r="BU113" s="152"/>
      <c r="BV113" s="152"/>
      <c r="BW113" s="152"/>
    </row>
    <row r="114" spans="1:75" s="11" customFormat="1" hidden="1">
      <c r="A114" s="40">
        <f t="shared" si="88"/>
        <v>2</v>
      </c>
      <c r="B114" s="41"/>
      <c r="C114" s="38" t="s">
        <v>351</v>
      </c>
      <c r="D114" s="170">
        <v>10.5</v>
      </c>
      <c r="E114" s="40"/>
      <c r="F114" s="51" t="s">
        <v>352</v>
      </c>
      <c r="G114" s="40" t="s">
        <v>353</v>
      </c>
      <c r="H114" s="49" t="s">
        <v>327</v>
      </c>
      <c r="I114" s="107" t="s">
        <v>497</v>
      </c>
      <c r="J114" s="39"/>
      <c r="K114" s="40" t="s">
        <v>58</v>
      </c>
      <c r="L114" s="38" t="s">
        <v>366</v>
      </c>
      <c r="M114" s="41" t="s">
        <v>367</v>
      </c>
      <c r="N114" s="42" t="s">
        <v>368</v>
      </c>
      <c r="O114" s="114" t="s">
        <v>498</v>
      </c>
      <c r="P114" s="114" t="s">
        <v>499</v>
      </c>
      <c r="Q114" s="40" t="s">
        <v>62</v>
      </c>
      <c r="R114" s="43">
        <v>1680000</v>
      </c>
      <c r="S114" s="44">
        <f t="shared" si="85"/>
        <v>168000</v>
      </c>
      <c r="T114" s="41"/>
      <c r="U114" s="45">
        <f t="shared" si="86"/>
        <v>1848000</v>
      </c>
      <c r="V114" s="46">
        <f t="shared" si="87"/>
        <v>1680000</v>
      </c>
      <c r="W114" s="41" t="s">
        <v>63</v>
      </c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100">
        <f t="shared" si="76"/>
        <v>0</v>
      </c>
      <c r="AS114" s="100">
        <f t="shared" si="77"/>
        <v>0</v>
      </c>
      <c r="AT114" s="139"/>
      <c r="AU114" s="139"/>
      <c r="AV114" s="139"/>
      <c r="AW114" s="222">
        <f t="shared" si="78"/>
        <v>0</v>
      </c>
      <c r="AX114" s="139"/>
      <c r="AY114" s="139"/>
      <c r="AZ114" s="139"/>
      <c r="BA114" s="222">
        <f t="shared" si="79"/>
        <v>0</v>
      </c>
      <c r="BB114" s="139"/>
      <c r="BC114" s="139"/>
      <c r="BD114" s="139"/>
      <c r="BE114" s="222">
        <f t="shared" si="80"/>
        <v>0</v>
      </c>
      <c r="BF114" s="139"/>
      <c r="BG114" s="139"/>
      <c r="BH114" s="139"/>
      <c r="BI114" s="222">
        <f t="shared" si="81"/>
        <v>0</v>
      </c>
      <c r="BJ114" s="222">
        <v>1680000</v>
      </c>
      <c r="BK114" s="224">
        <f t="shared" si="82"/>
        <v>0</v>
      </c>
      <c r="BL114" s="139">
        <f t="shared" si="83"/>
        <v>-1680000</v>
      </c>
      <c r="BM114" s="139">
        <f t="shared" si="84"/>
        <v>0</v>
      </c>
      <c r="BN114" s="4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 hidden="1">
      <c r="A115" s="40">
        <f t="shared" si="88"/>
        <v>3</v>
      </c>
      <c r="B115" s="41"/>
      <c r="C115" s="171" t="s">
        <v>504</v>
      </c>
      <c r="D115" s="38">
        <v>27</v>
      </c>
      <c r="E115" s="40"/>
      <c r="F115" s="51" t="s">
        <v>352</v>
      </c>
      <c r="G115" s="40" t="s">
        <v>353</v>
      </c>
      <c r="H115" s="49" t="s">
        <v>327</v>
      </c>
      <c r="I115" s="107" t="s">
        <v>500</v>
      </c>
      <c r="J115" s="39"/>
      <c r="K115" s="40" t="s">
        <v>58</v>
      </c>
      <c r="L115" s="38" t="s">
        <v>369</v>
      </c>
      <c r="M115" s="41" t="s">
        <v>370</v>
      </c>
      <c r="N115" s="42" t="s">
        <v>371</v>
      </c>
      <c r="O115" s="115">
        <v>43813</v>
      </c>
      <c r="P115" s="115">
        <v>44178</v>
      </c>
      <c r="Q115" s="40" t="s">
        <v>62</v>
      </c>
      <c r="R115" s="43">
        <v>2290909</v>
      </c>
      <c r="S115" s="44">
        <f t="shared" si="85"/>
        <v>229090.90000000002</v>
      </c>
      <c r="T115" s="41"/>
      <c r="U115" s="45">
        <f t="shared" si="86"/>
        <v>2519999.9</v>
      </c>
      <c r="V115" s="46">
        <f t="shared" si="87"/>
        <v>2290909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6"/>
      <c r="AP115" s="41"/>
      <c r="AQ115" s="41"/>
      <c r="AR115" s="100">
        <f t="shared" si="76"/>
        <v>0</v>
      </c>
      <c r="AS115" s="100">
        <f t="shared" si="77"/>
        <v>0</v>
      </c>
      <c r="AT115" s="139"/>
      <c r="AU115" s="139"/>
      <c r="AV115" s="139"/>
      <c r="AW115" s="222">
        <f t="shared" si="78"/>
        <v>0</v>
      </c>
      <c r="AX115" s="139"/>
      <c r="AY115" s="139"/>
      <c r="AZ115" s="139"/>
      <c r="BA115" s="222">
        <f t="shared" si="79"/>
        <v>0</v>
      </c>
      <c r="BB115" s="139"/>
      <c r="BC115" s="139"/>
      <c r="BD115" s="139"/>
      <c r="BE115" s="222">
        <f t="shared" si="80"/>
        <v>0</v>
      </c>
      <c r="BF115" s="139"/>
      <c r="BG115" s="139"/>
      <c r="BH115" s="139"/>
      <c r="BI115" s="222">
        <f t="shared" si="81"/>
        <v>0</v>
      </c>
      <c r="BJ115" s="222">
        <v>2290909</v>
      </c>
      <c r="BK115" s="224">
        <f t="shared" si="82"/>
        <v>0</v>
      </c>
      <c r="BL115" s="139">
        <f t="shared" si="83"/>
        <v>-2290909</v>
      </c>
      <c r="BM115" s="139">
        <f t="shared" si="84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 hidden="1">
      <c r="A116" s="99">
        <f t="shared" si="88"/>
        <v>4</v>
      </c>
      <c r="B116" s="184"/>
      <c r="C116" s="237" t="s">
        <v>351</v>
      </c>
      <c r="D116" s="237">
        <v>25</v>
      </c>
      <c r="E116" s="99"/>
      <c r="F116" s="238" t="s">
        <v>352</v>
      </c>
      <c r="G116" s="99" t="s">
        <v>353</v>
      </c>
      <c r="H116" s="239" t="s">
        <v>327</v>
      </c>
      <c r="I116" s="160" t="s">
        <v>493</v>
      </c>
      <c r="J116" s="240"/>
      <c r="K116" s="99" t="s">
        <v>58</v>
      </c>
      <c r="L116" s="237" t="s">
        <v>372</v>
      </c>
      <c r="M116" s="184" t="s">
        <v>373</v>
      </c>
      <c r="N116" s="241" t="s">
        <v>374</v>
      </c>
      <c r="O116" s="168" t="s">
        <v>494</v>
      </c>
      <c r="P116" s="168" t="s">
        <v>495</v>
      </c>
      <c r="Q116" s="99" t="s">
        <v>376</v>
      </c>
      <c r="R116" s="242"/>
      <c r="S116" s="243"/>
      <c r="T116" s="184"/>
      <c r="U116" s="244">
        <f t="shared" si="86"/>
        <v>0</v>
      </c>
      <c r="V116" s="242">
        <v>4090909</v>
      </c>
      <c r="W116" s="184" t="s">
        <v>63</v>
      </c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03">
        <f t="shared" si="76"/>
        <v>0</v>
      </c>
      <c r="AS116" s="103">
        <f t="shared" si="77"/>
        <v>0</v>
      </c>
      <c r="AT116" s="140"/>
      <c r="AU116" s="140"/>
      <c r="AV116" s="140"/>
      <c r="AW116" s="245">
        <f t="shared" si="78"/>
        <v>0</v>
      </c>
      <c r="AX116" s="140"/>
      <c r="AY116" s="140"/>
      <c r="AZ116" s="140"/>
      <c r="BA116" s="245">
        <f t="shared" si="79"/>
        <v>0</v>
      </c>
      <c r="BB116" s="140"/>
      <c r="BC116" s="140"/>
      <c r="BD116" s="140"/>
      <c r="BE116" s="245">
        <f t="shared" si="80"/>
        <v>0</v>
      </c>
      <c r="BF116" s="140"/>
      <c r="BG116" s="140"/>
      <c r="BH116" s="140"/>
      <c r="BI116" s="245">
        <f t="shared" si="81"/>
        <v>0</v>
      </c>
      <c r="BJ116" s="245">
        <v>0</v>
      </c>
      <c r="BK116" s="246">
        <f t="shared" si="82"/>
        <v>0</v>
      </c>
      <c r="BL116" s="140">
        <f t="shared" si="83"/>
        <v>0</v>
      </c>
      <c r="BM116" s="140" t="e">
        <f t="shared" si="84"/>
        <v>#DIV/0!</v>
      </c>
      <c r="BN116" s="184"/>
      <c r="BO116" s="152" t="s">
        <v>480</v>
      </c>
      <c r="BP116" s="152" t="s">
        <v>480</v>
      </c>
      <c r="BQ116" s="155">
        <f>SUM(V110:V116)</f>
        <v>19941818</v>
      </c>
      <c r="BR116" s="155">
        <f>SUM(AS110:AS116)</f>
        <v>0</v>
      </c>
      <c r="BS116" s="152"/>
      <c r="BT116" s="152"/>
      <c r="BU116" s="152"/>
      <c r="BV116" s="152"/>
      <c r="BW116" s="152"/>
    </row>
    <row r="117" spans="1:75" s="11" customFormat="1" ht="30" hidden="1">
      <c r="A117" s="99">
        <f t="shared" si="88"/>
        <v>5</v>
      </c>
      <c r="B117" s="184"/>
      <c r="C117" s="252" t="s">
        <v>504</v>
      </c>
      <c r="D117" s="253">
        <v>27.5</v>
      </c>
      <c r="E117" s="99"/>
      <c r="F117" s="254" t="s">
        <v>352</v>
      </c>
      <c r="G117" s="99"/>
      <c r="H117" s="239" t="s">
        <v>327</v>
      </c>
      <c r="I117" s="255" t="s">
        <v>672</v>
      </c>
      <c r="J117" s="240"/>
      <c r="K117" s="99" t="s">
        <v>58</v>
      </c>
      <c r="L117" s="256" t="s">
        <v>676</v>
      </c>
      <c r="M117" s="257" t="s">
        <v>668</v>
      </c>
      <c r="N117" s="258" t="s">
        <v>669</v>
      </c>
      <c r="O117" s="168" t="s">
        <v>670</v>
      </c>
      <c r="P117" s="168" t="s">
        <v>671</v>
      </c>
      <c r="Q117" s="99" t="s">
        <v>376</v>
      </c>
      <c r="R117" s="242">
        <v>3468465</v>
      </c>
      <c r="S117" s="243">
        <f>+R117*11%</f>
        <v>381531.15</v>
      </c>
      <c r="T117" s="184"/>
      <c r="U117" s="244">
        <f t="shared" si="86"/>
        <v>3849996.15</v>
      </c>
      <c r="V117" s="46">
        <f t="shared" si="87"/>
        <v>3468465</v>
      </c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3">
        <v>3121619</v>
      </c>
      <c r="AP117" s="184"/>
      <c r="AQ117" s="183">
        <v>0</v>
      </c>
      <c r="AR117" s="183">
        <f t="shared" si="76"/>
        <v>0</v>
      </c>
      <c r="AS117" s="183">
        <f t="shared" si="77"/>
        <v>3121619</v>
      </c>
      <c r="AT117" s="259"/>
      <c r="AU117" s="259"/>
      <c r="AV117" s="259"/>
      <c r="AW117" s="245"/>
      <c r="AX117" s="259"/>
      <c r="AY117" s="259"/>
      <c r="AZ117" s="259"/>
      <c r="BA117" s="245"/>
      <c r="BB117" s="259"/>
      <c r="BC117" s="259"/>
      <c r="BD117" s="259"/>
      <c r="BE117" s="245"/>
      <c r="BF117" s="259"/>
      <c r="BG117" s="259"/>
      <c r="BH117" s="259"/>
      <c r="BI117" s="245"/>
      <c r="BJ117" s="245"/>
      <c r="BK117" s="246"/>
      <c r="BL117" s="259"/>
      <c r="BM117" s="259"/>
      <c r="BN117" s="184"/>
      <c r="BO117" s="152"/>
      <c r="BP117" s="152"/>
      <c r="BQ117" s="155"/>
      <c r="BR117" s="155"/>
      <c r="BS117" s="152"/>
      <c r="BT117" s="152"/>
      <c r="BU117" s="152"/>
      <c r="BV117" s="152"/>
      <c r="BW117" s="152"/>
    </row>
    <row r="118" spans="1:75" s="11" customFormat="1" hidden="1">
      <c r="A118" s="50">
        <f t="shared" si="88"/>
        <v>6</v>
      </c>
      <c r="B118" s="52"/>
      <c r="C118" s="252" t="s">
        <v>504</v>
      </c>
      <c r="D118" s="251">
        <v>16</v>
      </c>
      <c r="E118" s="50"/>
      <c r="F118" s="254" t="s">
        <v>352</v>
      </c>
      <c r="G118" s="50"/>
      <c r="H118" s="59" t="s">
        <v>327</v>
      </c>
      <c r="I118" s="255" t="s">
        <v>674</v>
      </c>
      <c r="J118" s="85"/>
      <c r="K118" s="99" t="s">
        <v>58</v>
      </c>
      <c r="L118" s="247" t="s">
        <v>675</v>
      </c>
      <c r="M118" s="248" t="s">
        <v>677</v>
      </c>
      <c r="N118" s="249" t="s">
        <v>678</v>
      </c>
      <c r="O118" s="168" t="s">
        <v>670</v>
      </c>
      <c r="P118" s="168" t="s">
        <v>671</v>
      </c>
      <c r="Q118" s="99" t="s">
        <v>376</v>
      </c>
      <c r="R118" s="79">
        <v>2018016</v>
      </c>
      <c r="S118" s="243">
        <f>+R118*11%</f>
        <v>221981.76</v>
      </c>
      <c r="T118" s="52"/>
      <c r="U118" s="244">
        <f t="shared" si="86"/>
        <v>2239997.7599999998</v>
      </c>
      <c r="V118" s="46">
        <f t="shared" si="87"/>
        <v>2018016</v>
      </c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102"/>
      <c r="AP118" s="102">
        <v>1816215</v>
      </c>
      <c r="AQ118" s="102"/>
      <c r="AR118" s="183">
        <f t="shared" si="76"/>
        <v>1816215</v>
      </c>
      <c r="AS118" s="183">
        <f t="shared" si="77"/>
        <v>1816215</v>
      </c>
      <c r="AT118" s="250"/>
      <c r="AU118" s="250"/>
      <c r="AV118" s="250"/>
      <c r="AW118" s="223"/>
      <c r="AX118" s="250"/>
      <c r="AY118" s="250"/>
      <c r="AZ118" s="250"/>
      <c r="BA118" s="223"/>
      <c r="BB118" s="250"/>
      <c r="BC118" s="250"/>
      <c r="BD118" s="250"/>
      <c r="BE118" s="223"/>
      <c r="BF118" s="250"/>
      <c r="BG118" s="250"/>
      <c r="BH118" s="250"/>
      <c r="BI118" s="223"/>
      <c r="BJ118" s="223"/>
      <c r="BK118" s="225"/>
      <c r="BL118" s="250"/>
      <c r="BM118" s="250"/>
      <c r="BN118" s="52"/>
      <c r="BO118" s="152"/>
      <c r="BP118" s="152"/>
      <c r="BQ118" s="155"/>
      <c r="BR118" s="155"/>
      <c r="BS118" s="152"/>
      <c r="BT118" s="152"/>
      <c r="BU118" s="152"/>
      <c r="BV118" s="152"/>
      <c r="BW118" s="152"/>
    </row>
    <row r="119" spans="1:75" s="36" customFormat="1">
      <c r="A119" s="14"/>
      <c r="B119" s="15"/>
      <c r="C119" s="12" t="s">
        <v>713</v>
      </c>
      <c r="D119" s="13"/>
      <c r="E119" s="14"/>
      <c r="F119" s="15"/>
      <c r="G119" s="14"/>
      <c r="H119" s="16"/>
      <c r="I119" s="12"/>
      <c r="J119" s="17"/>
      <c r="K119" s="14"/>
      <c r="L119" s="12"/>
      <c r="M119" s="15"/>
      <c r="N119" s="14"/>
      <c r="O119" s="17"/>
      <c r="P119" s="17"/>
      <c r="Q119" s="14"/>
      <c r="R119" s="18">
        <f>+R113</f>
        <v>3300000</v>
      </c>
      <c r="S119" s="18">
        <f t="shared" ref="S119:V119" si="89">+S113</f>
        <v>330000</v>
      </c>
      <c r="T119" s="18">
        <f t="shared" si="89"/>
        <v>0</v>
      </c>
      <c r="U119" s="18">
        <f t="shared" si="89"/>
        <v>3630000</v>
      </c>
      <c r="V119" s="18">
        <f t="shared" si="89"/>
        <v>3300000</v>
      </c>
      <c r="W119" s="18" t="str">
        <f t="shared" ref="W119:AS119" si="90">+W113</f>
        <v>1 Tahun</v>
      </c>
      <c r="X119" s="18">
        <f t="shared" si="90"/>
        <v>0</v>
      </c>
      <c r="Y119" s="18">
        <f t="shared" si="90"/>
        <v>0</v>
      </c>
      <c r="Z119" s="18">
        <f t="shared" si="90"/>
        <v>0</v>
      </c>
      <c r="AA119" s="18">
        <f t="shared" si="90"/>
        <v>0</v>
      </c>
      <c r="AB119" s="18">
        <f t="shared" si="90"/>
        <v>0</v>
      </c>
      <c r="AC119" s="18">
        <f t="shared" si="90"/>
        <v>0</v>
      </c>
      <c r="AD119" s="18">
        <f t="shared" si="90"/>
        <v>0</v>
      </c>
      <c r="AE119" s="18">
        <f t="shared" si="90"/>
        <v>0</v>
      </c>
      <c r="AF119" s="18">
        <f t="shared" si="90"/>
        <v>0</v>
      </c>
      <c r="AG119" s="18">
        <f t="shared" si="90"/>
        <v>0</v>
      </c>
      <c r="AH119" s="18">
        <f t="shared" si="90"/>
        <v>0</v>
      </c>
      <c r="AI119" s="18">
        <f t="shared" si="90"/>
        <v>0</v>
      </c>
      <c r="AJ119" s="18">
        <f t="shared" si="90"/>
        <v>0</v>
      </c>
      <c r="AK119" s="18">
        <f t="shared" si="90"/>
        <v>0</v>
      </c>
      <c r="AL119" s="18">
        <f t="shared" si="90"/>
        <v>0</v>
      </c>
      <c r="AM119" s="18">
        <f t="shared" si="90"/>
        <v>0</v>
      </c>
      <c r="AN119" s="18">
        <f t="shared" si="90"/>
        <v>0</v>
      </c>
      <c r="AO119" s="18">
        <f t="shared" si="90"/>
        <v>0</v>
      </c>
      <c r="AP119" s="18">
        <f t="shared" si="90"/>
        <v>0</v>
      </c>
      <c r="AQ119" s="18">
        <f t="shared" si="90"/>
        <v>0</v>
      </c>
      <c r="AR119" s="18">
        <f t="shared" si="90"/>
        <v>0</v>
      </c>
      <c r="AS119" s="18">
        <f t="shared" si="90"/>
        <v>0</v>
      </c>
      <c r="AT119" s="146">
        <f t="shared" ref="AT119:BH119" si="91">SUM(AT110:AT116)</f>
        <v>0</v>
      </c>
      <c r="AU119" s="146">
        <f t="shared" si="91"/>
        <v>0</v>
      </c>
      <c r="AV119" s="146">
        <f t="shared" si="91"/>
        <v>0</v>
      </c>
      <c r="AW119" s="146">
        <f>SUM(AW110:AW116)</f>
        <v>0</v>
      </c>
      <c r="AX119" s="146">
        <f t="shared" si="91"/>
        <v>0</v>
      </c>
      <c r="AY119" s="146">
        <f t="shared" si="91"/>
        <v>0</v>
      </c>
      <c r="AZ119" s="146">
        <f t="shared" si="91"/>
        <v>0</v>
      </c>
      <c r="BA119" s="146">
        <f>SUM(BA110:BA116)</f>
        <v>0</v>
      </c>
      <c r="BB119" s="146">
        <f t="shared" si="91"/>
        <v>0</v>
      </c>
      <c r="BC119" s="146">
        <f t="shared" si="91"/>
        <v>0</v>
      </c>
      <c r="BD119" s="146">
        <f t="shared" si="91"/>
        <v>0</v>
      </c>
      <c r="BE119" s="146">
        <f>SUM(BE110:BE116)</f>
        <v>0</v>
      </c>
      <c r="BF119" s="146">
        <f t="shared" si="91"/>
        <v>0</v>
      </c>
      <c r="BG119" s="146">
        <f t="shared" si="91"/>
        <v>0</v>
      </c>
      <c r="BH119" s="146">
        <f t="shared" si="91"/>
        <v>0</v>
      </c>
      <c r="BI119" s="146">
        <f>SUM(BI110:BI116)</f>
        <v>0</v>
      </c>
      <c r="BJ119" s="232">
        <v>15850909</v>
      </c>
      <c r="BK119" s="146">
        <f t="shared" ref="BK119:BL119" si="92">SUM(BK110:BK116)</f>
        <v>0</v>
      </c>
      <c r="BL119" s="146">
        <f t="shared" si="92"/>
        <v>-15850909</v>
      </c>
      <c r="BM119" s="236">
        <f t="shared" si="84"/>
        <v>0</v>
      </c>
      <c r="BN119" s="18"/>
      <c r="BO119" s="156">
        <f>AS119</f>
        <v>0</v>
      </c>
      <c r="BP119" s="153" t="s">
        <v>673</v>
      </c>
      <c r="BQ119" s="153"/>
      <c r="BR119" s="153"/>
      <c r="BS119" s="153"/>
      <c r="BT119" s="153"/>
      <c r="BU119" s="153"/>
      <c r="BV119" s="153"/>
      <c r="BW119" s="153"/>
    </row>
    <row r="120" spans="1:75" s="36" customFormat="1">
      <c r="A120" s="19"/>
      <c r="B120" s="15"/>
      <c r="C120" s="15" t="s">
        <v>378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4"/>
      <c r="O120" s="15"/>
      <c r="P120" s="15"/>
      <c r="Q120" s="15"/>
      <c r="R120" s="19">
        <f>+R60+R119</f>
        <v>35797181.454545468</v>
      </c>
      <c r="S120" s="19">
        <f t="shared" ref="S120:V120" si="93">+S60+S119</f>
        <v>3579718.1454545469</v>
      </c>
      <c r="T120" s="19">
        <f t="shared" si="93"/>
        <v>0</v>
      </c>
      <c r="U120" s="19">
        <f t="shared" si="93"/>
        <v>39376899.600000024</v>
      </c>
      <c r="V120" s="19">
        <f t="shared" si="93"/>
        <v>35797181.454545468</v>
      </c>
      <c r="W120" s="19" t="e">
        <f t="shared" ref="W120:AS120" si="94">+W60+W119</f>
        <v>#VALUE!</v>
      </c>
      <c r="X120" s="19">
        <f t="shared" si="94"/>
        <v>0</v>
      </c>
      <c r="Y120" s="19">
        <f t="shared" si="94"/>
        <v>0</v>
      </c>
      <c r="Z120" s="19">
        <f t="shared" si="94"/>
        <v>0</v>
      </c>
      <c r="AA120" s="19">
        <f t="shared" si="94"/>
        <v>0</v>
      </c>
      <c r="AB120" s="19">
        <f t="shared" si="94"/>
        <v>0</v>
      </c>
      <c r="AC120" s="19">
        <f t="shared" si="94"/>
        <v>0</v>
      </c>
      <c r="AD120" s="19">
        <f t="shared" si="94"/>
        <v>0</v>
      </c>
      <c r="AE120" s="19" t="e">
        <f t="shared" si="94"/>
        <v>#VALUE!</v>
      </c>
      <c r="AF120" s="19">
        <f t="shared" si="94"/>
        <v>0</v>
      </c>
      <c r="AG120" s="19">
        <f t="shared" si="94"/>
        <v>0</v>
      </c>
      <c r="AH120" s="19">
        <f t="shared" si="94"/>
        <v>0</v>
      </c>
      <c r="AI120" s="19">
        <f t="shared" si="94"/>
        <v>0</v>
      </c>
      <c r="AJ120" s="19">
        <f t="shared" si="94"/>
        <v>0</v>
      </c>
      <c r="AK120" s="19">
        <f t="shared" si="94"/>
        <v>0</v>
      </c>
      <c r="AL120" s="19">
        <f t="shared" si="94"/>
        <v>0</v>
      </c>
      <c r="AM120" s="19">
        <f t="shared" si="94"/>
        <v>0</v>
      </c>
      <c r="AN120" s="19">
        <f t="shared" si="94"/>
        <v>0</v>
      </c>
      <c r="AO120" s="19">
        <f t="shared" si="94"/>
        <v>0</v>
      </c>
      <c r="AP120" s="19">
        <f t="shared" si="94"/>
        <v>0</v>
      </c>
      <c r="AQ120" s="19">
        <f t="shared" si="94"/>
        <v>0</v>
      </c>
      <c r="AR120" s="19">
        <f t="shared" si="94"/>
        <v>0</v>
      </c>
      <c r="AS120" s="19">
        <f t="shared" si="94"/>
        <v>0</v>
      </c>
      <c r="AT120" s="19" t="e">
        <f>+AT119+AT108+AT99+AT76+AT60+AT15+#REF!</f>
        <v>#REF!</v>
      </c>
      <c r="AU120" s="19" t="e">
        <f>+AU119+AU108+AU99+AU76+AU60+AU15+#REF!</f>
        <v>#REF!</v>
      </c>
      <c r="AV120" s="19" t="e">
        <f>+AV119+AV108+AV99+AV76+AV60+AV15+#REF!</f>
        <v>#REF!</v>
      </c>
      <c r="AW120" s="19" t="e">
        <f>+AW119+AW108+AW99+AW76+AW60+AW15+#REF!</f>
        <v>#REF!</v>
      </c>
      <c r="AX120" s="19" t="e">
        <f>+AX119+AX108+AX99+AX76+AX60+AX15+#REF!</f>
        <v>#REF!</v>
      </c>
      <c r="AY120" s="19" t="e">
        <f>+AY119+AY108+AY99+AY76+AY60+AY15+#REF!</f>
        <v>#REF!</v>
      </c>
      <c r="AZ120" s="19" t="e">
        <f>+AZ119+AZ108+AZ99+AZ76+AZ60+AZ15+#REF!</f>
        <v>#REF!</v>
      </c>
      <c r="BA120" s="19" t="e">
        <f>+BA119+BA108+BA99+BA76+BA60+BA15+#REF!</f>
        <v>#REF!</v>
      </c>
      <c r="BB120" s="19" t="e">
        <f>+BB119+BB108+BB99+BB76+BB60+BB15+#REF!</f>
        <v>#REF!</v>
      </c>
      <c r="BC120" s="19" t="e">
        <f>+BC119+BC108+BC99+BC76+BC60+BC15+#REF!</f>
        <v>#REF!</v>
      </c>
      <c r="BD120" s="19" t="e">
        <f>+BD119+BD108+BD99+BD76+BD60+BD15+#REF!</f>
        <v>#REF!</v>
      </c>
      <c r="BE120" s="19" t="e">
        <f>+BE119+BE108+BE99+BE76+BE60+BE15+#REF!</f>
        <v>#REF!</v>
      </c>
      <c r="BF120" s="19" t="e">
        <f>+BF119+BF108+BF99+BF76+BF60+BF15+#REF!</f>
        <v>#REF!</v>
      </c>
      <c r="BG120" s="19" t="e">
        <f>+BG119+BG108+BG99+BG76+BG60+BG15+#REF!</f>
        <v>#REF!</v>
      </c>
      <c r="BH120" s="19" t="e">
        <f>+BH119+BH108+BH99+BH76+BH60+BH15+#REF!</f>
        <v>#REF!</v>
      </c>
      <c r="BI120" s="19" t="e">
        <f>+BI119+BI108+BI99+BI76+BI60+BI15+#REF!</f>
        <v>#REF!</v>
      </c>
      <c r="BJ120" s="19">
        <v>474789018.81818187</v>
      </c>
      <c r="BK120" s="19" t="e">
        <f>+BK119+BK108+BK99+BK76+BK60+BK15+#REF!</f>
        <v>#REF!</v>
      </c>
      <c r="BL120" s="19">
        <f>+BL119+BL108+BL99+BL76+BL60+BL15</f>
        <v>-186621943.81818187</v>
      </c>
      <c r="BM120" s="236" t="e">
        <f t="shared" ref="BM120" si="95">BK120/BJ120*100</f>
        <v>#REF!</v>
      </c>
      <c r="BN120" s="19"/>
      <c r="BO120" s="153"/>
      <c r="BP120" s="157"/>
      <c r="BQ120" s="157"/>
      <c r="BR120" s="156"/>
      <c r="BS120" s="153"/>
      <c r="BT120" s="153"/>
      <c r="BU120" s="153"/>
      <c r="BV120" s="153"/>
      <c r="BW120" s="153"/>
    </row>
    <row r="122" spans="1:75">
      <c r="A122" s="98"/>
      <c r="AO122" s="158"/>
      <c r="AS122" s="4" t="s">
        <v>686</v>
      </c>
      <c r="BK122" s="98" t="e">
        <f>BK120-AS120</f>
        <v>#REF!</v>
      </c>
    </row>
    <row r="123" spans="1:75">
      <c r="B123" s="104" t="s">
        <v>386</v>
      </c>
      <c r="M123" s="1" t="s">
        <v>386</v>
      </c>
      <c r="AO123" s="98"/>
      <c r="AQ123" s="98"/>
      <c r="AR123" s="98"/>
      <c r="AS123" s="106" t="s">
        <v>396</v>
      </c>
      <c r="BK123" s="98" t="e">
        <f>BK120-#REF!</f>
        <v>#REF!</v>
      </c>
      <c r="BL123" s="98" t="e">
        <f>BK123-R120</f>
        <v>#REF!</v>
      </c>
      <c r="BM123" s="98"/>
    </row>
    <row r="124" spans="1:75">
      <c r="B124" s="1" t="s">
        <v>387</v>
      </c>
      <c r="M124" s="1" t="s">
        <v>543</v>
      </c>
      <c r="N124" s="1" t="s">
        <v>544</v>
      </c>
      <c r="AQ124" s="98"/>
      <c r="AS124" s="106" t="s">
        <v>397</v>
      </c>
    </row>
    <row r="125" spans="1:75">
      <c r="B125" s="175"/>
      <c r="M125"/>
      <c r="N125"/>
      <c r="AQ125" s="98"/>
      <c r="AS125"/>
    </row>
    <row r="126" spans="1:75">
      <c r="B126" s="175"/>
      <c r="M126"/>
      <c r="N126"/>
      <c r="AS126"/>
    </row>
    <row r="127" spans="1:75">
      <c r="B127" s="175"/>
      <c r="M127"/>
      <c r="N127"/>
      <c r="AS127"/>
    </row>
    <row r="128" spans="1:75">
      <c r="B128" s="176" t="s">
        <v>388</v>
      </c>
      <c r="M128" s="105" t="s">
        <v>391</v>
      </c>
      <c r="N128" s="105" t="s">
        <v>394</v>
      </c>
      <c r="AS128" s="105" t="s">
        <v>398</v>
      </c>
    </row>
    <row r="129" spans="2:45">
      <c r="B129" s="175" t="s">
        <v>389</v>
      </c>
      <c r="M129" t="s">
        <v>392</v>
      </c>
      <c r="N129" t="s">
        <v>395</v>
      </c>
      <c r="AS129" t="s">
        <v>399</v>
      </c>
    </row>
  </sheetData>
  <autoFilter ref="BO9:BP130"/>
  <mergeCells count="27">
    <mergeCell ref="D8:E8"/>
    <mergeCell ref="M41:M42"/>
    <mergeCell ref="N41:N42"/>
    <mergeCell ref="BB6:BE6"/>
    <mergeCell ref="BF6:BI6"/>
    <mergeCell ref="O6:Q6"/>
    <mergeCell ref="R6:U6"/>
    <mergeCell ref="V6:V7"/>
    <mergeCell ref="W6:W7"/>
    <mergeCell ref="X6:AA6"/>
    <mergeCell ref="AB6:AE6"/>
    <mergeCell ref="L6:N6"/>
    <mergeCell ref="BK6:BK7"/>
    <mergeCell ref="BL6:BL7"/>
    <mergeCell ref="BM6:BM7"/>
    <mergeCell ref="BN6:BN7"/>
    <mergeCell ref="AF6:AI6"/>
    <mergeCell ref="AJ6:AM6"/>
    <mergeCell ref="AN6:AN7"/>
    <mergeCell ref="AO6:AS6"/>
    <mergeCell ref="AT6:AW6"/>
    <mergeCell ref="AX6:BA6"/>
    <mergeCell ref="A6:A7"/>
    <mergeCell ref="B6:B7"/>
    <mergeCell ref="C6:G6"/>
    <mergeCell ref="H6:H7"/>
    <mergeCell ref="I6:K6"/>
  </mergeCells>
  <pageMargins left="0.31496062992125984" right="0" top="0.23622047244094491" bottom="0" header="0" footer="0"/>
  <pageSetup paperSize="5" scale="7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G10" zoomScale="86" zoomScaleNormal="96" zoomScaleSheetLayoutView="86" workbookViewId="0">
      <pane xSplit="6" ySplit="3" topLeftCell="S109" activePane="bottomRight" state="frozen"/>
      <selection activeCell="G10" sqref="G10"/>
      <selection pane="topRight" activeCell="M10" sqref="M10"/>
      <selection pane="bottomLeft" activeCell="G13" sqref="G13"/>
      <selection pane="bottomRight" activeCell="AP126" sqref="AP126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12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231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130" t="s">
        <v>19</v>
      </c>
      <c r="F11" s="130" t="s">
        <v>20</v>
      </c>
      <c r="G11" s="130" t="s">
        <v>21</v>
      </c>
      <c r="H11" s="365"/>
      <c r="I11" s="6" t="s">
        <v>22</v>
      </c>
      <c r="J11" s="7" t="s">
        <v>23</v>
      </c>
      <c r="K11" s="129" t="s">
        <v>24</v>
      </c>
      <c r="L11" s="129" t="s">
        <v>25</v>
      </c>
      <c r="M11" s="129" t="s">
        <v>20</v>
      </c>
      <c r="N11" s="129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127" t="s">
        <v>34</v>
      </c>
      <c r="Y11" s="127" t="s">
        <v>35</v>
      </c>
      <c r="Z11" s="127" t="s">
        <v>36</v>
      </c>
      <c r="AA11" s="127" t="s">
        <v>37</v>
      </c>
      <c r="AB11" s="127" t="s">
        <v>38</v>
      </c>
      <c r="AC11" s="127" t="s">
        <v>39</v>
      </c>
      <c r="AD11" s="127" t="s">
        <v>40</v>
      </c>
      <c r="AE11" s="127" t="s">
        <v>37</v>
      </c>
      <c r="AF11" s="127" t="s">
        <v>41</v>
      </c>
      <c r="AG11" s="127" t="s">
        <v>42</v>
      </c>
      <c r="AH11" s="127" t="s">
        <v>43</v>
      </c>
      <c r="AI11" s="127" t="s">
        <v>37</v>
      </c>
      <c r="AJ11" s="127" t="s">
        <v>44</v>
      </c>
      <c r="AK11" s="127" t="s">
        <v>45</v>
      </c>
      <c r="AL11" s="127" t="s">
        <v>46</v>
      </c>
      <c r="AM11" s="127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128">
        <v>1</v>
      </c>
      <c r="B12" s="128">
        <v>2</v>
      </c>
      <c r="C12" s="128">
        <v>3</v>
      </c>
      <c r="D12" s="367">
        <v>4</v>
      </c>
      <c r="E12" s="367"/>
      <c r="F12" s="128">
        <v>5</v>
      </c>
      <c r="G12" s="128">
        <v>6</v>
      </c>
      <c r="H12" s="128">
        <v>7</v>
      </c>
      <c r="I12" s="128">
        <v>8</v>
      </c>
      <c r="J12" s="128">
        <v>9</v>
      </c>
      <c r="K12" s="128">
        <v>10</v>
      </c>
      <c r="L12" s="128">
        <v>11</v>
      </c>
      <c r="M12" s="128">
        <v>12</v>
      </c>
      <c r="N12" s="128">
        <v>13</v>
      </c>
      <c r="O12" s="128">
        <v>14</v>
      </c>
      <c r="P12" s="128">
        <v>15</v>
      </c>
      <c r="Q12" s="128">
        <v>16</v>
      </c>
      <c r="R12" s="128">
        <v>17</v>
      </c>
      <c r="S12" s="128">
        <f>R12+1</f>
        <v>18</v>
      </c>
      <c r="T12" s="128">
        <f t="shared" ref="T12:W12" si="0">S12+1</f>
        <v>19</v>
      </c>
      <c r="U12" s="128">
        <f t="shared" si="0"/>
        <v>20</v>
      </c>
      <c r="V12" s="128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221"/>
      <c r="AX12" s="144">
        <f>AV12+1</f>
        <v>30</v>
      </c>
      <c r="AY12" s="144">
        <f t="shared" si="2"/>
        <v>31</v>
      </c>
      <c r="AZ12" s="144">
        <f t="shared" si="2"/>
        <v>32</v>
      </c>
      <c r="BA12" s="221"/>
      <c r="BB12" s="144">
        <f>AZ12+1</f>
        <v>33</v>
      </c>
      <c r="BC12" s="144">
        <f t="shared" si="2"/>
        <v>34</v>
      </c>
      <c r="BD12" s="144">
        <f t="shared" si="2"/>
        <v>35</v>
      </c>
      <c r="BE12" s="221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/>
      <c r="AP14" s="100"/>
      <c r="AQ14" s="100"/>
      <c r="AR14" s="100"/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/>
      <c r="AP15" s="101"/>
      <c r="AQ15" s="101"/>
      <c r="AR15" s="100"/>
      <c r="AS15" s="100">
        <f t="shared" ref="AS15:AS18" si="9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0">BK15/BJ15*100</f>
        <v>0</v>
      </c>
      <c r="BN15" s="41"/>
      <c r="BO15" s="152" t="s">
        <v>473</v>
      </c>
      <c r="BP15" s="152" t="s">
        <v>470</v>
      </c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1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/>
      <c r="AP16" s="101"/>
      <c r="AQ16" s="101"/>
      <c r="AR16" s="100"/>
      <c r="AS16" s="100">
        <f t="shared" si="9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0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1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/>
      <c r="AP17" s="101"/>
      <c r="AQ17" s="101"/>
      <c r="AR17" s="100"/>
      <c r="AS17" s="100">
        <f t="shared" si="9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0"/>
        <v>0</v>
      </c>
      <c r="BN17" s="41"/>
      <c r="BO17" s="152" t="s">
        <v>473</v>
      </c>
      <c r="BP17" s="152" t="s">
        <v>470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1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/>
      <c r="AP18" s="102"/>
      <c r="AQ18" s="102"/>
      <c r="AR18" s="100"/>
      <c r="AS18" s="103">
        <f t="shared" si="9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0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2">SUM(AQ14:AQ18)</f>
        <v>0</v>
      </c>
      <c r="AR19" s="18">
        <f t="shared" si="12"/>
        <v>0</v>
      </c>
      <c r="AS19" s="18">
        <f>SUM(AS14:AS18)</f>
        <v>0</v>
      </c>
      <c r="AT19" s="146">
        <f>SUM(AT14:AT18)</f>
        <v>0</v>
      </c>
      <c r="AU19" s="146">
        <f t="shared" ref="AU19:AV19" si="13">SUM(AU14:AU18)</f>
        <v>0</v>
      </c>
      <c r="AV19" s="146">
        <f t="shared" si="13"/>
        <v>0</v>
      </c>
      <c r="AW19" s="146">
        <f t="shared" ref="AW19" si="14">SUM(AW14:AW18)</f>
        <v>0</v>
      </c>
      <c r="AX19" s="146">
        <f t="shared" ref="AX19" si="15">SUM(AX14:AX18)</f>
        <v>0</v>
      </c>
      <c r="AY19" s="146">
        <f t="shared" ref="AY19" si="16">SUM(AY14:AY18)</f>
        <v>122784750</v>
      </c>
      <c r="AZ19" s="146">
        <f t="shared" ref="AZ19:BA19" si="17">SUM(AZ14:AZ18)</f>
        <v>0</v>
      </c>
      <c r="BA19" s="146">
        <f t="shared" si="17"/>
        <v>122784750</v>
      </c>
      <c r="BB19" s="146">
        <f t="shared" ref="BB19" si="18">SUM(BB14:BB18)</f>
        <v>0</v>
      </c>
      <c r="BC19" s="146">
        <f t="shared" ref="BC19" si="19">SUM(BC14:BC18)</f>
        <v>33454846</v>
      </c>
      <c r="BD19" s="146">
        <f t="shared" ref="BD19:BE19" si="20">SUM(BD14:BD18)</f>
        <v>9315000</v>
      </c>
      <c r="BE19" s="146">
        <f t="shared" si="20"/>
        <v>42769846</v>
      </c>
      <c r="BF19" s="146">
        <f t="shared" ref="BF19" si="21">SUM(BF14:BF18)</f>
        <v>0</v>
      </c>
      <c r="BG19" s="146">
        <f t="shared" ref="BG19" si="22">SUM(BG14:BG18)</f>
        <v>0</v>
      </c>
      <c r="BH19" s="146">
        <f t="shared" ref="BH19:BI19" si="23">SUM(BH14:BH18)</f>
        <v>0</v>
      </c>
      <c r="BI19" s="146">
        <f t="shared" si="23"/>
        <v>0</v>
      </c>
      <c r="BJ19" s="232">
        <v>192433905.09090909</v>
      </c>
      <c r="BK19" s="146">
        <f t="shared" ref="BK19" si="24">SUM(BK14:BK18)</f>
        <v>165554596</v>
      </c>
      <c r="BL19" s="146">
        <f t="shared" ref="BL19" si="25">SUM(BL14:BL18)</f>
        <v>-26879309.09090909</v>
      </c>
      <c r="BM19" s="236">
        <f t="shared" si="10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26">AP20+AQ20</f>
        <v>0</v>
      </c>
      <c r="AS20" s="100">
        <f t="shared" ref="AS20:AS63" si="2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101"/>
      <c r="AQ21" s="101"/>
      <c r="AR21" s="100">
        <f t="shared" si="26"/>
        <v>0</v>
      </c>
      <c r="AS21" s="100">
        <f t="shared" si="27"/>
        <v>0</v>
      </c>
      <c r="AT21" s="139"/>
      <c r="AU21" s="139"/>
      <c r="AV21" s="139"/>
      <c r="AW21" s="222">
        <f t="shared" ref="AW21:AW63" si="28">SUM(AT21:AV21)</f>
        <v>0</v>
      </c>
      <c r="AX21" s="139"/>
      <c r="AY21" s="139"/>
      <c r="AZ21" s="139"/>
      <c r="BA21" s="222">
        <f t="shared" ref="BA21:BA63" si="29">SUM(AX21:AZ21)</f>
        <v>0</v>
      </c>
      <c r="BB21" s="139"/>
      <c r="BC21" s="139"/>
      <c r="BD21" s="139">
        <v>1990792</v>
      </c>
      <c r="BE21" s="222">
        <f t="shared" ref="BE21:BE63" si="30">SUM(BB21:BD21)</f>
        <v>1990792</v>
      </c>
      <c r="BF21" s="139"/>
      <c r="BG21" s="139"/>
      <c r="BH21" s="139"/>
      <c r="BI21" s="222">
        <f t="shared" ref="BI21:BI63" si="31">SUM(BF21:BH21)</f>
        <v>0</v>
      </c>
      <c r="BJ21" s="222">
        <v>1700000</v>
      </c>
      <c r="BK21" s="224">
        <f t="shared" ref="BK21:BK63" si="32">AW21+BA21+BE21+BI21</f>
        <v>1990792</v>
      </c>
      <c r="BL21" s="139">
        <f t="shared" ref="BL21:BL63" si="33">BK21-R21</f>
        <v>290792</v>
      </c>
      <c r="BM21" s="139">
        <f t="shared" si="10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34">+R22*10%</f>
        <v>250000</v>
      </c>
      <c r="T22" s="41"/>
      <c r="U22" s="45">
        <f t="shared" si="3"/>
        <v>2750000</v>
      </c>
      <c r="V22" s="51">
        <f t="shared" ref="V22:V33" si="3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101"/>
      <c r="AQ22" s="101"/>
      <c r="AR22" s="100">
        <f t="shared" si="26"/>
        <v>0</v>
      </c>
      <c r="AS22" s="100">
        <f t="shared" si="27"/>
        <v>0</v>
      </c>
      <c r="AT22" s="139"/>
      <c r="AU22" s="139"/>
      <c r="AV22" s="139"/>
      <c r="AW22" s="222">
        <f t="shared" si="28"/>
        <v>0</v>
      </c>
      <c r="AX22" s="139"/>
      <c r="AY22" s="139"/>
      <c r="AZ22" s="139"/>
      <c r="BA22" s="222">
        <f t="shared" si="29"/>
        <v>0</v>
      </c>
      <c r="BB22" s="139"/>
      <c r="BC22" s="139"/>
      <c r="BD22" s="139">
        <v>2927635</v>
      </c>
      <c r="BE22" s="222">
        <f t="shared" si="30"/>
        <v>2927635</v>
      </c>
      <c r="BF22" s="139"/>
      <c r="BG22" s="139"/>
      <c r="BH22" s="139"/>
      <c r="BI22" s="222">
        <f t="shared" si="31"/>
        <v>0</v>
      </c>
      <c r="BJ22" s="222">
        <v>2500000</v>
      </c>
      <c r="BK22" s="224">
        <f t="shared" si="32"/>
        <v>2927635</v>
      </c>
      <c r="BL22" s="139">
        <f t="shared" si="33"/>
        <v>427635</v>
      </c>
      <c r="BM22" s="139">
        <f t="shared" si="10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34"/>
        <v>174200</v>
      </c>
      <c r="T23" s="41"/>
      <c r="U23" s="45">
        <f t="shared" si="3"/>
        <v>1916200</v>
      </c>
      <c r="V23" s="51">
        <f t="shared" si="3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101"/>
      <c r="AQ23" s="101"/>
      <c r="AR23" s="100">
        <f t="shared" si="26"/>
        <v>0</v>
      </c>
      <c r="AS23" s="100">
        <f t="shared" si="27"/>
        <v>0</v>
      </c>
      <c r="AT23" s="139"/>
      <c r="AU23" s="139"/>
      <c r="AV23" s="139"/>
      <c r="AW23" s="222">
        <f t="shared" si="28"/>
        <v>0</v>
      </c>
      <c r="AX23" s="139"/>
      <c r="AY23" s="139"/>
      <c r="AZ23" s="139"/>
      <c r="BA23" s="222">
        <f t="shared" si="29"/>
        <v>0</v>
      </c>
      <c r="BB23" s="139"/>
      <c r="BC23" s="139"/>
      <c r="BD23" s="139">
        <v>2039927</v>
      </c>
      <c r="BE23" s="222">
        <f t="shared" si="30"/>
        <v>2039927</v>
      </c>
      <c r="BF23" s="139"/>
      <c r="BG23" s="139"/>
      <c r="BH23" s="139"/>
      <c r="BI23" s="222">
        <f t="shared" si="31"/>
        <v>0</v>
      </c>
      <c r="BJ23" s="222">
        <v>1742000</v>
      </c>
      <c r="BK23" s="224">
        <f t="shared" si="32"/>
        <v>2039927</v>
      </c>
      <c r="BL23" s="139">
        <f t="shared" si="33"/>
        <v>297927</v>
      </c>
      <c r="BM23" s="139">
        <f t="shared" si="10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3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34"/>
        <v>79200</v>
      </c>
      <c r="T24" s="41"/>
      <c r="U24" s="45">
        <f t="shared" si="3"/>
        <v>871200</v>
      </c>
      <c r="V24" s="51">
        <f t="shared" si="3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101"/>
      <c r="AQ24" s="101"/>
      <c r="AR24" s="100">
        <f t="shared" si="26"/>
        <v>0</v>
      </c>
      <c r="AS24" s="100">
        <f t="shared" si="27"/>
        <v>0</v>
      </c>
      <c r="AT24" s="139"/>
      <c r="AU24" s="139"/>
      <c r="AV24" s="139"/>
      <c r="AW24" s="222">
        <f t="shared" si="28"/>
        <v>0</v>
      </c>
      <c r="AX24" s="139"/>
      <c r="AY24" s="139"/>
      <c r="AZ24" s="139"/>
      <c r="BA24" s="222">
        <f t="shared" si="29"/>
        <v>0</v>
      </c>
      <c r="BB24" s="139"/>
      <c r="BC24" s="139"/>
      <c r="BD24" s="139">
        <v>927016</v>
      </c>
      <c r="BE24" s="222">
        <f t="shared" si="30"/>
        <v>927016</v>
      </c>
      <c r="BF24" s="139"/>
      <c r="BG24" s="139"/>
      <c r="BH24" s="139"/>
      <c r="BI24" s="222">
        <f t="shared" si="31"/>
        <v>0</v>
      </c>
      <c r="BJ24" s="222">
        <v>792000</v>
      </c>
      <c r="BK24" s="224">
        <f t="shared" si="32"/>
        <v>927016</v>
      </c>
      <c r="BL24" s="139">
        <f t="shared" si="33"/>
        <v>135016</v>
      </c>
      <c r="BM24" s="139">
        <f t="shared" si="10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3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34"/>
        <v>140000</v>
      </c>
      <c r="T25" s="41"/>
      <c r="U25" s="45">
        <f t="shared" si="3"/>
        <v>1540000</v>
      </c>
      <c r="V25" s="51">
        <f t="shared" si="3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101"/>
      <c r="AQ25" s="101"/>
      <c r="AR25" s="100">
        <f t="shared" si="26"/>
        <v>0</v>
      </c>
      <c r="AS25" s="100">
        <f t="shared" si="27"/>
        <v>0</v>
      </c>
      <c r="AT25" s="139"/>
      <c r="AU25" s="139"/>
      <c r="AV25" s="139"/>
      <c r="AW25" s="222">
        <f t="shared" si="28"/>
        <v>0</v>
      </c>
      <c r="AX25" s="139"/>
      <c r="AY25" s="139"/>
      <c r="AZ25" s="139"/>
      <c r="BA25" s="222">
        <f t="shared" si="29"/>
        <v>0</v>
      </c>
      <c r="BB25" s="139"/>
      <c r="BC25" s="139"/>
      <c r="BD25" s="139">
        <v>1637838</v>
      </c>
      <c r="BE25" s="222">
        <f t="shared" si="30"/>
        <v>1637838</v>
      </c>
      <c r="BF25" s="139"/>
      <c r="BG25" s="139"/>
      <c r="BH25" s="139"/>
      <c r="BI25" s="222">
        <f t="shared" si="31"/>
        <v>0</v>
      </c>
      <c r="BJ25" s="222">
        <v>1400000</v>
      </c>
      <c r="BK25" s="224">
        <f t="shared" si="32"/>
        <v>1637838</v>
      </c>
      <c r="BL25" s="139">
        <f t="shared" si="33"/>
        <v>237838</v>
      </c>
      <c r="BM25" s="139">
        <f t="shared" si="10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3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34"/>
        <v>180000</v>
      </c>
      <c r="T26" s="41"/>
      <c r="U26" s="45">
        <f t="shared" si="3"/>
        <v>1980000</v>
      </c>
      <c r="V26" s="51">
        <f t="shared" si="3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101"/>
      <c r="AQ26" s="101"/>
      <c r="AR26" s="100">
        <f t="shared" si="26"/>
        <v>0</v>
      </c>
      <c r="AS26" s="100">
        <f t="shared" si="27"/>
        <v>0</v>
      </c>
      <c r="AT26" s="139"/>
      <c r="AU26" s="139"/>
      <c r="AV26" s="139"/>
      <c r="AW26" s="222">
        <f t="shared" si="28"/>
        <v>0</v>
      </c>
      <c r="AX26" s="139"/>
      <c r="AY26" s="139"/>
      <c r="AZ26" s="139"/>
      <c r="BA26" s="222">
        <f t="shared" si="29"/>
        <v>0</v>
      </c>
      <c r="BB26" s="139"/>
      <c r="BC26" s="139"/>
      <c r="BD26" s="139">
        <v>2107897</v>
      </c>
      <c r="BE26" s="222">
        <f t="shared" si="30"/>
        <v>2107897</v>
      </c>
      <c r="BF26" s="139"/>
      <c r="BG26" s="139"/>
      <c r="BH26" s="139"/>
      <c r="BI26" s="222">
        <f t="shared" si="31"/>
        <v>0</v>
      </c>
      <c r="BJ26" s="222">
        <v>1800000</v>
      </c>
      <c r="BK26" s="224">
        <f t="shared" si="32"/>
        <v>2107897</v>
      </c>
      <c r="BL26" s="139">
        <f t="shared" si="33"/>
        <v>307897</v>
      </c>
      <c r="BM26" s="139">
        <f t="shared" si="10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3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34"/>
        <v>180000</v>
      </c>
      <c r="T27" s="41"/>
      <c r="U27" s="45">
        <f t="shared" si="3"/>
        <v>1980000</v>
      </c>
      <c r="V27" s="51">
        <f t="shared" si="3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101"/>
      <c r="AQ27" s="101"/>
      <c r="AR27" s="100">
        <f t="shared" si="26"/>
        <v>0</v>
      </c>
      <c r="AS27" s="100">
        <f t="shared" si="27"/>
        <v>0</v>
      </c>
      <c r="AT27" s="139"/>
      <c r="AU27" s="139"/>
      <c r="AV27" s="139"/>
      <c r="AW27" s="222">
        <f t="shared" si="28"/>
        <v>0</v>
      </c>
      <c r="AX27" s="139"/>
      <c r="AY27" s="139"/>
      <c r="AZ27" s="139"/>
      <c r="BA27" s="222">
        <f t="shared" si="29"/>
        <v>0</v>
      </c>
      <c r="BB27" s="139"/>
      <c r="BC27" s="139"/>
      <c r="BD27" s="139"/>
      <c r="BE27" s="222">
        <f t="shared" si="30"/>
        <v>0</v>
      </c>
      <c r="BF27" s="139"/>
      <c r="BG27" s="139"/>
      <c r="BH27" s="139"/>
      <c r="BI27" s="222">
        <f t="shared" si="31"/>
        <v>0</v>
      </c>
      <c r="BJ27" s="222">
        <v>1800000</v>
      </c>
      <c r="BK27" s="224">
        <f t="shared" si="32"/>
        <v>0</v>
      </c>
      <c r="BL27" s="139">
        <f t="shared" si="33"/>
        <v>-1800000</v>
      </c>
      <c r="BM27" s="139">
        <f t="shared" si="10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3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34"/>
        <v>211200</v>
      </c>
      <c r="T28" s="41"/>
      <c r="U28" s="45">
        <f t="shared" si="3"/>
        <v>2323200</v>
      </c>
      <c r="V28" s="51">
        <f t="shared" si="3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183"/>
      <c r="AQ28" s="101"/>
      <c r="AR28" s="100">
        <f t="shared" si="26"/>
        <v>0</v>
      </c>
      <c r="AS28" s="100">
        <f t="shared" si="27"/>
        <v>0</v>
      </c>
      <c r="AT28" s="139"/>
      <c r="AU28" s="139"/>
      <c r="AV28" s="139"/>
      <c r="AW28" s="222">
        <f t="shared" si="28"/>
        <v>0</v>
      </c>
      <c r="AX28" s="139"/>
      <c r="AY28" s="139"/>
      <c r="AZ28" s="139"/>
      <c r="BA28" s="222">
        <f t="shared" si="29"/>
        <v>0</v>
      </c>
      <c r="BB28" s="139"/>
      <c r="BC28" s="139"/>
      <c r="BD28" s="139">
        <v>2473135</v>
      </c>
      <c r="BE28" s="222">
        <f t="shared" si="30"/>
        <v>2473135</v>
      </c>
      <c r="BF28" s="139"/>
      <c r="BG28" s="139"/>
      <c r="BH28" s="139"/>
      <c r="BI28" s="222">
        <f t="shared" si="31"/>
        <v>0</v>
      </c>
      <c r="BJ28" s="222">
        <v>2112000</v>
      </c>
      <c r="BK28" s="224">
        <f t="shared" si="32"/>
        <v>2473135</v>
      </c>
      <c r="BL28" s="139">
        <f t="shared" si="33"/>
        <v>361135</v>
      </c>
      <c r="BM28" s="139">
        <f t="shared" si="10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3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34"/>
        <v>150000</v>
      </c>
      <c r="T29" s="41"/>
      <c r="U29" s="45">
        <f t="shared" si="3"/>
        <v>1650000</v>
      </c>
      <c r="V29" s="51">
        <f t="shared" si="3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101"/>
      <c r="AQ29" s="101"/>
      <c r="AR29" s="100">
        <f t="shared" si="26"/>
        <v>0</v>
      </c>
      <c r="AS29" s="100">
        <f t="shared" si="27"/>
        <v>0</v>
      </c>
      <c r="AT29" s="139"/>
      <c r="AU29" s="139"/>
      <c r="AV29" s="139"/>
      <c r="AW29" s="222">
        <f t="shared" si="28"/>
        <v>0</v>
      </c>
      <c r="AX29" s="139"/>
      <c r="AY29" s="139"/>
      <c r="AZ29" s="139"/>
      <c r="BA29" s="222">
        <f t="shared" si="29"/>
        <v>0</v>
      </c>
      <c r="BB29" s="139"/>
      <c r="BC29" s="139"/>
      <c r="BD29" s="139">
        <v>1760675</v>
      </c>
      <c r="BE29" s="222">
        <f t="shared" si="30"/>
        <v>1760675</v>
      </c>
      <c r="BF29" s="139"/>
      <c r="BG29" s="139"/>
      <c r="BH29" s="139"/>
      <c r="BI29" s="222">
        <f t="shared" si="31"/>
        <v>0</v>
      </c>
      <c r="BJ29" s="222">
        <v>1500000</v>
      </c>
      <c r="BK29" s="224">
        <f t="shared" si="32"/>
        <v>1760675</v>
      </c>
      <c r="BL29" s="139">
        <f t="shared" si="33"/>
        <v>260675</v>
      </c>
      <c r="BM29" s="139">
        <f t="shared" si="10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3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34"/>
        <v>74750</v>
      </c>
      <c r="T30" s="41"/>
      <c r="U30" s="45">
        <f t="shared" si="3"/>
        <v>822250</v>
      </c>
      <c r="V30" s="51">
        <f t="shared" si="3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101"/>
      <c r="AQ30" s="101"/>
      <c r="AR30" s="100">
        <f t="shared" si="26"/>
        <v>0</v>
      </c>
      <c r="AS30" s="100">
        <f t="shared" si="27"/>
        <v>0</v>
      </c>
      <c r="AT30" s="139"/>
      <c r="AU30" s="139"/>
      <c r="AV30" s="139"/>
      <c r="AW30" s="222">
        <f t="shared" si="28"/>
        <v>0</v>
      </c>
      <c r="AX30" s="139"/>
      <c r="AY30" s="139"/>
      <c r="AZ30" s="139"/>
      <c r="BA30" s="222">
        <f t="shared" si="29"/>
        <v>0</v>
      </c>
      <c r="BB30" s="139"/>
      <c r="BC30" s="139"/>
      <c r="BD30" s="139">
        <v>874606</v>
      </c>
      <c r="BE30" s="222">
        <f t="shared" si="30"/>
        <v>874606</v>
      </c>
      <c r="BF30" s="139"/>
      <c r="BG30" s="139"/>
      <c r="BH30" s="139"/>
      <c r="BI30" s="222">
        <f t="shared" si="31"/>
        <v>0</v>
      </c>
      <c r="BJ30" s="222">
        <v>747500</v>
      </c>
      <c r="BK30" s="224">
        <f t="shared" si="32"/>
        <v>874606</v>
      </c>
      <c r="BL30" s="139">
        <f t="shared" si="33"/>
        <v>127106</v>
      </c>
      <c r="BM30" s="139">
        <f t="shared" si="10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3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34"/>
        <v>120000</v>
      </c>
      <c r="T31" s="41"/>
      <c r="U31" s="45">
        <f t="shared" si="3"/>
        <v>1320000</v>
      </c>
      <c r="V31" s="51">
        <f t="shared" si="3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101"/>
      <c r="AQ31" s="101"/>
      <c r="AR31" s="100">
        <f t="shared" si="26"/>
        <v>0</v>
      </c>
      <c r="AS31" s="100">
        <f t="shared" si="27"/>
        <v>0</v>
      </c>
      <c r="AT31" s="139"/>
      <c r="AU31" s="139"/>
      <c r="AV31" s="139"/>
      <c r="AW31" s="222">
        <f t="shared" si="28"/>
        <v>0</v>
      </c>
      <c r="AX31" s="139"/>
      <c r="AY31" s="139"/>
      <c r="AZ31" s="139"/>
      <c r="BA31" s="222">
        <f t="shared" si="29"/>
        <v>0</v>
      </c>
      <c r="BB31" s="139"/>
      <c r="BC31" s="139"/>
      <c r="BD31" s="139">
        <v>1822095</v>
      </c>
      <c r="BE31" s="222">
        <f t="shared" si="30"/>
        <v>1822095</v>
      </c>
      <c r="BF31" s="139"/>
      <c r="BG31" s="139"/>
      <c r="BH31" s="139"/>
      <c r="BI31" s="222">
        <f t="shared" si="31"/>
        <v>0</v>
      </c>
      <c r="BJ31" s="222">
        <v>1200000</v>
      </c>
      <c r="BK31" s="224">
        <f t="shared" si="32"/>
        <v>1822095</v>
      </c>
      <c r="BL31" s="139">
        <f t="shared" si="33"/>
        <v>622095</v>
      </c>
      <c r="BM31" s="139">
        <f t="shared" si="10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3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34"/>
        <v>198000</v>
      </c>
      <c r="T32" s="41"/>
      <c r="U32" s="45">
        <f t="shared" si="3"/>
        <v>2178000</v>
      </c>
      <c r="V32" s="51">
        <f t="shared" si="3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101"/>
      <c r="AQ32" s="101"/>
      <c r="AR32" s="100">
        <f t="shared" si="26"/>
        <v>0</v>
      </c>
      <c r="AS32" s="100">
        <f t="shared" si="27"/>
        <v>0</v>
      </c>
      <c r="AT32" s="139"/>
      <c r="AU32" s="139"/>
      <c r="AV32" s="139"/>
      <c r="AW32" s="222">
        <f t="shared" si="28"/>
        <v>0</v>
      </c>
      <c r="AX32" s="139"/>
      <c r="AY32" s="139"/>
      <c r="AZ32" s="139"/>
      <c r="BA32" s="222">
        <f t="shared" si="29"/>
        <v>0</v>
      </c>
      <c r="BB32" s="139"/>
      <c r="BC32" s="139"/>
      <c r="BD32" s="139">
        <v>2047297</v>
      </c>
      <c r="BE32" s="222">
        <f t="shared" si="30"/>
        <v>2047297</v>
      </c>
      <c r="BF32" s="139"/>
      <c r="BG32" s="139"/>
      <c r="BH32" s="139"/>
      <c r="BI32" s="222">
        <f t="shared" si="31"/>
        <v>0</v>
      </c>
      <c r="BJ32" s="222">
        <v>1980000</v>
      </c>
      <c r="BK32" s="224">
        <f t="shared" si="32"/>
        <v>2047297</v>
      </c>
      <c r="BL32" s="139">
        <f t="shared" si="33"/>
        <v>67297</v>
      </c>
      <c r="BM32" s="139">
        <f t="shared" si="10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3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34"/>
        <v>170000</v>
      </c>
      <c r="T33" s="41"/>
      <c r="U33" s="45">
        <f t="shared" si="3"/>
        <v>1870000</v>
      </c>
      <c r="V33" s="51">
        <f t="shared" si="3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101"/>
      <c r="AQ33" s="101"/>
      <c r="AR33" s="100">
        <f t="shared" si="26"/>
        <v>0</v>
      </c>
      <c r="AS33" s="100">
        <f t="shared" si="27"/>
        <v>0</v>
      </c>
      <c r="AT33" s="139"/>
      <c r="AU33" s="139"/>
      <c r="AV33" s="139"/>
      <c r="AW33" s="222">
        <f t="shared" si="28"/>
        <v>0</v>
      </c>
      <c r="AX33" s="139"/>
      <c r="AY33" s="139"/>
      <c r="AZ33" s="139"/>
      <c r="BA33" s="222">
        <f t="shared" si="29"/>
        <v>0</v>
      </c>
      <c r="BB33" s="139"/>
      <c r="BC33" s="139"/>
      <c r="BD33" s="139">
        <v>1990792</v>
      </c>
      <c r="BE33" s="222">
        <f t="shared" si="30"/>
        <v>1990792</v>
      </c>
      <c r="BF33" s="139"/>
      <c r="BG33" s="139"/>
      <c r="BH33" s="139"/>
      <c r="BI33" s="222">
        <f t="shared" si="31"/>
        <v>0</v>
      </c>
      <c r="BJ33" s="222">
        <v>1700000</v>
      </c>
      <c r="BK33" s="224">
        <f t="shared" si="32"/>
        <v>1990792</v>
      </c>
      <c r="BL33" s="139">
        <f t="shared" si="33"/>
        <v>290792</v>
      </c>
      <c r="BM33" s="139">
        <f t="shared" si="10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3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/>
      <c r="L34" s="38" t="s">
        <v>132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101"/>
      <c r="AQ34" s="101"/>
      <c r="AR34" s="100">
        <f t="shared" si="26"/>
        <v>0</v>
      </c>
      <c r="AS34" s="100">
        <f t="shared" si="27"/>
        <v>0</v>
      </c>
      <c r="AT34" s="139"/>
      <c r="AU34" s="139"/>
      <c r="AV34" s="139"/>
      <c r="AW34" s="222">
        <f t="shared" si="28"/>
        <v>0</v>
      </c>
      <c r="AX34" s="139"/>
      <c r="AY34" s="139"/>
      <c r="AZ34" s="139"/>
      <c r="BA34" s="222">
        <f t="shared" si="29"/>
        <v>0</v>
      </c>
      <c r="BB34" s="139"/>
      <c r="BC34" s="139"/>
      <c r="BD34" s="139"/>
      <c r="BE34" s="222">
        <f t="shared" si="30"/>
        <v>0</v>
      </c>
      <c r="BF34" s="139"/>
      <c r="BG34" s="139"/>
      <c r="BH34" s="139"/>
      <c r="BI34" s="222">
        <f t="shared" si="31"/>
        <v>0</v>
      </c>
      <c r="BJ34" s="222">
        <v>2495454</v>
      </c>
      <c r="BK34" s="224">
        <f t="shared" si="32"/>
        <v>0</v>
      </c>
      <c r="BL34" s="139">
        <f t="shared" si="33"/>
        <v>-2495454</v>
      </c>
      <c r="BM34" s="139">
        <f t="shared" si="10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3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/>
      <c r="L35" s="38" t="s">
        <v>132</v>
      </c>
      <c r="M35" s="41"/>
      <c r="N35" s="40"/>
      <c r="O35" s="110"/>
      <c r="P35" s="110"/>
      <c r="Q35" s="40"/>
      <c r="R35" s="51">
        <v>2495454</v>
      </c>
      <c r="S35" s="44">
        <f t="shared" ref="S35:S63" si="37">+R35*10%</f>
        <v>249545.40000000002</v>
      </c>
      <c r="T35" s="41"/>
      <c r="U35" s="45">
        <f t="shared" si="3"/>
        <v>2744999.4</v>
      </c>
      <c r="V35" s="46">
        <f t="shared" ref="V35:V63" si="3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101"/>
      <c r="AQ35" s="101"/>
      <c r="AR35" s="100">
        <f t="shared" si="26"/>
        <v>0</v>
      </c>
      <c r="AS35" s="100">
        <f t="shared" si="27"/>
        <v>0</v>
      </c>
      <c r="AT35" s="139"/>
      <c r="AU35" s="139"/>
      <c r="AV35" s="139"/>
      <c r="AW35" s="222">
        <f t="shared" si="28"/>
        <v>0</v>
      </c>
      <c r="AX35" s="139"/>
      <c r="AY35" s="139"/>
      <c r="AZ35" s="139"/>
      <c r="BA35" s="222">
        <f t="shared" si="29"/>
        <v>0</v>
      </c>
      <c r="BB35" s="139"/>
      <c r="BC35" s="139"/>
      <c r="BD35" s="139"/>
      <c r="BE35" s="222">
        <f t="shared" si="30"/>
        <v>0</v>
      </c>
      <c r="BF35" s="139"/>
      <c r="BG35" s="139"/>
      <c r="BH35" s="139"/>
      <c r="BI35" s="222">
        <f t="shared" si="31"/>
        <v>0</v>
      </c>
      <c r="BJ35" s="222">
        <v>2495454</v>
      </c>
      <c r="BK35" s="224">
        <f t="shared" si="32"/>
        <v>0</v>
      </c>
      <c r="BL35" s="139">
        <f t="shared" si="33"/>
        <v>-2495454</v>
      </c>
      <c r="BM35" s="139">
        <f t="shared" si="10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3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37"/>
        <v>440000</v>
      </c>
      <c r="T36" s="41"/>
      <c r="U36" s="45">
        <f t="shared" si="3"/>
        <v>4840000</v>
      </c>
      <c r="V36" s="46">
        <f t="shared" si="3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101"/>
      <c r="AP36" s="183"/>
      <c r="AQ36" s="183"/>
      <c r="AR36" s="100">
        <f t="shared" si="26"/>
        <v>0</v>
      </c>
      <c r="AS36" s="100">
        <f t="shared" si="27"/>
        <v>0</v>
      </c>
      <c r="AT36" s="139">
        <v>2086364</v>
      </c>
      <c r="AU36" s="139"/>
      <c r="AV36" s="139"/>
      <c r="AW36" s="222">
        <f t="shared" si="28"/>
        <v>2086364</v>
      </c>
      <c r="AX36" s="139"/>
      <c r="AY36" s="139"/>
      <c r="AZ36" s="139"/>
      <c r="BA36" s="222">
        <f t="shared" si="29"/>
        <v>0</v>
      </c>
      <c r="BB36" s="139"/>
      <c r="BC36" s="139"/>
      <c r="BD36" s="139"/>
      <c r="BE36" s="222">
        <f t="shared" si="30"/>
        <v>0</v>
      </c>
      <c r="BF36" s="139">
        <v>2067567</v>
      </c>
      <c r="BG36" s="139"/>
      <c r="BH36" s="139"/>
      <c r="BI36" s="222">
        <f t="shared" si="31"/>
        <v>2067567</v>
      </c>
      <c r="BJ36" s="222">
        <v>4400000</v>
      </c>
      <c r="BK36" s="224">
        <f t="shared" si="32"/>
        <v>4153931</v>
      </c>
      <c r="BL36" s="139">
        <f t="shared" si="33"/>
        <v>-246069</v>
      </c>
      <c r="BM36" s="139">
        <f t="shared" si="10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3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37"/>
        <v>454545.454545455</v>
      </c>
      <c r="T37" s="41"/>
      <c r="U37" s="45">
        <f t="shared" si="3"/>
        <v>5000000.0000000047</v>
      </c>
      <c r="V37" s="46">
        <f t="shared" si="3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182"/>
      <c r="AQ37" s="101"/>
      <c r="AR37" s="100">
        <f t="shared" si="26"/>
        <v>0</v>
      </c>
      <c r="AS37" s="100">
        <f t="shared" si="27"/>
        <v>0</v>
      </c>
      <c r="AT37" s="139"/>
      <c r="AU37" s="139"/>
      <c r="AV37" s="139"/>
      <c r="AW37" s="222">
        <f t="shared" si="28"/>
        <v>0</v>
      </c>
      <c r="AX37" s="139"/>
      <c r="AY37" s="139"/>
      <c r="AZ37" s="139"/>
      <c r="BA37" s="222">
        <f t="shared" si="29"/>
        <v>0</v>
      </c>
      <c r="BB37" s="139"/>
      <c r="BC37" s="139"/>
      <c r="BD37" s="139"/>
      <c r="BE37" s="222">
        <f t="shared" si="30"/>
        <v>0</v>
      </c>
      <c r="BF37" s="139">
        <v>4135135</v>
      </c>
      <c r="BG37" s="139"/>
      <c r="BH37" s="139"/>
      <c r="BI37" s="222">
        <f t="shared" si="31"/>
        <v>4135135</v>
      </c>
      <c r="BJ37" s="222">
        <v>4545454.5454545496</v>
      </c>
      <c r="BK37" s="224">
        <f t="shared" si="32"/>
        <v>4135135</v>
      </c>
      <c r="BL37" s="139">
        <f t="shared" si="33"/>
        <v>-410319.5454545496</v>
      </c>
      <c r="BM37" s="139">
        <f t="shared" si="10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3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37"/>
        <v>463636.36363636405</v>
      </c>
      <c r="T38" s="41"/>
      <c r="U38" s="45">
        <f t="shared" si="3"/>
        <v>5100000.0000000047</v>
      </c>
      <c r="V38" s="46">
        <f t="shared" si="3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101"/>
      <c r="AP38" s="182"/>
      <c r="AQ38" s="101"/>
      <c r="AR38" s="100">
        <f t="shared" si="26"/>
        <v>0</v>
      </c>
      <c r="AS38" s="100">
        <f t="shared" si="27"/>
        <v>0</v>
      </c>
      <c r="AT38" s="139"/>
      <c r="AU38" s="139"/>
      <c r="AV38" s="139"/>
      <c r="AW38" s="222">
        <f t="shared" si="28"/>
        <v>0</v>
      </c>
      <c r="AX38" s="139"/>
      <c r="AY38" s="139"/>
      <c r="AZ38" s="139">
        <v>2067567</v>
      </c>
      <c r="BA38" s="222">
        <f t="shared" si="29"/>
        <v>2067567</v>
      </c>
      <c r="BB38" s="139"/>
      <c r="BC38" s="139"/>
      <c r="BD38" s="139"/>
      <c r="BE38" s="222">
        <f t="shared" si="30"/>
        <v>0</v>
      </c>
      <c r="BF38" s="139"/>
      <c r="BG38" s="139"/>
      <c r="BH38" s="139"/>
      <c r="BI38" s="222">
        <f t="shared" si="31"/>
        <v>0</v>
      </c>
      <c r="BJ38" s="222">
        <v>4636363.6363636404</v>
      </c>
      <c r="BK38" s="224">
        <f t="shared" si="32"/>
        <v>2067567</v>
      </c>
      <c r="BL38" s="139">
        <f t="shared" si="33"/>
        <v>-2568796.6363636404</v>
      </c>
      <c r="BM38" s="139">
        <f t="shared" si="10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3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37"/>
        <v>463636.36363636405</v>
      </c>
      <c r="T39" s="41"/>
      <c r="U39" s="45">
        <f t="shared" si="3"/>
        <v>5100000.0000000047</v>
      </c>
      <c r="V39" s="46">
        <f t="shared" si="3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101"/>
      <c r="AP39" s="182"/>
      <c r="AQ39" s="101"/>
      <c r="AR39" s="100">
        <f t="shared" si="26"/>
        <v>0</v>
      </c>
      <c r="AS39" s="100">
        <f t="shared" si="27"/>
        <v>0</v>
      </c>
      <c r="AT39" s="159">
        <v>2086364</v>
      </c>
      <c r="AU39" s="139"/>
      <c r="AV39" s="139"/>
      <c r="AW39" s="222">
        <f t="shared" si="28"/>
        <v>2086364</v>
      </c>
      <c r="AX39" s="139"/>
      <c r="AY39" s="139"/>
      <c r="AZ39" s="139"/>
      <c r="BA39" s="222">
        <f t="shared" si="29"/>
        <v>0</v>
      </c>
      <c r="BB39" s="139">
        <v>2067567</v>
      </c>
      <c r="BC39" s="139"/>
      <c r="BD39" s="139"/>
      <c r="BE39" s="222">
        <f t="shared" si="30"/>
        <v>2067567</v>
      </c>
      <c r="BF39" s="139"/>
      <c r="BG39" s="139"/>
      <c r="BH39" s="139"/>
      <c r="BI39" s="222">
        <f t="shared" si="31"/>
        <v>0</v>
      </c>
      <c r="BJ39" s="222">
        <v>4636363.6363636404</v>
      </c>
      <c r="BK39" s="224">
        <f t="shared" si="32"/>
        <v>4153931</v>
      </c>
      <c r="BL39" s="139">
        <f t="shared" si="33"/>
        <v>-482432.63636364043</v>
      </c>
      <c r="BM39" s="139">
        <f t="shared" si="10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3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37"/>
        <v>554545.4</v>
      </c>
      <c r="T40" s="41"/>
      <c r="U40" s="45">
        <f t="shared" si="3"/>
        <v>6099999.4000000004</v>
      </c>
      <c r="V40" s="46">
        <f t="shared" si="3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101"/>
      <c r="AP40" s="182"/>
      <c r="AQ40" s="101"/>
      <c r="AR40" s="100">
        <f t="shared" si="26"/>
        <v>0</v>
      </c>
      <c r="AS40" s="100">
        <f t="shared" si="27"/>
        <v>0</v>
      </c>
      <c r="AT40" s="139"/>
      <c r="AU40" s="139"/>
      <c r="AV40" s="139">
        <v>2495454</v>
      </c>
      <c r="AW40" s="222">
        <f t="shared" si="28"/>
        <v>2495454</v>
      </c>
      <c r="AX40" s="139"/>
      <c r="AY40" s="139"/>
      <c r="AZ40" s="139"/>
      <c r="BA40" s="222">
        <f t="shared" si="29"/>
        <v>0</v>
      </c>
      <c r="BB40" s="139"/>
      <c r="BC40" s="139"/>
      <c r="BD40" s="139"/>
      <c r="BE40" s="222">
        <f t="shared" si="30"/>
        <v>0</v>
      </c>
      <c r="BF40" s="139"/>
      <c r="BG40" s="139"/>
      <c r="BH40" s="139"/>
      <c r="BI40" s="222">
        <f t="shared" si="31"/>
        <v>0</v>
      </c>
      <c r="BJ40" s="222">
        <v>5545454</v>
      </c>
      <c r="BK40" s="224">
        <f t="shared" si="32"/>
        <v>2495454</v>
      </c>
      <c r="BL40" s="139">
        <f t="shared" si="33"/>
        <v>-3050000</v>
      </c>
      <c r="BM40" s="139">
        <f t="shared" si="10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3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37"/>
        <v>554545.45454545494</v>
      </c>
      <c r="T41" s="41"/>
      <c r="U41" s="45">
        <f t="shared" si="3"/>
        <v>6100000.0000000047</v>
      </c>
      <c r="V41" s="46">
        <f t="shared" si="3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101"/>
      <c r="AP41" s="172"/>
      <c r="AQ41" s="100"/>
      <c r="AR41" s="100">
        <f t="shared" si="26"/>
        <v>0</v>
      </c>
      <c r="AS41" s="100">
        <f t="shared" si="27"/>
        <v>0</v>
      </c>
      <c r="AT41" s="139">
        <v>2495454</v>
      </c>
      <c r="AU41" s="139"/>
      <c r="AV41" s="139"/>
      <c r="AW41" s="222">
        <f t="shared" si="28"/>
        <v>2495454</v>
      </c>
      <c r="AX41" s="139"/>
      <c r="AY41" s="139"/>
      <c r="AZ41" s="139"/>
      <c r="BA41" s="222">
        <f t="shared" si="29"/>
        <v>0</v>
      </c>
      <c r="BB41" s="139">
        <v>2472973</v>
      </c>
      <c r="BC41" s="139"/>
      <c r="BD41" s="139"/>
      <c r="BE41" s="222">
        <f t="shared" si="30"/>
        <v>2472973</v>
      </c>
      <c r="BF41" s="139"/>
      <c r="BG41" s="139"/>
      <c r="BH41" s="139"/>
      <c r="BI41" s="222">
        <f t="shared" si="31"/>
        <v>0</v>
      </c>
      <c r="BJ41" s="222">
        <v>5545454.5454545496</v>
      </c>
      <c r="BK41" s="224">
        <f t="shared" si="32"/>
        <v>4968427</v>
      </c>
      <c r="BL41" s="139">
        <f t="shared" si="33"/>
        <v>-577027.5454545496</v>
      </c>
      <c r="BM41" s="139">
        <f t="shared" si="10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3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37"/>
        <v>277272.7</v>
      </c>
      <c r="T42" s="41"/>
      <c r="U42" s="45">
        <f t="shared" si="3"/>
        <v>3049999.7</v>
      </c>
      <c r="V42" s="46">
        <f t="shared" si="3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101"/>
      <c r="AP42" s="101"/>
      <c r="AQ42" s="101"/>
      <c r="AR42" s="100">
        <f t="shared" si="26"/>
        <v>0</v>
      </c>
      <c r="AS42" s="100">
        <f t="shared" si="27"/>
        <v>0</v>
      </c>
      <c r="AT42" s="139"/>
      <c r="AU42" s="139"/>
      <c r="AV42" s="139"/>
      <c r="AW42" s="222">
        <f t="shared" si="28"/>
        <v>0</v>
      </c>
      <c r="AX42" s="139"/>
      <c r="AY42" s="139"/>
      <c r="AZ42" s="139"/>
      <c r="BA42" s="222">
        <f t="shared" si="29"/>
        <v>0</v>
      </c>
      <c r="BB42" s="139">
        <v>2472973</v>
      </c>
      <c r="BC42" s="139"/>
      <c r="BD42" s="139"/>
      <c r="BE42" s="222">
        <f t="shared" si="30"/>
        <v>2472973</v>
      </c>
      <c r="BF42" s="139"/>
      <c r="BG42" s="139"/>
      <c r="BH42" s="139"/>
      <c r="BI42" s="222">
        <f t="shared" si="31"/>
        <v>0</v>
      </c>
      <c r="BJ42" s="222">
        <v>2772727</v>
      </c>
      <c r="BK42" s="224">
        <f t="shared" si="32"/>
        <v>2472973</v>
      </c>
      <c r="BL42" s="139">
        <f t="shared" si="33"/>
        <v>-299754</v>
      </c>
      <c r="BM42" s="139">
        <f t="shared" si="10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3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37"/>
        <v>554545.45454545494</v>
      </c>
      <c r="T43" s="41"/>
      <c r="U43" s="45">
        <f t="shared" si="3"/>
        <v>6100000.0000000047</v>
      </c>
      <c r="V43" s="46">
        <f t="shared" si="3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101"/>
      <c r="AP43" s="141"/>
      <c r="AQ43" s="141"/>
      <c r="AR43" s="100">
        <f t="shared" si="26"/>
        <v>0</v>
      </c>
      <c r="AS43" s="100">
        <f t="shared" si="27"/>
        <v>0</v>
      </c>
      <c r="AT43" s="139">
        <v>2495454</v>
      </c>
      <c r="AU43" s="139"/>
      <c r="AV43" s="139"/>
      <c r="AW43" s="222">
        <f t="shared" si="28"/>
        <v>2495454</v>
      </c>
      <c r="AX43" s="139"/>
      <c r="AY43" s="139"/>
      <c r="AZ43" s="139"/>
      <c r="BA43" s="222">
        <f t="shared" si="29"/>
        <v>0</v>
      </c>
      <c r="BB43" s="139">
        <v>2472973</v>
      </c>
      <c r="BC43" s="139"/>
      <c r="BD43" s="139"/>
      <c r="BE43" s="222">
        <f t="shared" si="30"/>
        <v>2472973</v>
      </c>
      <c r="BF43" s="139"/>
      <c r="BG43" s="139"/>
      <c r="BH43" s="139"/>
      <c r="BI43" s="222">
        <f t="shared" si="31"/>
        <v>0</v>
      </c>
      <c r="BJ43" s="222">
        <v>5545454.5454545496</v>
      </c>
      <c r="BK43" s="224">
        <f t="shared" si="32"/>
        <v>4968427</v>
      </c>
      <c r="BL43" s="139">
        <f t="shared" si="33"/>
        <v>-577027.5454545496</v>
      </c>
      <c r="BM43" s="139">
        <f t="shared" si="10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2495454</v>
      </c>
      <c r="BS43" s="152"/>
      <c r="BT43" s="152"/>
      <c r="BU43" s="152"/>
      <c r="BV43" s="152"/>
      <c r="BW43" s="152"/>
    </row>
    <row r="44" spans="1:75" s="11" customFormat="1">
      <c r="A44" s="40">
        <f t="shared" si="3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37"/>
        <v>554545.45454545494</v>
      </c>
      <c r="T44" s="41"/>
      <c r="U44" s="45">
        <f t="shared" si="3"/>
        <v>6100000.0000000047</v>
      </c>
      <c r="V44" s="46">
        <f t="shared" si="3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101"/>
      <c r="AP44" s="101"/>
      <c r="AQ44" s="101"/>
      <c r="AR44" s="100">
        <f t="shared" si="26"/>
        <v>0</v>
      </c>
      <c r="AS44" s="100">
        <f t="shared" si="27"/>
        <v>0</v>
      </c>
      <c r="AT44" s="139"/>
      <c r="AU44" s="139"/>
      <c r="AV44" s="139"/>
      <c r="AW44" s="222">
        <f t="shared" si="28"/>
        <v>0</v>
      </c>
      <c r="AX44" s="139"/>
      <c r="AY44" s="139">
        <v>2472973</v>
      </c>
      <c r="AZ44" s="139"/>
      <c r="BA44" s="222">
        <f t="shared" si="29"/>
        <v>2472973</v>
      </c>
      <c r="BB44" s="139"/>
      <c r="BC44" s="139"/>
      <c r="BD44" s="139"/>
      <c r="BE44" s="222">
        <f t="shared" si="30"/>
        <v>0</v>
      </c>
      <c r="BF44" s="139"/>
      <c r="BG44" s="139"/>
      <c r="BH44" s="139"/>
      <c r="BI44" s="222">
        <f t="shared" si="31"/>
        <v>0</v>
      </c>
      <c r="BJ44" s="222">
        <v>5545454.5454545496</v>
      </c>
      <c r="BK44" s="224">
        <f t="shared" si="32"/>
        <v>2472973</v>
      </c>
      <c r="BL44" s="139">
        <f t="shared" si="33"/>
        <v>-3072481.5454545496</v>
      </c>
      <c r="BM44" s="139">
        <f t="shared" si="10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3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37"/>
        <v>530000</v>
      </c>
      <c r="T45" s="41"/>
      <c r="U45" s="45">
        <f t="shared" si="3"/>
        <v>5830000</v>
      </c>
      <c r="V45" s="46">
        <f t="shared" si="3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101"/>
      <c r="AP45" s="101"/>
      <c r="AQ45" s="101"/>
      <c r="AR45" s="100">
        <f t="shared" si="26"/>
        <v>0</v>
      </c>
      <c r="AS45" s="100">
        <f t="shared" si="27"/>
        <v>0</v>
      </c>
      <c r="AT45" s="139"/>
      <c r="AU45" s="139"/>
      <c r="AV45" s="139"/>
      <c r="AW45" s="222">
        <f t="shared" si="28"/>
        <v>0</v>
      </c>
      <c r="AX45" s="139">
        <v>4135135</v>
      </c>
      <c r="AY45" s="139"/>
      <c r="AZ45" s="139"/>
      <c r="BA45" s="222">
        <f t="shared" si="29"/>
        <v>4135135</v>
      </c>
      <c r="BB45" s="139"/>
      <c r="BC45" s="139"/>
      <c r="BD45" s="139"/>
      <c r="BE45" s="222">
        <f t="shared" si="30"/>
        <v>0</v>
      </c>
      <c r="BF45" s="139"/>
      <c r="BG45" s="139"/>
      <c r="BH45" s="139"/>
      <c r="BI45" s="222">
        <f t="shared" si="31"/>
        <v>0</v>
      </c>
      <c r="BJ45" s="222">
        <v>5300000</v>
      </c>
      <c r="BK45" s="224">
        <f t="shared" si="32"/>
        <v>4135135</v>
      </c>
      <c r="BL45" s="139">
        <f t="shared" si="33"/>
        <v>-1164865</v>
      </c>
      <c r="BM45" s="139">
        <f t="shared" si="10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3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37"/>
        <v>530000</v>
      </c>
      <c r="T46" s="41"/>
      <c r="U46" s="45">
        <f t="shared" si="3"/>
        <v>5830000</v>
      </c>
      <c r="V46" s="46">
        <f t="shared" si="3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100">
        <f t="shared" si="26"/>
        <v>0</v>
      </c>
      <c r="AS46" s="100">
        <f t="shared" si="27"/>
        <v>0</v>
      </c>
      <c r="AT46" s="139"/>
      <c r="AU46" s="139"/>
      <c r="AV46" s="139"/>
      <c r="AW46" s="222">
        <f t="shared" si="28"/>
        <v>0</v>
      </c>
      <c r="AX46" s="139"/>
      <c r="AY46" s="139"/>
      <c r="AZ46" s="139"/>
      <c r="BA46" s="222">
        <f t="shared" si="29"/>
        <v>0</v>
      </c>
      <c r="BB46" s="139"/>
      <c r="BC46" s="139"/>
      <c r="BD46" s="139"/>
      <c r="BE46" s="222">
        <f t="shared" si="30"/>
        <v>0</v>
      </c>
      <c r="BF46" s="139"/>
      <c r="BG46" s="139"/>
      <c r="BH46" s="139"/>
      <c r="BI46" s="222">
        <f t="shared" si="31"/>
        <v>0</v>
      </c>
      <c r="BJ46" s="222">
        <v>5300000</v>
      </c>
      <c r="BK46" s="224">
        <f t="shared" si="32"/>
        <v>0</v>
      </c>
      <c r="BL46" s="139">
        <f t="shared" si="33"/>
        <v>-5300000</v>
      </c>
      <c r="BM46" s="139">
        <f t="shared" si="10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3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37"/>
        <v>454545.454545455</v>
      </c>
      <c r="T47" s="41"/>
      <c r="U47" s="45">
        <f t="shared" si="3"/>
        <v>5000000.0000000047</v>
      </c>
      <c r="V47" s="46">
        <f t="shared" si="3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101"/>
      <c r="AR47" s="100">
        <f t="shared" si="26"/>
        <v>0</v>
      </c>
      <c r="AS47" s="100">
        <f t="shared" si="27"/>
        <v>0</v>
      </c>
      <c r="AT47" s="139"/>
      <c r="AU47" s="139"/>
      <c r="AV47" s="139"/>
      <c r="AW47" s="222">
        <f t="shared" si="28"/>
        <v>0</v>
      </c>
      <c r="AX47" s="139"/>
      <c r="AY47" s="139"/>
      <c r="AZ47" s="139"/>
      <c r="BA47" s="222">
        <f t="shared" si="29"/>
        <v>0</v>
      </c>
      <c r="BB47" s="139"/>
      <c r="BC47" s="139"/>
      <c r="BD47" s="139"/>
      <c r="BE47" s="222">
        <f t="shared" si="30"/>
        <v>0</v>
      </c>
      <c r="BF47" s="139"/>
      <c r="BG47" s="139"/>
      <c r="BH47" s="139"/>
      <c r="BI47" s="222">
        <f t="shared" si="31"/>
        <v>0</v>
      </c>
      <c r="BJ47" s="222">
        <v>4545454.5454545496</v>
      </c>
      <c r="BK47" s="224">
        <f t="shared" si="32"/>
        <v>0</v>
      </c>
      <c r="BL47" s="139">
        <f t="shared" si="33"/>
        <v>-4545454.5454545496</v>
      </c>
      <c r="BM47" s="139">
        <f t="shared" si="10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3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37"/>
        <v>463636.4</v>
      </c>
      <c r="T48" s="41"/>
      <c r="U48" s="45">
        <f t="shared" si="3"/>
        <v>5100000.4000000004</v>
      </c>
      <c r="V48" s="46">
        <f t="shared" si="3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/>
      <c r="AQ48" s="101"/>
      <c r="AR48" s="100">
        <f t="shared" si="26"/>
        <v>0</v>
      </c>
      <c r="AS48" s="100">
        <f t="shared" si="27"/>
        <v>2067567</v>
      </c>
      <c r="AT48" s="159">
        <v>2086364</v>
      </c>
      <c r="AU48" s="139"/>
      <c r="AV48" s="139"/>
      <c r="AW48" s="222">
        <f t="shared" si="28"/>
        <v>2086364</v>
      </c>
      <c r="AX48" s="139"/>
      <c r="AY48" s="139"/>
      <c r="AZ48" s="139"/>
      <c r="BA48" s="222">
        <f t="shared" si="29"/>
        <v>0</v>
      </c>
      <c r="BB48" s="139">
        <v>2067567</v>
      </c>
      <c r="BC48" s="139"/>
      <c r="BD48" s="139"/>
      <c r="BE48" s="222">
        <f t="shared" si="30"/>
        <v>2067567</v>
      </c>
      <c r="BF48" s="139"/>
      <c r="BG48" s="139"/>
      <c r="BH48" s="139"/>
      <c r="BI48" s="222">
        <f t="shared" si="31"/>
        <v>0</v>
      </c>
      <c r="BJ48" s="222">
        <v>4636364</v>
      </c>
      <c r="BK48" s="224">
        <f t="shared" si="32"/>
        <v>4153931</v>
      </c>
      <c r="BL48" s="139">
        <f t="shared" si="33"/>
        <v>-482433</v>
      </c>
      <c r="BM48" s="139">
        <f t="shared" si="10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3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37"/>
        <v>463636.36363636405</v>
      </c>
      <c r="T49" s="41"/>
      <c r="U49" s="45">
        <f t="shared" si="3"/>
        <v>5100000.0000000047</v>
      </c>
      <c r="V49" s="46">
        <f t="shared" si="3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100">
        <f t="shared" si="26"/>
        <v>0</v>
      </c>
      <c r="AS49" s="100">
        <f t="shared" si="27"/>
        <v>0</v>
      </c>
      <c r="AT49" s="139"/>
      <c r="AU49" s="139"/>
      <c r="AV49" s="139"/>
      <c r="AW49" s="222">
        <f t="shared" si="28"/>
        <v>0</v>
      </c>
      <c r="AX49" s="139"/>
      <c r="AY49" s="139"/>
      <c r="AZ49" s="139"/>
      <c r="BA49" s="222">
        <f t="shared" si="29"/>
        <v>0</v>
      </c>
      <c r="BB49" s="139"/>
      <c r="BC49" s="139"/>
      <c r="BD49" s="139"/>
      <c r="BE49" s="222">
        <f t="shared" si="30"/>
        <v>0</v>
      </c>
      <c r="BF49" s="139"/>
      <c r="BG49" s="139"/>
      <c r="BH49" s="139"/>
      <c r="BI49" s="222">
        <f t="shared" si="31"/>
        <v>0</v>
      </c>
      <c r="BJ49" s="222">
        <v>4636363.6363636404</v>
      </c>
      <c r="BK49" s="224">
        <f t="shared" si="32"/>
        <v>0</v>
      </c>
      <c r="BL49" s="139">
        <f t="shared" si="33"/>
        <v>-4636363.6363636404</v>
      </c>
      <c r="BM49" s="139">
        <f t="shared" si="10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3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37"/>
        <v>186363.6</v>
      </c>
      <c r="T50" s="41"/>
      <c r="U50" s="45">
        <f t="shared" si="3"/>
        <v>2049999.6</v>
      </c>
      <c r="V50" s="46">
        <f t="shared" si="3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/>
      <c r="AQ50" s="101"/>
      <c r="AR50" s="100">
        <f t="shared" si="26"/>
        <v>0</v>
      </c>
      <c r="AS50" s="100">
        <f t="shared" si="27"/>
        <v>1662162</v>
      </c>
      <c r="AT50" s="159">
        <v>1677272</v>
      </c>
      <c r="AU50" s="139"/>
      <c r="AV50" s="139"/>
      <c r="AW50" s="222">
        <f t="shared" si="28"/>
        <v>1677272</v>
      </c>
      <c r="AX50" s="139"/>
      <c r="AY50" s="139"/>
      <c r="AZ50" s="139"/>
      <c r="BA50" s="222">
        <f t="shared" si="29"/>
        <v>0</v>
      </c>
      <c r="BB50" s="139"/>
      <c r="BC50" s="139"/>
      <c r="BD50" s="139"/>
      <c r="BE50" s="222">
        <f t="shared" si="30"/>
        <v>0</v>
      </c>
      <c r="BF50" s="139"/>
      <c r="BG50" s="139"/>
      <c r="BH50" s="139"/>
      <c r="BI50" s="222">
        <f t="shared" si="31"/>
        <v>0</v>
      </c>
      <c r="BJ50" s="222">
        <v>1863636</v>
      </c>
      <c r="BK50" s="224">
        <f t="shared" si="32"/>
        <v>1677272</v>
      </c>
      <c r="BL50" s="139">
        <f t="shared" si="33"/>
        <v>-186364</v>
      </c>
      <c r="BM50" s="139">
        <f t="shared" si="10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3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37"/>
        <v>372727.272727273</v>
      </c>
      <c r="T51" s="41"/>
      <c r="U51" s="45">
        <f t="shared" si="3"/>
        <v>4100000.0000000028</v>
      </c>
      <c r="V51" s="46">
        <f t="shared" si="3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/>
      <c r="AQ51" s="101"/>
      <c r="AR51" s="100">
        <f t="shared" si="26"/>
        <v>0</v>
      </c>
      <c r="AS51" s="100">
        <f t="shared" si="27"/>
        <v>1662162</v>
      </c>
      <c r="AT51" s="159">
        <v>1677272</v>
      </c>
      <c r="AU51" s="139"/>
      <c r="AV51" s="139"/>
      <c r="AW51" s="222">
        <f t="shared" si="28"/>
        <v>1677272</v>
      </c>
      <c r="AX51" s="139"/>
      <c r="AY51" s="139"/>
      <c r="AZ51" s="139"/>
      <c r="BA51" s="222">
        <f t="shared" si="29"/>
        <v>0</v>
      </c>
      <c r="BB51" s="139">
        <v>1662162</v>
      </c>
      <c r="BC51" s="139"/>
      <c r="BD51" s="139"/>
      <c r="BE51" s="222">
        <f t="shared" si="30"/>
        <v>1662162</v>
      </c>
      <c r="BF51" s="139"/>
      <c r="BG51" s="139"/>
      <c r="BH51" s="139"/>
      <c r="BI51" s="222">
        <f t="shared" si="31"/>
        <v>0</v>
      </c>
      <c r="BJ51" s="222">
        <v>3727272.7272727299</v>
      </c>
      <c r="BK51" s="224">
        <f t="shared" si="32"/>
        <v>3339434</v>
      </c>
      <c r="BL51" s="139">
        <f t="shared" si="33"/>
        <v>-387838.72727272986</v>
      </c>
      <c r="BM51" s="139">
        <f t="shared" si="10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3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37"/>
        <v>372727.272727273</v>
      </c>
      <c r="T52" s="41"/>
      <c r="U52" s="45">
        <f t="shared" si="3"/>
        <v>4100000.0000000028</v>
      </c>
      <c r="V52" s="46">
        <f t="shared" si="3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101"/>
      <c r="AP52" s="101"/>
      <c r="AQ52" s="101"/>
      <c r="AR52" s="100">
        <f t="shared" si="26"/>
        <v>0</v>
      </c>
      <c r="AS52" s="100">
        <f t="shared" si="27"/>
        <v>0</v>
      </c>
      <c r="AT52" s="139"/>
      <c r="AU52" s="139">
        <v>1677272</v>
      </c>
      <c r="AV52" s="139"/>
      <c r="AW52" s="222">
        <f t="shared" si="28"/>
        <v>1677272</v>
      </c>
      <c r="AX52" s="139"/>
      <c r="AY52" s="139"/>
      <c r="AZ52" s="139"/>
      <c r="BA52" s="222">
        <f t="shared" si="29"/>
        <v>0</v>
      </c>
      <c r="BB52" s="139">
        <v>1662162</v>
      </c>
      <c r="BC52" s="139"/>
      <c r="BD52" s="139"/>
      <c r="BE52" s="222">
        <f t="shared" si="30"/>
        <v>1662162</v>
      </c>
      <c r="BF52" s="139"/>
      <c r="BG52" s="139"/>
      <c r="BH52" s="139"/>
      <c r="BI52" s="222">
        <f t="shared" si="31"/>
        <v>0</v>
      </c>
      <c r="BJ52" s="222">
        <v>3727272.7272727299</v>
      </c>
      <c r="BK52" s="224">
        <f t="shared" si="32"/>
        <v>3339434</v>
      </c>
      <c r="BL52" s="139">
        <f t="shared" si="33"/>
        <v>-387838.72727272986</v>
      </c>
      <c r="BM52" s="139">
        <f t="shared" si="10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3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37"/>
        <v>530000</v>
      </c>
      <c r="T53" s="41"/>
      <c r="U53" s="45">
        <f t="shared" si="3"/>
        <v>5830000</v>
      </c>
      <c r="V53" s="46">
        <f t="shared" si="3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101"/>
      <c r="AP53" s="101"/>
      <c r="AQ53" s="101"/>
      <c r="AR53" s="100">
        <f t="shared" si="26"/>
        <v>0</v>
      </c>
      <c r="AS53" s="100">
        <f t="shared" si="27"/>
        <v>0</v>
      </c>
      <c r="AT53" s="139"/>
      <c r="AU53" s="139">
        <v>1677272</v>
      </c>
      <c r="AV53" s="139"/>
      <c r="AW53" s="222">
        <f t="shared" si="28"/>
        <v>1677272</v>
      </c>
      <c r="AX53" s="139"/>
      <c r="AY53" s="139"/>
      <c r="AZ53" s="139"/>
      <c r="BA53" s="222">
        <f t="shared" si="2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31"/>
        <v>0</v>
      </c>
      <c r="BJ53" s="222">
        <v>5300000</v>
      </c>
      <c r="BK53" s="224">
        <f t="shared" si="32"/>
        <v>3339434</v>
      </c>
      <c r="BL53" s="139">
        <f t="shared" si="33"/>
        <v>-1960566</v>
      </c>
      <c r="BM53" s="139">
        <f t="shared" si="10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3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37"/>
        <v>372727.272727273</v>
      </c>
      <c r="T54" s="41"/>
      <c r="U54" s="45">
        <f t="shared" si="3"/>
        <v>4100000.0000000028</v>
      </c>
      <c r="V54" s="46">
        <f t="shared" si="3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100">
        <f t="shared" si="26"/>
        <v>0</v>
      </c>
      <c r="AS54" s="100">
        <f t="shared" si="27"/>
        <v>0</v>
      </c>
      <c r="AT54" s="139"/>
      <c r="AU54" s="139"/>
      <c r="AV54" s="139"/>
      <c r="AW54" s="222">
        <f t="shared" si="28"/>
        <v>0</v>
      </c>
      <c r="AX54" s="139"/>
      <c r="AY54" s="139"/>
      <c r="AZ54" s="139"/>
      <c r="BA54" s="222">
        <f t="shared" si="29"/>
        <v>0</v>
      </c>
      <c r="BB54" s="139"/>
      <c r="BC54" s="139"/>
      <c r="BD54" s="139"/>
      <c r="BE54" s="222">
        <f t="shared" si="30"/>
        <v>0</v>
      </c>
      <c r="BF54" s="139"/>
      <c r="BG54" s="139"/>
      <c r="BH54" s="139"/>
      <c r="BI54" s="222">
        <f t="shared" si="31"/>
        <v>0</v>
      </c>
      <c r="BJ54" s="222">
        <v>3727272.7272727299</v>
      </c>
      <c r="BK54" s="224">
        <f t="shared" si="32"/>
        <v>0</v>
      </c>
      <c r="BL54" s="139">
        <f t="shared" si="33"/>
        <v>-3727272.7272727299</v>
      </c>
      <c r="BM54" s="139">
        <f t="shared" si="10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3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37"/>
        <v>281818.18181818206</v>
      </c>
      <c r="T55" s="41"/>
      <c r="U55" s="45">
        <f t="shared" si="3"/>
        <v>3100000.0000000023</v>
      </c>
      <c r="V55" s="46">
        <f t="shared" si="3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101"/>
      <c r="AP55" s="101"/>
      <c r="AQ55" s="101"/>
      <c r="AR55" s="100">
        <f t="shared" si="26"/>
        <v>0</v>
      </c>
      <c r="AS55" s="100">
        <f t="shared" si="27"/>
        <v>0</v>
      </c>
      <c r="AT55" s="139"/>
      <c r="AU55" s="139"/>
      <c r="AV55" s="139"/>
      <c r="AW55" s="222">
        <f t="shared" si="28"/>
        <v>0</v>
      </c>
      <c r="AX55" s="139"/>
      <c r="AY55" s="139">
        <v>2513514</v>
      </c>
      <c r="AZ55" s="139"/>
      <c r="BA55" s="222">
        <f t="shared" si="29"/>
        <v>2513514</v>
      </c>
      <c r="BB55" s="139"/>
      <c r="BC55" s="139"/>
      <c r="BD55" s="139"/>
      <c r="BE55" s="222">
        <f t="shared" si="30"/>
        <v>0</v>
      </c>
      <c r="BF55" s="139"/>
      <c r="BG55" s="139"/>
      <c r="BH55" s="139"/>
      <c r="BI55" s="222">
        <f t="shared" si="31"/>
        <v>0</v>
      </c>
      <c r="BJ55" s="222">
        <v>2818181.8181818202</v>
      </c>
      <c r="BK55" s="224">
        <f t="shared" si="32"/>
        <v>2513514</v>
      </c>
      <c r="BL55" s="139">
        <f t="shared" si="33"/>
        <v>-304667.81818182021</v>
      </c>
      <c r="BM55" s="139">
        <f t="shared" si="10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3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37"/>
        <v>277272.727272727</v>
      </c>
      <c r="T56" s="41"/>
      <c r="U56" s="45">
        <f t="shared" si="3"/>
        <v>3049999.9999999972</v>
      </c>
      <c r="V56" s="46">
        <f t="shared" si="3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/>
      <c r="AQ56" s="101"/>
      <c r="AR56" s="100">
        <f t="shared" si="26"/>
        <v>0</v>
      </c>
      <c r="AS56" s="100">
        <f t="shared" si="27"/>
        <v>1256756</v>
      </c>
      <c r="AT56" s="159">
        <v>1268182</v>
      </c>
      <c r="AU56" s="139"/>
      <c r="AV56" s="139"/>
      <c r="AW56" s="222">
        <f t="shared" si="28"/>
        <v>1268182</v>
      </c>
      <c r="AX56" s="139"/>
      <c r="AY56" s="139"/>
      <c r="AZ56" s="139"/>
      <c r="BA56" s="222">
        <f t="shared" si="29"/>
        <v>0</v>
      </c>
      <c r="BB56" s="139">
        <v>1256756</v>
      </c>
      <c r="BC56" s="139"/>
      <c r="BD56" s="139"/>
      <c r="BE56" s="222">
        <f t="shared" si="30"/>
        <v>1256756</v>
      </c>
      <c r="BF56" s="139"/>
      <c r="BG56" s="139"/>
      <c r="BH56" s="139"/>
      <c r="BI56" s="222">
        <f t="shared" si="31"/>
        <v>0</v>
      </c>
      <c r="BJ56" s="222">
        <v>2772727.2727272701</v>
      </c>
      <c r="BK56" s="224">
        <f t="shared" si="32"/>
        <v>2524938</v>
      </c>
      <c r="BL56" s="139">
        <f t="shared" si="33"/>
        <v>-247789.27272727014</v>
      </c>
      <c r="BM56" s="139">
        <f t="shared" si="10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3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37"/>
        <v>281818.18181818206</v>
      </c>
      <c r="T57" s="41"/>
      <c r="U57" s="45">
        <f t="shared" si="3"/>
        <v>3100000.0000000023</v>
      </c>
      <c r="V57" s="46">
        <f t="shared" si="3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/>
      <c r="AP57" s="101"/>
      <c r="AQ57" s="101"/>
      <c r="AR57" s="100">
        <f t="shared" si="26"/>
        <v>0</v>
      </c>
      <c r="AS57" s="100">
        <f t="shared" si="27"/>
        <v>0</v>
      </c>
      <c r="AT57" s="139">
        <v>1268182</v>
      </c>
      <c r="AU57" s="139"/>
      <c r="AV57" s="139"/>
      <c r="AW57" s="222">
        <f t="shared" si="28"/>
        <v>1268182</v>
      </c>
      <c r="AX57" s="139"/>
      <c r="AY57" s="139"/>
      <c r="AZ57" s="139"/>
      <c r="BA57" s="222">
        <f t="shared" si="29"/>
        <v>0</v>
      </c>
      <c r="BB57" s="139">
        <v>1256756</v>
      </c>
      <c r="BC57" s="139"/>
      <c r="BD57" s="139"/>
      <c r="BE57" s="222">
        <f t="shared" si="30"/>
        <v>1256756</v>
      </c>
      <c r="BF57" s="139"/>
      <c r="BG57" s="139"/>
      <c r="BH57" s="139"/>
      <c r="BI57" s="222">
        <f t="shared" si="31"/>
        <v>0</v>
      </c>
      <c r="BJ57" s="222">
        <v>2818181.8181818202</v>
      </c>
      <c r="BK57" s="224">
        <f t="shared" si="32"/>
        <v>2524938</v>
      </c>
      <c r="BL57" s="139">
        <f t="shared" si="33"/>
        <v>-293243.81818182021</v>
      </c>
      <c r="BM57" s="139">
        <f t="shared" si="10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3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37"/>
        <v>281818.18181818206</v>
      </c>
      <c r="T58" s="41"/>
      <c r="U58" s="45">
        <f t="shared" si="3"/>
        <v>3100000.0000000023</v>
      </c>
      <c r="V58" s="46">
        <f t="shared" si="3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101"/>
      <c r="AP58" s="101"/>
      <c r="AQ58" s="101"/>
      <c r="AR58" s="100">
        <f t="shared" si="26"/>
        <v>0</v>
      </c>
      <c r="AS58" s="100">
        <f t="shared" si="27"/>
        <v>0</v>
      </c>
      <c r="AT58" s="139">
        <v>1268182</v>
      </c>
      <c r="AU58" s="139"/>
      <c r="AV58" s="139"/>
      <c r="AW58" s="222">
        <f t="shared" si="28"/>
        <v>1268182</v>
      </c>
      <c r="AX58" s="139"/>
      <c r="AY58" s="139"/>
      <c r="AZ58" s="139"/>
      <c r="BA58" s="222">
        <f t="shared" si="29"/>
        <v>0</v>
      </c>
      <c r="BB58" s="139">
        <v>1256756</v>
      </c>
      <c r="BC58" s="139"/>
      <c r="BD58" s="139"/>
      <c r="BE58" s="222">
        <f t="shared" si="30"/>
        <v>1256756</v>
      </c>
      <c r="BF58" s="139"/>
      <c r="BG58" s="139"/>
      <c r="BH58" s="139"/>
      <c r="BI58" s="222">
        <f t="shared" si="31"/>
        <v>0</v>
      </c>
      <c r="BJ58" s="222">
        <v>2818181.8181818202</v>
      </c>
      <c r="BK58" s="224">
        <f t="shared" si="32"/>
        <v>2524938</v>
      </c>
      <c r="BL58" s="139">
        <f t="shared" si="33"/>
        <v>-293243.81818182021</v>
      </c>
      <c r="BM58" s="139">
        <f t="shared" si="10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3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37"/>
        <v>281818.18181818206</v>
      </c>
      <c r="T59" s="41"/>
      <c r="U59" s="45">
        <f t="shared" si="3"/>
        <v>3100000.0000000023</v>
      </c>
      <c r="V59" s="46">
        <f t="shared" si="3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101"/>
      <c r="AP59" s="101"/>
      <c r="AQ59" s="101"/>
      <c r="AR59" s="100">
        <f t="shared" si="26"/>
        <v>0</v>
      </c>
      <c r="AS59" s="100">
        <f t="shared" si="27"/>
        <v>0</v>
      </c>
      <c r="AT59" s="139"/>
      <c r="AU59" s="139"/>
      <c r="AV59" s="139"/>
      <c r="AW59" s="222">
        <f t="shared" si="28"/>
        <v>0</v>
      </c>
      <c r="AX59" s="139"/>
      <c r="AY59" s="139"/>
      <c r="AZ59" s="139"/>
      <c r="BA59" s="222">
        <f t="shared" si="29"/>
        <v>0</v>
      </c>
      <c r="BB59" s="139">
        <v>2513514</v>
      </c>
      <c r="BC59" s="139"/>
      <c r="BD59" s="139"/>
      <c r="BE59" s="222">
        <f t="shared" si="30"/>
        <v>2513514</v>
      </c>
      <c r="BF59" s="139"/>
      <c r="BG59" s="139"/>
      <c r="BH59" s="139"/>
      <c r="BI59" s="222">
        <f t="shared" si="31"/>
        <v>0</v>
      </c>
      <c r="BJ59" s="222">
        <v>2818181.8181818202</v>
      </c>
      <c r="BK59" s="224">
        <f t="shared" si="32"/>
        <v>2513514</v>
      </c>
      <c r="BL59" s="139">
        <f t="shared" si="33"/>
        <v>-304667.81818182021</v>
      </c>
      <c r="BM59" s="139">
        <f t="shared" si="10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3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37"/>
        <v>281818.18181818206</v>
      </c>
      <c r="T60" s="41"/>
      <c r="U60" s="45">
        <f t="shared" si="3"/>
        <v>3100000.0000000023</v>
      </c>
      <c r="V60" s="46">
        <f t="shared" si="3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100"/>
      <c r="AP60" s="100"/>
      <c r="AQ60" s="100"/>
      <c r="AR60" s="100">
        <f t="shared" si="26"/>
        <v>0</v>
      </c>
      <c r="AS60" s="100">
        <f t="shared" si="27"/>
        <v>0</v>
      </c>
      <c r="AT60" s="139"/>
      <c r="AU60" s="139">
        <v>2536362</v>
      </c>
      <c r="AV60" s="139"/>
      <c r="AW60" s="222">
        <f t="shared" si="28"/>
        <v>2536362</v>
      </c>
      <c r="AX60" s="139"/>
      <c r="AY60" s="139"/>
      <c r="AZ60" s="139"/>
      <c r="BA60" s="222">
        <f t="shared" si="29"/>
        <v>0</v>
      </c>
      <c r="BB60" s="139"/>
      <c r="BC60" s="139"/>
      <c r="BD60" s="139"/>
      <c r="BE60" s="222">
        <f t="shared" si="30"/>
        <v>0</v>
      </c>
      <c r="BF60" s="139"/>
      <c r="BG60" s="139"/>
      <c r="BH60" s="139"/>
      <c r="BI60" s="222">
        <f t="shared" si="31"/>
        <v>0</v>
      </c>
      <c r="BJ60" s="222">
        <v>2818181.8181818202</v>
      </c>
      <c r="BK60" s="224">
        <f t="shared" si="32"/>
        <v>2536362</v>
      </c>
      <c r="BL60" s="139">
        <f t="shared" si="33"/>
        <v>-281819.81818182021</v>
      </c>
      <c r="BM60" s="139">
        <f t="shared" si="10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3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37"/>
        <v>281818.18181818206</v>
      </c>
      <c r="T61" s="41"/>
      <c r="U61" s="45">
        <f t="shared" si="3"/>
        <v>3100000.0000000023</v>
      </c>
      <c r="V61" s="46">
        <f t="shared" si="3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101"/>
      <c r="AP61" s="101"/>
      <c r="AQ61" s="101"/>
      <c r="AR61" s="100">
        <f t="shared" si="26"/>
        <v>0</v>
      </c>
      <c r="AS61" s="100">
        <f t="shared" si="27"/>
        <v>0</v>
      </c>
      <c r="AT61" s="139">
        <v>1268182</v>
      </c>
      <c r="AU61" s="139"/>
      <c r="AV61" s="139"/>
      <c r="AW61" s="222">
        <f t="shared" si="28"/>
        <v>1268182</v>
      </c>
      <c r="AX61" s="139"/>
      <c r="AY61" s="139"/>
      <c r="AZ61" s="139"/>
      <c r="BA61" s="222">
        <f t="shared" si="29"/>
        <v>0</v>
      </c>
      <c r="BB61" s="139">
        <v>1256756</v>
      </c>
      <c r="BC61" s="139"/>
      <c r="BD61" s="139"/>
      <c r="BE61" s="222">
        <f t="shared" si="30"/>
        <v>1256756</v>
      </c>
      <c r="BF61" s="139"/>
      <c r="BG61" s="139"/>
      <c r="BH61" s="139"/>
      <c r="BI61" s="222">
        <f t="shared" si="31"/>
        <v>0</v>
      </c>
      <c r="BJ61" s="222">
        <v>2818181.8181818202</v>
      </c>
      <c r="BK61" s="224">
        <f t="shared" si="32"/>
        <v>2524938</v>
      </c>
      <c r="BL61" s="139">
        <f t="shared" si="33"/>
        <v>-293243.81818182021</v>
      </c>
      <c r="BM61" s="139">
        <f t="shared" si="10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3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37"/>
        <v>477900</v>
      </c>
      <c r="T62" s="189"/>
      <c r="U62" s="190">
        <f t="shared" si="3"/>
        <v>5256900</v>
      </c>
      <c r="V62" s="191">
        <f t="shared" si="3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3"/>
      <c r="AP62" s="183"/>
      <c r="AQ62" s="183"/>
      <c r="AR62" s="100">
        <f t="shared" si="26"/>
        <v>0</v>
      </c>
      <c r="AS62" s="100">
        <f t="shared" si="27"/>
        <v>0</v>
      </c>
      <c r="AT62" s="140"/>
      <c r="AU62" s="140"/>
      <c r="AV62" s="140"/>
      <c r="AW62" s="222">
        <f t="shared" si="28"/>
        <v>0</v>
      </c>
      <c r="AX62" s="140"/>
      <c r="AY62" s="140"/>
      <c r="AZ62" s="140"/>
      <c r="BA62" s="222">
        <f t="shared" si="29"/>
        <v>0</v>
      </c>
      <c r="BB62" s="140"/>
      <c r="BC62" s="140"/>
      <c r="BD62" s="140">
        <v>4301100</v>
      </c>
      <c r="BE62" s="222">
        <f t="shared" si="30"/>
        <v>4301100</v>
      </c>
      <c r="BF62" s="140">
        <v>0</v>
      </c>
      <c r="BG62" s="140"/>
      <c r="BH62" s="140"/>
      <c r="BI62" s="222">
        <f t="shared" si="31"/>
        <v>0</v>
      </c>
      <c r="BJ62" s="222">
        <v>4779000</v>
      </c>
      <c r="BK62" s="224">
        <f t="shared" si="32"/>
        <v>4301100</v>
      </c>
      <c r="BL62" s="139">
        <f t="shared" si="33"/>
        <v>-477900</v>
      </c>
      <c r="BM62" s="139">
        <f t="shared" si="10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3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37"/>
        <v>686000</v>
      </c>
      <c r="T63" s="52"/>
      <c r="U63" s="65">
        <f t="shared" si="3"/>
        <v>7546000</v>
      </c>
      <c r="V63" s="79">
        <f t="shared" si="3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102"/>
      <c r="AP63" s="102"/>
      <c r="AQ63" s="102"/>
      <c r="AR63" s="100">
        <f t="shared" si="26"/>
        <v>0</v>
      </c>
      <c r="AS63" s="100">
        <f t="shared" si="27"/>
        <v>0</v>
      </c>
      <c r="AT63" s="140"/>
      <c r="AU63" s="140">
        <v>2700000</v>
      </c>
      <c r="AV63" s="140"/>
      <c r="AW63" s="222">
        <f t="shared" si="28"/>
        <v>2700000</v>
      </c>
      <c r="AX63" s="140"/>
      <c r="AY63" s="140"/>
      <c r="AZ63" s="140"/>
      <c r="BA63" s="222">
        <f t="shared" si="29"/>
        <v>0</v>
      </c>
      <c r="BB63" s="140"/>
      <c r="BC63" s="140"/>
      <c r="BD63" s="140"/>
      <c r="BE63" s="222">
        <f t="shared" si="30"/>
        <v>0</v>
      </c>
      <c r="BF63" s="140"/>
      <c r="BG63" s="140"/>
      <c r="BH63" s="140"/>
      <c r="BI63" s="222">
        <f t="shared" si="31"/>
        <v>0</v>
      </c>
      <c r="BJ63" s="222">
        <v>6860000</v>
      </c>
      <c r="BK63" s="224">
        <f t="shared" si="32"/>
        <v>2700000</v>
      </c>
      <c r="BL63" s="139">
        <f t="shared" si="33"/>
        <v>-4160000</v>
      </c>
      <c r="BM63" s="140">
        <f t="shared" si="10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6648647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H64" si="39">SUM(AO21:AO63)</f>
        <v>6648647</v>
      </c>
      <c r="AP64" s="72">
        <f t="shared" si="39"/>
        <v>0</v>
      </c>
      <c r="AQ64" s="72">
        <f t="shared" si="39"/>
        <v>0</v>
      </c>
      <c r="AR64" s="18">
        <f t="shared" si="39"/>
        <v>0</v>
      </c>
      <c r="AS64" s="18">
        <f t="shared" si="39"/>
        <v>6648647</v>
      </c>
      <c r="AT64" s="146">
        <f t="shared" si="39"/>
        <v>19677272</v>
      </c>
      <c r="AU64" s="146">
        <f t="shared" si="39"/>
        <v>8590906</v>
      </c>
      <c r="AV64" s="146">
        <f t="shared" si="39"/>
        <v>2495454</v>
      </c>
      <c r="AW64" s="146">
        <f t="shared" si="39"/>
        <v>30763632</v>
      </c>
      <c r="AX64" s="146">
        <f t="shared" si="39"/>
        <v>4135135</v>
      </c>
      <c r="AY64" s="146">
        <f t="shared" si="39"/>
        <v>4986487</v>
      </c>
      <c r="AZ64" s="146">
        <f t="shared" si="39"/>
        <v>2067567</v>
      </c>
      <c r="BA64" s="146">
        <f t="shared" ref="BA64" si="40">SUM(BA21:BA63)</f>
        <v>11189189</v>
      </c>
      <c r="BB64" s="146">
        <f t="shared" si="39"/>
        <v>22418915</v>
      </c>
      <c r="BC64" s="146">
        <f t="shared" si="39"/>
        <v>0</v>
      </c>
      <c r="BD64" s="146">
        <f t="shared" si="39"/>
        <v>26900805</v>
      </c>
      <c r="BE64" s="146">
        <f t="shared" ref="BE64" si="41">SUM(BE21:BE63)</f>
        <v>50981882</v>
      </c>
      <c r="BF64" s="146">
        <f t="shared" si="39"/>
        <v>6202702</v>
      </c>
      <c r="BG64" s="146">
        <f t="shared" si="39"/>
        <v>0</v>
      </c>
      <c r="BH64" s="146">
        <f t="shared" si="39"/>
        <v>0</v>
      </c>
      <c r="BI64" s="146">
        <f t="shared" ref="BI64:BL64" si="42">SUM(BI21:BI63)</f>
        <v>6202702</v>
      </c>
      <c r="BJ64" s="232">
        <v>143221589.00000003</v>
      </c>
      <c r="BK64" s="146">
        <f>SUM(BK21:BK63)</f>
        <v>99137405</v>
      </c>
      <c r="BL64" s="146">
        <f t="shared" si="42"/>
        <v>-44084184.00000006</v>
      </c>
      <c r="BM64" s="236">
        <f t="shared" si="10"/>
        <v>69.219595797111268</v>
      </c>
      <c r="BN64" s="72"/>
      <c r="BO64" s="156">
        <f>AS64</f>
        <v>6648647</v>
      </c>
      <c r="BP64" s="156">
        <v>117469089</v>
      </c>
      <c r="BQ64" s="156">
        <f>AS64/BP64*100</f>
        <v>5.659911945005379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100"/>
      <c r="AP66" s="100"/>
      <c r="AQ66" s="100"/>
      <c r="AR66" s="100">
        <f t="shared" ref="AR66:AR79" si="43">AP66+AQ66</f>
        <v>0</v>
      </c>
      <c r="AS66" s="100">
        <f t="shared" ref="AS66:AS79" si="44">AO66+AR66</f>
        <v>0</v>
      </c>
      <c r="AT66" s="139"/>
      <c r="AU66" s="139"/>
      <c r="AV66" s="139"/>
      <c r="AW66" s="222">
        <f t="shared" ref="AW66:AW79" si="45">SUM(AT66:AV66)</f>
        <v>0</v>
      </c>
      <c r="AX66" s="139"/>
      <c r="AY66" s="139"/>
      <c r="AZ66" s="139"/>
      <c r="BA66" s="222">
        <f t="shared" ref="BA66:BA79" si="46">SUM(AX66:AZ66)</f>
        <v>0</v>
      </c>
      <c r="BB66" s="139"/>
      <c r="BC66" s="139"/>
      <c r="BD66" s="139"/>
      <c r="BE66" s="222">
        <f t="shared" ref="BE66:BE79" si="47">SUM(BB66:BD66)</f>
        <v>0</v>
      </c>
      <c r="BF66" s="139">
        <v>2520000</v>
      </c>
      <c r="BG66" s="139"/>
      <c r="BH66" s="139"/>
      <c r="BI66" s="222">
        <f t="shared" ref="BI66:BI79" si="48">SUM(BF66:BH66)</f>
        <v>2520000</v>
      </c>
      <c r="BJ66" s="222">
        <v>2800000</v>
      </c>
      <c r="BK66" s="224">
        <f t="shared" ref="BK66:BK79" si="49">AW66+BA66+BE66+BI66</f>
        <v>2520000</v>
      </c>
      <c r="BL66" s="139">
        <f t="shared" ref="BL66:BL79" si="50">BK66-R66</f>
        <v>-280000</v>
      </c>
      <c r="BM66" s="139">
        <f t="shared" si="10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51">+R67*10%</f>
        <v>126000</v>
      </c>
      <c r="T67" s="41"/>
      <c r="U67" s="45">
        <f t="shared" ref="U67:U79" si="52">+R67+S67+T67</f>
        <v>1386000</v>
      </c>
      <c r="V67" s="46">
        <f t="shared" ref="V67:V79" si="53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101"/>
      <c r="AR67" s="100">
        <f t="shared" si="43"/>
        <v>0</v>
      </c>
      <c r="AS67" s="100">
        <f t="shared" si="44"/>
        <v>0</v>
      </c>
      <c r="AT67" s="139"/>
      <c r="AU67" s="139"/>
      <c r="AV67" s="139"/>
      <c r="AW67" s="222">
        <f t="shared" si="45"/>
        <v>0</v>
      </c>
      <c r="AX67" s="139"/>
      <c r="AY67" s="139"/>
      <c r="AZ67" s="139"/>
      <c r="BA67" s="222">
        <f t="shared" si="46"/>
        <v>0</v>
      </c>
      <c r="BB67" s="139"/>
      <c r="BC67" s="139"/>
      <c r="BD67" s="139"/>
      <c r="BE67" s="222">
        <f t="shared" si="47"/>
        <v>0</v>
      </c>
      <c r="BF67" s="139"/>
      <c r="BG67" s="139"/>
      <c r="BH67" s="139"/>
      <c r="BI67" s="222">
        <f t="shared" si="48"/>
        <v>0</v>
      </c>
      <c r="BJ67" s="222">
        <v>1260000</v>
      </c>
      <c r="BK67" s="224">
        <f t="shared" si="49"/>
        <v>0</v>
      </c>
      <c r="BL67" s="139">
        <f t="shared" si="50"/>
        <v>-1260000</v>
      </c>
      <c r="BM67" s="139">
        <f t="shared" si="10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54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51"/>
        <v>550000</v>
      </c>
      <c r="T68" s="41"/>
      <c r="U68" s="45">
        <f t="shared" si="52"/>
        <v>6050000</v>
      </c>
      <c r="V68" s="46">
        <f t="shared" si="53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100">
        <f t="shared" si="43"/>
        <v>0</v>
      </c>
      <c r="AS68" s="100">
        <f t="shared" si="44"/>
        <v>0</v>
      </c>
      <c r="AT68" s="139"/>
      <c r="AU68" s="139"/>
      <c r="AV68" s="139"/>
      <c r="AW68" s="222">
        <f t="shared" si="45"/>
        <v>0</v>
      </c>
      <c r="AX68" s="139"/>
      <c r="AY68" s="139"/>
      <c r="AZ68" s="139"/>
      <c r="BA68" s="222">
        <f t="shared" si="46"/>
        <v>0</v>
      </c>
      <c r="BB68" s="139"/>
      <c r="BC68" s="139"/>
      <c r="BD68" s="139"/>
      <c r="BE68" s="222">
        <f t="shared" si="47"/>
        <v>0</v>
      </c>
      <c r="BF68" s="139"/>
      <c r="BG68" s="139"/>
      <c r="BH68" s="139"/>
      <c r="BI68" s="222">
        <f t="shared" si="48"/>
        <v>0</v>
      </c>
      <c r="BJ68" s="222">
        <v>5500000</v>
      </c>
      <c r="BK68" s="224">
        <f t="shared" si="49"/>
        <v>0</v>
      </c>
      <c r="BL68" s="139">
        <f t="shared" si="50"/>
        <v>-5500000</v>
      </c>
      <c r="BM68" s="139">
        <f t="shared" si="10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54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51"/>
        <v>500000</v>
      </c>
      <c r="T69" s="41"/>
      <c r="U69" s="45">
        <f t="shared" si="52"/>
        <v>5500000</v>
      </c>
      <c r="V69" s="46">
        <f t="shared" si="53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100">
        <f t="shared" si="43"/>
        <v>0</v>
      </c>
      <c r="AS69" s="100">
        <f t="shared" si="44"/>
        <v>0</v>
      </c>
      <c r="AT69" s="139"/>
      <c r="AU69" s="139"/>
      <c r="AV69" s="139"/>
      <c r="AW69" s="222">
        <f t="shared" si="45"/>
        <v>0</v>
      </c>
      <c r="AX69" s="139"/>
      <c r="AY69" s="139"/>
      <c r="AZ69" s="139"/>
      <c r="BA69" s="222">
        <f t="shared" si="46"/>
        <v>0</v>
      </c>
      <c r="BB69" s="139"/>
      <c r="BC69" s="139"/>
      <c r="BD69" s="139"/>
      <c r="BE69" s="222">
        <f t="shared" si="47"/>
        <v>0</v>
      </c>
      <c r="BF69" s="139"/>
      <c r="BG69" s="139"/>
      <c r="BH69" s="139"/>
      <c r="BI69" s="222">
        <f t="shared" si="48"/>
        <v>0</v>
      </c>
      <c r="BJ69" s="222">
        <v>5000000</v>
      </c>
      <c r="BK69" s="224">
        <f t="shared" si="49"/>
        <v>0</v>
      </c>
      <c r="BL69" s="139">
        <f t="shared" si="50"/>
        <v>-5000000</v>
      </c>
      <c r="BM69" s="139">
        <f t="shared" si="10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54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51"/>
        <v>500000</v>
      </c>
      <c r="T70" s="41"/>
      <c r="U70" s="45">
        <f t="shared" si="52"/>
        <v>5500000</v>
      </c>
      <c r="V70" s="46">
        <f t="shared" si="53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101"/>
      <c r="AP70" s="101"/>
      <c r="AQ70" s="101"/>
      <c r="AR70" s="100">
        <f t="shared" si="43"/>
        <v>0</v>
      </c>
      <c r="AS70" s="100">
        <f t="shared" si="44"/>
        <v>0</v>
      </c>
      <c r="AT70" s="139"/>
      <c r="AU70" s="139"/>
      <c r="AV70" s="139"/>
      <c r="AW70" s="222">
        <f t="shared" si="45"/>
        <v>0</v>
      </c>
      <c r="AX70" s="139"/>
      <c r="AY70" s="139"/>
      <c r="AZ70" s="139">
        <v>9450000</v>
      </c>
      <c r="BA70" s="222">
        <f t="shared" si="46"/>
        <v>9450000</v>
      </c>
      <c r="BB70" s="139"/>
      <c r="BC70" s="139"/>
      <c r="BD70" s="139"/>
      <c r="BE70" s="222">
        <f t="shared" si="47"/>
        <v>0</v>
      </c>
      <c r="BF70" s="139"/>
      <c r="BG70" s="139"/>
      <c r="BH70" s="139"/>
      <c r="BI70" s="222">
        <f t="shared" si="48"/>
        <v>0</v>
      </c>
      <c r="BJ70" s="222">
        <v>5000000</v>
      </c>
      <c r="BK70" s="224">
        <f t="shared" si="49"/>
        <v>9450000</v>
      </c>
      <c r="BL70" s="139">
        <f t="shared" si="50"/>
        <v>4450000</v>
      </c>
      <c r="BM70" s="139">
        <f t="shared" si="10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54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51"/>
        <v>143000</v>
      </c>
      <c r="T71" s="41"/>
      <c r="U71" s="45">
        <f t="shared" si="52"/>
        <v>1573000</v>
      </c>
      <c r="V71" s="46">
        <f t="shared" si="53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100">
        <f t="shared" si="43"/>
        <v>0</v>
      </c>
      <c r="AS71" s="100">
        <f t="shared" si="44"/>
        <v>0</v>
      </c>
      <c r="AT71" s="139"/>
      <c r="AU71" s="139"/>
      <c r="AV71" s="139"/>
      <c r="AW71" s="222">
        <f t="shared" si="45"/>
        <v>0</v>
      </c>
      <c r="AX71" s="139"/>
      <c r="AY71" s="139"/>
      <c r="AZ71" s="139"/>
      <c r="BA71" s="222">
        <f t="shared" si="46"/>
        <v>0</v>
      </c>
      <c r="BB71" s="139"/>
      <c r="BC71" s="139"/>
      <c r="BD71" s="139"/>
      <c r="BE71" s="222">
        <f t="shared" si="47"/>
        <v>0</v>
      </c>
      <c r="BF71" s="139"/>
      <c r="BG71" s="139"/>
      <c r="BH71" s="139"/>
      <c r="BI71" s="222">
        <f t="shared" si="48"/>
        <v>0</v>
      </c>
      <c r="BJ71" s="222">
        <v>1430000</v>
      </c>
      <c r="BK71" s="224">
        <f t="shared" si="49"/>
        <v>0</v>
      </c>
      <c r="BL71" s="139">
        <f t="shared" si="50"/>
        <v>-1430000</v>
      </c>
      <c r="BM71" s="139">
        <f t="shared" si="10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54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51"/>
        <v>363636.4</v>
      </c>
      <c r="T72" s="41"/>
      <c r="U72" s="45">
        <f t="shared" si="52"/>
        <v>4000000.4</v>
      </c>
      <c r="V72" s="46">
        <f t="shared" si="53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100">
        <f t="shared" si="43"/>
        <v>0</v>
      </c>
      <c r="AS72" s="100">
        <f t="shared" si="44"/>
        <v>0</v>
      </c>
      <c r="AT72" s="139"/>
      <c r="AU72" s="139"/>
      <c r="AV72" s="139"/>
      <c r="AW72" s="222">
        <f t="shared" si="45"/>
        <v>0</v>
      </c>
      <c r="AX72" s="139"/>
      <c r="AY72" s="139"/>
      <c r="AZ72" s="139"/>
      <c r="BA72" s="222">
        <f t="shared" si="46"/>
        <v>0</v>
      </c>
      <c r="BB72" s="139"/>
      <c r="BC72" s="139"/>
      <c r="BD72" s="139"/>
      <c r="BE72" s="222">
        <f t="shared" si="47"/>
        <v>0</v>
      </c>
      <c r="BF72" s="139"/>
      <c r="BG72" s="139"/>
      <c r="BH72" s="139"/>
      <c r="BI72" s="222">
        <f t="shared" si="48"/>
        <v>0</v>
      </c>
      <c r="BJ72" s="222">
        <v>3636364</v>
      </c>
      <c r="BK72" s="224">
        <f t="shared" si="49"/>
        <v>0</v>
      </c>
      <c r="BL72" s="139">
        <f t="shared" si="50"/>
        <v>-3636364</v>
      </c>
      <c r="BM72" s="139">
        <f t="shared" si="10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54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51"/>
        <v>220000</v>
      </c>
      <c r="T73" s="41"/>
      <c r="U73" s="45">
        <f t="shared" si="52"/>
        <v>2420000</v>
      </c>
      <c r="V73" s="46">
        <f t="shared" si="53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100">
        <f t="shared" si="43"/>
        <v>0</v>
      </c>
      <c r="AS73" s="100">
        <f t="shared" si="44"/>
        <v>0</v>
      </c>
      <c r="AT73" s="139"/>
      <c r="AU73" s="139"/>
      <c r="AV73" s="139"/>
      <c r="AW73" s="222">
        <f t="shared" si="45"/>
        <v>0</v>
      </c>
      <c r="AX73" s="139"/>
      <c r="AY73" s="139"/>
      <c r="AZ73" s="139"/>
      <c r="BA73" s="222">
        <f t="shared" si="46"/>
        <v>0</v>
      </c>
      <c r="BB73" s="139"/>
      <c r="BC73" s="139"/>
      <c r="BD73" s="139"/>
      <c r="BE73" s="222">
        <f t="shared" si="47"/>
        <v>0</v>
      </c>
      <c r="BF73" s="139"/>
      <c r="BG73" s="139"/>
      <c r="BH73" s="139"/>
      <c r="BI73" s="222">
        <f t="shared" si="48"/>
        <v>0</v>
      </c>
      <c r="BJ73" s="222">
        <v>2200000</v>
      </c>
      <c r="BK73" s="224">
        <f t="shared" si="49"/>
        <v>0</v>
      </c>
      <c r="BL73" s="139">
        <f t="shared" si="50"/>
        <v>-2200000</v>
      </c>
      <c r="BM73" s="139">
        <f t="shared" si="10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54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51"/>
        <v>160000</v>
      </c>
      <c r="T74" s="41"/>
      <c r="U74" s="45">
        <f t="shared" si="52"/>
        <v>1760000</v>
      </c>
      <c r="V74" s="46">
        <f t="shared" si="53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101"/>
      <c r="AP74" s="41"/>
      <c r="AQ74" s="101"/>
      <c r="AR74" s="100">
        <f t="shared" si="43"/>
        <v>0</v>
      </c>
      <c r="AS74" s="100">
        <f t="shared" si="44"/>
        <v>0</v>
      </c>
      <c r="AT74" s="139"/>
      <c r="AU74" s="139"/>
      <c r="AV74" s="139"/>
      <c r="AW74" s="222">
        <f t="shared" si="45"/>
        <v>0</v>
      </c>
      <c r="AX74" s="139"/>
      <c r="AY74" s="139"/>
      <c r="AZ74" s="139"/>
      <c r="BA74" s="222">
        <f t="shared" si="46"/>
        <v>0</v>
      </c>
      <c r="BB74" s="139"/>
      <c r="BC74" s="139"/>
      <c r="BD74" s="139"/>
      <c r="BE74" s="222">
        <f t="shared" si="47"/>
        <v>0</v>
      </c>
      <c r="BF74" s="139"/>
      <c r="BG74" s="139"/>
      <c r="BH74" s="139"/>
      <c r="BI74" s="222">
        <f t="shared" si="48"/>
        <v>0</v>
      </c>
      <c r="BJ74" s="222">
        <v>1600000</v>
      </c>
      <c r="BK74" s="224">
        <f t="shared" si="49"/>
        <v>0</v>
      </c>
      <c r="BL74" s="139">
        <f t="shared" si="50"/>
        <v>-1600000</v>
      </c>
      <c r="BM74" s="139">
        <f t="shared" si="10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54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51"/>
        <v>143000</v>
      </c>
      <c r="T75" s="41"/>
      <c r="U75" s="45">
        <f t="shared" si="52"/>
        <v>1573000</v>
      </c>
      <c r="V75" s="46">
        <f t="shared" si="53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100">
        <f t="shared" si="43"/>
        <v>0</v>
      </c>
      <c r="AS75" s="100">
        <f t="shared" si="44"/>
        <v>0</v>
      </c>
      <c r="AT75" s="139"/>
      <c r="AU75" s="139"/>
      <c r="AV75" s="139"/>
      <c r="AW75" s="222">
        <f t="shared" si="45"/>
        <v>0</v>
      </c>
      <c r="AX75" s="139"/>
      <c r="AY75" s="139"/>
      <c r="AZ75" s="139"/>
      <c r="BA75" s="222">
        <f t="shared" si="46"/>
        <v>0</v>
      </c>
      <c r="BB75" s="139"/>
      <c r="BC75" s="139"/>
      <c r="BD75" s="139"/>
      <c r="BE75" s="222">
        <f t="shared" si="47"/>
        <v>0</v>
      </c>
      <c r="BF75" s="139"/>
      <c r="BG75" s="139"/>
      <c r="BH75" s="139"/>
      <c r="BI75" s="222">
        <f t="shared" si="48"/>
        <v>0</v>
      </c>
      <c r="BJ75" s="222">
        <v>1430000</v>
      </c>
      <c r="BK75" s="224">
        <f t="shared" si="49"/>
        <v>0</v>
      </c>
      <c r="BL75" s="139">
        <f t="shared" si="50"/>
        <v>-1430000</v>
      </c>
      <c r="BM75" s="139">
        <f t="shared" si="10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54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51"/>
        <v>200000</v>
      </c>
      <c r="T76" s="41"/>
      <c r="U76" s="45">
        <f t="shared" si="52"/>
        <v>2200000</v>
      </c>
      <c r="V76" s="46">
        <f t="shared" si="53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100">
        <f t="shared" si="43"/>
        <v>0</v>
      </c>
      <c r="AS76" s="100">
        <f t="shared" si="44"/>
        <v>0</v>
      </c>
      <c r="AT76" s="139"/>
      <c r="AU76" s="139"/>
      <c r="AV76" s="139"/>
      <c r="AW76" s="222">
        <f t="shared" si="45"/>
        <v>0</v>
      </c>
      <c r="AX76" s="139"/>
      <c r="AY76" s="139"/>
      <c r="AZ76" s="139"/>
      <c r="BA76" s="222">
        <f t="shared" si="46"/>
        <v>0</v>
      </c>
      <c r="BB76" s="139"/>
      <c r="BC76" s="139"/>
      <c r="BD76" s="139"/>
      <c r="BE76" s="222">
        <f t="shared" si="47"/>
        <v>0</v>
      </c>
      <c r="BF76" s="139"/>
      <c r="BG76" s="139"/>
      <c r="BH76" s="139"/>
      <c r="BI76" s="222">
        <f t="shared" si="48"/>
        <v>0</v>
      </c>
      <c r="BJ76" s="222">
        <v>2000000</v>
      </c>
      <c r="BK76" s="224">
        <f t="shared" si="49"/>
        <v>0</v>
      </c>
      <c r="BL76" s="139">
        <f t="shared" si="50"/>
        <v>-2000000</v>
      </c>
      <c r="BM76" s="139">
        <f t="shared" si="10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54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51"/>
        <v>326870.60000000003</v>
      </c>
      <c r="T77" s="41"/>
      <c r="U77" s="45">
        <f t="shared" si="52"/>
        <v>3595576.6</v>
      </c>
      <c r="V77" s="46">
        <f t="shared" si="53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101"/>
      <c r="AQ77" s="41"/>
      <c r="AR77" s="100">
        <f t="shared" si="43"/>
        <v>0</v>
      </c>
      <c r="AS77" s="100">
        <f t="shared" si="44"/>
        <v>0</v>
      </c>
      <c r="AT77" s="139"/>
      <c r="AU77" s="139"/>
      <c r="AV77" s="139"/>
      <c r="AW77" s="222">
        <f t="shared" si="45"/>
        <v>0</v>
      </c>
      <c r="AX77" s="139"/>
      <c r="AY77" s="139"/>
      <c r="AZ77" s="139"/>
      <c r="BA77" s="222">
        <f t="shared" si="46"/>
        <v>0</v>
      </c>
      <c r="BB77" s="139"/>
      <c r="BC77" s="139"/>
      <c r="BD77" s="139"/>
      <c r="BE77" s="222">
        <f t="shared" si="47"/>
        <v>0</v>
      </c>
      <c r="BF77" s="139"/>
      <c r="BG77" s="139"/>
      <c r="BH77" s="139"/>
      <c r="BI77" s="222">
        <f t="shared" si="48"/>
        <v>0</v>
      </c>
      <c r="BJ77" s="222">
        <v>3268706</v>
      </c>
      <c r="BK77" s="224">
        <f t="shared" si="49"/>
        <v>0</v>
      </c>
      <c r="BL77" s="139">
        <f t="shared" si="50"/>
        <v>-3268706</v>
      </c>
      <c r="BM77" s="139">
        <f t="shared" si="10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54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51"/>
        <v>181818.2</v>
      </c>
      <c r="T78" s="41"/>
      <c r="U78" s="45">
        <f t="shared" si="52"/>
        <v>2000000.2</v>
      </c>
      <c r="V78" s="46">
        <f t="shared" si="53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100">
        <f t="shared" si="43"/>
        <v>0</v>
      </c>
      <c r="AS78" s="100">
        <f t="shared" si="44"/>
        <v>0</v>
      </c>
      <c r="AT78" s="139"/>
      <c r="AU78" s="139"/>
      <c r="AV78" s="139"/>
      <c r="AW78" s="222">
        <f t="shared" si="45"/>
        <v>0</v>
      </c>
      <c r="AX78" s="139"/>
      <c r="AY78" s="139"/>
      <c r="AZ78" s="139"/>
      <c r="BA78" s="222">
        <f t="shared" si="46"/>
        <v>0</v>
      </c>
      <c r="BB78" s="139"/>
      <c r="BC78" s="139"/>
      <c r="BD78" s="139"/>
      <c r="BE78" s="222">
        <f t="shared" si="47"/>
        <v>0</v>
      </c>
      <c r="BF78" s="139"/>
      <c r="BG78" s="139"/>
      <c r="BH78" s="139"/>
      <c r="BI78" s="222">
        <f t="shared" si="48"/>
        <v>0</v>
      </c>
      <c r="BJ78" s="222">
        <v>1818182</v>
      </c>
      <c r="BK78" s="224">
        <f t="shared" si="49"/>
        <v>0</v>
      </c>
      <c r="BL78" s="139">
        <f t="shared" si="50"/>
        <v>-1818182</v>
      </c>
      <c r="BM78" s="139">
        <f t="shared" si="10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54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51"/>
        <v>681818.18181818177</v>
      </c>
      <c r="T79" s="52"/>
      <c r="U79" s="65">
        <f t="shared" si="52"/>
        <v>7499999.9999999991</v>
      </c>
      <c r="V79" s="79">
        <f t="shared" si="53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102"/>
      <c r="AP79" s="52"/>
      <c r="AQ79" s="102"/>
      <c r="AR79" s="100">
        <f t="shared" si="43"/>
        <v>0</v>
      </c>
      <c r="AS79" s="100">
        <f t="shared" si="44"/>
        <v>0</v>
      </c>
      <c r="AT79" s="140"/>
      <c r="AU79" s="140"/>
      <c r="AV79" s="140"/>
      <c r="AW79" s="222">
        <f t="shared" si="45"/>
        <v>0</v>
      </c>
      <c r="AX79" s="140"/>
      <c r="AY79" s="140"/>
      <c r="AZ79" s="140"/>
      <c r="BA79" s="222">
        <f t="shared" si="46"/>
        <v>0</v>
      </c>
      <c r="BB79" s="140">
        <v>6141892</v>
      </c>
      <c r="BC79" s="140"/>
      <c r="BD79" s="140"/>
      <c r="BE79" s="222">
        <f t="shared" si="47"/>
        <v>6141892</v>
      </c>
      <c r="BF79" s="140"/>
      <c r="BG79" s="140"/>
      <c r="BH79" s="140"/>
      <c r="BI79" s="222">
        <f t="shared" si="48"/>
        <v>0</v>
      </c>
      <c r="BJ79" s="222">
        <v>6818181.8181818174</v>
      </c>
      <c r="BK79" s="224">
        <f t="shared" si="49"/>
        <v>6141892</v>
      </c>
      <c r="BL79" s="139">
        <f t="shared" si="50"/>
        <v>-676289.81818181742</v>
      </c>
      <c r="BM79" s="140">
        <f t="shared" ref="BM79:BM80" si="55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AS80" si="56">SUM(S66:S79)</f>
        <v>4376143.3818181818</v>
      </c>
      <c r="T80" s="72">
        <f t="shared" si="56"/>
        <v>0</v>
      </c>
      <c r="U80" s="72">
        <f t="shared" si="56"/>
        <v>48137577.200000003</v>
      </c>
      <c r="V80" s="72">
        <f t="shared" si="56"/>
        <v>43761433.81818182</v>
      </c>
      <c r="W80" s="72">
        <f t="shared" si="56"/>
        <v>0</v>
      </c>
      <c r="X80" s="72">
        <f t="shared" si="56"/>
        <v>0</v>
      </c>
      <c r="Y80" s="72">
        <f t="shared" si="56"/>
        <v>0</v>
      </c>
      <c r="Z80" s="72">
        <f t="shared" si="56"/>
        <v>0</v>
      </c>
      <c r="AA80" s="72">
        <f t="shared" si="56"/>
        <v>0</v>
      </c>
      <c r="AB80" s="72">
        <f t="shared" si="56"/>
        <v>0</v>
      </c>
      <c r="AC80" s="72">
        <f t="shared" si="56"/>
        <v>0</v>
      </c>
      <c r="AD80" s="72">
        <f t="shared" si="56"/>
        <v>0</v>
      </c>
      <c r="AE80" s="72">
        <f t="shared" si="56"/>
        <v>0</v>
      </c>
      <c r="AF80" s="72">
        <f t="shared" si="56"/>
        <v>0</v>
      </c>
      <c r="AG80" s="72">
        <f t="shared" si="56"/>
        <v>0</v>
      </c>
      <c r="AH80" s="72">
        <f t="shared" si="56"/>
        <v>0</v>
      </c>
      <c r="AI80" s="72">
        <f t="shared" si="56"/>
        <v>0</v>
      </c>
      <c r="AJ80" s="72">
        <f t="shared" si="56"/>
        <v>0</v>
      </c>
      <c r="AK80" s="72">
        <f t="shared" si="56"/>
        <v>0</v>
      </c>
      <c r="AL80" s="72">
        <f t="shared" si="56"/>
        <v>0</v>
      </c>
      <c r="AM80" s="72">
        <f t="shared" si="56"/>
        <v>0</v>
      </c>
      <c r="AN80" s="72">
        <f t="shared" si="56"/>
        <v>0</v>
      </c>
      <c r="AO80" s="72">
        <f t="shared" si="56"/>
        <v>0</v>
      </c>
      <c r="AP80" s="72">
        <f t="shared" si="56"/>
        <v>0</v>
      </c>
      <c r="AQ80" s="72">
        <f t="shared" si="56"/>
        <v>0</v>
      </c>
      <c r="AR80" s="18">
        <f t="shared" si="56"/>
        <v>0</v>
      </c>
      <c r="AS80" s="18">
        <f t="shared" si="56"/>
        <v>0</v>
      </c>
      <c r="AT80" s="146">
        <f t="shared" ref="AT80:BH80" si="57">SUM(AT66:AT79)</f>
        <v>0</v>
      </c>
      <c r="AU80" s="146">
        <f t="shared" si="57"/>
        <v>0</v>
      </c>
      <c r="AV80" s="146">
        <f t="shared" si="57"/>
        <v>0</v>
      </c>
      <c r="AW80" s="146">
        <f t="shared" si="57"/>
        <v>0</v>
      </c>
      <c r="AX80" s="146">
        <f t="shared" si="57"/>
        <v>0</v>
      </c>
      <c r="AY80" s="146">
        <f t="shared" si="57"/>
        <v>0</v>
      </c>
      <c r="AZ80" s="146">
        <f t="shared" si="57"/>
        <v>9450000</v>
      </c>
      <c r="BA80" s="146">
        <f t="shared" ref="BA80" si="58">SUM(BA66:BA79)</f>
        <v>9450000</v>
      </c>
      <c r="BB80" s="146">
        <f t="shared" si="57"/>
        <v>6141892</v>
      </c>
      <c r="BC80" s="146">
        <f t="shared" si="57"/>
        <v>0</v>
      </c>
      <c r="BD80" s="146">
        <f t="shared" si="57"/>
        <v>0</v>
      </c>
      <c r="BE80" s="146">
        <f t="shared" ref="BE80" si="59">SUM(BE66:BE79)</f>
        <v>6141892</v>
      </c>
      <c r="BF80" s="146">
        <f t="shared" si="57"/>
        <v>2520000</v>
      </c>
      <c r="BG80" s="146">
        <f t="shared" si="57"/>
        <v>0</v>
      </c>
      <c r="BH80" s="146">
        <f t="shared" si="57"/>
        <v>0</v>
      </c>
      <c r="BI80" s="146">
        <f t="shared" ref="BI80:BL80" si="60">SUM(BI66:BI79)</f>
        <v>2520000</v>
      </c>
      <c r="BJ80" s="232">
        <v>43761433.81818182</v>
      </c>
      <c r="BK80" s="146">
        <f t="shared" si="60"/>
        <v>18111892</v>
      </c>
      <c r="BL80" s="146">
        <f t="shared" si="60"/>
        <v>-25649541.818181816</v>
      </c>
      <c r="BM80" s="236">
        <f t="shared" si="55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100"/>
      <c r="AR82" s="100">
        <f t="shared" ref="AR82:AR102" si="61">AP82+AQ82</f>
        <v>0</v>
      </c>
      <c r="AS82" s="100">
        <f t="shared" ref="AS82:AS102" si="62">AO82+AR82</f>
        <v>0</v>
      </c>
      <c r="AT82" s="139"/>
      <c r="AU82" s="139"/>
      <c r="AV82" s="139"/>
      <c r="AW82" s="222">
        <f t="shared" ref="AW82:AW101" si="63">SUM(AT82:AV82)</f>
        <v>0</v>
      </c>
      <c r="AX82" s="139"/>
      <c r="AY82" s="139"/>
      <c r="AZ82" s="139"/>
      <c r="BA82" s="222">
        <f t="shared" ref="BA82:BA101" si="64">SUM(AX82:AZ82)</f>
        <v>0</v>
      </c>
      <c r="BB82" s="139"/>
      <c r="BC82" s="139"/>
      <c r="BD82" s="139"/>
      <c r="BE82" s="222">
        <f t="shared" ref="BE82:BE101" si="65">SUM(BB82:BD82)</f>
        <v>0</v>
      </c>
      <c r="BF82" s="139"/>
      <c r="BG82" s="139"/>
      <c r="BH82" s="139"/>
      <c r="BI82" s="222">
        <f t="shared" ref="BI82:BI101" si="66">SUM(BF82:BH82)</f>
        <v>0</v>
      </c>
      <c r="BJ82" s="222">
        <v>1287000</v>
      </c>
      <c r="BK82" s="224">
        <f t="shared" ref="BK82:BK102" si="67">AW82+BA82+BE82+BI82</f>
        <v>0</v>
      </c>
      <c r="BL82" s="139">
        <f t="shared" ref="BL82:BL102" si="68">BK82-R82</f>
        <v>-1287000</v>
      </c>
      <c r="BM82" s="139">
        <f t="shared" ref="BM82:BM103" si="69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70">+R83*10%</f>
        <v>109090.909090909</v>
      </c>
      <c r="T83" s="41"/>
      <c r="U83" s="45">
        <f t="shared" ref="U83:U102" si="71">+R83+S83+T83</f>
        <v>1199999.9999999988</v>
      </c>
      <c r="V83" s="46">
        <f t="shared" ref="V83:V102" si="72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101"/>
      <c r="AQ83" s="41"/>
      <c r="AR83" s="100">
        <f t="shared" si="61"/>
        <v>0</v>
      </c>
      <c r="AS83" s="100">
        <f t="shared" si="62"/>
        <v>0</v>
      </c>
      <c r="AT83" s="139"/>
      <c r="AU83" s="139"/>
      <c r="AV83" s="139"/>
      <c r="AW83" s="222">
        <f t="shared" si="63"/>
        <v>0</v>
      </c>
      <c r="AX83" s="139"/>
      <c r="AY83" s="139"/>
      <c r="AZ83" s="139"/>
      <c r="BA83" s="222">
        <f t="shared" si="64"/>
        <v>0</v>
      </c>
      <c r="BB83" s="139"/>
      <c r="BC83" s="139"/>
      <c r="BD83" s="139"/>
      <c r="BE83" s="222">
        <f t="shared" si="65"/>
        <v>0</v>
      </c>
      <c r="BF83" s="139"/>
      <c r="BG83" s="139"/>
      <c r="BH83" s="139"/>
      <c r="BI83" s="222">
        <f t="shared" si="66"/>
        <v>0</v>
      </c>
      <c r="BJ83" s="222">
        <v>1090909.0909090899</v>
      </c>
      <c r="BK83" s="224">
        <f t="shared" si="67"/>
        <v>0</v>
      </c>
      <c r="BL83" s="139">
        <f t="shared" si="68"/>
        <v>-1090909.0909090899</v>
      </c>
      <c r="BM83" s="139">
        <f t="shared" si="69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73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70"/>
        <v>105000</v>
      </c>
      <c r="T84" s="41"/>
      <c r="U84" s="45">
        <f t="shared" si="71"/>
        <v>1155000</v>
      </c>
      <c r="V84" s="46">
        <f t="shared" si="72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141"/>
      <c r="AP84" s="141"/>
      <c r="AQ84" s="141"/>
      <c r="AR84" s="100">
        <f t="shared" si="61"/>
        <v>0</v>
      </c>
      <c r="AS84" s="143">
        <f t="shared" si="62"/>
        <v>0</v>
      </c>
      <c r="AT84" s="139">
        <v>945000</v>
      </c>
      <c r="AU84" s="139"/>
      <c r="AV84" s="139"/>
      <c r="AW84" s="222">
        <f t="shared" si="63"/>
        <v>945000</v>
      </c>
      <c r="AX84" s="139"/>
      <c r="AY84" s="139"/>
      <c r="AZ84" s="139"/>
      <c r="BA84" s="222">
        <f t="shared" si="64"/>
        <v>0</v>
      </c>
      <c r="BB84" s="139"/>
      <c r="BC84" s="139"/>
      <c r="BD84" s="139"/>
      <c r="BE84" s="222">
        <f t="shared" si="65"/>
        <v>0</v>
      </c>
      <c r="BF84" s="139"/>
      <c r="BG84" s="139"/>
      <c r="BH84" s="139"/>
      <c r="BI84" s="222">
        <f t="shared" si="66"/>
        <v>0</v>
      </c>
      <c r="BJ84" s="222">
        <v>1050000</v>
      </c>
      <c r="BK84" s="224">
        <f t="shared" si="67"/>
        <v>945000</v>
      </c>
      <c r="BL84" s="139">
        <f t="shared" si="68"/>
        <v>-105000</v>
      </c>
      <c r="BM84" s="139">
        <f t="shared" si="69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73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70"/>
        <v>205000</v>
      </c>
      <c r="T85" s="41"/>
      <c r="U85" s="45">
        <f t="shared" si="71"/>
        <v>2255000</v>
      </c>
      <c r="V85" s="46">
        <f t="shared" si="72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142"/>
      <c r="AP85" s="142"/>
      <c r="AQ85" s="142"/>
      <c r="AR85" s="100">
        <f t="shared" si="61"/>
        <v>0</v>
      </c>
      <c r="AS85" s="143">
        <f t="shared" si="62"/>
        <v>0</v>
      </c>
      <c r="AT85" s="139"/>
      <c r="AU85" s="139"/>
      <c r="AV85" s="139"/>
      <c r="AW85" s="222">
        <f t="shared" si="63"/>
        <v>0</v>
      </c>
      <c r="AX85" s="139"/>
      <c r="AY85" s="139"/>
      <c r="AZ85" s="139"/>
      <c r="BA85" s="222">
        <f t="shared" si="64"/>
        <v>0</v>
      </c>
      <c r="BB85" s="139"/>
      <c r="BC85" s="139"/>
      <c r="BD85" s="139"/>
      <c r="BE85" s="222">
        <f t="shared" si="65"/>
        <v>0</v>
      </c>
      <c r="BF85" s="139"/>
      <c r="BG85" s="139"/>
      <c r="BH85" s="139"/>
      <c r="BI85" s="222">
        <f t="shared" si="66"/>
        <v>0</v>
      </c>
      <c r="BJ85" s="222">
        <v>2050000</v>
      </c>
      <c r="BK85" s="224">
        <f t="shared" si="67"/>
        <v>0</v>
      </c>
      <c r="BL85" s="139">
        <f t="shared" si="68"/>
        <v>-2050000</v>
      </c>
      <c r="BM85" s="139">
        <f t="shared" si="69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73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70"/>
        <v>266000</v>
      </c>
      <c r="T86" s="41"/>
      <c r="U86" s="45">
        <f t="shared" si="71"/>
        <v>2926000</v>
      </c>
      <c r="V86" s="46">
        <f t="shared" si="72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142"/>
      <c r="AP86" s="142"/>
      <c r="AQ86" s="141"/>
      <c r="AR86" s="100">
        <f t="shared" si="61"/>
        <v>0</v>
      </c>
      <c r="AS86" s="143">
        <f t="shared" si="62"/>
        <v>0</v>
      </c>
      <c r="AT86" s="139"/>
      <c r="AU86" s="139"/>
      <c r="AV86" s="139"/>
      <c r="AW86" s="222">
        <f t="shared" si="63"/>
        <v>0</v>
      </c>
      <c r="AX86" s="139"/>
      <c r="AY86" s="139"/>
      <c r="AZ86" s="139"/>
      <c r="BA86" s="222">
        <f t="shared" si="64"/>
        <v>0</v>
      </c>
      <c r="BB86" s="139"/>
      <c r="BC86" s="139"/>
      <c r="BD86" s="139"/>
      <c r="BE86" s="222">
        <f t="shared" si="65"/>
        <v>0</v>
      </c>
      <c r="BF86" s="139"/>
      <c r="BG86" s="139"/>
      <c r="BH86" s="139"/>
      <c r="BI86" s="222">
        <f t="shared" si="66"/>
        <v>0</v>
      </c>
      <c r="BJ86" s="222">
        <v>2660000</v>
      </c>
      <c r="BK86" s="224">
        <f t="shared" si="67"/>
        <v>0</v>
      </c>
      <c r="BL86" s="139">
        <f t="shared" si="68"/>
        <v>-2660000</v>
      </c>
      <c r="BM86" s="139">
        <f t="shared" si="69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73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70"/>
        <v>90909.090909090897</v>
      </c>
      <c r="T87" s="41"/>
      <c r="U87" s="45">
        <f t="shared" si="71"/>
        <v>999999.99999999988</v>
      </c>
      <c r="V87" s="46">
        <f t="shared" si="72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141"/>
      <c r="AP87" s="142"/>
      <c r="AR87" s="100">
        <f t="shared" si="61"/>
        <v>0</v>
      </c>
      <c r="AS87" s="143">
        <f t="shared" si="62"/>
        <v>0</v>
      </c>
      <c r="AT87" s="139">
        <v>818182</v>
      </c>
      <c r="AU87" s="139"/>
      <c r="AV87" s="139"/>
      <c r="AW87" s="222">
        <f t="shared" si="63"/>
        <v>818182</v>
      </c>
      <c r="AX87" s="139"/>
      <c r="AY87" s="139"/>
      <c r="AZ87" s="139"/>
      <c r="BA87" s="222">
        <f t="shared" si="64"/>
        <v>0</v>
      </c>
      <c r="BB87" s="139"/>
      <c r="BC87" s="139"/>
      <c r="BD87" s="139"/>
      <c r="BE87" s="222">
        <f t="shared" si="65"/>
        <v>0</v>
      </c>
      <c r="BF87" s="139"/>
      <c r="BG87" s="139"/>
      <c r="BH87" s="139"/>
      <c r="BI87" s="222">
        <f t="shared" si="66"/>
        <v>0</v>
      </c>
      <c r="BJ87" s="222">
        <v>909090.90909090894</v>
      </c>
      <c r="BK87" s="224">
        <f t="shared" si="67"/>
        <v>818182</v>
      </c>
      <c r="BL87" s="139">
        <f t="shared" si="68"/>
        <v>-90908.909090908943</v>
      </c>
      <c r="BM87" s="139">
        <f t="shared" si="69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73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70"/>
        <v>172727.27272727303</v>
      </c>
      <c r="T88" s="41"/>
      <c r="U88" s="45">
        <f t="shared" si="71"/>
        <v>1900000.000000003</v>
      </c>
      <c r="V88" s="46">
        <f t="shared" si="72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141"/>
      <c r="AP88" s="141"/>
      <c r="AQ88" s="141"/>
      <c r="AR88" s="100">
        <f t="shared" si="61"/>
        <v>0</v>
      </c>
      <c r="AS88" s="143">
        <f t="shared" si="62"/>
        <v>0</v>
      </c>
      <c r="AT88" s="139"/>
      <c r="AU88" s="139"/>
      <c r="AV88" s="139"/>
      <c r="AW88" s="222">
        <f t="shared" si="63"/>
        <v>0</v>
      </c>
      <c r="AX88" s="139"/>
      <c r="AY88" s="139"/>
      <c r="AZ88" s="139"/>
      <c r="BA88" s="222">
        <f t="shared" si="64"/>
        <v>0</v>
      </c>
      <c r="BB88" s="139"/>
      <c r="BC88" s="139"/>
      <c r="BD88" s="139"/>
      <c r="BE88" s="222">
        <f t="shared" si="65"/>
        <v>0</v>
      </c>
      <c r="BF88" s="139"/>
      <c r="BG88" s="139"/>
      <c r="BH88" s="139"/>
      <c r="BI88" s="222">
        <f t="shared" si="66"/>
        <v>0</v>
      </c>
      <c r="BJ88" s="222">
        <v>1727272.7272727301</v>
      </c>
      <c r="BK88" s="224">
        <f t="shared" si="67"/>
        <v>0</v>
      </c>
      <c r="BL88" s="139">
        <f t="shared" si="68"/>
        <v>-1727272.7272727301</v>
      </c>
      <c r="BM88" s="139">
        <f t="shared" si="69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73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70"/>
        <v>241818.18181818203</v>
      </c>
      <c r="T89" s="41"/>
      <c r="U89" s="45">
        <f t="shared" si="71"/>
        <v>2660000.0000000023</v>
      </c>
      <c r="V89" s="46">
        <f t="shared" si="72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142"/>
      <c r="AP89" s="142"/>
      <c r="AQ89" s="141"/>
      <c r="AR89" s="100">
        <f t="shared" si="61"/>
        <v>0</v>
      </c>
      <c r="AS89" s="143">
        <f t="shared" si="62"/>
        <v>0</v>
      </c>
      <c r="AT89" s="139"/>
      <c r="AU89" s="139"/>
      <c r="AV89" s="139"/>
      <c r="AW89" s="222">
        <f t="shared" si="63"/>
        <v>0</v>
      </c>
      <c r="AX89" s="139"/>
      <c r="AY89" s="139"/>
      <c r="AZ89" s="139"/>
      <c r="BA89" s="222">
        <f t="shared" si="64"/>
        <v>0</v>
      </c>
      <c r="BB89" s="139"/>
      <c r="BC89" s="139"/>
      <c r="BD89" s="139"/>
      <c r="BE89" s="222">
        <f t="shared" si="65"/>
        <v>0</v>
      </c>
      <c r="BF89" s="139"/>
      <c r="BG89" s="139"/>
      <c r="BH89" s="139"/>
      <c r="BI89" s="222">
        <f t="shared" si="66"/>
        <v>0</v>
      </c>
      <c r="BJ89" s="222">
        <v>2418181.8181818202</v>
      </c>
      <c r="BK89" s="224">
        <f t="shared" si="67"/>
        <v>0</v>
      </c>
      <c r="BL89" s="139">
        <f t="shared" si="68"/>
        <v>-2418181.8181818202</v>
      </c>
      <c r="BM89" s="139">
        <f t="shared" si="69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73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70"/>
        <v>241818.18181818203</v>
      </c>
      <c r="T90" s="41"/>
      <c r="U90" s="45">
        <f t="shared" si="71"/>
        <v>2660000.0000000023</v>
      </c>
      <c r="V90" s="46">
        <f t="shared" si="72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142"/>
      <c r="AP90" s="142"/>
      <c r="AQ90" s="142"/>
      <c r="AR90" s="100">
        <f t="shared" si="61"/>
        <v>0</v>
      </c>
      <c r="AS90" s="143">
        <f t="shared" si="62"/>
        <v>0</v>
      </c>
      <c r="AT90" s="139"/>
      <c r="AU90" s="139"/>
      <c r="AV90" s="139"/>
      <c r="AW90" s="222">
        <f t="shared" si="63"/>
        <v>0</v>
      </c>
      <c r="AX90" s="139"/>
      <c r="AY90" s="139"/>
      <c r="AZ90" s="139"/>
      <c r="BA90" s="222">
        <f t="shared" si="64"/>
        <v>0</v>
      </c>
      <c r="BB90" s="139"/>
      <c r="BC90" s="139"/>
      <c r="BD90" s="139"/>
      <c r="BE90" s="222">
        <f t="shared" si="65"/>
        <v>0</v>
      </c>
      <c r="BF90" s="139"/>
      <c r="BG90" s="139"/>
      <c r="BH90" s="139"/>
      <c r="BI90" s="222">
        <f t="shared" si="66"/>
        <v>0</v>
      </c>
      <c r="BJ90" s="222">
        <v>2418181.8181818202</v>
      </c>
      <c r="BK90" s="224">
        <f t="shared" si="67"/>
        <v>0</v>
      </c>
      <c r="BL90" s="139">
        <f t="shared" si="68"/>
        <v>-2418181.8181818202</v>
      </c>
      <c r="BM90" s="139">
        <f t="shared" si="69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73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70"/>
        <v>100000</v>
      </c>
      <c r="T91" s="41"/>
      <c r="U91" s="45">
        <f t="shared" si="71"/>
        <v>1100000</v>
      </c>
      <c r="V91" s="46">
        <f t="shared" si="72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141"/>
      <c r="AP91" s="142"/>
      <c r="AQ91" s="141"/>
      <c r="AR91" s="100">
        <f t="shared" si="61"/>
        <v>0</v>
      </c>
      <c r="AS91" s="143">
        <f t="shared" si="62"/>
        <v>0</v>
      </c>
      <c r="AT91" s="139">
        <v>900000</v>
      </c>
      <c r="AU91" s="139"/>
      <c r="AV91" s="139"/>
      <c r="AW91" s="222">
        <f t="shared" si="63"/>
        <v>900000</v>
      </c>
      <c r="AX91" s="139"/>
      <c r="AY91" s="139"/>
      <c r="AZ91" s="139"/>
      <c r="BA91" s="222">
        <f t="shared" si="64"/>
        <v>0</v>
      </c>
      <c r="BB91" s="139"/>
      <c r="BC91" s="139"/>
      <c r="BD91" s="139"/>
      <c r="BE91" s="222">
        <f t="shared" si="65"/>
        <v>0</v>
      </c>
      <c r="BF91" s="139"/>
      <c r="BG91" s="139"/>
      <c r="BH91" s="139"/>
      <c r="BI91" s="222">
        <f t="shared" si="66"/>
        <v>0</v>
      </c>
      <c r="BJ91" s="222">
        <v>1000000</v>
      </c>
      <c r="BK91" s="224">
        <f t="shared" si="67"/>
        <v>900000</v>
      </c>
      <c r="BL91" s="139">
        <f t="shared" si="68"/>
        <v>-100000</v>
      </c>
      <c r="BM91" s="139">
        <f t="shared" si="69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73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70"/>
        <v>1650000</v>
      </c>
      <c r="T92" s="41"/>
      <c r="U92" s="45">
        <f t="shared" si="71"/>
        <v>18150000</v>
      </c>
      <c r="V92" s="46">
        <f t="shared" si="72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142"/>
      <c r="AP92" s="142"/>
      <c r="AQ92" s="142"/>
      <c r="AR92" s="100">
        <f t="shared" si="61"/>
        <v>0</v>
      </c>
      <c r="AS92" s="143">
        <f t="shared" si="62"/>
        <v>0</v>
      </c>
      <c r="AT92" s="139"/>
      <c r="AU92" s="139"/>
      <c r="AV92" s="139"/>
      <c r="AW92" s="222">
        <f t="shared" si="63"/>
        <v>0</v>
      </c>
      <c r="AX92" s="139"/>
      <c r="AY92" s="139"/>
      <c r="AZ92" s="139"/>
      <c r="BA92" s="222">
        <f t="shared" si="64"/>
        <v>0</v>
      </c>
      <c r="BB92" s="139"/>
      <c r="BC92" s="139"/>
      <c r="BD92" s="139"/>
      <c r="BE92" s="222">
        <f t="shared" si="65"/>
        <v>0</v>
      </c>
      <c r="BF92" s="139"/>
      <c r="BG92" s="139"/>
      <c r="BH92" s="139"/>
      <c r="BI92" s="222">
        <f t="shared" si="66"/>
        <v>0</v>
      </c>
      <c r="BJ92" s="222">
        <v>16500000</v>
      </c>
      <c r="BK92" s="224">
        <f t="shared" si="67"/>
        <v>0</v>
      </c>
      <c r="BL92" s="139">
        <f t="shared" si="68"/>
        <v>-16500000</v>
      </c>
      <c r="BM92" s="139">
        <f t="shared" si="69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73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70"/>
        <v>160000</v>
      </c>
      <c r="T93" s="41"/>
      <c r="U93" s="45">
        <f t="shared" si="71"/>
        <v>1760000</v>
      </c>
      <c r="V93" s="46">
        <f t="shared" si="72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142"/>
      <c r="AP93" s="142"/>
      <c r="AQ93" s="142"/>
      <c r="AR93" s="100">
        <f t="shared" si="61"/>
        <v>0</v>
      </c>
      <c r="AS93" s="143">
        <f t="shared" si="62"/>
        <v>0</v>
      </c>
      <c r="AT93" s="139"/>
      <c r="AU93" s="139"/>
      <c r="AV93" s="139"/>
      <c r="AW93" s="222">
        <f t="shared" si="63"/>
        <v>0</v>
      </c>
      <c r="AX93" s="139"/>
      <c r="AY93" s="139"/>
      <c r="AZ93" s="139"/>
      <c r="BA93" s="222">
        <f t="shared" si="64"/>
        <v>0</v>
      </c>
      <c r="BB93" s="139"/>
      <c r="BC93" s="139"/>
      <c r="BD93" s="139"/>
      <c r="BE93" s="222">
        <f t="shared" si="65"/>
        <v>0</v>
      </c>
      <c r="BF93" s="139"/>
      <c r="BG93" s="139"/>
      <c r="BH93" s="139"/>
      <c r="BI93" s="222">
        <f t="shared" si="66"/>
        <v>0</v>
      </c>
      <c r="BJ93" s="222">
        <v>1600000</v>
      </c>
      <c r="BK93" s="224">
        <f t="shared" si="67"/>
        <v>0</v>
      </c>
      <c r="BL93" s="139">
        <f t="shared" si="68"/>
        <v>-1600000</v>
      </c>
      <c r="BM93" s="139">
        <f t="shared" si="69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73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70"/>
        <v>160000</v>
      </c>
      <c r="T94" s="41"/>
      <c r="U94" s="45">
        <f t="shared" si="71"/>
        <v>1760000</v>
      </c>
      <c r="V94" s="46">
        <f t="shared" si="72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141"/>
      <c r="AP94" s="141"/>
      <c r="AQ94" s="141"/>
      <c r="AR94" s="100">
        <f t="shared" si="61"/>
        <v>0</v>
      </c>
      <c r="AS94" s="143">
        <f t="shared" si="62"/>
        <v>0</v>
      </c>
      <c r="AT94" s="139"/>
      <c r="AU94" s="139"/>
      <c r="AV94" s="139"/>
      <c r="AW94" s="222">
        <f t="shared" si="63"/>
        <v>0</v>
      </c>
      <c r="AX94" s="139"/>
      <c r="AY94" s="139"/>
      <c r="AZ94" s="139"/>
      <c r="BA94" s="222">
        <f t="shared" si="64"/>
        <v>0</v>
      </c>
      <c r="BB94" s="139"/>
      <c r="BC94" s="139"/>
      <c r="BD94" s="139"/>
      <c r="BE94" s="222">
        <f t="shared" si="65"/>
        <v>0</v>
      </c>
      <c r="BF94" s="139"/>
      <c r="BG94" s="139"/>
      <c r="BH94" s="139"/>
      <c r="BI94" s="222">
        <f t="shared" si="66"/>
        <v>0</v>
      </c>
      <c r="BJ94" s="222">
        <v>1600000</v>
      </c>
      <c r="BK94" s="224">
        <f t="shared" si="67"/>
        <v>0</v>
      </c>
      <c r="BL94" s="139">
        <f t="shared" si="68"/>
        <v>-1600000</v>
      </c>
      <c r="BM94" s="139">
        <f t="shared" si="69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73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70"/>
        <v>99000</v>
      </c>
      <c r="T95" s="41"/>
      <c r="U95" s="45">
        <f t="shared" si="71"/>
        <v>1089000</v>
      </c>
      <c r="V95" s="46">
        <f t="shared" si="72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141"/>
      <c r="AP95" s="141"/>
      <c r="AQ95" s="141"/>
      <c r="AR95" s="100">
        <f t="shared" si="61"/>
        <v>0</v>
      </c>
      <c r="AS95" s="143">
        <f t="shared" si="62"/>
        <v>0</v>
      </c>
      <c r="AT95" s="139">
        <v>900000</v>
      </c>
      <c r="AU95" s="139"/>
      <c r="AV95" s="139"/>
      <c r="AW95" s="222">
        <f t="shared" si="63"/>
        <v>900000</v>
      </c>
      <c r="AX95" s="139"/>
      <c r="AY95" s="139"/>
      <c r="AZ95" s="139"/>
      <c r="BA95" s="222">
        <f t="shared" si="64"/>
        <v>0</v>
      </c>
      <c r="BB95" s="139"/>
      <c r="BC95" s="139"/>
      <c r="BD95" s="139"/>
      <c r="BE95" s="222">
        <f t="shared" si="65"/>
        <v>0</v>
      </c>
      <c r="BF95" s="139"/>
      <c r="BG95" s="139"/>
      <c r="BH95" s="139"/>
      <c r="BI95" s="222">
        <f t="shared" si="66"/>
        <v>0</v>
      </c>
      <c r="BJ95" s="222">
        <v>990000</v>
      </c>
      <c r="BK95" s="224">
        <f t="shared" si="67"/>
        <v>900000</v>
      </c>
      <c r="BL95" s="139">
        <f t="shared" si="68"/>
        <v>-90000</v>
      </c>
      <c r="BM95" s="139">
        <f t="shared" si="69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73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70"/>
        <v>70000</v>
      </c>
      <c r="T96" s="41"/>
      <c r="U96" s="45">
        <f t="shared" si="71"/>
        <v>770000</v>
      </c>
      <c r="V96" s="46">
        <f t="shared" si="72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141"/>
      <c r="AP96" s="141"/>
      <c r="AQ96" s="141"/>
      <c r="AR96" s="100">
        <f t="shared" si="61"/>
        <v>0</v>
      </c>
      <c r="AS96" s="143">
        <f t="shared" si="62"/>
        <v>0</v>
      </c>
      <c r="AT96" s="139"/>
      <c r="AU96" s="139"/>
      <c r="AV96" s="139"/>
      <c r="AW96" s="222">
        <f t="shared" si="63"/>
        <v>0</v>
      </c>
      <c r="AX96" s="139"/>
      <c r="AY96" s="139"/>
      <c r="AZ96" s="139"/>
      <c r="BA96" s="222">
        <f t="shared" si="64"/>
        <v>0</v>
      </c>
      <c r="BB96" s="139"/>
      <c r="BC96" s="139"/>
      <c r="BD96" s="139"/>
      <c r="BE96" s="222">
        <f t="shared" si="65"/>
        <v>0</v>
      </c>
      <c r="BF96" s="139"/>
      <c r="BG96" s="139"/>
      <c r="BH96" s="139"/>
      <c r="BI96" s="222">
        <f t="shared" si="66"/>
        <v>0</v>
      </c>
      <c r="BJ96" s="222">
        <v>700000</v>
      </c>
      <c r="BK96" s="224">
        <f t="shared" si="67"/>
        <v>0</v>
      </c>
      <c r="BL96" s="139">
        <f t="shared" si="68"/>
        <v>-700000</v>
      </c>
      <c r="BM96" s="139">
        <f t="shared" si="69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73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70"/>
        <v>109000</v>
      </c>
      <c r="T97" s="41"/>
      <c r="U97" s="45">
        <f t="shared" si="71"/>
        <v>1199000</v>
      </c>
      <c r="V97" s="46">
        <f t="shared" si="72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142"/>
      <c r="AP97" s="142"/>
      <c r="AQ97" s="142"/>
      <c r="AR97" s="100">
        <f t="shared" si="61"/>
        <v>0</v>
      </c>
      <c r="AS97" s="143">
        <f t="shared" si="62"/>
        <v>0</v>
      </c>
      <c r="AT97" s="139"/>
      <c r="AU97" s="139"/>
      <c r="AV97" s="139"/>
      <c r="AW97" s="222">
        <f t="shared" si="63"/>
        <v>0</v>
      </c>
      <c r="AX97" s="139"/>
      <c r="AY97" s="139"/>
      <c r="AZ97" s="139"/>
      <c r="BA97" s="222">
        <f t="shared" si="64"/>
        <v>0</v>
      </c>
      <c r="BB97" s="139"/>
      <c r="BC97" s="139"/>
      <c r="BD97" s="139"/>
      <c r="BE97" s="222">
        <f t="shared" si="65"/>
        <v>0</v>
      </c>
      <c r="BF97" s="139"/>
      <c r="BG97" s="139"/>
      <c r="BH97" s="139"/>
      <c r="BI97" s="222">
        <f t="shared" si="66"/>
        <v>0</v>
      </c>
      <c r="BJ97" s="222">
        <v>1090000</v>
      </c>
      <c r="BK97" s="224">
        <f t="shared" si="67"/>
        <v>0</v>
      </c>
      <c r="BL97" s="139">
        <f t="shared" si="68"/>
        <v>-1090000</v>
      </c>
      <c r="BM97" s="139">
        <f t="shared" si="69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73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70"/>
        <v>266000</v>
      </c>
      <c r="T98" s="41"/>
      <c r="U98" s="45">
        <f t="shared" si="71"/>
        <v>2926000</v>
      </c>
      <c r="V98" s="46">
        <f t="shared" si="72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142"/>
      <c r="AP98" s="142"/>
      <c r="AQ98" s="141"/>
      <c r="AR98" s="100">
        <f t="shared" si="61"/>
        <v>0</v>
      </c>
      <c r="AS98" s="143">
        <f t="shared" si="62"/>
        <v>0</v>
      </c>
      <c r="AT98" s="139"/>
      <c r="AU98" s="139"/>
      <c r="AV98" s="139"/>
      <c r="AW98" s="222">
        <f t="shared" si="63"/>
        <v>0</v>
      </c>
      <c r="AX98" s="139"/>
      <c r="AY98" s="139"/>
      <c r="AZ98" s="139"/>
      <c r="BA98" s="222">
        <f t="shared" si="64"/>
        <v>0</v>
      </c>
      <c r="BB98" s="139"/>
      <c r="BC98" s="139"/>
      <c r="BD98" s="139"/>
      <c r="BE98" s="222">
        <f t="shared" si="65"/>
        <v>0</v>
      </c>
      <c r="BF98" s="139"/>
      <c r="BG98" s="139"/>
      <c r="BH98" s="139"/>
      <c r="BI98" s="222">
        <f t="shared" si="66"/>
        <v>0</v>
      </c>
      <c r="BJ98" s="222">
        <v>2660000</v>
      </c>
      <c r="BK98" s="224">
        <f t="shared" si="67"/>
        <v>0</v>
      </c>
      <c r="BL98" s="139">
        <f t="shared" si="68"/>
        <v>-2660000</v>
      </c>
      <c r="BM98" s="139">
        <f t="shared" si="69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73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70"/>
        <v>227200</v>
      </c>
      <c r="T99" s="41"/>
      <c r="U99" s="45">
        <f t="shared" si="71"/>
        <v>2499200</v>
      </c>
      <c r="V99" s="46">
        <f t="shared" si="72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141"/>
      <c r="AP99" s="141"/>
      <c r="AQ99" s="141"/>
      <c r="AR99" s="100">
        <f t="shared" si="61"/>
        <v>0</v>
      </c>
      <c r="AS99" s="143">
        <f t="shared" si="62"/>
        <v>0</v>
      </c>
      <c r="AT99" s="139"/>
      <c r="AU99" s="139"/>
      <c r="AV99" s="139"/>
      <c r="AW99" s="222">
        <f t="shared" si="63"/>
        <v>0</v>
      </c>
      <c r="AX99" s="139"/>
      <c r="AY99" s="139"/>
      <c r="AZ99" s="139"/>
      <c r="BA99" s="222">
        <f t="shared" si="64"/>
        <v>0</v>
      </c>
      <c r="BB99" s="139"/>
      <c r="BC99" s="139"/>
      <c r="BD99" s="139"/>
      <c r="BE99" s="222">
        <f t="shared" si="65"/>
        <v>0</v>
      </c>
      <c r="BF99" s="139"/>
      <c r="BG99" s="139"/>
      <c r="BH99" s="139"/>
      <c r="BI99" s="222">
        <f t="shared" si="66"/>
        <v>0</v>
      </c>
      <c r="BJ99" s="222">
        <v>2272000</v>
      </c>
      <c r="BK99" s="224">
        <f t="shared" si="67"/>
        <v>0</v>
      </c>
      <c r="BL99" s="139">
        <f t="shared" si="68"/>
        <v>-2272000</v>
      </c>
      <c r="BM99" s="139">
        <f t="shared" si="69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73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70"/>
        <v>200000</v>
      </c>
      <c r="T100" s="41"/>
      <c r="U100" s="45">
        <f t="shared" si="71"/>
        <v>2200000</v>
      </c>
      <c r="V100" s="46">
        <f t="shared" si="72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141"/>
      <c r="AP100" s="142"/>
      <c r="AQ100" s="141"/>
      <c r="AR100" s="100">
        <f t="shared" si="61"/>
        <v>0</v>
      </c>
      <c r="AS100" s="143">
        <f t="shared" si="62"/>
        <v>0</v>
      </c>
      <c r="AT100" s="139">
        <v>1800000</v>
      </c>
      <c r="AU100" s="139"/>
      <c r="AV100" s="139"/>
      <c r="AW100" s="222">
        <f t="shared" si="63"/>
        <v>1800000</v>
      </c>
      <c r="AX100" s="139"/>
      <c r="AY100" s="139"/>
      <c r="AZ100" s="139"/>
      <c r="BA100" s="222">
        <f t="shared" si="64"/>
        <v>0</v>
      </c>
      <c r="BB100" s="139"/>
      <c r="BC100" s="139"/>
      <c r="BD100" s="139"/>
      <c r="BE100" s="222">
        <f t="shared" si="65"/>
        <v>0</v>
      </c>
      <c r="BF100" s="139"/>
      <c r="BG100" s="139"/>
      <c r="BH100" s="139"/>
      <c r="BI100" s="222">
        <f t="shared" si="66"/>
        <v>0</v>
      </c>
      <c r="BJ100" s="222">
        <v>2000000</v>
      </c>
      <c r="BK100" s="224">
        <f t="shared" si="67"/>
        <v>1800000</v>
      </c>
      <c r="BL100" s="139">
        <f t="shared" si="68"/>
        <v>-200000</v>
      </c>
      <c r="BM100" s="139">
        <f t="shared" si="69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73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70"/>
        <v>272727.272727273</v>
      </c>
      <c r="T101" s="41"/>
      <c r="U101" s="45">
        <f t="shared" si="71"/>
        <v>3000000.0000000028</v>
      </c>
      <c r="V101" s="46">
        <f t="shared" si="72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142"/>
      <c r="AP101" s="142"/>
      <c r="AQ101" s="142"/>
      <c r="AR101" s="100">
        <f t="shared" si="61"/>
        <v>0</v>
      </c>
      <c r="AS101" s="143">
        <f t="shared" si="62"/>
        <v>0</v>
      </c>
      <c r="AT101" s="139"/>
      <c r="AU101" s="139"/>
      <c r="AV101" s="139"/>
      <c r="AW101" s="222">
        <f t="shared" si="63"/>
        <v>0</v>
      </c>
      <c r="AX101" s="139"/>
      <c r="AY101" s="139"/>
      <c r="AZ101" s="139"/>
      <c r="BA101" s="222">
        <f t="shared" si="64"/>
        <v>0</v>
      </c>
      <c r="BB101" s="139"/>
      <c r="BC101" s="139"/>
      <c r="BD101" s="139"/>
      <c r="BE101" s="222">
        <f t="shared" si="65"/>
        <v>0</v>
      </c>
      <c r="BF101" s="139"/>
      <c r="BG101" s="139"/>
      <c r="BH101" s="139"/>
      <c r="BI101" s="222">
        <f t="shared" si="66"/>
        <v>0</v>
      </c>
      <c r="BJ101" s="222">
        <v>2727272.7272727299</v>
      </c>
      <c r="BK101" s="224">
        <f t="shared" si="67"/>
        <v>0</v>
      </c>
      <c r="BL101" s="139">
        <f t="shared" si="68"/>
        <v>-2727272.7272727299</v>
      </c>
      <c r="BM101" s="139">
        <f t="shared" si="69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73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70"/>
        <v>200000</v>
      </c>
      <c r="T102" s="52"/>
      <c r="U102" s="65">
        <f t="shared" si="71"/>
        <v>2200000</v>
      </c>
      <c r="V102" s="79">
        <f t="shared" si="72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100">
        <f t="shared" si="61"/>
        <v>0</v>
      </c>
      <c r="AS102" s="103">
        <f t="shared" si="62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67"/>
        <v>0</v>
      </c>
      <c r="BL102" s="139">
        <f t="shared" si="68"/>
        <v>-2000000</v>
      </c>
      <c r="BM102" s="140">
        <f t="shared" si="69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74">SUM(U82:U102)</f>
        <v>55824900.000000007</v>
      </c>
      <c r="V103" s="72">
        <f t="shared" si="74"/>
        <v>50749909.090909094</v>
      </c>
      <c r="W103" s="72">
        <f t="shared" si="74"/>
        <v>0</v>
      </c>
      <c r="X103" s="72">
        <f t="shared" si="74"/>
        <v>0</v>
      </c>
      <c r="Y103" s="72">
        <f t="shared" si="74"/>
        <v>0</v>
      </c>
      <c r="Z103" s="72">
        <f t="shared" si="74"/>
        <v>0</v>
      </c>
      <c r="AA103" s="72">
        <f t="shared" si="74"/>
        <v>0</v>
      </c>
      <c r="AB103" s="72">
        <f t="shared" si="74"/>
        <v>0</v>
      </c>
      <c r="AC103" s="72">
        <f t="shared" si="74"/>
        <v>0</v>
      </c>
      <c r="AD103" s="72">
        <f t="shared" si="74"/>
        <v>0</v>
      </c>
      <c r="AE103" s="72">
        <f t="shared" si="74"/>
        <v>0</v>
      </c>
      <c r="AF103" s="72">
        <f t="shared" si="74"/>
        <v>0</v>
      </c>
      <c r="AG103" s="72">
        <f t="shared" si="74"/>
        <v>0</v>
      </c>
      <c r="AH103" s="72">
        <f t="shared" si="74"/>
        <v>0</v>
      </c>
      <c r="AI103" s="72">
        <f t="shared" si="74"/>
        <v>0</v>
      </c>
      <c r="AJ103" s="72">
        <f t="shared" si="74"/>
        <v>0</v>
      </c>
      <c r="AK103" s="72">
        <f t="shared" si="74"/>
        <v>0</v>
      </c>
      <c r="AL103" s="72">
        <f t="shared" si="74"/>
        <v>0</v>
      </c>
      <c r="AM103" s="72">
        <f t="shared" si="74"/>
        <v>0</v>
      </c>
      <c r="AN103" s="72">
        <f t="shared" si="74"/>
        <v>0</v>
      </c>
      <c r="AO103" s="72">
        <f t="shared" si="74"/>
        <v>0</v>
      </c>
      <c r="AP103" s="72">
        <f t="shared" si="74"/>
        <v>0</v>
      </c>
      <c r="AQ103" s="72">
        <f t="shared" si="74"/>
        <v>0</v>
      </c>
      <c r="AR103" s="18">
        <f t="shared" si="74"/>
        <v>0</v>
      </c>
      <c r="AS103" s="18">
        <f>SUM(AS82:AS102)</f>
        <v>0</v>
      </c>
      <c r="AT103" s="146">
        <f t="shared" ref="AT103:BH103" si="75">SUM(AT82:AT102)</f>
        <v>5363182</v>
      </c>
      <c r="AU103" s="146">
        <f t="shared" si="75"/>
        <v>0</v>
      </c>
      <c r="AV103" s="146">
        <f t="shared" si="75"/>
        <v>0</v>
      </c>
      <c r="AW103" s="146">
        <f t="shared" si="75"/>
        <v>5363182</v>
      </c>
      <c r="AX103" s="146">
        <f t="shared" si="75"/>
        <v>0</v>
      </c>
      <c r="AY103" s="146">
        <f t="shared" si="75"/>
        <v>0</v>
      </c>
      <c r="AZ103" s="146">
        <f t="shared" si="75"/>
        <v>0</v>
      </c>
      <c r="BA103" s="146">
        <f t="shared" ref="BA103" si="76">SUM(BA82:BA102)</f>
        <v>0</v>
      </c>
      <c r="BB103" s="146">
        <f t="shared" si="75"/>
        <v>0</v>
      </c>
      <c r="BC103" s="146">
        <f t="shared" si="75"/>
        <v>0</v>
      </c>
      <c r="BD103" s="146">
        <f t="shared" si="75"/>
        <v>0</v>
      </c>
      <c r="BE103" s="146">
        <f t="shared" ref="BE103" si="77">SUM(BE82:BE102)</f>
        <v>0</v>
      </c>
      <c r="BF103" s="146">
        <f t="shared" si="75"/>
        <v>0</v>
      </c>
      <c r="BG103" s="146">
        <f t="shared" si="75"/>
        <v>0</v>
      </c>
      <c r="BH103" s="146">
        <f t="shared" si="75"/>
        <v>0</v>
      </c>
      <c r="BI103" s="146">
        <f t="shared" ref="BI103:BL103" si="78">SUM(BI82:BI102)</f>
        <v>0</v>
      </c>
      <c r="BJ103" s="232">
        <v>50749909.090909094</v>
      </c>
      <c r="BK103" s="146">
        <f t="shared" si="78"/>
        <v>5363182</v>
      </c>
      <c r="BL103" s="146">
        <f t="shared" si="78"/>
        <v>-45386727.090909094</v>
      </c>
      <c r="BM103" s="236">
        <f t="shared" si="69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/>
      <c r="AP105" s="31"/>
      <c r="AQ105" s="100"/>
      <c r="AR105" s="100">
        <f t="shared" ref="AR105:AR111" si="79">AP105+AQ105</f>
        <v>0</v>
      </c>
      <c r="AS105" s="100">
        <f t="shared" ref="AS105:AS111" si="80">AO105+AR105</f>
        <v>0</v>
      </c>
      <c r="AT105" s="139"/>
      <c r="AU105" s="139"/>
      <c r="AV105" s="139"/>
      <c r="AW105" s="222">
        <f t="shared" ref="AW105:AW111" si="81">SUM(AT105:AV105)</f>
        <v>0</v>
      </c>
      <c r="AX105" s="139"/>
      <c r="AY105" s="139"/>
      <c r="AZ105" s="139"/>
      <c r="BA105" s="222">
        <f t="shared" ref="BA105:BA111" si="82">SUM(AX105:AZ105)</f>
        <v>0</v>
      </c>
      <c r="BB105" s="139"/>
      <c r="BC105" s="139"/>
      <c r="BD105" s="139"/>
      <c r="BE105" s="222">
        <f t="shared" ref="BE105:BE111" si="83">SUM(BB105:BD105)</f>
        <v>0</v>
      </c>
      <c r="BF105" s="139"/>
      <c r="BG105" s="139"/>
      <c r="BH105" s="139"/>
      <c r="BI105" s="222">
        <f t="shared" ref="BI105:BI111" si="84">SUM(BF105:BH105)</f>
        <v>0</v>
      </c>
      <c r="BJ105" s="222">
        <v>1260000</v>
      </c>
      <c r="BK105" s="224">
        <f t="shared" ref="BK105:BK111" si="85">AW105+BA105+BE105+BI105</f>
        <v>0</v>
      </c>
      <c r="BL105" s="139">
        <f t="shared" ref="BL105:BL111" si="86">BK105-R105</f>
        <v>-1260000</v>
      </c>
      <c r="BM105" s="139">
        <f t="shared" ref="BM105:BM112" si="8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88">+R106*10%</f>
        <v>178200</v>
      </c>
      <c r="T106" s="41"/>
      <c r="U106" s="45">
        <f t="shared" ref="U106:U111" si="89">+R106+S106+T106</f>
        <v>1960200</v>
      </c>
      <c r="V106" s="46">
        <f t="shared" ref="V106:V111" si="9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1"/>
      <c r="AP106" s="41"/>
      <c r="AQ106" s="101"/>
      <c r="AR106" s="100">
        <f t="shared" si="79"/>
        <v>0</v>
      </c>
      <c r="AS106" s="100">
        <f t="shared" si="80"/>
        <v>0</v>
      </c>
      <c r="AT106" s="139"/>
      <c r="AU106" s="139"/>
      <c r="AV106" s="139"/>
      <c r="AW106" s="222">
        <f t="shared" si="81"/>
        <v>0</v>
      </c>
      <c r="AX106" s="139"/>
      <c r="AY106" s="139"/>
      <c r="AZ106" s="139"/>
      <c r="BA106" s="222">
        <f t="shared" si="82"/>
        <v>0</v>
      </c>
      <c r="BB106" s="139"/>
      <c r="BC106" s="139"/>
      <c r="BD106" s="139"/>
      <c r="BE106" s="222">
        <f t="shared" si="83"/>
        <v>0</v>
      </c>
      <c r="BF106" s="139"/>
      <c r="BG106" s="139"/>
      <c r="BH106" s="139"/>
      <c r="BI106" s="222">
        <f t="shared" si="84"/>
        <v>0</v>
      </c>
      <c r="BJ106" s="222">
        <v>1782000</v>
      </c>
      <c r="BK106" s="224">
        <f t="shared" si="85"/>
        <v>0</v>
      </c>
      <c r="BL106" s="139">
        <f t="shared" si="86"/>
        <v>-1782000</v>
      </c>
      <c r="BM106" s="139">
        <f t="shared" si="8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9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88"/>
        <v>126000</v>
      </c>
      <c r="T107" s="41"/>
      <c r="U107" s="45">
        <f t="shared" si="89"/>
        <v>1386000</v>
      </c>
      <c r="V107" s="46">
        <f t="shared" si="9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101"/>
      <c r="AQ107" s="41"/>
      <c r="AR107" s="100">
        <f t="shared" si="79"/>
        <v>0</v>
      </c>
      <c r="AS107" s="100">
        <f t="shared" si="80"/>
        <v>0</v>
      </c>
      <c r="AT107" s="139"/>
      <c r="AU107" s="139"/>
      <c r="AV107" s="139"/>
      <c r="AW107" s="222">
        <f t="shared" si="81"/>
        <v>0</v>
      </c>
      <c r="AX107" s="139"/>
      <c r="AY107" s="139"/>
      <c r="AZ107" s="139"/>
      <c r="BA107" s="222">
        <f t="shared" si="82"/>
        <v>0</v>
      </c>
      <c r="BB107" s="139"/>
      <c r="BC107" s="139"/>
      <c r="BD107" s="139"/>
      <c r="BE107" s="222">
        <f t="shared" si="83"/>
        <v>0</v>
      </c>
      <c r="BF107" s="139"/>
      <c r="BG107" s="139"/>
      <c r="BH107" s="139"/>
      <c r="BI107" s="222">
        <f t="shared" si="84"/>
        <v>0</v>
      </c>
      <c r="BJ107" s="222">
        <v>1260000</v>
      </c>
      <c r="BK107" s="224">
        <f t="shared" si="85"/>
        <v>0</v>
      </c>
      <c r="BL107" s="139">
        <f t="shared" si="86"/>
        <v>-1260000</v>
      </c>
      <c r="BM107" s="139">
        <f t="shared" si="8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9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88"/>
        <v>185109.09090909103</v>
      </c>
      <c r="T108" s="41"/>
      <c r="U108" s="45">
        <f t="shared" si="89"/>
        <v>2036200.0000000012</v>
      </c>
      <c r="V108" s="46">
        <f t="shared" si="9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100">
        <f t="shared" si="79"/>
        <v>0</v>
      </c>
      <c r="AS108" s="100">
        <f t="shared" si="80"/>
        <v>0</v>
      </c>
      <c r="AT108" s="139"/>
      <c r="AU108" s="139"/>
      <c r="AV108" s="139"/>
      <c r="AW108" s="222">
        <f t="shared" si="81"/>
        <v>0</v>
      </c>
      <c r="AX108" s="139"/>
      <c r="AY108" s="139"/>
      <c r="AZ108" s="139"/>
      <c r="BA108" s="222">
        <f t="shared" si="82"/>
        <v>0</v>
      </c>
      <c r="BB108" s="139"/>
      <c r="BC108" s="139"/>
      <c r="BD108" s="139"/>
      <c r="BE108" s="222">
        <f t="shared" si="83"/>
        <v>0</v>
      </c>
      <c r="BF108" s="139"/>
      <c r="BG108" s="139"/>
      <c r="BH108" s="139"/>
      <c r="BI108" s="222">
        <f t="shared" si="84"/>
        <v>0</v>
      </c>
      <c r="BJ108" s="222">
        <v>1851090.9090909101</v>
      </c>
      <c r="BK108" s="224">
        <f t="shared" si="85"/>
        <v>0</v>
      </c>
      <c r="BL108" s="139">
        <f t="shared" si="86"/>
        <v>-1851090.9090909101</v>
      </c>
      <c r="BM108" s="139">
        <f t="shared" si="8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9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88"/>
        <v>1047909.0909090901</v>
      </c>
      <c r="T109" s="41"/>
      <c r="U109" s="45">
        <f t="shared" si="89"/>
        <v>11526999.999999991</v>
      </c>
      <c r="V109" s="46">
        <f t="shared" si="9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100">
        <f t="shared" si="79"/>
        <v>0</v>
      </c>
      <c r="AS109" s="100">
        <f t="shared" si="80"/>
        <v>0</v>
      </c>
      <c r="AT109" s="139"/>
      <c r="AU109" s="139"/>
      <c r="AV109" s="139"/>
      <c r="AW109" s="222">
        <f t="shared" si="81"/>
        <v>0</v>
      </c>
      <c r="AX109" s="139"/>
      <c r="AY109" s="139"/>
      <c r="AZ109" s="139"/>
      <c r="BA109" s="222">
        <f t="shared" si="82"/>
        <v>0</v>
      </c>
      <c r="BB109" s="139"/>
      <c r="BC109" s="139"/>
      <c r="BD109" s="139"/>
      <c r="BE109" s="222">
        <f t="shared" si="83"/>
        <v>0</v>
      </c>
      <c r="BF109" s="139"/>
      <c r="BG109" s="139"/>
      <c r="BH109" s="139"/>
      <c r="BI109" s="222">
        <f t="shared" si="84"/>
        <v>0</v>
      </c>
      <c r="BJ109" s="222">
        <v>10479090.909090901</v>
      </c>
      <c r="BK109" s="224">
        <f t="shared" si="85"/>
        <v>0</v>
      </c>
      <c r="BL109" s="139">
        <f t="shared" si="86"/>
        <v>-10479090.909090901</v>
      </c>
      <c r="BM109" s="139">
        <f t="shared" si="8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9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88"/>
        <v>800909.10000000009</v>
      </c>
      <c r="T110" s="41"/>
      <c r="U110" s="45">
        <f t="shared" si="89"/>
        <v>8810000.0999999996</v>
      </c>
      <c r="V110" s="46">
        <f t="shared" si="9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100">
        <f t="shared" si="79"/>
        <v>0</v>
      </c>
      <c r="AS110" s="100">
        <f t="shared" si="80"/>
        <v>0</v>
      </c>
      <c r="AT110" s="139"/>
      <c r="AU110" s="139"/>
      <c r="AV110" s="139"/>
      <c r="AW110" s="222">
        <f t="shared" si="81"/>
        <v>0</v>
      </c>
      <c r="AX110" s="139"/>
      <c r="AY110" s="139"/>
      <c r="AZ110" s="139"/>
      <c r="BA110" s="222">
        <f t="shared" si="82"/>
        <v>0</v>
      </c>
      <c r="BB110" s="139"/>
      <c r="BC110" s="139"/>
      <c r="BD110" s="139"/>
      <c r="BE110" s="222">
        <f t="shared" si="83"/>
        <v>0</v>
      </c>
      <c r="BF110" s="139"/>
      <c r="BG110" s="139"/>
      <c r="BH110" s="139"/>
      <c r="BI110" s="222">
        <f t="shared" si="84"/>
        <v>0</v>
      </c>
      <c r="BJ110" s="222">
        <v>8009091</v>
      </c>
      <c r="BK110" s="224">
        <f t="shared" si="85"/>
        <v>0</v>
      </c>
      <c r="BL110" s="139">
        <f t="shared" si="86"/>
        <v>-8009091</v>
      </c>
      <c r="BM110" s="139">
        <f t="shared" si="8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9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88"/>
        <v>413000</v>
      </c>
      <c r="T111" s="52"/>
      <c r="U111" s="65">
        <f t="shared" si="89"/>
        <v>4543000</v>
      </c>
      <c r="V111" s="79">
        <f t="shared" si="9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100">
        <f t="shared" si="79"/>
        <v>0</v>
      </c>
      <c r="AS111" s="103">
        <f t="shared" si="80"/>
        <v>0</v>
      </c>
      <c r="AT111" s="140"/>
      <c r="AU111" s="140"/>
      <c r="AV111" s="140"/>
      <c r="AW111" s="222">
        <f t="shared" si="81"/>
        <v>0</v>
      </c>
      <c r="AX111" s="140"/>
      <c r="AY111" s="140"/>
      <c r="AZ111" s="140"/>
      <c r="BA111" s="222">
        <f t="shared" si="82"/>
        <v>0</v>
      </c>
      <c r="BB111" s="140"/>
      <c r="BC111" s="140"/>
      <c r="BD111" s="140"/>
      <c r="BE111" s="222">
        <f t="shared" si="83"/>
        <v>0</v>
      </c>
      <c r="BF111" s="140"/>
      <c r="BG111" s="140"/>
      <c r="BH111" s="140"/>
      <c r="BI111" s="222">
        <f t="shared" si="84"/>
        <v>0</v>
      </c>
      <c r="BJ111" s="222">
        <v>4130000</v>
      </c>
      <c r="BK111" s="224">
        <f t="shared" si="85"/>
        <v>0</v>
      </c>
      <c r="BL111" s="139">
        <f t="shared" si="86"/>
        <v>-4130000</v>
      </c>
      <c r="BM111" s="140">
        <f t="shared" si="8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92">SUM(V105:V111)</f>
        <v>28771272.818181813</v>
      </c>
      <c r="W112" s="72">
        <f t="shared" si="92"/>
        <v>0</v>
      </c>
      <c r="X112" s="72">
        <f t="shared" si="92"/>
        <v>0</v>
      </c>
      <c r="Y112" s="72">
        <f t="shared" si="92"/>
        <v>0</v>
      </c>
      <c r="Z112" s="72">
        <f t="shared" si="92"/>
        <v>0</v>
      </c>
      <c r="AA112" s="72">
        <f t="shared" si="92"/>
        <v>0</v>
      </c>
      <c r="AB112" s="72">
        <f t="shared" si="92"/>
        <v>0</v>
      </c>
      <c r="AC112" s="72">
        <f t="shared" si="92"/>
        <v>0</v>
      </c>
      <c r="AD112" s="72">
        <f t="shared" si="92"/>
        <v>0</v>
      </c>
      <c r="AE112" s="72">
        <f t="shared" si="92"/>
        <v>0</v>
      </c>
      <c r="AF112" s="72">
        <f t="shared" si="92"/>
        <v>0</v>
      </c>
      <c r="AG112" s="72">
        <f t="shared" si="92"/>
        <v>0</v>
      </c>
      <c r="AH112" s="72">
        <f t="shared" si="92"/>
        <v>0</v>
      </c>
      <c r="AI112" s="72">
        <f t="shared" si="92"/>
        <v>0</v>
      </c>
      <c r="AJ112" s="72">
        <f t="shared" si="92"/>
        <v>0</v>
      </c>
      <c r="AK112" s="72">
        <f t="shared" si="92"/>
        <v>0</v>
      </c>
      <c r="AL112" s="72">
        <f t="shared" si="92"/>
        <v>0</v>
      </c>
      <c r="AM112" s="72">
        <f t="shared" si="92"/>
        <v>0</v>
      </c>
      <c r="AN112" s="72">
        <f t="shared" si="92"/>
        <v>0</v>
      </c>
      <c r="AO112" s="72">
        <f t="shared" si="92"/>
        <v>0</v>
      </c>
      <c r="AP112" s="72">
        <f t="shared" si="92"/>
        <v>0</v>
      </c>
      <c r="AQ112" s="72">
        <f t="shared" si="92"/>
        <v>0</v>
      </c>
      <c r="AR112" s="18">
        <f t="shared" si="92"/>
        <v>0</v>
      </c>
      <c r="AS112" s="18">
        <f>SUM(AS105:AS111)</f>
        <v>0</v>
      </c>
      <c r="AT112" s="146">
        <f t="shared" ref="AT112:BH112" si="93">SUM(AT105:AT111)</f>
        <v>0</v>
      </c>
      <c r="AU112" s="146">
        <f t="shared" si="93"/>
        <v>0</v>
      </c>
      <c r="AV112" s="146">
        <f t="shared" si="93"/>
        <v>0</v>
      </c>
      <c r="AW112" s="146">
        <f t="shared" si="93"/>
        <v>0</v>
      </c>
      <c r="AX112" s="146">
        <f t="shared" si="93"/>
        <v>0</v>
      </c>
      <c r="AY112" s="146">
        <f t="shared" si="93"/>
        <v>0</v>
      </c>
      <c r="AZ112" s="146">
        <f t="shared" si="93"/>
        <v>0</v>
      </c>
      <c r="BA112" s="146">
        <f t="shared" ref="BA112" si="94">SUM(BA105:BA111)</f>
        <v>0</v>
      </c>
      <c r="BB112" s="146">
        <f t="shared" si="93"/>
        <v>0</v>
      </c>
      <c r="BC112" s="146">
        <f t="shared" si="93"/>
        <v>0</v>
      </c>
      <c r="BD112" s="146">
        <f t="shared" si="93"/>
        <v>0</v>
      </c>
      <c r="BE112" s="146">
        <f t="shared" ref="BE112" si="95">SUM(BE105:BE111)</f>
        <v>0</v>
      </c>
      <c r="BF112" s="146">
        <f t="shared" si="93"/>
        <v>0</v>
      </c>
      <c r="BG112" s="146">
        <f t="shared" si="93"/>
        <v>0</v>
      </c>
      <c r="BH112" s="146">
        <f t="shared" si="93"/>
        <v>0</v>
      </c>
      <c r="BI112" s="146">
        <f t="shared" ref="BI112:BL112" si="96">SUM(BI105:BI111)</f>
        <v>0</v>
      </c>
      <c r="BJ112" s="232">
        <v>28771272.818181813</v>
      </c>
      <c r="BK112" s="146">
        <f t="shared" si="96"/>
        <v>0</v>
      </c>
      <c r="BL112" s="146">
        <f t="shared" si="96"/>
        <v>-28771272.818181813</v>
      </c>
      <c r="BM112" s="236">
        <f t="shared" si="8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100">
        <f t="shared" ref="AR114:AR120" si="97">AP114+AQ114</f>
        <v>0</v>
      </c>
      <c r="AS114" s="100">
        <f t="shared" ref="AS114:AS120" si="98">AO114+AR114</f>
        <v>0</v>
      </c>
      <c r="AT114" s="139"/>
      <c r="AU114" s="139"/>
      <c r="AV114" s="139"/>
      <c r="AW114" s="222">
        <f t="shared" ref="AW114:AW120" si="99">SUM(AT114:AV114)</f>
        <v>0</v>
      </c>
      <c r="AX114" s="139"/>
      <c r="AY114" s="139"/>
      <c r="AZ114" s="139"/>
      <c r="BA114" s="222">
        <f t="shared" ref="BA114:BA120" si="100">SUM(AX114:AZ114)</f>
        <v>0</v>
      </c>
      <c r="BB114" s="139"/>
      <c r="BC114" s="139"/>
      <c r="BD114" s="139"/>
      <c r="BE114" s="222">
        <f t="shared" ref="BE114:BE120" si="101">SUM(BB114:BD114)</f>
        <v>0</v>
      </c>
      <c r="BF114" s="139"/>
      <c r="BG114" s="139"/>
      <c r="BH114" s="139"/>
      <c r="BI114" s="222">
        <f t="shared" ref="BI114:BI120" si="102">SUM(BF114:BH114)</f>
        <v>0</v>
      </c>
      <c r="BJ114" s="222">
        <v>3300000</v>
      </c>
      <c r="BK114" s="224">
        <f t="shared" ref="BK114:BK120" si="103">AW114+BA114+BE114+BI114</f>
        <v>0</v>
      </c>
      <c r="BL114" s="139">
        <f t="shared" ref="BL114:BL120" si="104">BK114-R114</f>
        <v>-3300000</v>
      </c>
      <c r="BM114" s="139">
        <f t="shared" ref="BM114:BM123" si="105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106">+R115*10%</f>
        <v>198000</v>
      </c>
      <c r="T115" s="41"/>
      <c r="U115" s="45">
        <f t="shared" ref="U115:U122" si="107">+R115+S115+T115</f>
        <v>2178000</v>
      </c>
      <c r="V115" s="46">
        <f t="shared" ref="V115:V122" si="108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100">
        <f t="shared" si="97"/>
        <v>0</v>
      </c>
      <c r="AS115" s="100">
        <f t="shared" si="98"/>
        <v>0</v>
      </c>
      <c r="AT115" s="139"/>
      <c r="AU115" s="139"/>
      <c r="AV115" s="139"/>
      <c r="AW115" s="222">
        <f t="shared" si="99"/>
        <v>0</v>
      </c>
      <c r="AX115" s="139"/>
      <c r="AY115" s="139"/>
      <c r="AZ115" s="139"/>
      <c r="BA115" s="222">
        <f t="shared" si="100"/>
        <v>0</v>
      </c>
      <c r="BB115" s="139"/>
      <c r="BC115" s="139"/>
      <c r="BD115" s="139"/>
      <c r="BE115" s="222">
        <f t="shared" si="101"/>
        <v>0</v>
      </c>
      <c r="BF115" s="139"/>
      <c r="BG115" s="139"/>
      <c r="BH115" s="139"/>
      <c r="BI115" s="222">
        <f t="shared" si="102"/>
        <v>0</v>
      </c>
      <c r="BJ115" s="222">
        <v>1980000</v>
      </c>
      <c r="BK115" s="224">
        <f t="shared" si="103"/>
        <v>0</v>
      </c>
      <c r="BL115" s="139">
        <f t="shared" si="104"/>
        <v>-1980000</v>
      </c>
      <c r="BM115" s="139">
        <f t="shared" si="105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109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106"/>
        <v>330000</v>
      </c>
      <c r="T116" s="41"/>
      <c r="U116" s="45">
        <f t="shared" si="107"/>
        <v>3630000</v>
      </c>
      <c r="V116" s="46">
        <f t="shared" si="108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100">
        <f t="shared" si="97"/>
        <v>0</v>
      </c>
      <c r="AS116" s="100">
        <f t="shared" si="98"/>
        <v>0</v>
      </c>
      <c r="AT116" s="139"/>
      <c r="AU116" s="139"/>
      <c r="AV116" s="139"/>
      <c r="AW116" s="222">
        <f t="shared" si="99"/>
        <v>0</v>
      </c>
      <c r="AX116" s="139"/>
      <c r="AY116" s="139"/>
      <c r="AZ116" s="139"/>
      <c r="BA116" s="222">
        <f t="shared" si="100"/>
        <v>0</v>
      </c>
      <c r="BB116" s="139"/>
      <c r="BC116" s="139"/>
      <c r="BD116" s="139"/>
      <c r="BE116" s="222">
        <f t="shared" si="101"/>
        <v>0</v>
      </c>
      <c r="BF116" s="139"/>
      <c r="BG116" s="139"/>
      <c r="BH116" s="139"/>
      <c r="BI116" s="222">
        <f t="shared" si="102"/>
        <v>0</v>
      </c>
      <c r="BJ116" s="222">
        <v>3300000</v>
      </c>
      <c r="BK116" s="224">
        <f t="shared" si="103"/>
        <v>0</v>
      </c>
      <c r="BL116" s="139">
        <f t="shared" si="104"/>
        <v>-3300000</v>
      </c>
      <c r="BM116" s="139">
        <f t="shared" si="105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109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106"/>
        <v>330000</v>
      </c>
      <c r="T117" s="41"/>
      <c r="U117" s="45">
        <f t="shared" si="107"/>
        <v>3630000</v>
      </c>
      <c r="V117" s="46">
        <f t="shared" si="108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100">
        <f t="shared" si="97"/>
        <v>0</v>
      </c>
      <c r="AS117" s="100">
        <f t="shared" si="98"/>
        <v>0</v>
      </c>
      <c r="AT117" s="139"/>
      <c r="AU117" s="139"/>
      <c r="AV117" s="139"/>
      <c r="AW117" s="222">
        <f t="shared" si="99"/>
        <v>0</v>
      </c>
      <c r="AX117" s="139"/>
      <c r="AY117" s="139"/>
      <c r="AZ117" s="139"/>
      <c r="BA117" s="222">
        <f t="shared" si="100"/>
        <v>0</v>
      </c>
      <c r="BB117" s="139"/>
      <c r="BC117" s="139"/>
      <c r="BD117" s="139"/>
      <c r="BE117" s="222">
        <f t="shared" si="101"/>
        <v>0</v>
      </c>
      <c r="BF117" s="139"/>
      <c r="BG117" s="139"/>
      <c r="BH117" s="139"/>
      <c r="BI117" s="222">
        <f t="shared" si="102"/>
        <v>0</v>
      </c>
      <c r="BJ117" s="222">
        <v>3300000</v>
      </c>
      <c r="BK117" s="224">
        <f t="shared" si="103"/>
        <v>0</v>
      </c>
      <c r="BL117" s="139">
        <f t="shared" si="104"/>
        <v>-3300000</v>
      </c>
      <c r="BM117" s="139">
        <f t="shared" si="105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109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106"/>
        <v>168000</v>
      </c>
      <c r="T118" s="41"/>
      <c r="U118" s="45">
        <f t="shared" si="107"/>
        <v>1848000</v>
      </c>
      <c r="V118" s="46">
        <f t="shared" si="108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100">
        <f t="shared" si="97"/>
        <v>0</v>
      </c>
      <c r="AS118" s="100">
        <f t="shared" si="98"/>
        <v>0</v>
      </c>
      <c r="AT118" s="139"/>
      <c r="AU118" s="139"/>
      <c r="AV118" s="139"/>
      <c r="AW118" s="222">
        <f t="shared" si="99"/>
        <v>0</v>
      </c>
      <c r="AX118" s="139"/>
      <c r="AY118" s="139"/>
      <c r="AZ118" s="139"/>
      <c r="BA118" s="222">
        <f t="shared" si="100"/>
        <v>0</v>
      </c>
      <c r="BB118" s="139"/>
      <c r="BC118" s="139"/>
      <c r="BD118" s="139"/>
      <c r="BE118" s="222">
        <f t="shared" si="101"/>
        <v>0</v>
      </c>
      <c r="BF118" s="139"/>
      <c r="BG118" s="139"/>
      <c r="BH118" s="139"/>
      <c r="BI118" s="222">
        <f t="shared" si="102"/>
        <v>0</v>
      </c>
      <c r="BJ118" s="222">
        <v>1680000</v>
      </c>
      <c r="BK118" s="224">
        <f t="shared" si="103"/>
        <v>0</v>
      </c>
      <c r="BL118" s="139">
        <f t="shared" si="104"/>
        <v>-1680000</v>
      </c>
      <c r="BM118" s="139">
        <f t="shared" si="105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109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106"/>
        <v>229090.90000000002</v>
      </c>
      <c r="T119" s="41"/>
      <c r="U119" s="45">
        <f t="shared" si="107"/>
        <v>2519999.9</v>
      </c>
      <c r="V119" s="46">
        <f t="shared" si="108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6"/>
      <c r="AP119" s="41"/>
      <c r="AQ119" s="41"/>
      <c r="AR119" s="100">
        <f t="shared" si="97"/>
        <v>0</v>
      </c>
      <c r="AS119" s="100">
        <f t="shared" si="98"/>
        <v>0</v>
      </c>
      <c r="AT119" s="139"/>
      <c r="AU119" s="139"/>
      <c r="AV119" s="139"/>
      <c r="AW119" s="222">
        <f t="shared" si="99"/>
        <v>0</v>
      </c>
      <c r="AX119" s="139"/>
      <c r="AY119" s="139"/>
      <c r="AZ119" s="139"/>
      <c r="BA119" s="222">
        <f t="shared" si="100"/>
        <v>0</v>
      </c>
      <c r="BB119" s="139"/>
      <c r="BC119" s="139"/>
      <c r="BD119" s="139"/>
      <c r="BE119" s="222">
        <f t="shared" si="101"/>
        <v>0</v>
      </c>
      <c r="BF119" s="139"/>
      <c r="BG119" s="139"/>
      <c r="BH119" s="139"/>
      <c r="BI119" s="222">
        <f t="shared" si="102"/>
        <v>0</v>
      </c>
      <c r="BJ119" s="222">
        <v>2290909</v>
      </c>
      <c r="BK119" s="224">
        <f t="shared" si="103"/>
        <v>0</v>
      </c>
      <c r="BL119" s="139">
        <f t="shared" si="104"/>
        <v>-2290909</v>
      </c>
      <c r="BM119" s="139">
        <f t="shared" si="105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109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107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184"/>
      <c r="AQ120" s="184"/>
      <c r="AR120" s="103">
        <f t="shared" si="97"/>
        <v>0</v>
      </c>
      <c r="AS120" s="103">
        <f t="shared" si="98"/>
        <v>3307500</v>
      </c>
      <c r="AT120" s="140"/>
      <c r="AU120" s="140"/>
      <c r="AV120" s="140"/>
      <c r="AW120" s="245">
        <f t="shared" si="99"/>
        <v>0</v>
      </c>
      <c r="AX120" s="140"/>
      <c r="AY120" s="140"/>
      <c r="AZ120" s="140"/>
      <c r="BA120" s="245">
        <f t="shared" si="100"/>
        <v>0</v>
      </c>
      <c r="BB120" s="140"/>
      <c r="BC120" s="140"/>
      <c r="BD120" s="140"/>
      <c r="BE120" s="245">
        <f t="shared" si="101"/>
        <v>0</v>
      </c>
      <c r="BF120" s="140"/>
      <c r="BG120" s="140"/>
      <c r="BH120" s="140"/>
      <c r="BI120" s="245">
        <f t="shared" si="102"/>
        <v>0</v>
      </c>
      <c r="BJ120" s="245">
        <v>0</v>
      </c>
      <c r="BK120" s="246">
        <f t="shared" si="103"/>
        <v>0</v>
      </c>
      <c r="BL120" s="140">
        <f t="shared" si="104"/>
        <v>0</v>
      </c>
      <c r="BM120" s="140" t="e">
        <f t="shared" si="105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109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107"/>
        <v>3849996.15</v>
      </c>
      <c r="V121" s="46">
        <f t="shared" si="108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3"/>
      <c r="AP121" s="184"/>
      <c r="AQ121" s="183"/>
      <c r="AR121" s="183">
        <f t="shared" ref="AR121:AR122" si="110">AP121+AQ121</f>
        <v>0</v>
      </c>
      <c r="AS121" s="183">
        <f t="shared" ref="AS121:AS122" si="111">AO121+AR121</f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109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107"/>
        <v>2239997.7599999998</v>
      </c>
      <c r="V122" s="46">
        <f t="shared" si="108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102"/>
      <c r="AP122" s="102"/>
      <c r="AQ122" s="102"/>
      <c r="AR122" s="183">
        <f t="shared" si="110"/>
        <v>0</v>
      </c>
      <c r="AS122" s="183">
        <f t="shared" si="111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112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112"/>
        <v>0</v>
      </c>
      <c r="X123" s="18">
        <f t="shared" si="112"/>
        <v>0</v>
      </c>
      <c r="Y123" s="18">
        <f t="shared" si="112"/>
        <v>0</v>
      </c>
      <c r="Z123" s="18">
        <f t="shared" si="112"/>
        <v>0</v>
      </c>
      <c r="AA123" s="18">
        <f t="shared" si="112"/>
        <v>0</v>
      </c>
      <c r="AB123" s="18">
        <f t="shared" si="112"/>
        <v>0</v>
      </c>
      <c r="AC123" s="18">
        <f t="shared" si="112"/>
        <v>0</v>
      </c>
      <c r="AD123" s="18">
        <f t="shared" si="112"/>
        <v>0</v>
      </c>
      <c r="AE123" s="18">
        <f t="shared" si="112"/>
        <v>0</v>
      </c>
      <c r="AF123" s="18">
        <f t="shared" si="112"/>
        <v>0</v>
      </c>
      <c r="AG123" s="18">
        <f t="shared" si="112"/>
        <v>0</v>
      </c>
      <c r="AH123" s="18">
        <f t="shared" si="112"/>
        <v>0</v>
      </c>
      <c r="AI123" s="18">
        <f t="shared" si="112"/>
        <v>0</v>
      </c>
      <c r="AJ123" s="18">
        <f t="shared" si="112"/>
        <v>0</v>
      </c>
      <c r="AK123" s="18">
        <f t="shared" si="112"/>
        <v>0</v>
      </c>
      <c r="AL123" s="18">
        <f t="shared" si="112"/>
        <v>0</v>
      </c>
      <c r="AM123" s="18">
        <f t="shared" si="112"/>
        <v>0</v>
      </c>
      <c r="AN123" s="18">
        <f t="shared" si="112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113">SUM(AT114:AT120)</f>
        <v>0</v>
      </c>
      <c r="AU123" s="146">
        <f t="shared" si="113"/>
        <v>0</v>
      </c>
      <c r="AV123" s="146">
        <f t="shared" si="113"/>
        <v>0</v>
      </c>
      <c r="AW123" s="146">
        <f>SUM(AW114:AW120)</f>
        <v>0</v>
      </c>
      <c r="AX123" s="146">
        <f t="shared" si="113"/>
        <v>0</v>
      </c>
      <c r="AY123" s="146">
        <f t="shared" si="113"/>
        <v>0</v>
      </c>
      <c r="AZ123" s="146">
        <f t="shared" si="113"/>
        <v>0</v>
      </c>
      <c r="BA123" s="146">
        <f>SUM(BA114:BA120)</f>
        <v>0</v>
      </c>
      <c r="BB123" s="146">
        <f t="shared" si="113"/>
        <v>0</v>
      </c>
      <c r="BC123" s="146">
        <f t="shared" si="113"/>
        <v>0</v>
      </c>
      <c r="BD123" s="146">
        <f t="shared" si="113"/>
        <v>0</v>
      </c>
      <c r="BE123" s="146">
        <f>SUM(BE114:BE120)</f>
        <v>0</v>
      </c>
      <c r="BF123" s="146">
        <f t="shared" si="113"/>
        <v>0</v>
      </c>
      <c r="BG123" s="146">
        <f t="shared" si="113"/>
        <v>0</v>
      </c>
      <c r="BH123" s="146">
        <f t="shared" si="113"/>
        <v>0</v>
      </c>
      <c r="BI123" s="146">
        <f>SUM(BI114:BI120)</f>
        <v>0</v>
      </c>
      <c r="BJ123" s="232">
        <v>15850909</v>
      </c>
      <c r="BK123" s="146">
        <f t="shared" ref="BK123:BL123" si="114">SUM(BK114:BK120)</f>
        <v>0</v>
      </c>
      <c r="BL123" s="146">
        <f t="shared" si="114"/>
        <v>-15850909</v>
      </c>
      <c r="BM123" s="236">
        <f t="shared" si="105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115">AP126+AQ126</f>
        <v>0</v>
      </c>
      <c r="AS126" s="208">
        <f t="shared" ref="AS126" si="116">AO126+AR126</f>
        <v>0</v>
      </c>
      <c r="AT126" s="217"/>
      <c r="AU126" s="217"/>
      <c r="AV126" s="217"/>
      <c r="AW126" s="222">
        <f t="shared" ref="AW126" si="117">SUM(AT126:AV126)</f>
        <v>0</v>
      </c>
      <c r="AX126" s="217"/>
      <c r="AY126" s="217"/>
      <c r="AZ126" s="217"/>
      <c r="BA126" s="222">
        <f t="shared" ref="BA126" si="118">SUM(AX126:AZ126)</f>
        <v>0</v>
      </c>
      <c r="BB126" s="217"/>
      <c r="BC126" s="217"/>
      <c r="BD126" s="217"/>
      <c r="BE126" s="222">
        <f t="shared" ref="BE126" si="119">SUM(BB126:BD126)</f>
        <v>0</v>
      </c>
      <c r="BF126" s="217">
        <v>180000000</v>
      </c>
      <c r="BG126" s="217"/>
      <c r="BH126" s="217"/>
      <c r="BI126" s="229">
        <f t="shared" ref="BI126" si="120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AS127" si="121">SUM(AP126:AP126)</f>
        <v>0</v>
      </c>
      <c r="AQ127" s="18">
        <f t="shared" si="121"/>
        <v>0</v>
      </c>
      <c r="AR127" s="18">
        <f t="shared" si="121"/>
        <v>0</v>
      </c>
      <c r="AS127" s="18">
        <f t="shared" si="121"/>
        <v>0</v>
      </c>
      <c r="AT127" s="18">
        <f t="shared" ref="AT127:BG127" si="122">SUM(AT126:AT126)</f>
        <v>0</v>
      </c>
      <c r="AU127" s="18">
        <f t="shared" si="122"/>
        <v>0</v>
      </c>
      <c r="AV127" s="18">
        <f t="shared" si="122"/>
        <v>0</v>
      </c>
      <c r="AW127" s="18">
        <f t="shared" si="122"/>
        <v>0</v>
      </c>
      <c r="AX127" s="18">
        <f t="shared" si="122"/>
        <v>0</v>
      </c>
      <c r="AY127" s="18">
        <f t="shared" si="122"/>
        <v>0</v>
      </c>
      <c r="AZ127" s="18">
        <f t="shared" si="122"/>
        <v>0</v>
      </c>
      <c r="BA127" s="18">
        <f t="shared" ref="BA127" si="123">SUM(BA126:BA126)</f>
        <v>0</v>
      </c>
      <c r="BB127" s="18">
        <f t="shared" si="122"/>
        <v>0</v>
      </c>
      <c r="BC127" s="18">
        <f t="shared" si="122"/>
        <v>0</v>
      </c>
      <c r="BD127" s="18">
        <f t="shared" si="122"/>
        <v>0</v>
      </c>
      <c r="BE127" s="18">
        <f t="shared" ref="BE127:BF127" si="124">SUM(BE126:BE126)</f>
        <v>0</v>
      </c>
      <c r="BF127" s="18">
        <f t="shared" si="124"/>
        <v>180000000</v>
      </c>
      <c r="BG127" s="18">
        <f t="shared" si="122"/>
        <v>0</v>
      </c>
      <c r="BH127" s="18">
        <f t="shared" ref="BH127:BL127" si="125">SUM(BH126:BH126)</f>
        <v>0</v>
      </c>
      <c r="BI127" s="18">
        <f t="shared" si="125"/>
        <v>180000000</v>
      </c>
      <c r="BJ127" s="18"/>
      <c r="BK127" s="18">
        <f t="shared" si="125"/>
        <v>180000000</v>
      </c>
      <c r="BL127" s="18">
        <f t="shared" si="125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126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126"/>
        <v>0</v>
      </c>
      <c r="X128" s="19">
        <f t="shared" si="126"/>
        <v>0</v>
      </c>
      <c r="Y128" s="19">
        <f t="shared" si="126"/>
        <v>0</v>
      </c>
      <c r="Z128" s="19">
        <f t="shared" si="126"/>
        <v>0</v>
      </c>
      <c r="AA128" s="19">
        <f t="shared" si="126"/>
        <v>0</v>
      </c>
      <c r="AB128" s="19">
        <f t="shared" si="126"/>
        <v>0</v>
      </c>
      <c r="AC128" s="19">
        <f t="shared" si="126"/>
        <v>0</v>
      </c>
      <c r="AD128" s="19">
        <f t="shared" si="126"/>
        <v>0</v>
      </c>
      <c r="AE128" s="19">
        <f t="shared" si="126"/>
        <v>0</v>
      </c>
      <c r="AF128" s="19">
        <f t="shared" si="126"/>
        <v>0</v>
      </c>
      <c r="AG128" s="19">
        <f t="shared" si="126"/>
        <v>0</v>
      </c>
      <c r="AH128" s="19">
        <f t="shared" si="126"/>
        <v>0</v>
      </c>
      <c r="AI128" s="19">
        <f t="shared" si="126"/>
        <v>0</v>
      </c>
      <c r="AJ128" s="19">
        <f t="shared" si="126"/>
        <v>0</v>
      </c>
      <c r="AK128" s="19">
        <f t="shared" si="126"/>
        <v>0</v>
      </c>
      <c r="AL128" s="19">
        <f t="shared" si="126"/>
        <v>0</v>
      </c>
      <c r="AM128" s="19">
        <f t="shared" si="126"/>
        <v>0</v>
      </c>
      <c r="AN128" s="19">
        <f t="shared" si="126"/>
        <v>0</v>
      </c>
      <c r="AO128" s="19">
        <f>+AO123+AO112+AO103+AO80+AO64+AO19+AO127</f>
        <v>9956147</v>
      </c>
      <c r="AP128" s="19">
        <f>+AP123+AP112+AP103+AP80+AP64+AP19+AP127</f>
        <v>0</v>
      </c>
      <c r="AQ128" s="19">
        <f t="shared" ref="AQ128:AR128" si="127">+AQ123+AQ112+AQ103+AQ80+AQ64+AQ19+AQ127</f>
        <v>0</v>
      </c>
      <c r="AR128" s="19">
        <f t="shared" si="127"/>
        <v>0</v>
      </c>
      <c r="AS128" s="19">
        <f>+AS123+AS112+AS103+AS80+AS64+AS19+AS127</f>
        <v>9956147</v>
      </c>
      <c r="AT128" s="19">
        <f t="shared" ref="AT128:BG128" si="128">+AT123+AT112+AT103+AT80+AT64+AT19+AT127</f>
        <v>25040454</v>
      </c>
      <c r="AU128" s="19">
        <f t="shared" si="128"/>
        <v>8590906</v>
      </c>
      <c r="AV128" s="19">
        <f t="shared" si="128"/>
        <v>2495454</v>
      </c>
      <c r="AW128" s="19">
        <f t="shared" si="128"/>
        <v>36126814</v>
      </c>
      <c r="AX128" s="19">
        <f t="shared" si="128"/>
        <v>4135135</v>
      </c>
      <c r="AY128" s="19">
        <f t="shared" si="128"/>
        <v>127771237</v>
      </c>
      <c r="AZ128" s="19">
        <f t="shared" si="128"/>
        <v>11517567</v>
      </c>
      <c r="BA128" s="19">
        <f t="shared" ref="BA128" si="129">+BA123+BA112+BA103+BA80+BA64+BA19+BA127</f>
        <v>143423939</v>
      </c>
      <c r="BB128" s="19">
        <f t="shared" si="128"/>
        <v>28560807</v>
      </c>
      <c r="BC128" s="19">
        <f t="shared" si="128"/>
        <v>33454846</v>
      </c>
      <c r="BD128" s="19">
        <f t="shared" si="128"/>
        <v>36215805</v>
      </c>
      <c r="BE128" s="19">
        <f t="shared" ref="BE128" si="130">+BE123+BE112+BE103+BE80+BE64+BE19+BE127</f>
        <v>99893620</v>
      </c>
      <c r="BF128" s="19">
        <f t="shared" si="128"/>
        <v>188722702</v>
      </c>
      <c r="BG128" s="19">
        <f t="shared" si="128"/>
        <v>0</v>
      </c>
      <c r="BH128" s="19">
        <f t="shared" ref="BH128:BK128" si="131">+BH123+BH112+BH103+BH80+BH64+BH19+BH127</f>
        <v>0</v>
      </c>
      <c r="BI128" s="19">
        <f t="shared" si="131"/>
        <v>188722702</v>
      </c>
      <c r="BJ128" s="19">
        <v>474789018.81818187</v>
      </c>
      <c r="BK128" s="19">
        <f t="shared" si="131"/>
        <v>468167075</v>
      </c>
      <c r="BL128" s="19">
        <f>+BL123+BL112+BL103+BL80+BL64+BL19</f>
        <v>-186621943.81818187</v>
      </c>
      <c r="BM128" s="236">
        <f t="shared" ref="BM128" si="132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720</v>
      </c>
      <c r="BK130" s="98">
        <f>BK128-AS128</f>
        <v>458210928</v>
      </c>
    </row>
    <row r="131" spans="1:65">
      <c r="B131" s="104" t="s">
        <v>386</v>
      </c>
      <c r="M131" s="1" t="s">
        <v>386</v>
      </c>
      <c r="AO131" s="98"/>
      <c r="AQ131" s="98"/>
      <c r="AR131" s="98">
        <f>AS128-AS127</f>
        <v>9956147</v>
      </c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M45:M46"/>
    <mergeCell ref="N45:N46"/>
    <mergeCell ref="BN10:BN11"/>
    <mergeCell ref="D12:E12"/>
    <mergeCell ref="O10:Q10"/>
    <mergeCell ref="R10:U10"/>
    <mergeCell ref="V10:V11"/>
    <mergeCell ref="W10:W11"/>
    <mergeCell ref="X10:AA10"/>
    <mergeCell ref="AB10:AE10"/>
    <mergeCell ref="L10:N10"/>
    <mergeCell ref="AF10:AI10"/>
    <mergeCell ref="AJ10:AM10"/>
    <mergeCell ref="AN10:AN11"/>
    <mergeCell ref="AO10:AS10"/>
    <mergeCell ref="BM10:BM11"/>
    <mergeCell ref="A10:A11"/>
    <mergeCell ref="B10:B11"/>
    <mergeCell ref="C10:G10"/>
    <mergeCell ref="H10:H11"/>
    <mergeCell ref="I10:K10"/>
    <mergeCell ref="BL10:BL11"/>
    <mergeCell ref="AT10:AW10"/>
    <mergeCell ref="AX10:BA10"/>
    <mergeCell ref="BB10:BE10"/>
    <mergeCell ref="BF10:BI10"/>
    <mergeCell ref="BK10:BK11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O94" zoomScale="86" zoomScaleNormal="96" zoomScaleSheetLayoutView="86" workbookViewId="0">
      <selection activeCell="AQ51" sqref="AQ51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12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11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08" t="s">
        <v>19</v>
      </c>
      <c r="F11" s="308" t="s">
        <v>20</v>
      </c>
      <c r="G11" s="308" t="s">
        <v>21</v>
      </c>
      <c r="H11" s="365"/>
      <c r="I11" s="6" t="s">
        <v>22</v>
      </c>
      <c r="J11" s="7" t="s">
        <v>23</v>
      </c>
      <c r="K11" s="307" t="s">
        <v>24</v>
      </c>
      <c r="L11" s="307" t="s">
        <v>25</v>
      </c>
      <c r="M11" s="307" t="s">
        <v>20</v>
      </c>
      <c r="N11" s="307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10" t="s">
        <v>34</v>
      </c>
      <c r="Y11" s="310" t="s">
        <v>35</v>
      </c>
      <c r="Z11" s="310" t="s">
        <v>36</v>
      </c>
      <c r="AA11" s="310" t="s">
        <v>37</v>
      </c>
      <c r="AB11" s="310" t="s">
        <v>38</v>
      </c>
      <c r="AC11" s="310" t="s">
        <v>39</v>
      </c>
      <c r="AD11" s="310" t="s">
        <v>40</v>
      </c>
      <c r="AE11" s="310" t="s">
        <v>37</v>
      </c>
      <c r="AF11" s="310" t="s">
        <v>41</v>
      </c>
      <c r="AG11" s="310" t="s">
        <v>42</v>
      </c>
      <c r="AH11" s="310" t="s">
        <v>43</v>
      </c>
      <c r="AI11" s="310" t="s">
        <v>37</v>
      </c>
      <c r="AJ11" s="310" t="s">
        <v>44</v>
      </c>
      <c r="AK11" s="310" t="s">
        <v>45</v>
      </c>
      <c r="AL11" s="310" t="s">
        <v>46</v>
      </c>
      <c r="AM11" s="310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09">
        <v>1</v>
      </c>
      <c r="B12" s="309">
        <v>2</v>
      </c>
      <c r="C12" s="309">
        <v>3</v>
      </c>
      <c r="D12" s="367">
        <v>4</v>
      </c>
      <c r="E12" s="367"/>
      <c r="F12" s="309">
        <v>5</v>
      </c>
      <c r="G12" s="309">
        <v>6</v>
      </c>
      <c r="H12" s="309">
        <v>7</v>
      </c>
      <c r="I12" s="309">
        <v>8</v>
      </c>
      <c r="J12" s="309">
        <v>9</v>
      </c>
      <c r="K12" s="309">
        <v>10</v>
      </c>
      <c r="L12" s="309">
        <v>11</v>
      </c>
      <c r="M12" s="309">
        <v>12</v>
      </c>
      <c r="N12" s="309">
        <v>13</v>
      </c>
      <c r="O12" s="309">
        <v>14</v>
      </c>
      <c r="P12" s="309">
        <v>15</v>
      </c>
      <c r="Q12" s="309">
        <v>16</v>
      </c>
      <c r="R12" s="309">
        <v>17</v>
      </c>
      <c r="S12" s="309">
        <f>R12+1</f>
        <v>18</v>
      </c>
      <c r="T12" s="309">
        <f t="shared" ref="T12:W12" si="0">S12+1</f>
        <v>19</v>
      </c>
      <c r="U12" s="309">
        <f t="shared" si="0"/>
        <v>20</v>
      </c>
      <c r="V12" s="309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09"/>
      <c r="AX12" s="144">
        <f>AV12+1</f>
        <v>30</v>
      </c>
      <c r="AY12" s="144">
        <f t="shared" si="2"/>
        <v>31</v>
      </c>
      <c r="AZ12" s="144">
        <f t="shared" si="2"/>
        <v>32</v>
      </c>
      <c r="BA12" s="309"/>
      <c r="BB12" s="144">
        <f>AZ12+1</f>
        <v>33</v>
      </c>
      <c r="BC12" s="144">
        <f t="shared" si="2"/>
        <v>34</v>
      </c>
      <c r="BD12" s="144">
        <f t="shared" si="2"/>
        <v>35</v>
      </c>
      <c r="BE12" s="309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 t="s">
        <v>470</v>
      </c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470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100">
        <f t="shared" si="17"/>
        <v>0</v>
      </c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/>
      <c r="L34" s="38" t="s">
        <v>132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0</v>
      </c>
      <c r="AR34" s="100">
        <f t="shared" si="16"/>
        <v>0</v>
      </c>
      <c r="AS34" s="100">
        <f t="shared" si="17"/>
        <v>0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/>
      <c r="L35" s="38" t="s">
        <v>132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0</v>
      </c>
      <c r="AP36" s="101">
        <v>0</v>
      </c>
      <c r="AQ36" s="101">
        <v>0</v>
      </c>
      <c r="AR36" s="100">
        <f t="shared" si="16"/>
        <v>0</v>
      </c>
      <c r="AS36" s="100">
        <f t="shared" si="17"/>
        <v>0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0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0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0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0</v>
      </c>
      <c r="AP43" s="101">
        <v>0</v>
      </c>
      <c r="AQ43" s="101">
        <v>0</v>
      </c>
      <c r="AR43" s="100">
        <f t="shared" si="16"/>
        <v>0</v>
      </c>
      <c r="AS43" s="100">
        <f t="shared" si="17"/>
        <v>0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2495454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0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0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0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0</v>
      </c>
      <c r="AP52" s="101">
        <v>0</v>
      </c>
      <c r="AQ52" s="101">
        <v>0</v>
      </c>
      <c r="AR52" s="100">
        <f t="shared" si="16"/>
        <v>0</v>
      </c>
      <c r="AS52" s="100">
        <f t="shared" si="17"/>
        <v>0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0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0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314">
        <v>0</v>
      </c>
      <c r="AP57" s="101">
        <v>0</v>
      </c>
      <c r="AQ57" s="101">
        <v>0</v>
      </c>
      <c r="AR57" s="100">
        <f t="shared" si="16"/>
        <v>0</v>
      </c>
      <c r="AS57" s="100">
        <f t="shared" si="17"/>
        <v>0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0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0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6648647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6648647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6648647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6648647</v>
      </c>
      <c r="BP64" s="156">
        <v>117469089</v>
      </c>
      <c r="BQ64" s="156">
        <f>AS64/BP64*100</f>
        <v>5.659911945005379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9956147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9956147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720</v>
      </c>
      <c r="BK130" s="98">
        <f>BK128-AS128</f>
        <v>458210928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A10:A11"/>
    <mergeCell ref="B10:B11"/>
    <mergeCell ref="C10:G10"/>
    <mergeCell ref="H10:H11"/>
    <mergeCell ref="I10:K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S117" zoomScale="86" zoomScaleNormal="96" zoomScaleSheetLayoutView="86" workbookViewId="0">
      <selection activeCell="BN128" sqref="BN128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12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22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21" t="s">
        <v>19</v>
      </c>
      <c r="F11" s="321" t="s">
        <v>20</v>
      </c>
      <c r="G11" s="321" t="s">
        <v>21</v>
      </c>
      <c r="H11" s="365"/>
      <c r="I11" s="6" t="s">
        <v>22</v>
      </c>
      <c r="J11" s="7" t="s">
        <v>23</v>
      </c>
      <c r="K11" s="320" t="s">
        <v>24</v>
      </c>
      <c r="L11" s="320" t="s">
        <v>25</v>
      </c>
      <c r="M11" s="320" t="s">
        <v>20</v>
      </c>
      <c r="N11" s="320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18" t="s">
        <v>34</v>
      </c>
      <c r="Y11" s="318" t="s">
        <v>35</v>
      </c>
      <c r="Z11" s="318" t="s">
        <v>36</v>
      </c>
      <c r="AA11" s="318" t="s">
        <v>37</v>
      </c>
      <c r="AB11" s="318" t="s">
        <v>38</v>
      </c>
      <c r="AC11" s="318" t="s">
        <v>39</v>
      </c>
      <c r="AD11" s="318" t="s">
        <v>40</v>
      </c>
      <c r="AE11" s="318" t="s">
        <v>37</v>
      </c>
      <c r="AF11" s="318" t="s">
        <v>41</v>
      </c>
      <c r="AG11" s="318" t="s">
        <v>42</v>
      </c>
      <c r="AH11" s="318" t="s">
        <v>43</v>
      </c>
      <c r="AI11" s="318" t="s">
        <v>37</v>
      </c>
      <c r="AJ11" s="318" t="s">
        <v>44</v>
      </c>
      <c r="AK11" s="318" t="s">
        <v>45</v>
      </c>
      <c r="AL11" s="318" t="s">
        <v>46</v>
      </c>
      <c r="AM11" s="318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19">
        <v>1</v>
      </c>
      <c r="B12" s="319">
        <v>2</v>
      </c>
      <c r="C12" s="319">
        <v>3</v>
      </c>
      <c r="D12" s="367">
        <v>4</v>
      </c>
      <c r="E12" s="367"/>
      <c r="F12" s="319">
        <v>5</v>
      </c>
      <c r="G12" s="319">
        <v>6</v>
      </c>
      <c r="H12" s="319">
        <v>7</v>
      </c>
      <c r="I12" s="319">
        <v>8</v>
      </c>
      <c r="J12" s="319">
        <v>9</v>
      </c>
      <c r="K12" s="319">
        <v>10</v>
      </c>
      <c r="L12" s="319">
        <v>11</v>
      </c>
      <c r="M12" s="319">
        <v>12</v>
      </c>
      <c r="N12" s="319">
        <v>13</v>
      </c>
      <c r="O12" s="319">
        <v>14</v>
      </c>
      <c r="P12" s="319">
        <v>15</v>
      </c>
      <c r="Q12" s="319">
        <v>16</v>
      </c>
      <c r="R12" s="319">
        <v>17</v>
      </c>
      <c r="S12" s="319">
        <f>R12+1</f>
        <v>18</v>
      </c>
      <c r="T12" s="319">
        <f t="shared" ref="T12:W12" si="0">S12+1</f>
        <v>19</v>
      </c>
      <c r="U12" s="319">
        <f t="shared" si="0"/>
        <v>20</v>
      </c>
      <c r="V12" s="319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19"/>
      <c r="AX12" s="144">
        <f>AV12+1</f>
        <v>30</v>
      </c>
      <c r="AY12" s="144">
        <f t="shared" si="2"/>
        <v>31</v>
      </c>
      <c r="AZ12" s="144">
        <f t="shared" si="2"/>
        <v>32</v>
      </c>
      <c r="BA12" s="319"/>
      <c r="BB12" s="144">
        <f>AZ12+1</f>
        <v>33</v>
      </c>
      <c r="BC12" s="144">
        <f t="shared" si="2"/>
        <v>34</v>
      </c>
      <c r="BD12" s="144">
        <f t="shared" si="2"/>
        <v>35</v>
      </c>
      <c r="BE12" s="319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 t="s">
        <v>725</v>
      </c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/>
      <c r="L34" s="38" t="s">
        <v>132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0</v>
      </c>
      <c r="AR34" s="100">
        <f t="shared" si="16"/>
        <v>0</v>
      </c>
      <c r="AS34" s="100">
        <f t="shared" si="17"/>
        <v>0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/>
      <c r="L35" s="38" t="s">
        <v>132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0</v>
      </c>
      <c r="AP36" s="101">
        <v>0</v>
      </c>
      <c r="AQ36" s="323">
        <v>2067567</v>
      </c>
      <c r="AR36" s="100">
        <f t="shared" si="16"/>
        <v>2067567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0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0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0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0</v>
      </c>
      <c r="AP43" s="101">
        <v>0</v>
      </c>
      <c r="AQ43" s="323">
        <v>2472973</v>
      </c>
      <c r="AR43" s="100">
        <f t="shared" si="16"/>
        <v>2472973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0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0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0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0</v>
      </c>
      <c r="AP52" s="101">
        <v>0</v>
      </c>
      <c r="AQ52" s="323">
        <v>1662162</v>
      </c>
      <c r="AR52" s="100">
        <f t="shared" si="16"/>
        <v>1662162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0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0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314">
        <v>0</v>
      </c>
      <c r="AP57" s="101">
        <v>0</v>
      </c>
      <c r="AQ57" s="323">
        <v>1256756</v>
      </c>
      <c r="AR57" s="100">
        <f t="shared" si="16"/>
        <v>1256756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0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0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14108105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6648647</v>
      </c>
      <c r="AP64" s="72">
        <f t="shared" si="29"/>
        <v>0</v>
      </c>
      <c r="AQ64" s="72">
        <f t="shared" si="29"/>
        <v>7459458</v>
      </c>
      <c r="AR64" s="18">
        <f t="shared" si="29"/>
        <v>7459458</v>
      </c>
      <c r="AS64" s="18">
        <f t="shared" si="29"/>
        <v>14108105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14108105</v>
      </c>
      <c r="BP64" s="156">
        <v>117469089</v>
      </c>
      <c r="BQ64" s="156">
        <f>AS64/BP64*100</f>
        <v>12.01005738624567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9956147</v>
      </c>
      <c r="AP128" s="19">
        <f>+AP123+AP112+AP103+AP80+AP64+AP19+AP127</f>
        <v>0</v>
      </c>
      <c r="AQ128" s="19">
        <f t="shared" ref="AQ128:AR128" si="98">+AQ123+AQ112+AQ103+AQ80+AQ64+AQ19+AQ127</f>
        <v>7459458</v>
      </c>
      <c r="AR128" s="19">
        <f t="shared" si="98"/>
        <v>7459458</v>
      </c>
      <c r="AS128" s="19">
        <f>+AS123+AS112+AS103+AS80+AS64+AS19+AS127</f>
        <v>17415605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720</v>
      </c>
      <c r="BK130" s="98">
        <f>BK128-AS128</f>
        <v>450751470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U115" zoomScale="86" zoomScaleNormal="96" zoomScaleSheetLayoutView="86" workbookViewId="0">
      <selection activeCell="AS135" sqref="AS135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28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730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729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728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28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27" t="s">
        <v>19</v>
      </c>
      <c r="F11" s="327" t="s">
        <v>20</v>
      </c>
      <c r="G11" s="327" t="s">
        <v>21</v>
      </c>
      <c r="H11" s="365"/>
      <c r="I11" s="6" t="s">
        <v>22</v>
      </c>
      <c r="J11" s="7" t="s">
        <v>23</v>
      </c>
      <c r="K11" s="326" t="s">
        <v>24</v>
      </c>
      <c r="L11" s="326" t="s">
        <v>25</v>
      </c>
      <c r="M11" s="326" t="s">
        <v>20</v>
      </c>
      <c r="N11" s="326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24" t="s">
        <v>34</v>
      </c>
      <c r="Y11" s="324" t="s">
        <v>35</v>
      </c>
      <c r="Z11" s="324" t="s">
        <v>36</v>
      </c>
      <c r="AA11" s="324" t="s">
        <v>37</v>
      </c>
      <c r="AB11" s="324" t="s">
        <v>38</v>
      </c>
      <c r="AC11" s="324" t="s">
        <v>39</v>
      </c>
      <c r="AD11" s="324" t="s">
        <v>40</v>
      </c>
      <c r="AE11" s="324" t="s">
        <v>37</v>
      </c>
      <c r="AF11" s="324" t="s">
        <v>41</v>
      </c>
      <c r="AG11" s="324" t="s">
        <v>42</v>
      </c>
      <c r="AH11" s="324" t="s">
        <v>43</v>
      </c>
      <c r="AI11" s="324" t="s">
        <v>37</v>
      </c>
      <c r="AJ11" s="324" t="s">
        <v>44</v>
      </c>
      <c r="AK11" s="324" t="s">
        <v>45</v>
      </c>
      <c r="AL11" s="324" t="s">
        <v>46</v>
      </c>
      <c r="AM11" s="324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25">
        <v>1</v>
      </c>
      <c r="B12" s="325">
        <v>2</v>
      </c>
      <c r="C12" s="325">
        <v>3</v>
      </c>
      <c r="D12" s="367">
        <v>4</v>
      </c>
      <c r="E12" s="367"/>
      <c r="F12" s="325">
        <v>5</v>
      </c>
      <c r="G12" s="325">
        <v>6</v>
      </c>
      <c r="H12" s="325">
        <v>7</v>
      </c>
      <c r="I12" s="325">
        <v>8</v>
      </c>
      <c r="J12" s="325">
        <v>9</v>
      </c>
      <c r="K12" s="325">
        <v>10</v>
      </c>
      <c r="L12" s="325">
        <v>11</v>
      </c>
      <c r="M12" s="325">
        <v>12</v>
      </c>
      <c r="N12" s="325">
        <v>13</v>
      </c>
      <c r="O12" s="325">
        <v>14</v>
      </c>
      <c r="P12" s="325">
        <v>15</v>
      </c>
      <c r="Q12" s="325">
        <v>16</v>
      </c>
      <c r="R12" s="325">
        <v>17</v>
      </c>
      <c r="S12" s="325">
        <f>R12+1</f>
        <v>18</v>
      </c>
      <c r="T12" s="325">
        <f t="shared" ref="T12:W12" si="0">S12+1</f>
        <v>19</v>
      </c>
      <c r="U12" s="325">
        <f t="shared" si="0"/>
        <v>20</v>
      </c>
      <c r="V12" s="325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25"/>
      <c r="AX12" s="144">
        <f>AV12+1</f>
        <v>30</v>
      </c>
      <c r="AY12" s="144">
        <f t="shared" si="2"/>
        <v>31</v>
      </c>
      <c r="AZ12" s="144">
        <f t="shared" si="2"/>
        <v>32</v>
      </c>
      <c r="BA12" s="325"/>
      <c r="BB12" s="144">
        <f>AZ12+1</f>
        <v>33</v>
      </c>
      <c r="BC12" s="144">
        <f t="shared" si="2"/>
        <v>34</v>
      </c>
      <c r="BD12" s="144">
        <f t="shared" si="2"/>
        <v>35</v>
      </c>
      <c r="BE12" s="325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/>
      <c r="L34" s="38" t="s">
        <v>132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0</v>
      </c>
      <c r="AR34" s="100">
        <f t="shared" si="16"/>
        <v>0</v>
      </c>
      <c r="AS34" s="100">
        <f t="shared" si="17"/>
        <v>0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/>
      <c r="L35" s="38" t="s">
        <v>132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2067567</v>
      </c>
      <c r="AP36" s="101">
        <v>0</v>
      </c>
      <c r="AQ36" s="323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0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0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0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2472973</v>
      </c>
      <c r="AP43" s="101">
        <v>0</v>
      </c>
      <c r="AQ43" s="323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0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0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0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323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0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0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323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0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0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14108105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14108105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14108105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14108105</v>
      </c>
      <c r="BP64" s="156">
        <v>117469089</v>
      </c>
      <c r="BQ64" s="156">
        <f>AS64/BP64*100</f>
        <v>12.01005738624567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17415605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17415605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727</v>
      </c>
      <c r="BK130" s="98">
        <f>BK128-AS128</f>
        <v>450751470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U113" zoomScale="86" zoomScaleNormal="96" zoomScaleSheetLayoutView="86" workbookViewId="0">
      <selection activeCell="AQ125" sqref="AQ125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28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33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30" t="s">
        <v>19</v>
      </c>
      <c r="F11" s="330" t="s">
        <v>20</v>
      </c>
      <c r="G11" s="330" t="s">
        <v>21</v>
      </c>
      <c r="H11" s="365"/>
      <c r="I11" s="6" t="s">
        <v>22</v>
      </c>
      <c r="J11" s="7" t="s">
        <v>23</v>
      </c>
      <c r="K11" s="329" t="s">
        <v>24</v>
      </c>
      <c r="L11" s="329" t="s">
        <v>25</v>
      </c>
      <c r="M11" s="329" t="s">
        <v>20</v>
      </c>
      <c r="N11" s="329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32" t="s">
        <v>34</v>
      </c>
      <c r="Y11" s="332" t="s">
        <v>35</v>
      </c>
      <c r="Z11" s="332" t="s">
        <v>36</v>
      </c>
      <c r="AA11" s="332" t="s">
        <v>37</v>
      </c>
      <c r="AB11" s="332" t="s">
        <v>38</v>
      </c>
      <c r="AC11" s="332" t="s">
        <v>39</v>
      </c>
      <c r="AD11" s="332" t="s">
        <v>40</v>
      </c>
      <c r="AE11" s="332" t="s">
        <v>37</v>
      </c>
      <c r="AF11" s="332" t="s">
        <v>41</v>
      </c>
      <c r="AG11" s="332" t="s">
        <v>42</v>
      </c>
      <c r="AH11" s="332" t="s">
        <v>43</v>
      </c>
      <c r="AI11" s="332" t="s">
        <v>37</v>
      </c>
      <c r="AJ11" s="332" t="s">
        <v>44</v>
      </c>
      <c r="AK11" s="332" t="s">
        <v>45</v>
      </c>
      <c r="AL11" s="332" t="s">
        <v>46</v>
      </c>
      <c r="AM11" s="332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31">
        <v>1</v>
      </c>
      <c r="B12" s="331">
        <v>2</v>
      </c>
      <c r="C12" s="331">
        <v>3</v>
      </c>
      <c r="D12" s="367">
        <v>4</v>
      </c>
      <c r="E12" s="367"/>
      <c r="F12" s="331">
        <v>5</v>
      </c>
      <c r="G12" s="331">
        <v>6</v>
      </c>
      <c r="H12" s="331">
        <v>7</v>
      </c>
      <c r="I12" s="331">
        <v>8</v>
      </c>
      <c r="J12" s="331">
        <v>9</v>
      </c>
      <c r="K12" s="331">
        <v>10</v>
      </c>
      <c r="L12" s="331">
        <v>11</v>
      </c>
      <c r="M12" s="331">
        <v>12</v>
      </c>
      <c r="N12" s="331">
        <v>13</v>
      </c>
      <c r="O12" s="331">
        <v>14</v>
      </c>
      <c r="P12" s="331">
        <v>15</v>
      </c>
      <c r="Q12" s="331">
        <v>16</v>
      </c>
      <c r="R12" s="331">
        <v>17</v>
      </c>
      <c r="S12" s="331">
        <f>R12+1</f>
        <v>18</v>
      </c>
      <c r="T12" s="331">
        <f t="shared" ref="T12:W12" si="0">S12+1</f>
        <v>19</v>
      </c>
      <c r="U12" s="331">
        <f t="shared" si="0"/>
        <v>20</v>
      </c>
      <c r="V12" s="331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31"/>
      <c r="AX12" s="144">
        <f>AV12+1</f>
        <v>30</v>
      </c>
      <c r="AY12" s="144">
        <f t="shared" si="2"/>
        <v>31</v>
      </c>
      <c r="AZ12" s="144">
        <f t="shared" si="2"/>
        <v>32</v>
      </c>
      <c r="BA12" s="331"/>
      <c r="BB12" s="144">
        <f>AZ12+1</f>
        <v>33</v>
      </c>
      <c r="BC12" s="144">
        <f t="shared" si="2"/>
        <v>34</v>
      </c>
      <c r="BD12" s="144">
        <f t="shared" si="2"/>
        <v>35</v>
      </c>
      <c r="BE12" s="331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 t="s">
        <v>725</v>
      </c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/>
      <c r="L34" s="38" t="s">
        <v>132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0</v>
      </c>
      <c r="AR34" s="100">
        <f t="shared" si="16"/>
        <v>0</v>
      </c>
      <c r="AS34" s="100">
        <f t="shared" si="17"/>
        <v>0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/>
      <c r="L35" s="38" t="s">
        <v>132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2067567</v>
      </c>
      <c r="AP36" s="101">
        <v>0</v>
      </c>
      <c r="AQ36" s="323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0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0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0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2472973</v>
      </c>
      <c r="AP43" s="101">
        <v>0</v>
      </c>
      <c r="AQ43" s="323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0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0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0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323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0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0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323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0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0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14108105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14108105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14108105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14108105</v>
      </c>
      <c r="BP64" s="156">
        <v>117469089</v>
      </c>
      <c r="BQ64" s="156">
        <f>AS64/BP64*100</f>
        <v>12.01005738624567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17415605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17415605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727</v>
      </c>
      <c r="BK130" s="98">
        <f>BK128-AS128</f>
        <v>450751470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A10:A11"/>
    <mergeCell ref="B10:B11"/>
    <mergeCell ref="C10:G10"/>
    <mergeCell ref="H10:H11"/>
    <mergeCell ref="I10:K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T1" zoomScale="86" zoomScaleNormal="96" zoomScaleSheetLayoutView="86" workbookViewId="0">
      <selection activeCell="AS1" sqref="AS1"/>
    </sheetView>
  </sheetViews>
  <sheetFormatPr defaultRowHeight="15"/>
  <cols>
    <col min="1" max="1" width="4.625" style="2" customWidth="1"/>
    <col min="2" max="2" width="12.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875" style="2" customWidth="1"/>
    <col min="43" max="43" width="12.25" style="2" customWidth="1"/>
    <col min="44" max="44" width="12" style="2" customWidth="1"/>
    <col min="45" max="45" width="28.7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11.5" style="2" bestFit="1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38" t="s">
        <v>658</v>
      </c>
      <c r="BK10" s="382" t="s">
        <v>15</v>
      </c>
      <c r="BL10" s="382" t="s">
        <v>657</v>
      </c>
      <c r="BM10" s="382" t="s">
        <v>659</v>
      </c>
      <c r="BN10" s="374" t="s">
        <v>10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37" t="s">
        <v>19</v>
      </c>
      <c r="F11" s="337" t="s">
        <v>20</v>
      </c>
      <c r="G11" s="337" t="s">
        <v>21</v>
      </c>
      <c r="H11" s="365"/>
      <c r="I11" s="6" t="s">
        <v>22</v>
      </c>
      <c r="J11" s="7" t="s">
        <v>23</v>
      </c>
      <c r="K11" s="336" t="s">
        <v>24</v>
      </c>
      <c r="L11" s="336" t="s">
        <v>25</v>
      </c>
      <c r="M11" s="336" t="s">
        <v>20</v>
      </c>
      <c r="N11" s="336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34" t="s">
        <v>34</v>
      </c>
      <c r="Y11" s="334" t="s">
        <v>35</v>
      </c>
      <c r="Z11" s="334" t="s">
        <v>36</v>
      </c>
      <c r="AA11" s="334" t="s">
        <v>37</v>
      </c>
      <c r="AB11" s="334" t="s">
        <v>38</v>
      </c>
      <c r="AC11" s="334" t="s">
        <v>39</v>
      </c>
      <c r="AD11" s="334" t="s">
        <v>40</v>
      </c>
      <c r="AE11" s="334" t="s">
        <v>37</v>
      </c>
      <c r="AF11" s="334" t="s">
        <v>41</v>
      </c>
      <c r="AG11" s="334" t="s">
        <v>42</v>
      </c>
      <c r="AH11" s="334" t="s">
        <v>43</v>
      </c>
      <c r="AI11" s="334" t="s">
        <v>37</v>
      </c>
      <c r="AJ11" s="334" t="s">
        <v>44</v>
      </c>
      <c r="AK11" s="334" t="s">
        <v>45</v>
      </c>
      <c r="AL11" s="334" t="s">
        <v>46</v>
      </c>
      <c r="AM11" s="334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35">
        <v>1</v>
      </c>
      <c r="B12" s="335">
        <v>2</v>
      </c>
      <c r="C12" s="335">
        <v>3</v>
      </c>
      <c r="D12" s="367">
        <v>4</v>
      </c>
      <c r="E12" s="367"/>
      <c r="F12" s="335">
        <v>5</v>
      </c>
      <c r="G12" s="335">
        <v>6</v>
      </c>
      <c r="H12" s="335">
        <v>7</v>
      </c>
      <c r="I12" s="335">
        <v>8</v>
      </c>
      <c r="J12" s="335">
        <v>9</v>
      </c>
      <c r="K12" s="335">
        <v>10</v>
      </c>
      <c r="L12" s="335">
        <v>11</v>
      </c>
      <c r="M12" s="335">
        <v>12</v>
      </c>
      <c r="N12" s="335">
        <v>13</v>
      </c>
      <c r="O12" s="335">
        <v>14</v>
      </c>
      <c r="P12" s="335">
        <v>15</v>
      </c>
      <c r="Q12" s="335">
        <v>16</v>
      </c>
      <c r="R12" s="335">
        <v>17</v>
      </c>
      <c r="S12" s="335">
        <f>R12+1</f>
        <v>18</v>
      </c>
      <c r="T12" s="335">
        <f t="shared" ref="T12:W12" si="0">S12+1</f>
        <v>19</v>
      </c>
      <c r="U12" s="335">
        <f t="shared" si="0"/>
        <v>20</v>
      </c>
      <c r="V12" s="335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35"/>
      <c r="AX12" s="144">
        <f>AV12+1</f>
        <v>30</v>
      </c>
      <c r="AY12" s="144">
        <f t="shared" si="2"/>
        <v>31</v>
      </c>
      <c r="AZ12" s="144">
        <f t="shared" si="2"/>
        <v>32</v>
      </c>
      <c r="BA12" s="335"/>
      <c r="BB12" s="144">
        <f>AZ12+1</f>
        <v>33</v>
      </c>
      <c r="BC12" s="144">
        <f t="shared" si="2"/>
        <v>34</v>
      </c>
      <c r="BD12" s="144">
        <f t="shared" si="2"/>
        <v>35</v>
      </c>
      <c r="BE12" s="335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0</v>
      </c>
      <c r="AR34" s="100">
        <f t="shared" si="16"/>
        <v>0</v>
      </c>
      <c r="AS34" s="100">
        <f t="shared" si="17"/>
        <v>0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2067567</v>
      </c>
      <c r="AP36" s="101">
        <v>0</v>
      </c>
      <c r="AQ36" s="323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0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0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0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0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0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0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2472973</v>
      </c>
      <c r="AP43" s="101">
        <v>0</v>
      </c>
      <c r="AQ43" s="323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0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0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0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0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0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0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0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0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323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0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0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0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0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323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0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0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14108105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14108105</v>
      </c>
      <c r="AP64" s="72">
        <f t="shared" si="29"/>
        <v>0</v>
      </c>
      <c r="AQ64" s="72">
        <f t="shared" si="29"/>
        <v>0</v>
      </c>
      <c r="AR64" s="18">
        <f t="shared" si="29"/>
        <v>0</v>
      </c>
      <c r="AS64" s="18">
        <f t="shared" si="29"/>
        <v>14108105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14108105</v>
      </c>
      <c r="BP64" s="156">
        <v>117469089</v>
      </c>
      <c r="BQ64" s="156">
        <f>AS64/BP64*100</f>
        <v>12.01005738624567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17415605</v>
      </c>
      <c r="AP128" s="19">
        <f>+AP123+AP112+AP103+AP80+AP64+AP19+AP127</f>
        <v>0</v>
      </c>
      <c r="AQ128" s="19">
        <f t="shared" ref="AQ128:AR128" si="98">+AQ123+AQ112+AQ103+AQ80+AQ64+AQ19+AQ127</f>
        <v>0</v>
      </c>
      <c r="AR128" s="19">
        <f t="shared" si="98"/>
        <v>0</v>
      </c>
      <c r="AS128" s="19">
        <f>+AS123+AS112+AS103+AS80+AS64+AS19+AS127</f>
        <v>17415605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727</v>
      </c>
      <c r="BK130" s="98">
        <f>BK128-AS128</f>
        <v>450751470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256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C104" zoomScale="86" zoomScaleNormal="96" zoomScaleSheetLayoutView="86" workbookViewId="0">
      <selection activeCell="E130" sqref="E130"/>
    </sheetView>
  </sheetViews>
  <sheetFormatPr defaultRowHeight="15"/>
  <cols>
    <col min="1" max="1" width="4.625" style="2" customWidth="1"/>
    <col min="2" max="2" width="9.87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125" style="2" customWidth="1"/>
    <col min="43" max="43" width="11" style="2" customWidth="1"/>
    <col min="44" max="44" width="11.375" style="2" customWidth="1"/>
    <col min="45" max="45" width="21.62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6.875" style="2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44" t="s">
        <v>658</v>
      </c>
      <c r="BK10" s="382" t="s">
        <v>15</v>
      </c>
      <c r="BL10" s="382" t="s">
        <v>657</v>
      </c>
      <c r="BM10" s="382" t="s">
        <v>659</v>
      </c>
      <c r="BN10" s="374" t="s">
        <v>733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43" t="s">
        <v>19</v>
      </c>
      <c r="F11" s="343" t="s">
        <v>20</v>
      </c>
      <c r="G11" s="343" t="s">
        <v>21</v>
      </c>
      <c r="H11" s="365"/>
      <c r="I11" s="6" t="s">
        <v>22</v>
      </c>
      <c r="J11" s="7" t="s">
        <v>23</v>
      </c>
      <c r="K11" s="342" t="s">
        <v>24</v>
      </c>
      <c r="L11" s="342" t="s">
        <v>25</v>
      </c>
      <c r="M11" s="342" t="s">
        <v>20</v>
      </c>
      <c r="N11" s="342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40" t="s">
        <v>34</v>
      </c>
      <c r="Y11" s="340" t="s">
        <v>35</v>
      </c>
      <c r="Z11" s="340" t="s">
        <v>36</v>
      </c>
      <c r="AA11" s="340" t="s">
        <v>37</v>
      </c>
      <c r="AB11" s="340" t="s">
        <v>38</v>
      </c>
      <c r="AC11" s="340" t="s">
        <v>39</v>
      </c>
      <c r="AD11" s="340" t="s">
        <v>40</v>
      </c>
      <c r="AE11" s="340" t="s">
        <v>37</v>
      </c>
      <c r="AF11" s="340" t="s">
        <v>41</v>
      </c>
      <c r="AG11" s="340" t="s">
        <v>42</v>
      </c>
      <c r="AH11" s="340" t="s">
        <v>43</v>
      </c>
      <c r="AI11" s="340" t="s">
        <v>37</v>
      </c>
      <c r="AJ11" s="340" t="s">
        <v>44</v>
      </c>
      <c r="AK11" s="340" t="s">
        <v>45</v>
      </c>
      <c r="AL11" s="340" t="s">
        <v>46</v>
      </c>
      <c r="AM11" s="340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41">
        <v>1</v>
      </c>
      <c r="B12" s="341">
        <v>2</v>
      </c>
      <c r="C12" s="341">
        <v>3</v>
      </c>
      <c r="D12" s="367">
        <v>4</v>
      </c>
      <c r="E12" s="367"/>
      <c r="F12" s="341">
        <v>5</v>
      </c>
      <c r="G12" s="341">
        <v>6</v>
      </c>
      <c r="H12" s="341">
        <v>7</v>
      </c>
      <c r="I12" s="341">
        <v>8</v>
      </c>
      <c r="J12" s="341">
        <v>9</v>
      </c>
      <c r="K12" s="341">
        <v>10</v>
      </c>
      <c r="L12" s="341">
        <v>11</v>
      </c>
      <c r="M12" s="341">
        <v>12</v>
      </c>
      <c r="N12" s="341">
        <v>13</v>
      </c>
      <c r="O12" s="341">
        <v>14</v>
      </c>
      <c r="P12" s="341">
        <v>15</v>
      </c>
      <c r="Q12" s="341">
        <v>16</v>
      </c>
      <c r="R12" s="341">
        <v>17</v>
      </c>
      <c r="S12" s="341">
        <f>R12+1</f>
        <v>18</v>
      </c>
      <c r="T12" s="341">
        <f t="shared" ref="T12:W12" si="0">S12+1</f>
        <v>19</v>
      </c>
      <c r="U12" s="341">
        <f t="shared" si="0"/>
        <v>20</v>
      </c>
      <c r="V12" s="341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41"/>
      <c r="AX12" s="144">
        <f>AV12+1</f>
        <v>30</v>
      </c>
      <c r="AY12" s="144">
        <f t="shared" si="2"/>
        <v>31</v>
      </c>
      <c r="AZ12" s="144">
        <f t="shared" si="2"/>
        <v>32</v>
      </c>
      <c r="BA12" s="341"/>
      <c r="BB12" s="144">
        <f>AZ12+1</f>
        <v>33</v>
      </c>
      <c r="BC12" s="144">
        <f t="shared" si="2"/>
        <v>34</v>
      </c>
      <c r="BD12" s="144">
        <f t="shared" si="2"/>
        <v>35</v>
      </c>
      <c r="BE12" s="341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0</v>
      </c>
      <c r="AP34" s="101">
        <v>0</v>
      </c>
      <c r="AQ34" s="101">
        <v>2067567</v>
      </c>
      <c r="AR34" s="100">
        <f t="shared" si="16"/>
        <v>2067567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2067567</v>
      </c>
      <c r="AP36" s="101">
        <v>0</v>
      </c>
      <c r="AQ36" s="141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4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4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4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4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4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4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2472973</v>
      </c>
      <c r="AP43" s="101">
        <v>0</v>
      </c>
      <c r="AQ43" s="141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4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41">
        <v>0</v>
      </c>
      <c r="AR45" s="100">
        <f t="shared" si="16"/>
        <v>0</v>
      </c>
      <c r="AS45" s="100">
        <f t="shared" si="17"/>
        <v>0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41">
        <v>0</v>
      </c>
      <c r="AR46" s="100">
        <f t="shared" si="16"/>
        <v>0</v>
      </c>
      <c r="AS46" s="100">
        <f t="shared" si="17"/>
        <v>0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4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4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4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4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4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141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4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4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4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4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141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4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4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16175672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14108105</v>
      </c>
      <c r="AP64" s="72">
        <f t="shared" si="29"/>
        <v>0</v>
      </c>
      <c r="AQ64" s="72">
        <f t="shared" si="29"/>
        <v>2067567</v>
      </c>
      <c r="AR64" s="18">
        <f t="shared" si="29"/>
        <v>2067567</v>
      </c>
      <c r="AS64" s="18">
        <f t="shared" si="29"/>
        <v>16175672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16175672</v>
      </c>
      <c r="BP64" s="156">
        <v>117469089</v>
      </c>
      <c r="BQ64" s="156">
        <f>AS64/BP64*100</f>
        <v>13.770151907792524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17415605</v>
      </c>
      <c r="AP128" s="19">
        <f>+AP123+AP112+AP103+AP80+AP64+AP19+AP127</f>
        <v>0</v>
      </c>
      <c r="AQ128" s="19">
        <f t="shared" ref="AQ128:AR128" si="98">+AQ123+AQ112+AQ103+AQ80+AQ64+AQ19+AQ127</f>
        <v>2067567</v>
      </c>
      <c r="AR128" s="19">
        <f t="shared" si="98"/>
        <v>2067567</v>
      </c>
      <c r="AS128" s="19">
        <f>+AS123+AS112+AS103+AS80+AS64+AS19+AS127</f>
        <v>19483172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727</v>
      </c>
      <c r="BK130" s="98">
        <f>BK128-AS128</f>
        <v>448683903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A10:A11"/>
    <mergeCell ref="B10:B11"/>
    <mergeCell ref="C10:G10"/>
    <mergeCell ref="H10:H11"/>
    <mergeCell ref="I10:K10"/>
  </mergeCells>
  <pageMargins left="0.31496062992125984" right="0" top="0.23622047244094491" bottom="0" header="0" footer="0"/>
  <pageSetup paperSize="9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37"/>
  <sheetViews>
    <sheetView view="pageBreakPreview" topLeftCell="R118" zoomScale="86" zoomScaleNormal="96" zoomScaleSheetLayoutView="86" workbookViewId="0">
      <selection activeCell="AO132" sqref="AO132"/>
    </sheetView>
  </sheetViews>
  <sheetFormatPr defaultRowHeight="15"/>
  <cols>
    <col min="1" max="1" width="4.625" style="2" customWidth="1"/>
    <col min="2" max="2" width="9.875" style="2" customWidth="1"/>
    <col min="3" max="3" width="27.625" style="2" customWidth="1"/>
    <col min="4" max="4" width="7.625" style="2" customWidth="1"/>
    <col min="5" max="5" width="10.375" style="2" customWidth="1"/>
    <col min="6" max="6" width="31.625" style="2" customWidth="1"/>
    <col min="7" max="7" width="14.125" style="2" customWidth="1"/>
    <col min="8" max="8" width="21.875" style="2" customWidth="1"/>
    <col min="9" max="9" width="29.625" style="2" customWidth="1"/>
    <col min="10" max="10" width="11.375" style="2" customWidth="1"/>
    <col min="11" max="11" width="11.125" style="2" customWidth="1"/>
    <col min="12" max="12" width="28.625" style="2" customWidth="1"/>
    <col min="13" max="13" width="56" style="2" customWidth="1"/>
    <col min="14" max="14" width="20.625" style="2" customWidth="1"/>
    <col min="15" max="15" width="16.625" style="2" bestFit="1" customWidth="1"/>
    <col min="16" max="16" width="16.875" style="2" bestFit="1" customWidth="1"/>
    <col min="17" max="17" width="12.125" style="2" bestFit="1" customWidth="1"/>
    <col min="18" max="18" width="12.5" style="2" customWidth="1"/>
    <col min="19" max="19" width="11.625" style="2" customWidth="1"/>
    <col min="20" max="20" width="6.5" style="2" customWidth="1"/>
    <col min="21" max="21" width="12.875" style="2" customWidth="1"/>
    <col min="22" max="22" width="13.25" style="2" customWidth="1"/>
    <col min="23" max="23" width="13.875" style="2" hidden="1" customWidth="1"/>
    <col min="24" max="40" width="9" style="2" hidden="1" customWidth="1"/>
    <col min="41" max="41" width="12.5" style="2" customWidth="1"/>
    <col min="42" max="42" width="11.125" style="2" customWidth="1"/>
    <col min="43" max="43" width="11" style="2" customWidth="1"/>
    <col min="44" max="44" width="11.375" style="2" customWidth="1"/>
    <col min="45" max="45" width="21.625" style="2" customWidth="1"/>
    <col min="46" max="46" width="11.125" style="2" hidden="1" customWidth="1"/>
    <col min="47" max="48" width="10.375" style="2" hidden="1" customWidth="1"/>
    <col min="49" max="49" width="11.125" style="2" hidden="1" customWidth="1"/>
    <col min="50" max="50" width="10.375" style="2" hidden="1" customWidth="1"/>
    <col min="51" max="51" width="12.25" style="2" hidden="1" customWidth="1"/>
    <col min="52" max="52" width="11.125" style="2" hidden="1" customWidth="1"/>
    <col min="53" max="53" width="12.25" style="2" hidden="1" customWidth="1"/>
    <col min="54" max="57" width="11.125" style="2" hidden="1" customWidth="1"/>
    <col min="58" max="58" width="12.25" style="2" hidden="1" customWidth="1"/>
    <col min="59" max="60" width="10.375" style="2" hidden="1" customWidth="1"/>
    <col min="61" max="62" width="12.25" style="2" hidden="1" customWidth="1"/>
    <col min="63" max="63" width="13.75" style="2" hidden="1" customWidth="1"/>
    <col min="64" max="65" width="12.875" style="2" hidden="1" customWidth="1"/>
    <col min="66" max="66" width="6.875" style="2" customWidth="1"/>
    <col min="67" max="67" width="10.25" style="133" bestFit="1" customWidth="1"/>
    <col min="68" max="68" width="13.375" style="133" bestFit="1" customWidth="1"/>
    <col min="69" max="69" width="11.25" style="133" bestFit="1" customWidth="1"/>
    <col min="70" max="70" width="17.25" style="133" customWidth="1"/>
    <col min="71" max="71" width="10.5" style="133" bestFit="1" customWidth="1"/>
    <col min="72" max="72" width="9.375" style="133" bestFit="1" customWidth="1"/>
    <col min="73" max="73" width="11.875" style="133" customWidth="1"/>
    <col min="74" max="74" width="9" style="133"/>
    <col min="75" max="75" width="10.5" style="133" bestFit="1" customWidth="1"/>
    <col min="76" max="16384" width="9" style="2"/>
  </cols>
  <sheetData>
    <row r="1" spans="1:75" customFormat="1">
      <c r="A1" s="4" t="s">
        <v>381</v>
      </c>
      <c r="AD1" s="53"/>
      <c r="AG1" s="53"/>
      <c r="BO1" s="137"/>
      <c r="BP1" s="137"/>
      <c r="BQ1" s="137"/>
      <c r="BR1" s="137"/>
      <c r="BS1" s="137"/>
      <c r="BT1" s="137"/>
      <c r="BU1" s="137"/>
      <c r="BV1" s="137"/>
      <c r="BW1" s="137"/>
    </row>
    <row r="2" spans="1:75" customFormat="1">
      <c r="A2" s="4" t="s">
        <v>379</v>
      </c>
      <c r="AD2" s="53"/>
      <c r="AG2" s="53"/>
      <c r="BO2" s="137"/>
      <c r="BP2" s="148"/>
      <c r="BQ2" s="148"/>
      <c r="BR2" s="148"/>
      <c r="BS2" s="148"/>
      <c r="BT2" s="148"/>
      <c r="BU2" s="148"/>
      <c r="BV2" s="148"/>
      <c r="BW2" s="137"/>
    </row>
    <row r="3" spans="1:75" customFormat="1">
      <c r="A3" s="4" t="s">
        <v>380</v>
      </c>
      <c r="AD3" s="53"/>
      <c r="AG3" s="53"/>
      <c r="BO3" s="137"/>
      <c r="BP3" s="137"/>
      <c r="BQ3" s="137"/>
      <c r="BR3" s="137"/>
      <c r="BS3" s="137"/>
      <c r="BT3" s="149"/>
      <c r="BU3" s="150"/>
      <c r="BV3" s="149"/>
      <c r="BW3" s="149"/>
    </row>
    <row r="4" spans="1:75" customFormat="1">
      <c r="A4" s="4" t="s">
        <v>718</v>
      </c>
      <c r="M4" s="181"/>
      <c r="AD4" s="53"/>
      <c r="AG4" s="53"/>
      <c r="AR4" s="126"/>
      <c r="AS4" s="126"/>
      <c r="BO4" s="137"/>
      <c r="BP4" s="137"/>
      <c r="BQ4" s="151"/>
      <c r="BR4" s="137"/>
      <c r="BS4" s="137"/>
      <c r="BT4" s="137"/>
      <c r="BU4" s="150"/>
      <c r="BV4" s="137"/>
      <c r="BW4" s="137"/>
    </row>
    <row r="5" spans="1:75" customFormat="1" ht="14.25">
      <c r="AD5" s="53"/>
      <c r="AG5" s="53"/>
      <c r="AP5" s="126"/>
      <c r="AR5" s="126"/>
      <c r="AS5" s="126"/>
      <c r="BO5" s="137"/>
      <c r="BP5" s="137"/>
      <c r="BQ5" s="137"/>
      <c r="BR5" s="137"/>
      <c r="BS5" s="137"/>
      <c r="BT5" s="137"/>
      <c r="BU5" s="150"/>
      <c r="BV5" s="137"/>
      <c r="BW5" s="137"/>
    </row>
    <row r="6" spans="1:75" customFormat="1">
      <c r="B6" s="54" t="s">
        <v>462</v>
      </c>
      <c r="C6" s="54" t="s">
        <v>719</v>
      </c>
      <c r="AD6" s="53"/>
      <c r="AG6" s="53"/>
      <c r="AQ6" s="126"/>
      <c r="AR6" s="126"/>
      <c r="AS6" s="126"/>
      <c r="BO6" s="137"/>
      <c r="BP6" s="137"/>
      <c r="BQ6" s="137"/>
      <c r="BR6" s="151"/>
      <c r="BS6" s="151">
        <f>BR6/0.9</f>
        <v>0</v>
      </c>
      <c r="BT6" s="151">
        <f>BR6*10%</f>
        <v>0</v>
      </c>
      <c r="BU6" s="151">
        <f>BR6+BS6+BT6</f>
        <v>0</v>
      </c>
      <c r="BV6" s="137"/>
      <c r="BW6" s="137"/>
    </row>
    <row r="7" spans="1:75" customFormat="1">
      <c r="B7" s="4" t="s">
        <v>463</v>
      </c>
      <c r="C7" s="4" t="s">
        <v>460</v>
      </c>
      <c r="AD7" s="53"/>
      <c r="AG7" s="53"/>
      <c r="AR7" s="126"/>
      <c r="AS7" s="126"/>
      <c r="BO7" s="137"/>
      <c r="BP7" s="137"/>
      <c r="BQ7" s="137"/>
      <c r="BR7" s="149"/>
      <c r="BS7" s="149">
        <f>BU7/11</f>
        <v>105000</v>
      </c>
      <c r="BT7" s="149">
        <f>BU7/11</f>
        <v>105000</v>
      </c>
      <c r="BU7" s="150">
        <v>1155000</v>
      </c>
      <c r="BV7" s="137"/>
      <c r="BW7" s="137"/>
    </row>
    <row r="8" spans="1:75" customFormat="1">
      <c r="B8" s="4" t="s">
        <v>464</v>
      </c>
      <c r="C8" s="4" t="s">
        <v>461</v>
      </c>
      <c r="AD8" s="53"/>
      <c r="AG8" s="53"/>
      <c r="BO8" s="137"/>
      <c r="BP8" s="137"/>
      <c r="BQ8" s="137"/>
      <c r="BR8" s="137"/>
      <c r="BS8" s="137"/>
      <c r="BT8" s="137"/>
      <c r="BU8" s="150"/>
      <c r="BV8" s="137"/>
      <c r="BW8" s="137"/>
    </row>
    <row r="9" spans="1:75">
      <c r="H9" s="3"/>
      <c r="I9" s="3"/>
      <c r="BP9" s="137"/>
      <c r="BQ9" s="137"/>
      <c r="BR9" s="137"/>
      <c r="BS9" s="137"/>
      <c r="BT9" s="137"/>
      <c r="BU9" s="150"/>
      <c r="BV9" s="137"/>
    </row>
    <row r="10" spans="1:75" s="4" customFormat="1" ht="23.1" customHeight="1">
      <c r="A10" s="361" t="s">
        <v>1</v>
      </c>
      <c r="B10" s="362" t="s">
        <v>2</v>
      </c>
      <c r="C10" s="361" t="s">
        <v>3</v>
      </c>
      <c r="D10" s="361"/>
      <c r="E10" s="361"/>
      <c r="F10" s="361"/>
      <c r="G10" s="361"/>
      <c r="H10" s="364" t="s">
        <v>4</v>
      </c>
      <c r="I10" s="366" t="s">
        <v>5</v>
      </c>
      <c r="J10" s="366"/>
      <c r="K10" s="366"/>
      <c r="L10" s="361" t="s">
        <v>6</v>
      </c>
      <c r="M10" s="361"/>
      <c r="N10" s="361"/>
      <c r="O10" s="366" t="s">
        <v>7</v>
      </c>
      <c r="P10" s="366"/>
      <c r="Q10" s="366"/>
      <c r="R10" s="361" t="s">
        <v>8</v>
      </c>
      <c r="S10" s="361"/>
      <c r="T10" s="361"/>
      <c r="U10" s="361"/>
      <c r="V10" s="368" t="s">
        <v>9</v>
      </c>
      <c r="W10" s="370" t="s">
        <v>10</v>
      </c>
      <c r="X10" s="360" t="s">
        <v>11</v>
      </c>
      <c r="Y10" s="360"/>
      <c r="Z10" s="360"/>
      <c r="AA10" s="360"/>
      <c r="AB10" s="360" t="s">
        <v>12</v>
      </c>
      <c r="AC10" s="360"/>
      <c r="AD10" s="360"/>
      <c r="AE10" s="360"/>
      <c r="AF10" s="360" t="s">
        <v>13</v>
      </c>
      <c r="AG10" s="360"/>
      <c r="AH10" s="360"/>
      <c r="AI10" s="360"/>
      <c r="AJ10" s="360" t="s">
        <v>14</v>
      </c>
      <c r="AK10" s="360"/>
      <c r="AL10" s="360"/>
      <c r="AM10" s="360"/>
      <c r="AN10" s="360" t="s">
        <v>15</v>
      </c>
      <c r="AO10" s="373" t="s">
        <v>16</v>
      </c>
      <c r="AP10" s="373"/>
      <c r="AQ10" s="373"/>
      <c r="AR10" s="373"/>
      <c r="AS10" s="373"/>
      <c r="AT10" s="383" t="s">
        <v>11</v>
      </c>
      <c r="AU10" s="384"/>
      <c r="AV10" s="384"/>
      <c r="AW10" s="385"/>
      <c r="AX10" s="383" t="s">
        <v>12</v>
      </c>
      <c r="AY10" s="384"/>
      <c r="AZ10" s="384"/>
      <c r="BA10" s="385"/>
      <c r="BB10" s="383" t="s">
        <v>13</v>
      </c>
      <c r="BC10" s="384"/>
      <c r="BD10" s="384"/>
      <c r="BE10" s="385"/>
      <c r="BF10" s="383" t="s">
        <v>14</v>
      </c>
      <c r="BG10" s="384"/>
      <c r="BH10" s="384"/>
      <c r="BI10" s="385"/>
      <c r="BJ10" s="349" t="s">
        <v>658</v>
      </c>
      <c r="BK10" s="382" t="s">
        <v>15</v>
      </c>
      <c r="BL10" s="382" t="s">
        <v>657</v>
      </c>
      <c r="BM10" s="382" t="s">
        <v>659</v>
      </c>
      <c r="BN10" s="374" t="s">
        <v>733</v>
      </c>
      <c r="BO10" s="134"/>
      <c r="BP10" s="137"/>
      <c r="BQ10" s="137"/>
      <c r="BR10" s="137"/>
      <c r="BS10" s="137"/>
      <c r="BT10" s="137"/>
      <c r="BU10" s="150"/>
      <c r="BV10" s="137"/>
      <c r="BW10" s="134"/>
    </row>
    <row r="11" spans="1:75" s="4" customFormat="1" ht="57.75" customHeight="1">
      <c r="A11" s="362"/>
      <c r="B11" s="363"/>
      <c r="C11" s="5" t="s">
        <v>17</v>
      </c>
      <c r="D11" s="5" t="s">
        <v>18</v>
      </c>
      <c r="E11" s="346" t="s">
        <v>19</v>
      </c>
      <c r="F11" s="346" t="s">
        <v>20</v>
      </c>
      <c r="G11" s="346" t="s">
        <v>21</v>
      </c>
      <c r="H11" s="365"/>
      <c r="I11" s="6" t="s">
        <v>22</v>
      </c>
      <c r="J11" s="7" t="s">
        <v>23</v>
      </c>
      <c r="K11" s="345" t="s">
        <v>24</v>
      </c>
      <c r="L11" s="345" t="s">
        <v>25</v>
      </c>
      <c r="M11" s="345" t="s">
        <v>20</v>
      </c>
      <c r="N11" s="345" t="s">
        <v>26</v>
      </c>
      <c r="O11" s="7" t="s">
        <v>27</v>
      </c>
      <c r="P11" s="7" t="s">
        <v>28</v>
      </c>
      <c r="Q11" s="5" t="s">
        <v>29</v>
      </c>
      <c r="R11" s="5" t="s">
        <v>30</v>
      </c>
      <c r="S11" s="5" t="s">
        <v>31</v>
      </c>
      <c r="T11" s="5" t="s">
        <v>32</v>
      </c>
      <c r="U11" s="5" t="s">
        <v>33</v>
      </c>
      <c r="V11" s="369"/>
      <c r="W11" s="371"/>
      <c r="X11" s="348" t="s">
        <v>34</v>
      </c>
      <c r="Y11" s="348" t="s">
        <v>35</v>
      </c>
      <c r="Z11" s="348" t="s">
        <v>36</v>
      </c>
      <c r="AA11" s="348" t="s">
        <v>37</v>
      </c>
      <c r="AB11" s="348" t="s">
        <v>38</v>
      </c>
      <c r="AC11" s="348" t="s">
        <v>39</v>
      </c>
      <c r="AD11" s="348" t="s">
        <v>40</v>
      </c>
      <c r="AE11" s="348" t="s">
        <v>37</v>
      </c>
      <c r="AF11" s="348" t="s">
        <v>41</v>
      </c>
      <c r="AG11" s="348" t="s">
        <v>42</v>
      </c>
      <c r="AH11" s="348" t="s">
        <v>43</v>
      </c>
      <c r="AI11" s="348" t="s">
        <v>37</v>
      </c>
      <c r="AJ11" s="348" t="s">
        <v>44</v>
      </c>
      <c r="AK11" s="348" t="s">
        <v>45</v>
      </c>
      <c r="AL11" s="348" t="s">
        <v>46</v>
      </c>
      <c r="AM11" s="348" t="s">
        <v>37</v>
      </c>
      <c r="AN11" s="372"/>
      <c r="AO11" s="8" t="s">
        <v>47</v>
      </c>
      <c r="AP11" s="8" t="s">
        <v>48</v>
      </c>
      <c r="AQ11" s="8" t="s">
        <v>49</v>
      </c>
      <c r="AR11" s="8" t="s">
        <v>50</v>
      </c>
      <c r="AS11" s="8" t="s">
        <v>51</v>
      </c>
      <c r="AT11" s="226" t="s">
        <v>34</v>
      </c>
      <c r="AU11" s="226" t="s">
        <v>35</v>
      </c>
      <c r="AV11" s="226" t="s">
        <v>36</v>
      </c>
      <c r="AW11" s="227" t="s">
        <v>656</v>
      </c>
      <c r="AX11" s="226" t="s">
        <v>38</v>
      </c>
      <c r="AY11" s="226" t="s">
        <v>39</v>
      </c>
      <c r="AZ11" s="226" t="s">
        <v>40</v>
      </c>
      <c r="BA11" s="227" t="s">
        <v>37</v>
      </c>
      <c r="BB11" s="226" t="s">
        <v>41</v>
      </c>
      <c r="BC11" s="226" t="s">
        <v>42</v>
      </c>
      <c r="BD11" s="226" t="s">
        <v>43</v>
      </c>
      <c r="BE11" s="227" t="s">
        <v>37</v>
      </c>
      <c r="BF11" s="226" t="s">
        <v>44</v>
      </c>
      <c r="BG11" s="226" t="s">
        <v>45</v>
      </c>
      <c r="BH11" s="226" t="s">
        <v>46</v>
      </c>
      <c r="BI11" s="227" t="s">
        <v>37</v>
      </c>
      <c r="BJ11" s="227" t="s">
        <v>30</v>
      </c>
      <c r="BK11" s="382"/>
      <c r="BL11" s="382"/>
      <c r="BM11" s="382"/>
      <c r="BN11" s="375"/>
      <c r="BO11" s="134" t="s">
        <v>483</v>
      </c>
      <c r="BP11" s="137" t="s">
        <v>482</v>
      </c>
      <c r="BQ11" s="137" t="s">
        <v>484</v>
      </c>
      <c r="BR11" s="137" t="s">
        <v>481</v>
      </c>
      <c r="BS11" s="137"/>
      <c r="BT11" s="137"/>
      <c r="BU11" s="150"/>
      <c r="BV11" s="137"/>
      <c r="BW11" s="134"/>
    </row>
    <row r="12" spans="1:75" s="4" customFormat="1">
      <c r="A12" s="347">
        <v>1</v>
      </c>
      <c r="B12" s="347">
        <v>2</v>
      </c>
      <c r="C12" s="347">
        <v>3</v>
      </c>
      <c r="D12" s="367">
        <v>4</v>
      </c>
      <c r="E12" s="367"/>
      <c r="F12" s="347">
        <v>5</v>
      </c>
      <c r="G12" s="347">
        <v>6</v>
      </c>
      <c r="H12" s="347">
        <v>7</v>
      </c>
      <c r="I12" s="347">
        <v>8</v>
      </c>
      <c r="J12" s="347">
        <v>9</v>
      </c>
      <c r="K12" s="347">
        <v>10</v>
      </c>
      <c r="L12" s="347">
        <v>11</v>
      </c>
      <c r="M12" s="347">
        <v>12</v>
      </c>
      <c r="N12" s="347">
        <v>13</v>
      </c>
      <c r="O12" s="347">
        <v>14</v>
      </c>
      <c r="P12" s="347">
        <v>15</v>
      </c>
      <c r="Q12" s="347">
        <v>16</v>
      </c>
      <c r="R12" s="347">
        <v>17</v>
      </c>
      <c r="S12" s="347">
        <f>R12+1</f>
        <v>18</v>
      </c>
      <c r="T12" s="347">
        <f t="shared" ref="T12:W12" si="0">S12+1</f>
        <v>19</v>
      </c>
      <c r="U12" s="347">
        <f t="shared" si="0"/>
        <v>20</v>
      </c>
      <c r="V12" s="347">
        <f t="shared" si="0"/>
        <v>21</v>
      </c>
      <c r="W12" s="55">
        <f t="shared" si="0"/>
        <v>22</v>
      </c>
      <c r="X12" s="56">
        <f>W12+1</f>
        <v>23</v>
      </c>
      <c r="Y12" s="56">
        <f t="shared" ref="Y12:AN12" si="1">X12+1</f>
        <v>24</v>
      </c>
      <c r="Z12" s="56">
        <f t="shared" si="1"/>
        <v>25</v>
      </c>
      <c r="AA12" s="56">
        <f t="shared" si="1"/>
        <v>26</v>
      </c>
      <c r="AB12" s="56">
        <f t="shared" si="1"/>
        <v>27</v>
      </c>
      <c r="AC12" s="56">
        <f t="shared" si="1"/>
        <v>28</v>
      </c>
      <c r="AD12" s="56">
        <f t="shared" si="1"/>
        <v>29</v>
      </c>
      <c r="AE12" s="56">
        <f t="shared" si="1"/>
        <v>30</v>
      </c>
      <c r="AF12" s="56">
        <f t="shared" si="1"/>
        <v>31</v>
      </c>
      <c r="AG12" s="56">
        <f t="shared" si="1"/>
        <v>32</v>
      </c>
      <c r="AH12" s="56">
        <f t="shared" si="1"/>
        <v>33</v>
      </c>
      <c r="AI12" s="56">
        <f t="shared" si="1"/>
        <v>34</v>
      </c>
      <c r="AJ12" s="56">
        <f t="shared" si="1"/>
        <v>35</v>
      </c>
      <c r="AK12" s="56">
        <f t="shared" si="1"/>
        <v>36</v>
      </c>
      <c r="AL12" s="56">
        <f t="shared" si="1"/>
        <v>37</v>
      </c>
      <c r="AM12" s="56">
        <f t="shared" si="1"/>
        <v>38</v>
      </c>
      <c r="AN12" s="56">
        <f t="shared" si="1"/>
        <v>39</v>
      </c>
      <c r="AO12" s="56">
        <v>22</v>
      </c>
      <c r="AP12" s="56">
        <v>23</v>
      </c>
      <c r="AQ12" s="56">
        <v>24</v>
      </c>
      <c r="AR12" s="56" t="s">
        <v>52</v>
      </c>
      <c r="AS12" s="56" t="s">
        <v>53</v>
      </c>
      <c r="AT12" s="144">
        <v>27</v>
      </c>
      <c r="AU12" s="144">
        <f>AT12+1</f>
        <v>28</v>
      </c>
      <c r="AV12" s="144">
        <f t="shared" ref="AV12:BM12" si="2">AU12+1</f>
        <v>29</v>
      </c>
      <c r="AW12" s="347"/>
      <c r="AX12" s="144">
        <f>AV12+1</f>
        <v>30</v>
      </c>
      <c r="AY12" s="144">
        <f t="shared" si="2"/>
        <v>31</v>
      </c>
      <c r="AZ12" s="144">
        <f t="shared" si="2"/>
        <v>32</v>
      </c>
      <c r="BA12" s="347"/>
      <c r="BB12" s="144">
        <f>AZ12+1</f>
        <v>33</v>
      </c>
      <c r="BC12" s="144">
        <f t="shared" si="2"/>
        <v>34</v>
      </c>
      <c r="BD12" s="144">
        <f t="shared" si="2"/>
        <v>35</v>
      </c>
      <c r="BE12" s="347"/>
      <c r="BF12" s="144">
        <f>BD12+1</f>
        <v>36</v>
      </c>
      <c r="BG12" s="144">
        <f t="shared" si="2"/>
        <v>37</v>
      </c>
      <c r="BH12" s="144">
        <f t="shared" si="2"/>
        <v>38</v>
      </c>
      <c r="BI12" s="144">
        <f t="shared" si="2"/>
        <v>39</v>
      </c>
      <c r="BJ12" s="144">
        <f t="shared" si="2"/>
        <v>40</v>
      </c>
      <c r="BK12" s="144">
        <f t="shared" si="2"/>
        <v>41</v>
      </c>
      <c r="BL12" s="144">
        <f t="shared" si="2"/>
        <v>42</v>
      </c>
      <c r="BM12" s="144">
        <f t="shared" si="2"/>
        <v>43</v>
      </c>
      <c r="BN12" s="56">
        <v>27</v>
      </c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4" customForma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145"/>
      <c r="AU13" s="145"/>
      <c r="AV13" s="145"/>
      <c r="AW13" s="222"/>
      <c r="AX13" s="145"/>
      <c r="AY13" s="145"/>
      <c r="AZ13" s="145"/>
      <c r="BA13" s="222"/>
      <c r="BB13" s="145"/>
      <c r="BC13" s="145"/>
      <c r="BD13" s="145"/>
      <c r="BE13" s="222"/>
      <c r="BF13" s="145"/>
      <c r="BG13" s="145"/>
      <c r="BH13" s="145"/>
      <c r="BI13" s="222"/>
      <c r="BJ13" s="222"/>
      <c r="BK13" s="224"/>
      <c r="BL13" s="145"/>
      <c r="BM13" s="145"/>
      <c r="BN13" s="90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1" customFormat="1">
      <c r="A14" s="30">
        <v>1</v>
      </c>
      <c r="B14" s="31" t="s">
        <v>0</v>
      </c>
      <c r="C14" s="29" t="s">
        <v>54</v>
      </c>
      <c r="D14" s="29"/>
      <c r="E14" s="29">
        <v>250</v>
      </c>
      <c r="F14" s="31" t="s">
        <v>55</v>
      </c>
      <c r="G14" s="30" t="s">
        <v>56</v>
      </c>
      <c r="H14" s="32" t="s">
        <v>57</v>
      </c>
      <c r="I14" s="107" t="s">
        <v>508</v>
      </c>
      <c r="J14" s="87"/>
      <c r="K14" s="30" t="s">
        <v>58</v>
      </c>
      <c r="L14" s="29" t="s">
        <v>59</v>
      </c>
      <c r="M14" s="31" t="s">
        <v>60</v>
      </c>
      <c r="N14" s="88" t="s">
        <v>61</v>
      </c>
      <c r="O14" s="108" t="s">
        <v>503</v>
      </c>
      <c r="P14" s="108" t="s">
        <v>502</v>
      </c>
      <c r="Q14" s="30" t="s">
        <v>62</v>
      </c>
      <c r="R14" s="9">
        <v>54550000</v>
      </c>
      <c r="S14" s="89">
        <f>+R14*10%</f>
        <v>5455000</v>
      </c>
      <c r="T14" s="31"/>
      <c r="U14" s="35">
        <f t="shared" ref="U14:U63" si="3">R14+S14+T14</f>
        <v>60005000</v>
      </c>
      <c r="V14" s="9">
        <v>54550000</v>
      </c>
      <c r="W14" s="31" t="s">
        <v>63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100">
        <v>0</v>
      </c>
      <c r="AP14" s="100">
        <v>0</v>
      </c>
      <c r="AQ14" s="100">
        <v>0</v>
      </c>
      <c r="AR14" s="100">
        <f>+AP14+AQ14</f>
        <v>0</v>
      </c>
      <c r="AS14" s="100">
        <f>AO14+AR14</f>
        <v>0</v>
      </c>
      <c r="AT14" s="139"/>
      <c r="AU14" s="139"/>
      <c r="AV14" s="139"/>
      <c r="AW14" s="222">
        <f t="shared" ref="AW14:AW18" si="4">SUM(AT14:AV14)</f>
        <v>0</v>
      </c>
      <c r="AX14" s="139"/>
      <c r="AY14" s="139">
        <v>122784750</v>
      </c>
      <c r="AZ14" s="139"/>
      <c r="BA14" s="222">
        <f t="shared" ref="BA14:BA18" si="5">SUM(AX14:AZ14)</f>
        <v>122784750</v>
      </c>
      <c r="BB14" s="139"/>
      <c r="BC14" s="139"/>
      <c r="BD14" s="139"/>
      <c r="BE14" s="222">
        <f t="shared" ref="BE14:BE18" si="6">SUM(BB14:BD14)</f>
        <v>0</v>
      </c>
      <c r="BF14" s="139"/>
      <c r="BG14" s="139"/>
      <c r="BH14" s="139"/>
      <c r="BI14" s="222">
        <f t="shared" ref="BI14:BI18" si="7">SUM(BF14:BH14)</f>
        <v>0</v>
      </c>
      <c r="BJ14" s="222">
        <v>54550000</v>
      </c>
      <c r="BK14" s="224">
        <f>AW14+BA14+BE14+BI14</f>
        <v>122784750</v>
      </c>
      <c r="BL14" s="139">
        <f>BK14-R14</f>
        <v>68234750</v>
      </c>
      <c r="BM14" s="139">
        <f>BK14/BJ14*100</f>
        <v>225.08661778185152</v>
      </c>
      <c r="BN14" s="169" t="s">
        <v>501</v>
      </c>
      <c r="BO14" s="152" t="s">
        <v>473</v>
      </c>
      <c r="BP14" s="152" t="s">
        <v>470</v>
      </c>
      <c r="BQ14" s="152"/>
      <c r="BR14" s="152"/>
      <c r="BS14" s="152"/>
      <c r="BT14" s="152"/>
      <c r="BU14" s="152"/>
      <c r="BV14" s="152"/>
      <c r="BW14" s="152"/>
    </row>
    <row r="15" spans="1:75" s="11" customFormat="1">
      <c r="A15" s="40">
        <f>A14+1</f>
        <v>2</v>
      </c>
      <c r="B15" s="41"/>
      <c r="C15" s="38" t="s">
        <v>64</v>
      </c>
      <c r="D15" s="260">
        <v>831.82</v>
      </c>
      <c r="E15" s="260">
        <v>674.32</v>
      </c>
      <c r="F15" s="41" t="s">
        <v>55</v>
      </c>
      <c r="G15" s="40" t="s">
        <v>56</v>
      </c>
      <c r="H15" s="49" t="s">
        <v>65</v>
      </c>
      <c r="I15" s="107" t="s">
        <v>681</v>
      </c>
      <c r="J15" s="57"/>
      <c r="K15" s="40" t="s">
        <v>58</v>
      </c>
      <c r="L15" s="38" t="s">
        <v>679</v>
      </c>
      <c r="M15" s="41" t="s">
        <v>67</v>
      </c>
      <c r="N15" s="42" t="s">
        <v>680</v>
      </c>
      <c r="O15" s="108" t="s">
        <v>682</v>
      </c>
      <c r="P15" s="108" t="s">
        <v>683</v>
      </c>
      <c r="Q15" s="40" t="s">
        <v>62</v>
      </c>
      <c r="R15" s="51">
        <v>90000000</v>
      </c>
      <c r="S15" s="44">
        <f t="shared" ref="S15:S18" si="8">+R15*10%</f>
        <v>9000000</v>
      </c>
      <c r="T15" s="41"/>
      <c r="U15" s="45">
        <f t="shared" si="3"/>
        <v>99000000</v>
      </c>
      <c r="V15" s="51">
        <v>90000000</v>
      </c>
      <c r="W15" s="41" t="s">
        <v>63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101">
        <v>0</v>
      </c>
      <c r="AP15" s="101">
        <v>0</v>
      </c>
      <c r="AQ15" s="101">
        <v>0</v>
      </c>
      <c r="AR15" s="100">
        <f t="shared" ref="AR15:AR18" si="9">+AP15+AQ15</f>
        <v>0</v>
      </c>
      <c r="AS15" s="100">
        <f t="shared" ref="AS15:AS18" si="10">AO15+AR15</f>
        <v>0</v>
      </c>
      <c r="AT15" s="139"/>
      <c r="AU15" s="139"/>
      <c r="AV15" s="139"/>
      <c r="AW15" s="222">
        <f t="shared" si="4"/>
        <v>0</v>
      </c>
      <c r="AX15" s="139"/>
      <c r="AY15" s="139"/>
      <c r="AZ15" s="139"/>
      <c r="BA15" s="222">
        <f t="shared" si="5"/>
        <v>0</v>
      </c>
      <c r="BB15" s="139"/>
      <c r="BC15" s="139"/>
      <c r="BD15" s="139"/>
      <c r="BE15" s="222">
        <f t="shared" si="6"/>
        <v>0</v>
      </c>
      <c r="BF15" s="139"/>
      <c r="BG15" s="139"/>
      <c r="BH15" s="139"/>
      <c r="BI15" s="222">
        <f t="shared" si="7"/>
        <v>0</v>
      </c>
      <c r="BJ15" s="222">
        <v>90000000</v>
      </c>
      <c r="BK15" s="224">
        <f>AW15+BA15+BE15+BI15</f>
        <v>0</v>
      </c>
      <c r="BL15" s="139">
        <f>BK15-R15</f>
        <v>-90000000</v>
      </c>
      <c r="BM15" s="139">
        <f t="shared" ref="BM15:BM78" si="11">BK15/BJ15*100</f>
        <v>0</v>
      </c>
      <c r="BN15" s="41"/>
      <c r="BO15" s="152" t="s">
        <v>473</v>
      </c>
      <c r="BP15" s="152"/>
      <c r="BQ15" s="152"/>
      <c r="BR15" s="152"/>
      <c r="BS15" s="152"/>
      <c r="BT15" s="152"/>
      <c r="BU15" s="152"/>
      <c r="BV15" s="152"/>
      <c r="BW15" s="152"/>
    </row>
    <row r="16" spans="1:75" s="11" customFormat="1">
      <c r="A16" s="40">
        <f t="shared" ref="A16:A18" si="12">A15+1</f>
        <v>3</v>
      </c>
      <c r="B16" s="41"/>
      <c r="C16" s="38" t="s">
        <v>69</v>
      </c>
      <c r="D16" s="38"/>
      <c r="E16" s="38">
        <v>48</v>
      </c>
      <c r="F16" s="41" t="s">
        <v>55</v>
      </c>
      <c r="G16" s="40" t="s">
        <v>56</v>
      </c>
      <c r="H16" s="49" t="s">
        <v>70</v>
      </c>
      <c r="I16" s="107" t="s">
        <v>635</v>
      </c>
      <c r="J16" s="57"/>
      <c r="K16" s="40" t="s">
        <v>58</v>
      </c>
      <c r="L16" s="38" t="s">
        <v>71</v>
      </c>
      <c r="M16" s="41" t="s">
        <v>72</v>
      </c>
      <c r="N16" s="42" t="s">
        <v>73</v>
      </c>
      <c r="O16" s="108" t="s">
        <v>662</v>
      </c>
      <c r="P16" s="108" t="s">
        <v>663</v>
      </c>
      <c r="Q16" s="40" t="s">
        <v>62</v>
      </c>
      <c r="R16" s="51">
        <v>9090909.0909090899</v>
      </c>
      <c r="S16" s="44">
        <f t="shared" si="8"/>
        <v>909090.90909090906</v>
      </c>
      <c r="T16" s="41"/>
      <c r="U16" s="45">
        <f t="shared" si="3"/>
        <v>9999999.9999999981</v>
      </c>
      <c r="V16" s="51">
        <v>9090909.0909090899</v>
      </c>
      <c r="W16" s="41" t="s">
        <v>63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101">
        <v>0</v>
      </c>
      <c r="AP16" s="101">
        <v>0</v>
      </c>
      <c r="AQ16" s="101">
        <v>0</v>
      </c>
      <c r="AR16" s="100">
        <f t="shared" si="9"/>
        <v>0</v>
      </c>
      <c r="AS16" s="100">
        <f t="shared" si="10"/>
        <v>0</v>
      </c>
      <c r="AT16" s="139"/>
      <c r="AU16" s="139"/>
      <c r="AV16" s="139"/>
      <c r="AW16" s="222">
        <f t="shared" si="4"/>
        <v>0</v>
      </c>
      <c r="AX16" s="139"/>
      <c r="AY16" s="139"/>
      <c r="AZ16" s="139"/>
      <c r="BA16" s="222">
        <f t="shared" si="5"/>
        <v>0</v>
      </c>
      <c r="BB16" s="139"/>
      <c r="BC16" s="139"/>
      <c r="BD16" s="139">
        <v>9315000</v>
      </c>
      <c r="BE16" s="222">
        <f t="shared" si="6"/>
        <v>9315000</v>
      </c>
      <c r="BF16" s="139"/>
      <c r="BG16" s="139"/>
      <c r="BH16" s="139"/>
      <c r="BI16" s="222">
        <f t="shared" si="7"/>
        <v>0</v>
      </c>
      <c r="BJ16" s="222">
        <v>9090909.0909090899</v>
      </c>
      <c r="BK16" s="224">
        <f>AW16+BA16+BE16+BI16</f>
        <v>9315000</v>
      </c>
      <c r="BL16" s="139">
        <f>BK16-R16</f>
        <v>224090.90909091011</v>
      </c>
      <c r="BM16" s="139">
        <f t="shared" si="11"/>
        <v>102.465</v>
      </c>
      <c r="BN16" s="41"/>
      <c r="BO16" s="152" t="s">
        <v>473</v>
      </c>
      <c r="BP16" s="152" t="s">
        <v>470</v>
      </c>
      <c r="BQ16" s="152"/>
      <c r="BR16" s="152"/>
      <c r="BS16" s="152"/>
      <c r="BT16" s="152"/>
      <c r="BU16" s="152"/>
      <c r="BV16" s="152"/>
      <c r="BW16" s="152"/>
    </row>
    <row r="17" spans="1:75" s="11" customFormat="1">
      <c r="A17" s="40">
        <f t="shared" si="12"/>
        <v>4</v>
      </c>
      <c r="B17" s="41"/>
      <c r="C17" s="38" t="s">
        <v>74</v>
      </c>
      <c r="D17" s="38"/>
      <c r="E17" s="38">
        <v>16</v>
      </c>
      <c r="F17" s="41" t="s">
        <v>75</v>
      </c>
      <c r="G17" s="40" t="s">
        <v>76</v>
      </c>
      <c r="H17" s="49" t="s">
        <v>77</v>
      </c>
      <c r="I17" s="107" t="s">
        <v>636</v>
      </c>
      <c r="J17" s="57"/>
      <c r="K17" s="40" t="s">
        <v>58</v>
      </c>
      <c r="L17" s="38" t="s">
        <v>78</v>
      </c>
      <c r="M17" s="41" t="s">
        <v>79</v>
      </c>
      <c r="N17" s="42" t="s">
        <v>80</v>
      </c>
      <c r="O17" s="108" t="s">
        <v>410</v>
      </c>
      <c r="P17" s="108" t="s">
        <v>411</v>
      </c>
      <c r="Q17" s="40" t="s">
        <v>62</v>
      </c>
      <c r="R17" s="51">
        <v>5000000</v>
      </c>
      <c r="S17" s="44">
        <f t="shared" si="8"/>
        <v>500000</v>
      </c>
      <c r="T17" s="41"/>
      <c r="U17" s="45">
        <f t="shared" si="3"/>
        <v>5500000</v>
      </c>
      <c r="V17" s="51">
        <v>5000000</v>
      </c>
      <c r="W17" s="41" t="s">
        <v>63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01">
        <v>0</v>
      </c>
      <c r="AP17" s="101">
        <v>0</v>
      </c>
      <c r="AQ17" s="101">
        <v>0</v>
      </c>
      <c r="AR17" s="100">
        <f t="shared" si="9"/>
        <v>0</v>
      </c>
      <c r="AS17" s="100">
        <f t="shared" si="10"/>
        <v>0</v>
      </c>
      <c r="AT17" s="139"/>
      <c r="AU17" s="139"/>
      <c r="AV17" s="139"/>
      <c r="AW17" s="222">
        <f t="shared" si="4"/>
        <v>0</v>
      </c>
      <c r="AX17" s="139"/>
      <c r="AY17" s="139"/>
      <c r="AZ17" s="139"/>
      <c r="BA17" s="222">
        <f t="shared" si="5"/>
        <v>0</v>
      </c>
      <c r="BB17" s="139"/>
      <c r="BC17" s="139"/>
      <c r="BD17" s="139"/>
      <c r="BE17" s="222">
        <f t="shared" si="6"/>
        <v>0</v>
      </c>
      <c r="BF17" s="139"/>
      <c r="BG17" s="139"/>
      <c r="BH17" s="139"/>
      <c r="BI17" s="222">
        <f t="shared" si="7"/>
        <v>0</v>
      </c>
      <c r="BJ17" s="222">
        <v>5000000</v>
      </c>
      <c r="BK17" s="224">
        <f>AW17+BA17+BE17+BI17</f>
        <v>0</v>
      </c>
      <c r="BL17" s="139">
        <f>BK17-R17</f>
        <v>-5000000</v>
      </c>
      <c r="BM17" s="139">
        <f t="shared" si="11"/>
        <v>0</v>
      </c>
      <c r="BN17" s="41"/>
      <c r="BO17" s="152" t="s">
        <v>473</v>
      </c>
      <c r="BP17" s="152" t="s">
        <v>726</v>
      </c>
      <c r="BQ17" s="152"/>
      <c r="BR17" s="152"/>
      <c r="BS17" s="152"/>
      <c r="BT17" s="152"/>
      <c r="BU17" s="152"/>
      <c r="BV17" s="152"/>
      <c r="BW17" s="152"/>
    </row>
    <row r="18" spans="1:75" s="11" customFormat="1">
      <c r="A18" s="50">
        <f t="shared" si="12"/>
        <v>5</v>
      </c>
      <c r="B18" s="52"/>
      <c r="C18" s="174" t="s">
        <v>542</v>
      </c>
      <c r="D18" s="58">
        <v>62</v>
      </c>
      <c r="E18" s="58">
        <v>111</v>
      </c>
      <c r="F18" s="52" t="s">
        <v>55</v>
      </c>
      <c r="G18" s="50" t="s">
        <v>56</v>
      </c>
      <c r="H18" s="59" t="s">
        <v>57</v>
      </c>
      <c r="I18" s="160" t="s">
        <v>545</v>
      </c>
      <c r="J18" s="60"/>
      <c r="K18" s="50" t="s">
        <v>58</v>
      </c>
      <c r="L18" s="58" t="s">
        <v>541</v>
      </c>
      <c r="M18" s="52" t="s">
        <v>82</v>
      </c>
      <c r="N18" s="61" t="s">
        <v>83</v>
      </c>
      <c r="O18" s="162" t="s">
        <v>540</v>
      </c>
      <c r="P18" s="162" t="s">
        <v>539</v>
      </c>
      <c r="Q18" s="40" t="s">
        <v>62</v>
      </c>
      <c r="R18" s="63">
        <v>33792996</v>
      </c>
      <c r="S18" s="64">
        <f t="shared" si="8"/>
        <v>3379299.6</v>
      </c>
      <c r="T18" s="52"/>
      <c r="U18" s="65">
        <f t="shared" si="3"/>
        <v>37172295.600000001</v>
      </c>
      <c r="V18" s="63">
        <v>33792996</v>
      </c>
      <c r="W18" s="52" t="s">
        <v>63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102">
        <v>0</v>
      </c>
      <c r="AP18" s="102">
        <v>0</v>
      </c>
      <c r="AQ18" s="102">
        <v>0</v>
      </c>
      <c r="AR18" s="100">
        <f t="shared" si="9"/>
        <v>0</v>
      </c>
      <c r="AS18" s="103">
        <f t="shared" si="10"/>
        <v>0</v>
      </c>
      <c r="AT18" s="140"/>
      <c r="AU18" s="140"/>
      <c r="AV18" s="140"/>
      <c r="AW18" s="223">
        <f t="shared" si="4"/>
        <v>0</v>
      </c>
      <c r="AX18" s="140"/>
      <c r="AY18" s="140"/>
      <c r="AZ18" s="140"/>
      <c r="BA18" s="223">
        <f t="shared" si="5"/>
        <v>0</v>
      </c>
      <c r="BB18" s="140"/>
      <c r="BC18" s="140">
        <v>33454846</v>
      </c>
      <c r="BD18" s="140"/>
      <c r="BE18" s="223">
        <f t="shared" si="6"/>
        <v>33454846</v>
      </c>
      <c r="BF18" s="140"/>
      <c r="BG18" s="140"/>
      <c r="BH18" s="140"/>
      <c r="BI18" s="223">
        <f t="shared" si="7"/>
        <v>0</v>
      </c>
      <c r="BJ18" s="223">
        <v>33792996</v>
      </c>
      <c r="BK18" s="225">
        <f>AW18+BA18+BE18+BI18</f>
        <v>33454846</v>
      </c>
      <c r="BL18" s="139">
        <f>BK18-R18</f>
        <v>-338150</v>
      </c>
      <c r="BM18" s="140">
        <f t="shared" si="11"/>
        <v>98.999348859154125</v>
      </c>
      <c r="BN18" s="52"/>
      <c r="BO18" s="152" t="s">
        <v>473</v>
      </c>
      <c r="BP18" s="152" t="s">
        <v>470</v>
      </c>
      <c r="BQ18" s="152"/>
      <c r="BR18" s="152"/>
      <c r="BS18" s="152"/>
      <c r="BT18" s="152"/>
      <c r="BU18" s="152"/>
      <c r="BV18" s="152"/>
      <c r="BW18" s="152"/>
    </row>
    <row r="19" spans="1:75" s="36" customFormat="1">
      <c r="A19" s="68">
        <f>A18</f>
        <v>5</v>
      </c>
      <c r="B19" s="69"/>
      <c r="C19" s="66" t="s">
        <v>84</v>
      </c>
      <c r="D19" s="67"/>
      <c r="E19" s="68"/>
      <c r="F19" s="69"/>
      <c r="G19" s="68"/>
      <c r="H19" s="70"/>
      <c r="I19" s="161"/>
      <c r="J19" s="71"/>
      <c r="K19" s="68"/>
      <c r="L19" s="66"/>
      <c r="M19" s="69"/>
      <c r="N19" s="68"/>
      <c r="O19" s="163"/>
      <c r="P19" s="163"/>
      <c r="Q19" s="68"/>
      <c r="R19" s="72">
        <f>SUM(R14:R18)</f>
        <v>192433905.09090909</v>
      </c>
      <c r="S19" s="72">
        <f>SUM(S14:S18)</f>
        <v>19243390.509090908</v>
      </c>
      <c r="T19" s="69"/>
      <c r="U19" s="73">
        <f>+R19+S19</f>
        <v>211677295.59999999</v>
      </c>
      <c r="V19" s="72">
        <f>SUM(V14:V18)</f>
        <v>192433905.09090909</v>
      </c>
      <c r="W19" s="86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2">
        <f>SUM(AO14:AO18)</f>
        <v>0</v>
      </c>
      <c r="AP19" s="72">
        <f>SUM(AP14:AP18)</f>
        <v>0</v>
      </c>
      <c r="AQ19" s="72">
        <f t="shared" ref="AQ19:AR19" si="13">SUM(AQ14:AQ18)</f>
        <v>0</v>
      </c>
      <c r="AR19" s="18">
        <f t="shared" si="13"/>
        <v>0</v>
      </c>
      <c r="AS19" s="18">
        <f>SUM(AS14:AS18)</f>
        <v>0</v>
      </c>
      <c r="AT19" s="146">
        <f>SUM(AT14:AT18)</f>
        <v>0</v>
      </c>
      <c r="AU19" s="146">
        <f t="shared" ref="AU19:BI19" si="14">SUM(AU14:AU18)</f>
        <v>0</v>
      </c>
      <c r="AV19" s="146">
        <f t="shared" si="14"/>
        <v>0</v>
      </c>
      <c r="AW19" s="146">
        <f t="shared" si="14"/>
        <v>0</v>
      </c>
      <c r="AX19" s="146">
        <f t="shared" si="14"/>
        <v>0</v>
      </c>
      <c r="AY19" s="146">
        <f t="shared" si="14"/>
        <v>122784750</v>
      </c>
      <c r="AZ19" s="146">
        <f t="shared" si="14"/>
        <v>0</v>
      </c>
      <c r="BA19" s="146">
        <f t="shared" si="14"/>
        <v>122784750</v>
      </c>
      <c r="BB19" s="146">
        <f t="shared" si="14"/>
        <v>0</v>
      </c>
      <c r="BC19" s="146">
        <f t="shared" si="14"/>
        <v>33454846</v>
      </c>
      <c r="BD19" s="146">
        <f t="shared" si="14"/>
        <v>9315000</v>
      </c>
      <c r="BE19" s="146">
        <f t="shared" si="14"/>
        <v>42769846</v>
      </c>
      <c r="BF19" s="146">
        <f t="shared" si="14"/>
        <v>0</v>
      </c>
      <c r="BG19" s="146">
        <f t="shared" si="14"/>
        <v>0</v>
      </c>
      <c r="BH19" s="146">
        <f t="shared" si="14"/>
        <v>0</v>
      </c>
      <c r="BI19" s="146">
        <f t="shared" si="14"/>
        <v>0</v>
      </c>
      <c r="BJ19" s="232">
        <v>192433905.09090909</v>
      </c>
      <c r="BK19" s="146">
        <f t="shared" ref="BK19:BL19" si="15">SUM(BK14:BK18)</f>
        <v>165554596</v>
      </c>
      <c r="BL19" s="146">
        <f t="shared" si="15"/>
        <v>-26879309.09090909</v>
      </c>
      <c r="BM19" s="236">
        <f t="shared" si="11"/>
        <v>86.031926609704854</v>
      </c>
      <c r="BN19" s="69"/>
      <c r="BO19" s="156">
        <f>AS19+AS80</f>
        <v>0</v>
      </c>
      <c r="BP19" s="156"/>
      <c r="BQ19" s="156">
        <f>V19</f>
        <v>192433905.09090909</v>
      </c>
      <c r="BR19" s="156">
        <f>AS19</f>
        <v>0</v>
      </c>
      <c r="BS19" s="153"/>
      <c r="BT19" s="153"/>
      <c r="BU19" s="153"/>
      <c r="BV19" s="153"/>
      <c r="BW19" s="153"/>
    </row>
    <row r="20" spans="1:75" s="11" customFormat="1">
      <c r="A20" s="22"/>
      <c r="B20" s="10"/>
      <c r="C20" s="20" t="s">
        <v>85</v>
      </c>
      <c r="D20" s="21"/>
      <c r="E20" s="22"/>
      <c r="F20" s="10"/>
      <c r="G20" s="22"/>
      <c r="H20" s="23"/>
      <c r="I20" s="24"/>
      <c r="J20" s="25"/>
      <c r="K20" s="22"/>
      <c r="L20" s="20"/>
      <c r="M20" s="10"/>
      <c r="N20" s="22"/>
      <c r="O20" s="25"/>
      <c r="P20" s="25"/>
      <c r="Q20" s="22"/>
      <c r="R20" s="26"/>
      <c r="S20" s="27"/>
      <c r="T20" s="10"/>
      <c r="U20" s="28"/>
      <c r="V20" s="10"/>
      <c r="W20" s="10" t="s">
        <v>63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0">
        <f t="shared" ref="AR20:AR63" si="16">AP20+AQ20</f>
        <v>0</v>
      </c>
      <c r="AS20" s="100">
        <f t="shared" ref="AS20:AS63" si="17">AO20+AR20</f>
        <v>0</v>
      </c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0"/>
      <c r="BO20" s="152"/>
      <c r="BP20" s="152"/>
      <c r="BQ20" s="152"/>
      <c r="BR20" s="152"/>
      <c r="BS20" s="152"/>
      <c r="BT20" s="152"/>
      <c r="BU20" s="152"/>
      <c r="BV20" s="152"/>
      <c r="BW20" s="152"/>
    </row>
    <row r="21" spans="1:75" s="11" customFormat="1">
      <c r="A21" s="40">
        <v>1</v>
      </c>
      <c r="B21" s="41"/>
      <c r="C21" s="38" t="s">
        <v>86</v>
      </c>
      <c r="D21" s="38">
        <v>9.9</v>
      </c>
      <c r="E21" s="40"/>
      <c r="F21" s="41" t="s">
        <v>87</v>
      </c>
      <c r="G21" s="74" t="s">
        <v>88</v>
      </c>
      <c r="H21" s="49" t="s">
        <v>89</v>
      </c>
      <c r="I21" s="107" t="s">
        <v>546</v>
      </c>
      <c r="J21" s="39"/>
      <c r="K21" s="40" t="s">
        <v>58</v>
      </c>
      <c r="L21" s="38" t="s">
        <v>90</v>
      </c>
      <c r="M21" s="41" t="s">
        <v>91</v>
      </c>
      <c r="N21" s="42" t="s">
        <v>92</v>
      </c>
      <c r="O21" s="177" t="s">
        <v>549</v>
      </c>
      <c r="P21" s="177" t="s">
        <v>550</v>
      </c>
      <c r="Q21" s="40" t="s">
        <v>62</v>
      </c>
      <c r="R21" s="51">
        <v>1700000</v>
      </c>
      <c r="S21" s="46">
        <f>+R21*10%</f>
        <v>170000</v>
      </c>
      <c r="T21" s="41"/>
      <c r="U21" s="45">
        <f t="shared" si="3"/>
        <v>1870000</v>
      </c>
      <c r="V21" s="51">
        <f>+R21</f>
        <v>1700000</v>
      </c>
      <c r="W21" s="41" t="s">
        <v>63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314">
        <v>0</v>
      </c>
      <c r="AP21" s="101">
        <v>0</v>
      </c>
      <c r="AQ21" s="101">
        <v>0</v>
      </c>
      <c r="AR21" s="100">
        <f t="shared" si="16"/>
        <v>0</v>
      </c>
      <c r="AS21" s="100">
        <f t="shared" si="17"/>
        <v>0</v>
      </c>
      <c r="AT21" s="139"/>
      <c r="AU21" s="139"/>
      <c r="AV21" s="139"/>
      <c r="AW21" s="222">
        <f t="shared" ref="AW21:AW63" si="18">SUM(AT21:AV21)</f>
        <v>0</v>
      </c>
      <c r="AX21" s="139"/>
      <c r="AY21" s="139"/>
      <c r="AZ21" s="139"/>
      <c r="BA21" s="222">
        <f t="shared" ref="BA21:BA63" si="19">SUM(AX21:AZ21)</f>
        <v>0</v>
      </c>
      <c r="BB21" s="139"/>
      <c r="BC21" s="139"/>
      <c r="BD21" s="139">
        <v>1990792</v>
      </c>
      <c r="BE21" s="222">
        <f t="shared" ref="BE21:BE63" si="20">SUM(BB21:BD21)</f>
        <v>1990792</v>
      </c>
      <c r="BF21" s="139"/>
      <c r="BG21" s="139"/>
      <c r="BH21" s="139"/>
      <c r="BI21" s="222">
        <f t="shared" ref="BI21:BI63" si="21">SUM(BF21:BH21)</f>
        <v>0</v>
      </c>
      <c r="BJ21" s="222">
        <v>1700000</v>
      </c>
      <c r="BK21" s="224">
        <f t="shared" ref="BK21:BK63" si="22">AW21+BA21+BE21+BI21</f>
        <v>1990792</v>
      </c>
      <c r="BL21" s="139">
        <f t="shared" ref="BL21:BL63" si="23">BK21-R21</f>
        <v>290792</v>
      </c>
      <c r="BM21" s="139">
        <f t="shared" si="11"/>
        <v>117.10541176470588</v>
      </c>
      <c r="BN21" s="41"/>
      <c r="BO21" s="152" t="s">
        <v>471</v>
      </c>
      <c r="BP21" s="152" t="s">
        <v>471</v>
      </c>
      <c r="BQ21" s="152"/>
      <c r="BR21" s="152"/>
      <c r="BS21" s="152"/>
      <c r="BT21" s="152"/>
      <c r="BU21" s="152"/>
      <c r="BV21" s="152"/>
      <c r="BW21" s="152"/>
    </row>
    <row r="22" spans="1:75" s="11" customFormat="1">
      <c r="A22" s="40">
        <f>+A21+1</f>
        <v>2</v>
      </c>
      <c r="B22" s="41"/>
      <c r="C22" s="38" t="s">
        <v>86</v>
      </c>
      <c r="D22" s="38">
        <v>16.72</v>
      </c>
      <c r="E22" s="40"/>
      <c r="F22" s="41" t="s">
        <v>87</v>
      </c>
      <c r="G22" s="74" t="s">
        <v>88</v>
      </c>
      <c r="H22" s="49" t="s">
        <v>89</v>
      </c>
      <c r="I22" s="107" t="s">
        <v>547</v>
      </c>
      <c r="J22" s="39"/>
      <c r="K22" s="40" t="s">
        <v>58</v>
      </c>
      <c r="L22" s="38" t="s">
        <v>93</v>
      </c>
      <c r="M22" s="41" t="s">
        <v>94</v>
      </c>
      <c r="N22" s="42" t="s">
        <v>95</v>
      </c>
      <c r="O22" s="177" t="s">
        <v>549</v>
      </c>
      <c r="P22" s="177" t="s">
        <v>550</v>
      </c>
      <c r="Q22" s="40" t="s">
        <v>62</v>
      </c>
      <c r="R22" s="51">
        <v>2500000</v>
      </c>
      <c r="S22" s="46">
        <f t="shared" ref="S22:S33" si="24">+R22*10%</f>
        <v>250000</v>
      </c>
      <c r="T22" s="41"/>
      <c r="U22" s="45">
        <f t="shared" si="3"/>
        <v>2750000</v>
      </c>
      <c r="V22" s="51">
        <f t="shared" ref="V22:V33" si="25">+R22</f>
        <v>2500000</v>
      </c>
      <c r="W22" s="41" t="s">
        <v>63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314">
        <v>0</v>
      </c>
      <c r="AP22" s="101">
        <v>0</v>
      </c>
      <c r="AQ22" s="101">
        <v>0</v>
      </c>
      <c r="AR22" s="100">
        <f t="shared" si="16"/>
        <v>0</v>
      </c>
      <c r="AS22" s="317"/>
      <c r="AT22" s="139"/>
      <c r="AU22" s="139"/>
      <c r="AV22" s="139"/>
      <c r="AW22" s="222">
        <f t="shared" si="18"/>
        <v>0</v>
      </c>
      <c r="AX22" s="139"/>
      <c r="AY22" s="139"/>
      <c r="AZ22" s="139"/>
      <c r="BA22" s="222">
        <f t="shared" si="19"/>
        <v>0</v>
      </c>
      <c r="BB22" s="139"/>
      <c r="BC22" s="139"/>
      <c r="BD22" s="139">
        <v>2927635</v>
      </c>
      <c r="BE22" s="222">
        <f t="shared" si="20"/>
        <v>2927635</v>
      </c>
      <c r="BF22" s="139"/>
      <c r="BG22" s="139"/>
      <c r="BH22" s="139"/>
      <c r="BI22" s="222">
        <f t="shared" si="21"/>
        <v>0</v>
      </c>
      <c r="BJ22" s="222">
        <v>2500000</v>
      </c>
      <c r="BK22" s="224">
        <f t="shared" si="22"/>
        <v>2927635</v>
      </c>
      <c r="BL22" s="139">
        <f t="shared" si="23"/>
        <v>427635</v>
      </c>
      <c r="BM22" s="139">
        <f t="shared" si="11"/>
        <v>117.1054</v>
      </c>
      <c r="BN22" s="41"/>
      <c r="BO22" s="152" t="s">
        <v>471</v>
      </c>
      <c r="BP22" s="152" t="s">
        <v>471</v>
      </c>
      <c r="BQ22" s="152"/>
      <c r="BR22" s="152"/>
      <c r="BS22" s="152"/>
      <c r="BT22" s="152"/>
      <c r="BU22" s="152"/>
      <c r="BV22" s="152"/>
      <c r="BW22" s="152"/>
    </row>
    <row r="23" spans="1:75" s="11" customFormat="1">
      <c r="A23" s="40">
        <f>+A22+1</f>
        <v>3</v>
      </c>
      <c r="B23" s="41"/>
      <c r="C23" s="38" t="s">
        <v>86</v>
      </c>
      <c r="D23" s="38">
        <v>14.52</v>
      </c>
      <c r="E23" s="40"/>
      <c r="F23" s="41" t="s">
        <v>87</v>
      </c>
      <c r="G23" s="74" t="s">
        <v>88</v>
      </c>
      <c r="H23" s="49" t="s">
        <v>89</v>
      </c>
      <c r="I23" s="109" t="s">
        <v>548</v>
      </c>
      <c r="J23" s="39"/>
      <c r="K23" s="40" t="s">
        <v>58</v>
      </c>
      <c r="L23" s="38" t="s">
        <v>96</v>
      </c>
      <c r="M23" s="41" t="s">
        <v>97</v>
      </c>
      <c r="N23" s="42" t="s">
        <v>98</v>
      </c>
      <c r="O23" s="177" t="s">
        <v>549</v>
      </c>
      <c r="P23" s="177" t="s">
        <v>550</v>
      </c>
      <c r="Q23" s="40" t="s">
        <v>62</v>
      </c>
      <c r="R23" s="51">
        <v>1742000</v>
      </c>
      <c r="S23" s="46">
        <f t="shared" si="24"/>
        <v>174200</v>
      </c>
      <c r="T23" s="41"/>
      <c r="U23" s="45">
        <f t="shared" si="3"/>
        <v>1916200</v>
      </c>
      <c r="V23" s="51">
        <f t="shared" si="25"/>
        <v>1742000</v>
      </c>
      <c r="W23" s="41" t="s">
        <v>63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314">
        <v>0</v>
      </c>
      <c r="AP23" s="101">
        <v>0</v>
      </c>
      <c r="AQ23" s="101">
        <v>0</v>
      </c>
      <c r="AR23" s="100">
        <f t="shared" si="16"/>
        <v>0</v>
      </c>
      <c r="AS23" s="100">
        <f t="shared" si="17"/>
        <v>0</v>
      </c>
      <c r="AT23" s="139"/>
      <c r="AU23" s="139"/>
      <c r="AV23" s="139"/>
      <c r="AW23" s="222">
        <f t="shared" si="18"/>
        <v>0</v>
      </c>
      <c r="AX23" s="139"/>
      <c r="AY23" s="139"/>
      <c r="AZ23" s="139"/>
      <c r="BA23" s="222">
        <f t="shared" si="19"/>
        <v>0</v>
      </c>
      <c r="BB23" s="139"/>
      <c r="BC23" s="139"/>
      <c r="BD23" s="139">
        <v>2039927</v>
      </c>
      <c r="BE23" s="222">
        <f t="shared" si="20"/>
        <v>2039927</v>
      </c>
      <c r="BF23" s="139"/>
      <c r="BG23" s="139"/>
      <c r="BH23" s="139"/>
      <c r="BI23" s="222">
        <f t="shared" si="21"/>
        <v>0</v>
      </c>
      <c r="BJ23" s="222">
        <v>1742000</v>
      </c>
      <c r="BK23" s="224">
        <f t="shared" si="22"/>
        <v>2039927</v>
      </c>
      <c r="BL23" s="139">
        <f t="shared" si="23"/>
        <v>297927</v>
      </c>
      <c r="BM23" s="139">
        <f t="shared" si="11"/>
        <v>117.10258323765785</v>
      </c>
      <c r="BN23" s="41"/>
      <c r="BO23" s="152" t="s">
        <v>471</v>
      </c>
      <c r="BP23" s="152" t="s">
        <v>471</v>
      </c>
      <c r="BQ23" s="152"/>
      <c r="BR23" s="152"/>
      <c r="BS23" s="152"/>
      <c r="BT23" s="152"/>
      <c r="BU23" s="152"/>
      <c r="BV23" s="152"/>
      <c r="BW23" s="152"/>
    </row>
    <row r="24" spans="1:75" s="11" customFormat="1">
      <c r="A24" s="40">
        <f t="shared" ref="A24:A63" si="26">+A23+1</f>
        <v>4</v>
      </c>
      <c r="B24" s="41"/>
      <c r="C24" s="38" t="s">
        <v>86</v>
      </c>
      <c r="D24" s="38">
        <v>6.6</v>
      </c>
      <c r="E24" s="40"/>
      <c r="F24" s="41" t="s">
        <v>87</v>
      </c>
      <c r="G24" s="74" t="s">
        <v>88</v>
      </c>
      <c r="H24" s="49" t="s">
        <v>89</v>
      </c>
      <c r="I24" s="109" t="s">
        <v>551</v>
      </c>
      <c r="J24" s="39"/>
      <c r="K24" s="40" t="s">
        <v>58</v>
      </c>
      <c r="L24" s="38" t="s">
        <v>99</v>
      </c>
      <c r="M24" s="41" t="s">
        <v>100</v>
      </c>
      <c r="N24" s="42" t="s">
        <v>101</v>
      </c>
      <c r="O24" s="177" t="s">
        <v>549</v>
      </c>
      <c r="P24" s="177" t="s">
        <v>550</v>
      </c>
      <c r="Q24" s="40" t="s">
        <v>62</v>
      </c>
      <c r="R24" s="51">
        <v>792000</v>
      </c>
      <c r="S24" s="46">
        <f t="shared" si="24"/>
        <v>79200</v>
      </c>
      <c r="T24" s="41"/>
      <c r="U24" s="45">
        <f t="shared" si="3"/>
        <v>871200</v>
      </c>
      <c r="V24" s="51">
        <f t="shared" si="25"/>
        <v>792000</v>
      </c>
      <c r="W24" s="41" t="s">
        <v>63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314">
        <v>0</v>
      </c>
      <c r="AP24" s="101">
        <v>0</v>
      </c>
      <c r="AQ24" s="101">
        <v>0</v>
      </c>
      <c r="AR24" s="100">
        <f t="shared" si="16"/>
        <v>0</v>
      </c>
      <c r="AS24" s="100">
        <f t="shared" si="17"/>
        <v>0</v>
      </c>
      <c r="AT24" s="139"/>
      <c r="AU24" s="139"/>
      <c r="AV24" s="139"/>
      <c r="AW24" s="222">
        <f t="shared" si="18"/>
        <v>0</v>
      </c>
      <c r="AX24" s="139"/>
      <c r="AY24" s="139"/>
      <c r="AZ24" s="139"/>
      <c r="BA24" s="222">
        <f t="shared" si="19"/>
        <v>0</v>
      </c>
      <c r="BB24" s="139"/>
      <c r="BC24" s="139"/>
      <c r="BD24" s="139">
        <v>927016</v>
      </c>
      <c r="BE24" s="222">
        <f t="shared" si="20"/>
        <v>927016</v>
      </c>
      <c r="BF24" s="139"/>
      <c r="BG24" s="139"/>
      <c r="BH24" s="139"/>
      <c r="BI24" s="222">
        <f t="shared" si="21"/>
        <v>0</v>
      </c>
      <c r="BJ24" s="222">
        <v>792000</v>
      </c>
      <c r="BK24" s="224">
        <f t="shared" si="22"/>
        <v>927016</v>
      </c>
      <c r="BL24" s="139">
        <f t="shared" si="23"/>
        <v>135016</v>
      </c>
      <c r="BM24" s="139">
        <f t="shared" si="11"/>
        <v>117.04747474747475</v>
      </c>
      <c r="BN24" s="41"/>
      <c r="BO24" s="152" t="s">
        <v>471</v>
      </c>
      <c r="BP24" s="152" t="s">
        <v>471</v>
      </c>
      <c r="BQ24" s="152"/>
      <c r="BR24" s="152"/>
      <c r="BS24" s="152"/>
      <c r="BT24" s="152"/>
      <c r="BU24" s="152"/>
      <c r="BV24" s="152"/>
      <c r="BW24" s="152"/>
    </row>
    <row r="25" spans="1:75" s="11" customFormat="1">
      <c r="A25" s="40">
        <f t="shared" si="26"/>
        <v>5</v>
      </c>
      <c r="B25" s="41"/>
      <c r="C25" s="38" t="s">
        <v>86</v>
      </c>
      <c r="D25" s="38">
        <v>11.6</v>
      </c>
      <c r="E25" s="40"/>
      <c r="F25" s="41" t="s">
        <v>87</v>
      </c>
      <c r="G25" s="74" t="s">
        <v>88</v>
      </c>
      <c r="H25" s="49" t="s">
        <v>89</v>
      </c>
      <c r="I25" s="109" t="s">
        <v>552</v>
      </c>
      <c r="J25" s="39"/>
      <c r="K25" s="40" t="s">
        <v>58</v>
      </c>
      <c r="L25" s="38" t="s">
        <v>102</v>
      </c>
      <c r="M25" s="41" t="s">
        <v>94</v>
      </c>
      <c r="N25" s="42" t="s">
        <v>103</v>
      </c>
      <c r="O25" s="177" t="s">
        <v>549</v>
      </c>
      <c r="P25" s="177" t="s">
        <v>550</v>
      </c>
      <c r="Q25" s="40" t="s">
        <v>62</v>
      </c>
      <c r="R25" s="51">
        <v>1400000</v>
      </c>
      <c r="S25" s="46">
        <f t="shared" si="24"/>
        <v>140000</v>
      </c>
      <c r="T25" s="41"/>
      <c r="U25" s="45">
        <f t="shared" si="3"/>
        <v>1540000</v>
      </c>
      <c r="V25" s="51">
        <f t="shared" si="25"/>
        <v>1400000</v>
      </c>
      <c r="W25" s="41" t="s">
        <v>63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314">
        <v>0</v>
      </c>
      <c r="AP25" s="101">
        <v>0</v>
      </c>
      <c r="AQ25" s="101">
        <v>0</v>
      </c>
      <c r="AR25" s="100">
        <f t="shared" si="16"/>
        <v>0</v>
      </c>
      <c r="AS25" s="100">
        <f t="shared" si="17"/>
        <v>0</v>
      </c>
      <c r="AT25" s="139"/>
      <c r="AU25" s="139"/>
      <c r="AV25" s="139"/>
      <c r="AW25" s="222">
        <f t="shared" si="18"/>
        <v>0</v>
      </c>
      <c r="AX25" s="139"/>
      <c r="AY25" s="139"/>
      <c r="AZ25" s="139"/>
      <c r="BA25" s="222">
        <f t="shared" si="19"/>
        <v>0</v>
      </c>
      <c r="BB25" s="139"/>
      <c r="BC25" s="139"/>
      <c r="BD25" s="139">
        <v>1637838</v>
      </c>
      <c r="BE25" s="222">
        <f t="shared" si="20"/>
        <v>1637838</v>
      </c>
      <c r="BF25" s="139"/>
      <c r="BG25" s="139"/>
      <c r="BH25" s="139"/>
      <c r="BI25" s="222">
        <f t="shared" si="21"/>
        <v>0</v>
      </c>
      <c r="BJ25" s="222">
        <v>1400000</v>
      </c>
      <c r="BK25" s="224">
        <f t="shared" si="22"/>
        <v>1637838</v>
      </c>
      <c r="BL25" s="139">
        <f t="shared" si="23"/>
        <v>237838</v>
      </c>
      <c r="BM25" s="139">
        <f t="shared" si="11"/>
        <v>116.98842857142857</v>
      </c>
      <c r="BN25" s="41"/>
      <c r="BO25" s="152" t="s">
        <v>471</v>
      </c>
      <c r="BP25" s="152" t="s">
        <v>471</v>
      </c>
      <c r="BQ25" s="152"/>
      <c r="BR25" s="152"/>
      <c r="BS25" s="152"/>
      <c r="BT25" s="152"/>
      <c r="BU25" s="152"/>
      <c r="BV25" s="152"/>
      <c r="BW25" s="152"/>
    </row>
    <row r="26" spans="1:75" s="11" customFormat="1">
      <c r="A26" s="40">
        <f t="shared" si="26"/>
        <v>6</v>
      </c>
      <c r="B26" s="41"/>
      <c r="C26" s="38" t="s">
        <v>86</v>
      </c>
      <c r="D26" s="38">
        <v>14.7</v>
      </c>
      <c r="E26" s="40"/>
      <c r="F26" s="41" t="s">
        <v>87</v>
      </c>
      <c r="G26" s="74" t="s">
        <v>88</v>
      </c>
      <c r="H26" s="49" t="s">
        <v>89</v>
      </c>
      <c r="I26" s="109" t="s">
        <v>553</v>
      </c>
      <c r="J26" s="39"/>
      <c r="K26" s="40" t="s">
        <v>58</v>
      </c>
      <c r="L26" s="38" t="s">
        <v>104</v>
      </c>
      <c r="M26" s="41" t="s">
        <v>105</v>
      </c>
      <c r="N26" s="42" t="s">
        <v>106</v>
      </c>
      <c r="O26" s="177" t="s">
        <v>549</v>
      </c>
      <c r="P26" s="177" t="s">
        <v>550</v>
      </c>
      <c r="Q26" s="40" t="s">
        <v>62</v>
      </c>
      <c r="R26" s="51">
        <v>1800000</v>
      </c>
      <c r="S26" s="46">
        <f t="shared" si="24"/>
        <v>180000</v>
      </c>
      <c r="T26" s="41"/>
      <c r="U26" s="45">
        <f t="shared" si="3"/>
        <v>1980000</v>
      </c>
      <c r="V26" s="51">
        <f t="shared" si="25"/>
        <v>1800000</v>
      </c>
      <c r="W26" s="41" t="s">
        <v>63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314">
        <v>0</v>
      </c>
      <c r="AP26" s="101">
        <v>0</v>
      </c>
      <c r="AQ26" s="101">
        <v>0</v>
      </c>
      <c r="AR26" s="100">
        <f t="shared" si="16"/>
        <v>0</v>
      </c>
      <c r="AS26" s="100">
        <f t="shared" si="17"/>
        <v>0</v>
      </c>
      <c r="AT26" s="139"/>
      <c r="AU26" s="139"/>
      <c r="AV26" s="139"/>
      <c r="AW26" s="222">
        <f t="shared" si="18"/>
        <v>0</v>
      </c>
      <c r="AX26" s="139"/>
      <c r="AY26" s="139"/>
      <c r="AZ26" s="139"/>
      <c r="BA26" s="222">
        <f t="shared" si="19"/>
        <v>0</v>
      </c>
      <c r="BB26" s="139"/>
      <c r="BC26" s="139"/>
      <c r="BD26" s="139">
        <v>2107897</v>
      </c>
      <c r="BE26" s="222">
        <f t="shared" si="20"/>
        <v>2107897</v>
      </c>
      <c r="BF26" s="139"/>
      <c r="BG26" s="139"/>
      <c r="BH26" s="139"/>
      <c r="BI26" s="222">
        <f t="shared" si="21"/>
        <v>0</v>
      </c>
      <c r="BJ26" s="222">
        <v>1800000</v>
      </c>
      <c r="BK26" s="224">
        <f t="shared" si="22"/>
        <v>2107897</v>
      </c>
      <c r="BL26" s="139">
        <f t="shared" si="23"/>
        <v>307897</v>
      </c>
      <c r="BM26" s="139">
        <f t="shared" si="11"/>
        <v>117.10538888888888</v>
      </c>
      <c r="BN26" s="41"/>
      <c r="BO26" s="152" t="s">
        <v>471</v>
      </c>
      <c r="BP26" s="152" t="s">
        <v>471</v>
      </c>
      <c r="BQ26" s="152"/>
      <c r="BR26" s="152"/>
      <c r="BS26" s="152"/>
      <c r="BT26" s="152"/>
      <c r="BU26" s="152"/>
      <c r="BV26" s="152"/>
      <c r="BW26" s="152"/>
    </row>
    <row r="27" spans="1:75" s="11" customFormat="1">
      <c r="A27" s="40">
        <f t="shared" si="26"/>
        <v>7</v>
      </c>
      <c r="B27" s="41"/>
      <c r="C27" s="38" t="s">
        <v>86</v>
      </c>
      <c r="D27" s="38">
        <v>14.9</v>
      </c>
      <c r="E27" s="40"/>
      <c r="F27" s="41" t="s">
        <v>87</v>
      </c>
      <c r="G27" s="74" t="s">
        <v>88</v>
      </c>
      <c r="H27" s="49" t="s">
        <v>89</v>
      </c>
      <c r="I27" s="109" t="s">
        <v>554</v>
      </c>
      <c r="J27" s="39"/>
      <c r="K27" s="40" t="s">
        <v>58</v>
      </c>
      <c r="L27" s="38" t="s">
        <v>107</v>
      </c>
      <c r="M27" s="41" t="s">
        <v>108</v>
      </c>
      <c r="N27" s="40" t="s">
        <v>109</v>
      </c>
      <c r="O27" s="177" t="s">
        <v>549</v>
      </c>
      <c r="P27" s="177" t="s">
        <v>550</v>
      </c>
      <c r="Q27" s="40" t="s">
        <v>62</v>
      </c>
      <c r="R27" s="51">
        <v>1800000</v>
      </c>
      <c r="S27" s="46">
        <f t="shared" si="24"/>
        <v>180000</v>
      </c>
      <c r="T27" s="41"/>
      <c r="U27" s="45">
        <f t="shared" si="3"/>
        <v>1980000</v>
      </c>
      <c r="V27" s="51">
        <f t="shared" si="25"/>
        <v>1800000</v>
      </c>
      <c r="W27" s="41" t="s">
        <v>63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314">
        <v>0</v>
      </c>
      <c r="AP27" s="101">
        <v>0</v>
      </c>
      <c r="AQ27" s="101">
        <v>0</v>
      </c>
      <c r="AR27" s="100">
        <f t="shared" si="16"/>
        <v>0</v>
      </c>
      <c r="AS27" s="100">
        <f t="shared" si="17"/>
        <v>0</v>
      </c>
      <c r="AT27" s="139"/>
      <c r="AU27" s="139"/>
      <c r="AV27" s="139"/>
      <c r="AW27" s="222">
        <f t="shared" si="18"/>
        <v>0</v>
      </c>
      <c r="AX27" s="139"/>
      <c r="AY27" s="139"/>
      <c r="AZ27" s="139"/>
      <c r="BA27" s="222">
        <f t="shared" si="19"/>
        <v>0</v>
      </c>
      <c r="BB27" s="139"/>
      <c r="BC27" s="139"/>
      <c r="BD27" s="139"/>
      <c r="BE27" s="222">
        <f t="shared" si="20"/>
        <v>0</v>
      </c>
      <c r="BF27" s="139"/>
      <c r="BG27" s="139"/>
      <c r="BH27" s="139"/>
      <c r="BI27" s="222">
        <f t="shared" si="21"/>
        <v>0</v>
      </c>
      <c r="BJ27" s="222">
        <v>1800000</v>
      </c>
      <c r="BK27" s="224">
        <f t="shared" si="22"/>
        <v>0</v>
      </c>
      <c r="BL27" s="139">
        <f t="shared" si="23"/>
        <v>-1800000</v>
      </c>
      <c r="BM27" s="139">
        <f t="shared" si="11"/>
        <v>0</v>
      </c>
      <c r="BN27" s="41"/>
      <c r="BO27" s="152" t="s">
        <v>471</v>
      </c>
      <c r="BP27" s="152" t="s">
        <v>471</v>
      </c>
      <c r="BQ27" s="152"/>
      <c r="BR27" s="152"/>
      <c r="BS27" s="152"/>
      <c r="BT27" s="152"/>
      <c r="BU27" s="152"/>
      <c r="BV27" s="152"/>
      <c r="BW27" s="152"/>
    </row>
    <row r="28" spans="1:75" s="11" customFormat="1">
      <c r="A28" s="40">
        <f t="shared" si="26"/>
        <v>8</v>
      </c>
      <c r="B28" s="41"/>
      <c r="C28" s="38" t="s">
        <v>86</v>
      </c>
      <c r="D28" s="38">
        <v>17.600000000000001</v>
      </c>
      <c r="E28" s="40"/>
      <c r="F28" s="41" t="s">
        <v>87</v>
      </c>
      <c r="G28" s="74" t="s">
        <v>88</v>
      </c>
      <c r="H28" s="49" t="s">
        <v>89</v>
      </c>
      <c r="I28" s="109" t="s">
        <v>555</v>
      </c>
      <c r="J28" s="39"/>
      <c r="K28" s="40" t="s">
        <v>58</v>
      </c>
      <c r="L28" s="38" t="s">
        <v>110</v>
      </c>
      <c r="M28" s="41" t="s">
        <v>111</v>
      </c>
      <c r="N28" s="42" t="s">
        <v>112</v>
      </c>
      <c r="O28" s="177" t="s">
        <v>549</v>
      </c>
      <c r="P28" s="177" t="s">
        <v>550</v>
      </c>
      <c r="Q28" s="40" t="s">
        <v>62</v>
      </c>
      <c r="R28" s="51">
        <v>2112000</v>
      </c>
      <c r="S28" s="46">
        <f t="shared" si="24"/>
        <v>211200</v>
      </c>
      <c r="T28" s="41"/>
      <c r="U28" s="45">
        <f t="shared" si="3"/>
        <v>2323200</v>
      </c>
      <c r="V28" s="51">
        <f t="shared" si="25"/>
        <v>2112000</v>
      </c>
      <c r="W28" s="41" t="s">
        <v>63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314">
        <v>0</v>
      </c>
      <c r="AP28" s="101">
        <v>0</v>
      </c>
      <c r="AQ28" s="101">
        <v>0</v>
      </c>
      <c r="AR28" s="100">
        <f t="shared" si="16"/>
        <v>0</v>
      </c>
      <c r="AS28" s="100">
        <f t="shared" si="17"/>
        <v>0</v>
      </c>
      <c r="AT28" s="139"/>
      <c r="AU28" s="139"/>
      <c r="AV28" s="139"/>
      <c r="AW28" s="222">
        <f t="shared" si="18"/>
        <v>0</v>
      </c>
      <c r="AX28" s="139"/>
      <c r="AY28" s="139"/>
      <c r="AZ28" s="139"/>
      <c r="BA28" s="222">
        <f t="shared" si="19"/>
        <v>0</v>
      </c>
      <c r="BB28" s="139"/>
      <c r="BC28" s="139"/>
      <c r="BD28" s="139">
        <v>2473135</v>
      </c>
      <c r="BE28" s="222">
        <f t="shared" si="20"/>
        <v>2473135</v>
      </c>
      <c r="BF28" s="139"/>
      <c r="BG28" s="139"/>
      <c r="BH28" s="139"/>
      <c r="BI28" s="222">
        <f t="shared" si="21"/>
        <v>0</v>
      </c>
      <c r="BJ28" s="222">
        <v>2112000</v>
      </c>
      <c r="BK28" s="224">
        <f t="shared" si="22"/>
        <v>2473135</v>
      </c>
      <c r="BL28" s="139">
        <f t="shared" si="23"/>
        <v>361135</v>
      </c>
      <c r="BM28" s="139">
        <f t="shared" si="11"/>
        <v>117.09919507575756</v>
      </c>
      <c r="BN28" s="41"/>
      <c r="BO28" s="152" t="s">
        <v>471</v>
      </c>
      <c r="BP28" s="152" t="s">
        <v>471</v>
      </c>
      <c r="BQ28" s="152"/>
      <c r="BR28" s="152"/>
      <c r="BS28" s="152"/>
      <c r="BT28" s="152"/>
      <c r="BU28" s="152"/>
      <c r="BV28" s="152"/>
      <c r="BW28" s="152"/>
    </row>
    <row r="29" spans="1:75" s="11" customFormat="1">
      <c r="A29" s="40">
        <f t="shared" si="26"/>
        <v>9</v>
      </c>
      <c r="B29" s="41"/>
      <c r="C29" s="38" t="s">
        <v>86</v>
      </c>
      <c r="D29" s="38">
        <v>13.39</v>
      </c>
      <c r="E29" s="40"/>
      <c r="F29" s="41" t="s">
        <v>87</v>
      </c>
      <c r="G29" s="74" t="s">
        <v>88</v>
      </c>
      <c r="H29" s="49" t="s">
        <v>89</v>
      </c>
      <c r="I29" s="109" t="s">
        <v>556</v>
      </c>
      <c r="J29" s="39"/>
      <c r="K29" s="40" t="s">
        <v>58</v>
      </c>
      <c r="L29" s="38" t="s">
        <v>113</v>
      </c>
      <c r="M29" s="41" t="s">
        <v>114</v>
      </c>
      <c r="N29" s="42" t="s">
        <v>115</v>
      </c>
      <c r="O29" s="177" t="s">
        <v>549</v>
      </c>
      <c r="P29" s="177" t="s">
        <v>550</v>
      </c>
      <c r="Q29" s="40" t="s">
        <v>62</v>
      </c>
      <c r="R29" s="51">
        <v>1500000</v>
      </c>
      <c r="S29" s="46">
        <f t="shared" si="24"/>
        <v>150000</v>
      </c>
      <c r="T29" s="41"/>
      <c r="U29" s="45">
        <f t="shared" si="3"/>
        <v>1650000</v>
      </c>
      <c r="V29" s="51">
        <f t="shared" si="25"/>
        <v>1500000</v>
      </c>
      <c r="W29" s="41" t="s">
        <v>63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314">
        <v>0</v>
      </c>
      <c r="AP29" s="101">
        <v>0</v>
      </c>
      <c r="AQ29" s="101">
        <v>0</v>
      </c>
      <c r="AR29" s="100">
        <f t="shared" si="16"/>
        <v>0</v>
      </c>
      <c r="AS29" s="100">
        <f t="shared" si="17"/>
        <v>0</v>
      </c>
      <c r="AT29" s="139"/>
      <c r="AU29" s="139"/>
      <c r="AV29" s="139"/>
      <c r="AW29" s="222">
        <f t="shared" si="18"/>
        <v>0</v>
      </c>
      <c r="AX29" s="139"/>
      <c r="AY29" s="139"/>
      <c r="AZ29" s="139"/>
      <c r="BA29" s="222">
        <f t="shared" si="19"/>
        <v>0</v>
      </c>
      <c r="BB29" s="139"/>
      <c r="BC29" s="139"/>
      <c r="BD29" s="139">
        <v>1760675</v>
      </c>
      <c r="BE29" s="222">
        <f t="shared" si="20"/>
        <v>1760675</v>
      </c>
      <c r="BF29" s="139"/>
      <c r="BG29" s="139"/>
      <c r="BH29" s="139"/>
      <c r="BI29" s="222">
        <f t="shared" si="21"/>
        <v>0</v>
      </c>
      <c r="BJ29" s="222">
        <v>1500000</v>
      </c>
      <c r="BK29" s="224">
        <f t="shared" si="22"/>
        <v>1760675</v>
      </c>
      <c r="BL29" s="139">
        <f t="shared" si="23"/>
        <v>260675</v>
      </c>
      <c r="BM29" s="139">
        <f t="shared" si="11"/>
        <v>117.37833333333334</v>
      </c>
      <c r="BN29" s="41"/>
      <c r="BO29" s="152" t="s">
        <v>471</v>
      </c>
      <c r="BP29" s="152" t="s">
        <v>471</v>
      </c>
      <c r="BQ29" s="152"/>
      <c r="BR29" s="152"/>
      <c r="BS29" s="152"/>
      <c r="BT29" s="152"/>
      <c r="BU29" s="152"/>
      <c r="BV29" s="152"/>
      <c r="BW29" s="152"/>
    </row>
    <row r="30" spans="1:75" s="11" customFormat="1">
      <c r="A30" s="40">
        <f t="shared" si="26"/>
        <v>10</v>
      </c>
      <c r="B30" s="41"/>
      <c r="C30" s="38" t="s">
        <v>86</v>
      </c>
      <c r="D30" s="38">
        <v>6.23</v>
      </c>
      <c r="E30" s="40"/>
      <c r="F30" s="41" t="s">
        <v>87</v>
      </c>
      <c r="G30" s="74" t="s">
        <v>88</v>
      </c>
      <c r="H30" s="49" t="s">
        <v>89</v>
      </c>
      <c r="I30" s="109" t="s">
        <v>557</v>
      </c>
      <c r="J30" s="39"/>
      <c r="K30" s="40" t="s">
        <v>58</v>
      </c>
      <c r="L30" s="38" t="s">
        <v>116</v>
      </c>
      <c r="M30" s="41" t="s">
        <v>117</v>
      </c>
      <c r="N30" s="42" t="s">
        <v>118</v>
      </c>
      <c r="O30" s="177" t="s">
        <v>549</v>
      </c>
      <c r="P30" s="177" t="s">
        <v>550</v>
      </c>
      <c r="Q30" s="40" t="s">
        <v>62</v>
      </c>
      <c r="R30" s="51">
        <v>747500</v>
      </c>
      <c r="S30" s="46">
        <f t="shared" si="24"/>
        <v>74750</v>
      </c>
      <c r="T30" s="41"/>
      <c r="U30" s="45">
        <f t="shared" si="3"/>
        <v>822250</v>
      </c>
      <c r="V30" s="51">
        <f t="shared" si="25"/>
        <v>747500</v>
      </c>
      <c r="W30" s="41" t="s">
        <v>63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314">
        <v>0</v>
      </c>
      <c r="AP30" s="101">
        <v>0</v>
      </c>
      <c r="AQ30" s="101">
        <v>0</v>
      </c>
      <c r="AR30" s="100">
        <f t="shared" si="16"/>
        <v>0</v>
      </c>
      <c r="AS30" s="100">
        <f t="shared" si="17"/>
        <v>0</v>
      </c>
      <c r="AT30" s="139"/>
      <c r="AU30" s="139"/>
      <c r="AV30" s="139"/>
      <c r="AW30" s="222">
        <f t="shared" si="18"/>
        <v>0</v>
      </c>
      <c r="AX30" s="139"/>
      <c r="AY30" s="139"/>
      <c r="AZ30" s="139"/>
      <c r="BA30" s="222">
        <f t="shared" si="19"/>
        <v>0</v>
      </c>
      <c r="BB30" s="139"/>
      <c r="BC30" s="139"/>
      <c r="BD30" s="139">
        <v>874606</v>
      </c>
      <c r="BE30" s="222">
        <f t="shared" si="20"/>
        <v>874606</v>
      </c>
      <c r="BF30" s="139"/>
      <c r="BG30" s="139"/>
      <c r="BH30" s="139"/>
      <c r="BI30" s="222">
        <f t="shared" si="21"/>
        <v>0</v>
      </c>
      <c r="BJ30" s="222">
        <v>747500</v>
      </c>
      <c r="BK30" s="224">
        <f t="shared" si="22"/>
        <v>874606</v>
      </c>
      <c r="BL30" s="139">
        <f t="shared" si="23"/>
        <v>127106</v>
      </c>
      <c r="BM30" s="139">
        <f t="shared" si="11"/>
        <v>117.00414715719063</v>
      </c>
      <c r="BN30" s="41"/>
      <c r="BO30" s="152" t="s">
        <v>471</v>
      </c>
      <c r="BP30" s="152" t="s">
        <v>471</v>
      </c>
      <c r="BQ30" s="152"/>
      <c r="BR30" s="152"/>
      <c r="BS30" s="152"/>
      <c r="BT30" s="152"/>
      <c r="BU30" s="152"/>
      <c r="BV30" s="152"/>
      <c r="BW30" s="152"/>
    </row>
    <row r="31" spans="1:75" s="11" customFormat="1">
      <c r="A31" s="40">
        <f t="shared" si="26"/>
        <v>11</v>
      </c>
      <c r="B31" s="41"/>
      <c r="C31" s="38" t="s">
        <v>86</v>
      </c>
      <c r="D31" s="38">
        <v>9.92</v>
      </c>
      <c r="E31" s="40"/>
      <c r="F31" s="41" t="s">
        <v>87</v>
      </c>
      <c r="G31" s="74" t="s">
        <v>88</v>
      </c>
      <c r="H31" s="49" t="s">
        <v>89</v>
      </c>
      <c r="I31" s="109" t="s">
        <v>558</v>
      </c>
      <c r="J31" s="39"/>
      <c r="K31" s="40" t="s">
        <v>58</v>
      </c>
      <c r="L31" s="48" t="s">
        <v>119</v>
      </c>
      <c r="M31" s="41" t="s">
        <v>120</v>
      </c>
      <c r="N31" s="42" t="s">
        <v>121</v>
      </c>
      <c r="O31" s="177" t="s">
        <v>549</v>
      </c>
      <c r="P31" s="177" t="s">
        <v>550</v>
      </c>
      <c r="Q31" s="40" t="s">
        <v>62</v>
      </c>
      <c r="R31" s="51">
        <v>1200000</v>
      </c>
      <c r="S31" s="46">
        <f t="shared" si="24"/>
        <v>120000</v>
      </c>
      <c r="T31" s="41"/>
      <c r="U31" s="45">
        <f t="shared" si="3"/>
        <v>1320000</v>
      </c>
      <c r="V31" s="51">
        <f t="shared" si="25"/>
        <v>1200000</v>
      </c>
      <c r="W31" s="41" t="s">
        <v>63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314">
        <v>0</v>
      </c>
      <c r="AP31" s="101">
        <v>0</v>
      </c>
      <c r="AQ31" s="101">
        <v>0</v>
      </c>
      <c r="AR31" s="100">
        <f t="shared" si="16"/>
        <v>0</v>
      </c>
      <c r="AS31" s="100">
        <f t="shared" si="17"/>
        <v>0</v>
      </c>
      <c r="AT31" s="139"/>
      <c r="AU31" s="139"/>
      <c r="AV31" s="139"/>
      <c r="AW31" s="222">
        <f t="shared" si="18"/>
        <v>0</v>
      </c>
      <c r="AX31" s="139"/>
      <c r="AY31" s="139"/>
      <c r="AZ31" s="139"/>
      <c r="BA31" s="222">
        <f t="shared" si="19"/>
        <v>0</v>
      </c>
      <c r="BB31" s="139"/>
      <c r="BC31" s="139"/>
      <c r="BD31" s="139">
        <v>1822095</v>
      </c>
      <c r="BE31" s="222">
        <f t="shared" si="20"/>
        <v>1822095</v>
      </c>
      <c r="BF31" s="139"/>
      <c r="BG31" s="139"/>
      <c r="BH31" s="139"/>
      <c r="BI31" s="222">
        <f t="shared" si="21"/>
        <v>0</v>
      </c>
      <c r="BJ31" s="222">
        <v>1200000</v>
      </c>
      <c r="BK31" s="224">
        <f t="shared" si="22"/>
        <v>1822095</v>
      </c>
      <c r="BL31" s="139">
        <f t="shared" si="23"/>
        <v>622095</v>
      </c>
      <c r="BM31" s="139">
        <f t="shared" si="11"/>
        <v>151.84125</v>
      </c>
      <c r="BN31" s="41"/>
      <c r="BO31" s="152" t="s">
        <v>471</v>
      </c>
      <c r="BP31" s="152" t="s">
        <v>471</v>
      </c>
      <c r="BQ31" s="152"/>
      <c r="BR31" s="152"/>
      <c r="BS31" s="152"/>
      <c r="BT31" s="152"/>
      <c r="BU31" s="152"/>
      <c r="BV31" s="152"/>
      <c r="BW31" s="152"/>
    </row>
    <row r="32" spans="1:75" s="11" customFormat="1">
      <c r="A32" s="40">
        <f t="shared" si="26"/>
        <v>12</v>
      </c>
      <c r="B32" s="41"/>
      <c r="C32" s="38" t="s">
        <v>86</v>
      </c>
      <c r="D32" s="38">
        <v>16.5</v>
      </c>
      <c r="E32" s="40"/>
      <c r="F32" s="41" t="s">
        <v>87</v>
      </c>
      <c r="G32" s="74" t="s">
        <v>88</v>
      </c>
      <c r="H32" s="49" t="s">
        <v>89</v>
      </c>
      <c r="I32" s="109" t="s">
        <v>559</v>
      </c>
      <c r="J32" s="39"/>
      <c r="K32" s="40" t="s">
        <v>58</v>
      </c>
      <c r="L32" s="48" t="s">
        <v>122</v>
      </c>
      <c r="M32" s="41" t="s">
        <v>123</v>
      </c>
      <c r="N32" s="42" t="s">
        <v>124</v>
      </c>
      <c r="O32" s="177" t="s">
        <v>549</v>
      </c>
      <c r="P32" s="177" t="s">
        <v>550</v>
      </c>
      <c r="Q32" s="40" t="s">
        <v>62</v>
      </c>
      <c r="R32" s="51">
        <v>1980000</v>
      </c>
      <c r="S32" s="46">
        <f t="shared" si="24"/>
        <v>198000</v>
      </c>
      <c r="T32" s="41"/>
      <c r="U32" s="45">
        <f t="shared" si="3"/>
        <v>2178000</v>
      </c>
      <c r="V32" s="51">
        <f t="shared" si="25"/>
        <v>1980000</v>
      </c>
      <c r="W32" s="41" t="s">
        <v>63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314">
        <v>0</v>
      </c>
      <c r="AP32" s="101">
        <v>0</v>
      </c>
      <c r="AQ32" s="101">
        <v>0</v>
      </c>
      <c r="AR32" s="100">
        <f t="shared" si="16"/>
        <v>0</v>
      </c>
      <c r="AS32" s="100">
        <f t="shared" si="17"/>
        <v>0</v>
      </c>
      <c r="AT32" s="139"/>
      <c r="AU32" s="139"/>
      <c r="AV32" s="139"/>
      <c r="AW32" s="222">
        <f t="shared" si="18"/>
        <v>0</v>
      </c>
      <c r="AX32" s="139"/>
      <c r="AY32" s="139"/>
      <c r="AZ32" s="139"/>
      <c r="BA32" s="222">
        <f t="shared" si="19"/>
        <v>0</v>
      </c>
      <c r="BB32" s="139"/>
      <c r="BC32" s="139"/>
      <c r="BD32" s="139">
        <v>2047297</v>
      </c>
      <c r="BE32" s="222">
        <f t="shared" si="20"/>
        <v>2047297</v>
      </c>
      <c r="BF32" s="139"/>
      <c r="BG32" s="139"/>
      <c r="BH32" s="139"/>
      <c r="BI32" s="222">
        <f t="shared" si="21"/>
        <v>0</v>
      </c>
      <c r="BJ32" s="222">
        <v>1980000</v>
      </c>
      <c r="BK32" s="224">
        <f t="shared" si="22"/>
        <v>2047297</v>
      </c>
      <c r="BL32" s="139">
        <f t="shared" si="23"/>
        <v>67297</v>
      </c>
      <c r="BM32" s="139">
        <f t="shared" si="11"/>
        <v>103.39883838383838</v>
      </c>
      <c r="BN32" s="41"/>
      <c r="BO32" s="152" t="s">
        <v>471</v>
      </c>
      <c r="BP32" s="152" t="s">
        <v>471</v>
      </c>
      <c r="BQ32" s="152"/>
      <c r="BR32" s="152"/>
      <c r="BS32" s="152"/>
      <c r="BT32" s="152"/>
      <c r="BU32" s="152"/>
      <c r="BV32" s="152"/>
      <c r="BW32" s="152"/>
    </row>
    <row r="33" spans="1:75" s="11" customFormat="1">
      <c r="A33" s="40">
        <f t="shared" si="26"/>
        <v>13</v>
      </c>
      <c r="B33" s="41"/>
      <c r="C33" s="38" t="s">
        <v>86</v>
      </c>
      <c r="D33" s="38">
        <v>9</v>
      </c>
      <c r="E33" s="40"/>
      <c r="F33" s="41" t="s">
        <v>87</v>
      </c>
      <c r="G33" s="74" t="s">
        <v>88</v>
      </c>
      <c r="H33" s="49" t="s">
        <v>89</v>
      </c>
      <c r="I33" s="109" t="s">
        <v>560</v>
      </c>
      <c r="J33" s="39"/>
      <c r="K33" s="40" t="s">
        <v>58</v>
      </c>
      <c r="L33" s="38" t="s">
        <v>125</v>
      </c>
      <c r="M33" s="41" t="s">
        <v>126</v>
      </c>
      <c r="N33" s="42" t="s">
        <v>127</v>
      </c>
      <c r="O33" s="177" t="s">
        <v>549</v>
      </c>
      <c r="P33" s="177" t="s">
        <v>550</v>
      </c>
      <c r="Q33" s="40" t="s">
        <v>62</v>
      </c>
      <c r="R33" s="51">
        <v>1700000</v>
      </c>
      <c r="S33" s="46">
        <f t="shared" si="24"/>
        <v>170000</v>
      </c>
      <c r="T33" s="41"/>
      <c r="U33" s="45">
        <f t="shared" si="3"/>
        <v>1870000</v>
      </c>
      <c r="V33" s="51">
        <f t="shared" si="25"/>
        <v>1700000</v>
      </c>
      <c r="W33" s="41" t="s">
        <v>63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314">
        <v>0</v>
      </c>
      <c r="AP33" s="101">
        <v>0</v>
      </c>
      <c r="AQ33" s="101">
        <v>0</v>
      </c>
      <c r="AR33" s="100">
        <f t="shared" si="16"/>
        <v>0</v>
      </c>
      <c r="AS33" s="100">
        <f t="shared" si="17"/>
        <v>0</v>
      </c>
      <c r="AT33" s="139"/>
      <c r="AU33" s="139"/>
      <c r="AV33" s="139"/>
      <c r="AW33" s="222">
        <f t="shared" si="18"/>
        <v>0</v>
      </c>
      <c r="AX33" s="139"/>
      <c r="AY33" s="139"/>
      <c r="AZ33" s="139"/>
      <c r="BA33" s="222">
        <f t="shared" si="19"/>
        <v>0</v>
      </c>
      <c r="BB33" s="139"/>
      <c r="BC33" s="139"/>
      <c r="BD33" s="139">
        <v>1990792</v>
      </c>
      <c r="BE33" s="222">
        <f t="shared" si="20"/>
        <v>1990792</v>
      </c>
      <c r="BF33" s="139"/>
      <c r="BG33" s="139"/>
      <c r="BH33" s="139"/>
      <c r="BI33" s="222">
        <f t="shared" si="21"/>
        <v>0</v>
      </c>
      <c r="BJ33" s="222">
        <v>1700000</v>
      </c>
      <c r="BK33" s="224">
        <f t="shared" si="22"/>
        <v>1990792</v>
      </c>
      <c r="BL33" s="139">
        <f t="shared" si="23"/>
        <v>290792</v>
      </c>
      <c r="BM33" s="139">
        <f t="shared" si="11"/>
        <v>117.10541176470588</v>
      </c>
      <c r="BN33" s="41"/>
      <c r="BO33" s="152" t="s">
        <v>471</v>
      </c>
      <c r="BP33" s="152" t="s">
        <v>471</v>
      </c>
      <c r="BQ33" s="155">
        <f>SUM(V21:V32)</f>
        <v>19273500</v>
      </c>
      <c r="BR33" s="155">
        <f>SUM(AS21:AS32)</f>
        <v>0</v>
      </c>
      <c r="BS33" s="152"/>
      <c r="BT33" s="152"/>
      <c r="BU33" s="152"/>
      <c r="BV33" s="152"/>
      <c r="BW33" s="152"/>
    </row>
    <row r="34" spans="1:75" s="11" customFormat="1">
      <c r="A34" s="40">
        <f t="shared" si="26"/>
        <v>14</v>
      </c>
      <c r="B34" s="41"/>
      <c r="C34" s="38" t="s">
        <v>128</v>
      </c>
      <c r="D34" s="75"/>
      <c r="E34" s="38">
        <v>9</v>
      </c>
      <c r="F34" s="41" t="s">
        <v>129</v>
      </c>
      <c r="G34" s="40" t="s">
        <v>130</v>
      </c>
      <c r="H34" s="49" t="s">
        <v>131</v>
      </c>
      <c r="I34" s="110"/>
      <c r="J34" s="39"/>
      <c r="K34" s="40" t="s">
        <v>58</v>
      </c>
      <c r="L34" s="339" t="s">
        <v>731</v>
      </c>
      <c r="M34" s="41"/>
      <c r="N34" s="40"/>
      <c r="O34" s="110"/>
      <c r="P34" s="110"/>
      <c r="Q34" s="40"/>
      <c r="R34" s="51">
        <v>2495454</v>
      </c>
      <c r="S34" s="44">
        <f>+R34*10%</f>
        <v>249545.40000000002</v>
      </c>
      <c r="T34" s="41"/>
      <c r="U34" s="45">
        <f t="shared" si="3"/>
        <v>2744999.4</v>
      </c>
      <c r="V34" s="46">
        <f>+R34</f>
        <v>2495454</v>
      </c>
      <c r="W34" s="41" t="s">
        <v>63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314">
        <v>2067567</v>
      </c>
      <c r="AP34" s="101">
        <v>0</v>
      </c>
      <c r="AQ34" s="101"/>
      <c r="AR34" s="100">
        <f t="shared" si="16"/>
        <v>0</v>
      </c>
      <c r="AS34" s="100">
        <f t="shared" si="17"/>
        <v>2067567</v>
      </c>
      <c r="AT34" s="139"/>
      <c r="AU34" s="139"/>
      <c r="AV34" s="139"/>
      <c r="AW34" s="222">
        <f t="shared" si="18"/>
        <v>0</v>
      </c>
      <c r="AX34" s="139"/>
      <c r="AY34" s="139"/>
      <c r="AZ34" s="139"/>
      <c r="BA34" s="222">
        <f t="shared" si="19"/>
        <v>0</v>
      </c>
      <c r="BB34" s="139"/>
      <c r="BC34" s="139"/>
      <c r="BD34" s="139"/>
      <c r="BE34" s="222">
        <f t="shared" si="20"/>
        <v>0</v>
      </c>
      <c r="BF34" s="139"/>
      <c r="BG34" s="139"/>
      <c r="BH34" s="139"/>
      <c r="BI34" s="222">
        <f t="shared" si="21"/>
        <v>0</v>
      </c>
      <c r="BJ34" s="222">
        <v>2495454</v>
      </c>
      <c r="BK34" s="224">
        <f t="shared" si="22"/>
        <v>0</v>
      </c>
      <c r="BL34" s="139">
        <f t="shared" si="23"/>
        <v>-2495454</v>
      </c>
      <c r="BM34" s="139">
        <f t="shared" si="11"/>
        <v>0</v>
      </c>
      <c r="BN34" s="41"/>
      <c r="BO34" s="152" t="s">
        <v>471</v>
      </c>
      <c r="BP34" s="152" t="s">
        <v>472</v>
      </c>
      <c r="BQ34" s="152"/>
      <c r="BR34" s="152"/>
      <c r="BS34" s="152"/>
      <c r="BT34" s="152"/>
      <c r="BU34" s="152"/>
      <c r="BV34" s="152"/>
      <c r="BW34" s="152"/>
    </row>
    <row r="35" spans="1:75" s="11" customFormat="1">
      <c r="A35" s="40">
        <f t="shared" si="26"/>
        <v>15</v>
      </c>
      <c r="B35" s="41"/>
      <c r="C35" s="38" t="s">
        <v>128</v>
      </c>
      <c r="D35" s="75"/>
      <c r="E35" s="38">
        <v>9</v>
      </c>
      <c r="F35" s="41" t="s">
        <v>129</v>
      </c>
      <c r="G35" s="40" t="s">
        <v>130</v>
      </c>
      <c r="H35" s="49" t="s">
        <v>131</v>
      </c>
      <c r="I35" s="110"/>
      <c r="J35" s="39"/>
      <c r="K35" s="40" t="s">
        <v>58</v>
      </c>
      <c r="L35" s="339" t="s">
        <v>732</v>
      </c>
      <c r="M35" s="41"/>
      <c r="N35" s="40"/>
      <c r="O35" s="110"/>
      <c r="P35" s="110"/>
      <c r="Q35" s="40"/>
      <c r="R35" s="51">
        <v>2495454</v>
      </c>
      <c r="S35" s="44">
        <f t="shared" ref="S35:S63" si="27">+R35*10%</f>
        <v>249545.40000000002</v>
      </c>
      <c r="T35" s="41"/>
      <c r="U35" s="45">
        <f t="shared" si="3"/>
        <v>2744999.4</v>
      </c>
      <c r="V35" s="46">
        <f t="shared" ref="V35:V63" si="28">+R35</f>
        <v>2495454</v>
      </c>
      <c r="W35" s="41" t="s">
        <v>63</v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314">
        <v>0</v>
      </c>
      <c r="AP35" s="101">
        <v>0</v>
      </c>
      <c r="AQ35" s="101">
        <v>0</v>
      </c>
      <c r="AR35" s="100">
        <f t="shared" si="16"/>
        <v>0</v>
      </c>
      <c r="AS35" s="100">
        <f t="shared" si="17"/>
        <v>0</v>
      </c>
      <c r="AT35" s="139"/>
      <c r="AU35" s="139"/>
      <c r="AV35" s="139"/>
      <c r="AW35" s="222">
        <f t="shared" si="18"/>
        <v>0</v>
      </c>
      <c r="AX35" s="139"/>
      <c r="AY35" s="139"/>
      <c r="AZ35" s="139"/>
      <c r="BA35" s="222">
        <f t="shared" si="19"/>
        <v>0</v>
      </c>
      <c r="BB35" s="139"/>
      <c r="BC35" s="139"/>
      <c r="BD35" s="139"/>
      <c r="BE35" s="222">
        <f t="shared" si="20"/>
        <v>0</v>
      </c>
      <c r="BF35" s="139"/>
      <c r="BG35" s="139"/>
      <c r="BH35" s="139"/>
      <c r="BI35" s="222">
        <f t="shared" si="21"/>
        <v>0</v>
      </c>
      <c r="BJ35" s="222">
        <v>2495454</v>
      </c>
      <c r="BK35" s="224">
        <f t="shared" si="22"/>
        <v>0</v>
      </c>
      <c r="BL35" s="139">
        <f t="shared" si="23"/>
        <v>-2495454</v>
      </c>
      <c r="BM35" s="139">
        <f t="shared" si="11"/>
        <v>0</v>
      </c>
      <c r="BN35" s="41"/>
      <c r="BO35" s="152" t="s">
        <v>471</v>
      </c>
      <c r="BP35" s="152" t="s">
        <v>472</v>
      </c>
      <c r="BQ35" s="152"/>
      <c r="BR35" s="152"/>
      <c r="BS35" s="152"/>
      <c r="BT35" s="152"/>
      <c r="BU35" s="152"/>
      <c r="BV35" s="152"/>
      <c r="BW35" s="152"/>
    </row>
    <row r="36" spans="1:75" s="11" customFormat="1">
      <c r="A36" s="40">
        <f t="shared" si="26"/>
        <v>16</v>
      </c>
      <c r="B36" s="41"/>
      <c r="C36" s="38" t="s">
        <v>128</v>
      </c>
      <c r="D36" s="75"/>
      <c r="E36" s="38">
        <v>9</v>
      </c>
      <c r="F36" s="41" t="s">
        <v>129</v>
      </c>
      <c r="G36" s="40" t="s">
        <v>130</v>
      </c>
      <c r="H36" s="49" t="s">
        <v>131</v>
      </c>
      <c r="I36" s="111" t="s">
        <v>509</v>
      </c>
      <c r="J36" s="39"/>
      <c r="K36" s="40" t="s">
        <v>58</v>
      </c>
      <c r="L36" s="38" t="s">
        <v>505</v>
      </c>
      <c r="M36" s="41" t="s">
        <v>133</v>
      </c>
      <c r="N36" s="42" t="s">
        <v>134</v>
      </c>
      <c r="O36" s="167" t="s">
        <v>510</v>
      </c>
      <c r="P36" s="167" t="s">
        <v>511</v>
      </c>
      <c r="Q36" s="40" t="s">
        <v>62</v>
      </c>
      <c r="R36" s="51">
        <v>4400000</v>
      </c>
      <c r="S36" s="44">
        <f t="shared" si="27"/>
        <v>440000</v>
      </c>
      <c r="T36" s="41"/>
      <c r="U36" s="45">
        <f t="shared" si="3"/>
        <v>4840000</v>
      </c>
      <c r="V36" s="46">
        <f t="shared" si="28"/>
        <v>4400000</v>
      </c>
      <c r="W36" s="41" t="s">
        <v>63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314">
        <v>2067567</v>
      </c>
      <c r="AP36" s="101">
        <v>0</v>
      </c>
      <c r="AQ36" s="141"/>
      <c r="AR36" s="100">
        <f t="shared" si="16"/>
        <v>0</v>
      </c>
      <c r="AS36" s="100">
        <f t="shared" si="17"/>
        <v>2067567</v>
      </c>
      <c r="AT36" s="139">
        <v>2086364</v>
      </c>
      <c r="AU36" s="139"/>
      <c r="AV36" s="139"/>
      <c r="AW36" s="222">
        <f t="shared" si="18"/>
        <v>2086364</v>
      </c>
      <c r="AX36" s="139"/>
      <c r="AY36" s="139"/>
      <c r="AZ36" s="139"/>
      <c r="BA36" s="222">
        <f t="shared" si="19"/>
        <v>0</v>
      </c>
      <c r="BB36" s="139"/>
      <c r="BC36" s="139"/>
      <c r="BD36" s="139"/>
      <c r="BE36" s="222">
        <f t="shared" si="20"/>
        <v>0</v>
      </c>
      <c r="BF36" s="139">
        <v>2067567</v>
      </c>
      <c r="BG36" s="139"/>
      <c r="BH36" s="139"/>
      <c r="BI36" s="222">
        <f t="shared" si="21"/>
        <v>2067567</v>
      </c>
      <c r="BJ36" s="222">
        <v>4400000</v>
      </c>
      <c r="BK36" s="224">
        <f t="shared" si="22"/>
        <v>4153931</v>
      </c>
      <c r="BL36" s="139">
        <f t="shared" si="23"/>
        <v>-246069</v>
      </c>
      <c r="BM36" s="139">
        <f t="shared" si="11"/>
        <v>94.407522727272735</v>
      </c>
      <c r="BN36" s="41"/>
      <c r="BO36" s="152" t="s">
        <v>471</v>
      </c>
      <c r="BP36" s="152" t="s">
        <v>472</v>
      </c>
      <c r="BQ36" s="152"/>
      <c r="BR36" s="152"/>
      <c r="BS36" s="152"/>
      <c r="BT36" s="152"/>
      <c r="BU36" s="152"/>
      <c r="BV36" s="152"/>
      <c r="BW36" s="152"/>
    </row>
    <row r="37" spans="1:75" s="11" customFormat="1">
      <c r="A37" s="40">
        <f t="shared" si="26"/>
        <v>17</v>
      </c>
      <c r="B37" s="41"/>
      <c r="C37" s="38" t="s">
        <v>128</v>
      </c>
      <c r="D37" s="75"/>
      <c r="E37" s="38">
        <v>9</v>
      </c>
      <c r="F37" s="41" t="s">
        <v>129</v>
      </c>
      <c r="G37" s="40" t="s">
        <v>130</v>
      </c>
      <c r="H37" s="49" t="s">
        <v>131</v>
      </c>
      <c r="I37" s="111" t="s">
        <v>664</v>
      </c>
      <c r="J37" s="47"/>
      <c r="K37" s="40" t="s">
        <v>58</v>
      </c>
      <c r="L37" s="38" t="s">
        <v>135</v>
      </c>
      <c r="M37" s="41" t="s">
        <v>136</v>
      </c>
      <c r="N37" s="42" t="s">
        <v>137</v>
      </c>
      <c r="O37" s="116">
        <v>44811</v>
      </c>
      <c r="P37" s="116">
        <v>45175</v>
      </c>
      <c r="Q37" s="40" t="s">
        <v>62</v>
      </c>
      <c r="R37" s="51">
        <v>4545454.5454545496</v>
      </c>
      <c r="S37" s="44">
        <f t="shared" si="27"/>
        <v>454545.454545455</v>
      </c>
      <c r="T37" s="41"/>
      <c r="U37" s="45">
        <f t="shared" si="3"/>
        <v>5000000.0000000047</v>
      </c>
      <c r="V37" s="46">
        <f t="shared" si="28"/>
        <v>4545454.5454545496</v>
      </c>
      <c r="W37" s="41" t="s">
        <v>63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314">
        <v>0</v>
      </c>
      <c r="AP37" s="101">
        <v>0</v>
      </c>
      <c r="AQ37" s="141">
        <v>0</v>
      </c>
      <c r="AR37" s="100">
        <f t="shared" si="16"/>
        <v>0</v>
      </c>
      <c r="AS37" s="100">
        <f t="shared" si="17"/>
        <v>0</v>
      </c>
      <c r="AT37" s="139"/>
      <c r="AU37" s="139"/>
      <c r="AV37" s="139"/>
      <c r="AW37" s="222">
        <f t="shared" si="18"/>
        <v>0</v>
      </c>
      <c r="AX37" s="139"/>
      <c r="AY37" s="139"/>
      <c r="AZ37" s="139"/>
      <c r="BA37" s="222">
        <f t="shared" si="19"/>
        <v>0</v>
      </c>
      <c r="BB37" s="139"/>
      <c r="BC37" s="139"/>
      <c r="BD37" s="139"/>
      <c r="BE37" s="222">
        <f t="shared" si="20"/>
        <v>0</v>
      </c>
      <c r="BF37" s="139">
        <v>4135135</v>
      </c>
      <c r="BG37" s="139"/>
      <c r="BH37" s="139"/>
      <c r="BI37" s="222">
        <f t="shared" si="21"/>
        <v>4135135</v>
      </c>
      <c r="BJ37" s="222">
        <v>4545454.5454545496</v>
      </c>
      <c r="BK37" s="224">
        <f t="shared" si="22"/>
        <v>4135135</v>
      </c>
      <c r="BL37" s="139">
        <f t="shared" si="23"/>
        <v>-410319.5454545496</v>
      </c>
      <c r="BM37" s="139">
        <f t="shared" si="11"/>
        <v>90.972969999999918</v>
      </c>
      <c r="BN37" s="41"/>
      <c r="BO37" s="152" t="s">
        <v>471</v>
      </c>
      <c r="BP37" s="152" t="s">
        <v>472</v>
      </c>
      <c r="BQ37" s="152"/>
      <c r="BR37" s="152"/>
      <c r="BS37" s="152"/>
      <c r="BT37" s="152"/>
      <c r="BU37" s="152"/>
      <c r="BV37" s="152"/>
      <c r="BW37" s="152"/>
    </row>
    <row r="38" spans="1:75" s="11" customFormat="1">
      <c r="A38" s="40">
        <f t="shared" si="26"/>
        <v>18</v>
      </c>
      <c r="B38" s="41"/>
      <c r="C38" s="38" t="s">
        <v>128</v>
      </c>
      <c r="D38" s="75"/>
      <c r="E38" s="38">
        <v>9</v>
      </c>
      <c r="F38" s="41" t="s">
        <v>129</v>
      </c>
      <c r="G38" s="40" t="s">
        <v>130</v>
      </c>
      <c r="H38" s="49" t="s">
        <v>131</v>
      </c>
      <c r="I38" s="111" t="s">
        <v>561</v>
      </c>
      <c r="J38" s="39"/>
      <c r="K38" s="40" t="s">
        <v>58</v>
      </c>
      <c r="L38" s="38" t="s">
        <v>138</v>
      </c>
      <c r="M38" s="41" t="s">
        <v>139</v>
      </c>
      <c r="N38" s="42" t="s">
        <v>140</v>
      </c>
      <c r="O38" s="178" t="s">
        <v>562</v>
      </c>
      <c r="P38" s="178" t="s">
        <v>563</v>
      </c>
      <c r="Q38" s="40" t="s">
        <v>62</v>
      </c>
      <c r="R38" s="51">
        <v>4636363.6363636404</v>
      </c>
      <c r="S38" s="44">
        <f t="shared" si="27"/>
        <v>463636.36363636405</v>
      </c>
      <c r="T38" s="41"/>
      <c r="U38" s="45">
        <f t="shared" si="3"/>
        <v>5100000.0000000047</v>
      </c>
      <c r="V38" s="46">
        <f t="shared" si="28"/>
        <v>4636363.6363636404</v>
      </c>
      <c r="W38" s="41" t="s">
        <v>63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314">
        <v>0</v>
      </c>
      <c r="AP38" s="101">
        <v>0</v>
      </c>
      <c r="AQ38" s="141">
        <v>0</v>
      </c>
      <c r="AR38" s="100">
        <f t="shared" si="16"/>
        <v>0</v>
      </c>
      <c r="AS38" s="100">
        <f t="shared" si="17"/>
        <v>0</v>
      </c>
      <c r="AT38" s="139"/>
      <c r="AU38" s="139"/>
      <c r="AV38" s="139"/>
      <c r="AW38" s="222">
        <f t="shared" si="18"/>
        <v>0</v>
      </c>
      <c r="AX38" s="139"/>
      <c r="AY38" s="139"/>
      <c r="AZ38" s="139">
        <v>2067567</v>
      </c>
      <c r="BA38" s="222">
        <f t="shared" si="19"/>
        <v>2067567</v>
      </c>
      <c r="BB38" s="139"/>
      <c r="BC38" s="139"/>
      <c r="BD38" s="139"/>
      <c r="BE38" s="222">
        <f t="shared" si="20"/>
        <v>0</v>
      </c>
      <c r="BF38" s="139"/>
      <c r="BG38" s="139"/>
      <c r="BH38" s="139"/>
      <c r="BI38" s="222">
        <f t="shared" si="21"/>
        <v>0</v>
      </c>
      <c r="BJ38" s="222">
        <v>4636363.6363636404</v>
      </c>
      <c r="BK38" s="224">
        <f t="shared" si="22"/>
        <v>2067567</v>
      </c>
      <c r="BL38" s="139">
        <f t="shared" si="23"/>
        <v>-2568796.6363636404</v>
      </c>
      <c r="BM38" s="139">
        <f t="shared" si="11"/>
        <v>44.594582352941138</v>
      </c>
      <c r="BN38" s="41"/>
      <c r="BO38" s="152" t="s">
        <v>471</v>
      </c>
      <c r="BP38" s="152" t="s">
        <v>472</v>
      </c>
      <c r="BQ38" s="152"/>
      <c r="BR38" s="152"/>
      <c r="BS38" s="152"/>
      <c r="BT38" s="152"/>
      <c r="BU38" s="152"/>
      <c r="BV38" s="152"/>
      <c r="BW38" s="152"/>
    </row>
    <row r="39" spans="1:75" s="11" customFormat="1">
      <c r="A39" s="40">
        <f t="shared" si="26"/>
        <v>19</v>
      </c>
      <c r="B39" s="41"/>
      <c r="C39" s="38" t="s">
        <v>128</v>
      </c>
      <c r="D39" s="75"/>
      <c r="E39" s="38">
        <v>9</v>
      </c>
      <c r="F39" s="41" t="s">
        <v>129</v>
      </c>
      <c r="G39" s="40" t="s">
        <v>130</v>
      </c>
      <c r="H39" s="49" t="s">
        <v>131</v>
      </c>
      <c r="I39" s="111" t="s">
        <v>512</v>
      </c>
      <c r="J39" s="39"/>
      <c r="K39" s="40" t="s">
        <v>58</v>
      </c>
      <c r="L39" s="38" t="s">
        <v>141</v>
      </c>
      <c r="M39" s="41" t="s">
        <v>142</v>
      </c>
      <c r="N39" s="42" t="s">
        <v>143</v>
      </c>
      <c r="O39" s="179" t="s">
        <v>513</v>
      </c>
      <c r="P39" s="179" t="s">
        <v>450</v>
      </c>
      <c r="Q39" s="40" t="s">
        <v>62</v>
      </c>
      <c r="R39" s="51">
        <v>4636363.6363636404</v>
      </c>
      <c r="S39" s="44">
        <f t="shared" si="27"/>
        <v>463636.36363636405</v>
      </c>
      <c r="T39" s="41"/>
      <c r="U39" s="45">
        <f t="shared" si="3"/>
        <v>5100000.0000000047</v>
      </c>
      <c r="V39" s="46">
        <f t="shared" si="28"/>
        <v>4636363.6363636404</v>
      </c>
      <c r="W39" s="41" t="s">
        <v>63</v>
      </c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314">
        <v>0</v>
      </c>
      <c r="AP39" s="101">
        <v>0</v>
      </c>
      <c r="AQ39" s="141">
        <v>0</v>
      </c>
      <c r="AR39" s="100">
        <f t="shared" si="16"/>
        <v>0</v>
      </c>
      <c r="AS39" s="100">
        <f t="shared" si="17"/>
        <v>0</v>
      </c>
      <c r="AT39" s="159">
        <v>2086364</v>
      </c>
      <c r="AU39" s="139"/>
      <c r="AV39" s="139"/>
      <c r="AW39" s="222">
        <f t="shared" si="18"/>
        <v>2086364</v>
      </c>
      <c r="AX39" s="139"/>
      <c r="AY39" s="139"/>
      <c r="AZ39" s="139"/>
      <c r="BA39" s="222">
        <f t="shared" si="19"/>
        <v>0</v>
      </c>
      <c r="BB39" s="139">
        <v>2067567</v>
      </c>
      <c r="BC39" s="139"/>
      <c r="BD39" s="139"/>
      <c r="BE39" s="222">
        <f t="shared" si="20"/>
        <v>2067567</v>
      </c>
      <c r="BF39" s="139"/>
      <c r="BG39" s="139"/>
      <c r="BH39" s="139"/>
      <c r="BI39" s="222">
        <f t="shared" si="21"/>
        <v>0</v>
      </c>
      <c r="BJ39" s="222">
        <v>4636363.6363636404</v>
      </c>
      <c r="BK39" s="224">
        <f t="shared" si="22"/>
        <v>4153931</v>
      </c>
      <c r="BL39" s="139">
        <f t="shared" si="23"/>
        <v>-482432.63636364043</v>
      </c>
      <c r="BM39" s="139">
        <f t="shared" si="11"/>
        <v>89.594590196078343</v>
      </c>
      <c r="BN39" s="41"/>
      <c r="BO39" s="152" t="s">
        <v>471</v>
      </c>
      <c r="BP39" s="152" t="s">
        <v>472</v>
      </c>
      <c r="BQ39" s="152"/>
      <c r="BR39" s="152"/>
      <c r="BS39" s="152"/>
      <c r="BT39" s="152"/>
      <c r="BU39" s="152"/>
      <c r="BV39" s="152"/>
      <c r="BW39" s="152"/>
    </row>
    <row r="40" spans="1:75" s="11" customFormat="1">
      <c r="A40" s="40">
        <f t="shared" si="26"/>
        <v>20</v>
      </c>
      <c r="B40" s="41"/>
      <c r="C40" s="38" t="s">
        <v>128</v>
      </c>
      <c r="D40" s="75"/>
      <c r="E40" s="38">
        <v>9</v>
      </c>
      <c r="F40" s="41" t="s">
        <v>129</v>
      </c>
      <c r="G40" s="40" t="s">
        <v>130</v>
      </c>
      <c r="H40" s="49" t="s">
        <v>131</v>
      </c>
      <c r="I40" s="111" t="s">
        <v>565</v>
      </c>
      <c r="J40" s="39"/>
      <c r="K40" s="40" t="s">
        <v>58</v>
      </c>
      <c r="L40" s="38" t="s">
        <v>564</v>
      </c>
      <c r="M40" s="41" t="s">
        <v>145</v>
      </c>
      <c r="N40" s="42" t="s">
        <v>146</v>
      </c>
      <c r="O40" s="180" t="s">
        <v>566</v>
      </c>
      <c r="P40" s="180" t="s">
        <v>567</v>
      </c>
      <c r="Q40" s="40" t="s">
        <v>62</v>
      </c>
      <c r="R40" s="51">
        <v>5545454</v>
      </c>
      <c r="S40" s="44">
        <f t="shared" si="27"/>
        <v>554545.4</v>
      </c>
      <c r="T40" s="41"/>
      <c r="U40" s="45">
        <f t="shared" si="3"/>
        <v>6099999.4000000004</v>
      </c>
      <c r="V40" s="46">
        <f t="shared" si="28"/>
        <v>5545454</v>
      </c>
      <c r="W40" s="41" t="s">
        <v>63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314">
        <v>0</v>
      </c>
      <c r="AP40" s="101">
        <v>0</v>
      </c>
      <c r="AQ40" s="141">
        <v>0</v>
      </c>
      <c r="AR40" s="100">
        <f t="shared" si="16"/>
        <v>0</v>
      </c>
      <c r="AS40" s="100">
        <f t="shared" si="17"/>
        <v>0</v>
      </c>
      <c r="AT40" s="139"/>
      <c r="AU40" s="139"/>
      <c r="AV40" s="139">
        <v>2495454</v>
      </c>
      <c r="AW40" s="222">
        <f t="shared" si="18"/>
        <v>2495454</v>
      </c>
      <c r="AX40" s="139"/>
      <c r="AY40" s="139"/>
      <c r="AZ40" s="139"/>
      <c r="BA40" s="222">
        <f t="shared" si="19"/>
        <v>0</v>
      </c>
      <c r="BB40" s="139"/>
      <c r="BC40" s="139"/>
      <c r="BD40" s="139"/>
      <c r="BE40" s="222">
        <f t="shared" si="20"/>
        <v>0</v>
      </c>
      <c r="BF40" s="139"/>
      <c r="BG40" s="139"/>
      <c r="BH40" s="139"/>
      <c r="BI40" s="222">
        <f t="shared" si="21"/>
        <v>0</v>
      </c>
      <c r="BJ40" s="222">
        <v>5545454</v>
      </c>
      <c r="BK40" s="224">
        <f t="shared" si="22"/>
        <v>2495454</v>
      </c>
      <c r="BL40" s="139">
        <f t="shared" si="23"/>
        <v>-3050000</v>
      </c>
      <c r="BM40" s="139">
        <f t="shared" si="11"/>
        <v>44.999994590163404</v>
      </c>
      <c r="BN40" s="41"/>
      <c r="BO40" s="152" t="s">
        <v>471</v>
      </c>
      <c r="BP40" s="152" t="s">
        <v>472</v>
      </c>
      <c r="BQ40" s="152"/>
      <c r="BR40" s="152"/>
      <c r="BS40" s="152"/>
      <c r="BT40" s="152"/>
      <c r="BU40" s="152"/>
      <c r="BV40" s="152"/>
      <c r="BW40" s="152"/>
    </row>
    <row r="41" spans="1:75" s="11" customFormat="1">
      <c r="A41" s="40">
        <f t="shared" si="26"/>
        <v>21</v>
      </c>
      <c r="B41" s="41"/>
      <c r="C41" s="38" t="s">
        <v>128</v>
      </c>
      <c r="D41" s="75"/>
      <c r="E41" s="38">
        <v>9</v>
      </c>
      <c r="F41" s="41" t="s">
        <v>129</v>
      </c>
      <c r="G41" s="40" t="s">
        <v>130</v>
      </c>
      <c r="H41" s="49" t="s">
        <v>131</v>
      </c>
      <c r="I41" s="111" t="s">
        <v>514</v>
      </c>
      <c r="J41" s="39"/>
      <c r="K41" s="40" t="s">
        <v>58</v>
      </c>
      <c r="L41" s="38" t="s">
        <v>469</v>
      </c>
      <c r="M41" s="41" t="s">
        <v>148</v>
      </c>
      <c r="N41" s="42" t="s">
        <v>149</v>
      </c>
      <c r="O41" s="165" t="s">
        <v>515</v>
      </c>
      <c r="P41" s="165" t="s">
        <v>516</v>
      </c>
      <c r="Q41" s="40" t="s">
        <v>62</v>
      </c>
      <c r="R41" s="51">
        <v>5545454.5454545496</v>
      </c>
      <c r="S41" s="44">
        <f t="shared" si="27"/>
        <v>554545.45454545494</v>
      </c>
      <c r="T41" s="41"/>
      <c r="U41" s="45">
        <f t="shared" si="3"/>
        <v>6100000.0000000047</v>
      </c>
      <c r="V41" s="46">
        <f t="shared" si="28"/>
        <v>5545454.5454545496</v>
      </c>
      <c r="W41" s="41" t="s">
        <v>63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314">
        <v>0</v>
      </c>
      <c r="AP41" s="101">
        <v>0</v>
      </c>
      <c r="AQ41" s="141">
        <v>0</v>
      </c>
      <c r="AR41" s="100">
        <f t="shared" si="16"/>
        <v>0</v>
      </c>
      <c r="AS41" s="100">
        <f t="shared" si="17"/>
        <v>0</v>
      </c>
      <c r="AT41" s="139">
        <v>2495454</v>
      </c>
      <c r="AU41" s="139"/>
      <c r="AV41" s="139"/>
      <c r="AW41" s="222">
        <f t="shared" si="18"/>
        <v>2495454</v>
      </c>
      <c r="AX41" s="139"/>
      <c r="AY41" s="139"/>
      <c r="AZ41" s="139"/>
      <c r="BA41" s="222">
        <f t="shared" si="19"/>
        <v>0</v>
      </c>
      <c r="BB41" s="139">
        <v>2472973</v>
      </c>
      <c r="BC41" s="139"/>
      <c r="BD41" s="139"/>
      <c r="BE41" s="222">
        <f t="shared" si="20"/>
        <v>2472973</v>
      </c>
      <c r="BF41" s="139"/>
      <c r="BG41" s="139"/>
      <c r="BH41" s="139"/>
      <c r="BI41" s="222">
        <f t="shared" si="21"/>
        <v>0</v>
      </c>
      <c r="BJ41" s="222">
        <v>5545454.5454545496</v>
      </c>
      <c r="BK41" s="224">
        <f t="shared" si="22"/>
        <v>4968427</v>
      </c>
      <c r="BL41" s="139">
        <f t="shared" si="23"/>
        <v>-577027.5454545496</v>
      </c>
      <c r="BM41" s="139">
        <f t="shared" si="11"/>
        <v>89.59458524590157</v>
      </c>
      <c r="BN41" s="41"/>
      <c r="BO41" s="152" t="s">
        <v>471</v>
      </c>
      <c r="BP41" s="152" t="s">
        <v>472</v>
      </c>
      <c r="BQ41" s="152">
        <v>2495454</v>
      </c>
      <c r="BR41" s="155">
        <f>BQ41-AS41</f>
        <v>2495454</v>
      </c>
      <c r="BS41" s="152"/>
      <c r="BT41" s="152"/>
      <c r="BU41" s="152"/>
      <c r="BV41" s="152"/>
      <c r="BW41" s="152"/>
    </row>
    <row r="42" spans="1:75" s="11" customFormat="1">
      <c r="A42" s="40">
        <f t="shared" si="26"/>
        <v>22</v>
      </c>
      <c r="B42" s="41"/>
      <c r="C42" s="38" t="s">
        <v>128</v>
      </c>
      <c r="D42" s="75"/>
      <c r="E42" s="38">
        <v>9</v>
      </c>
      <c r="F42" s="41" t="s">
        <v>129</v>
      </c>
      <c r="G42" s="40" t="s">
        <v>130</v>
      </c>
      <c r="H42" s="49" t="s">
        <v>131</v>
      </c>
      <c r="I42" s="111" t="s">
        <v>568</v>
      </c>
      <c r="J42" s="39"/>
      <c r="K42" s="40" t="s">
        <v>58</v>
      </c>
      <c r="L42" s="76" t="s">
        <v>506</v>
      </c>
      <c r="M42" s="41" t="s">
        <v>507</v>
      </c>
      <c r="N42" s="42" t="s">
        <v>520</v>
      </c>
      <c r="O42" s="173" t="s">
        <v>569</v>
      </c>
      <c r="P42" s="173" t="s">
        <v>570</v>
      </c>
      <c r="Q42" s="40" t="s">
        <v>62</v>
      </c>
      <c r="R42" s="51">
        <v>2772727</v>
      </c>
      <c r="S42" s="44">
        <f t="shared" si="27"/>
        <v>277272.7</v>
      </c>
      <c r="T42" s="41"/>
      <c r="U42" s="45">
        <f t="shared" si="3"/>
        <v>3049999.7</v>
      </c>
      <c r="V42" s="46">
        <f t="shared" si="28"/>
        <v>2772727</v>
      </c>
      <c r="W42" s="41" t="s">
        <v>63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314">
        <v>0</v>
      </c>
      <c r="AP42" s="101">
        <v>0</v>
      </c>
      <c r="AQ42" s="141">
        <v>0</v>
      </c>
      <c r="AR42" s="100">
        <f t="shared" si="16"/>
        <v>0</v>
      </c>
      <c r="AS42" s="100">
        <f t="shared" si="17"/>
        <v>0</v>
      </c>
      <c r="AT42" s="139"/>
      <c r="AU42" s="139"/>
      <c r="AV42" s="139"/>
      <c r="AW42" s="222">
        <f t="shared" si="18"/>
        <v>0</v>
      </c>
      <c r="AX42" s="139"/>
      <c r="AY42" s="139"/>
      <c r="AZ42" s="139"/>
      <c r="BA42" s="222">
        <f t="shared" si="19"/>
        <v>0</v>
      </c>
      <c r="BB42" s="139">
        <v>2472973</v>
      </c>
      <c r="BC42" s="139"/>
      <c r="BD42" s="139"/>
      <c r="BE42" s="222">
        <f t="shared" si="20"/>
        <v>2472973</v>
      </c>
      <c r="BF42" s="139"/>
      <c r="BG42" s="139"/>
      <c r="BH42" s="139"/>
      <c r="BI42" s="222">
        <f t="shared" si="21"/>
        <v>0</v>
      </c>
      <c r="BJ42" s="222">
        <v>2772727</v>
      </c>
      <c r="BK42" s="224">
        <f t="shared" si="22"/>
        <v>2472973</v>
      </c>
      <c r="BL42" s="139">
        <f t="shared" si="23"/>
        <v>-299754</v>
      </c>
      <c r="BM42" s="139">
        <f t="shared" si="11"/>
        <v>89.189198936642526</v>
      </c>
      <c r="BN42" s="41"/>
      <c r="BO42" s="152" t="s">
        <v>471</v>
      </c>
      <c r="BP42" s="152" t="s">
        <v>472</v>
      </c>
      <c r="BQ42" s="152"/>
      <c r="BR42" s="152"/>
      <c r="BS42" s="152"/>
      <c r="BT42" s="152"/>
      <c r="BU42" s="152"/>
      <c r="BV42" s="152"/>
      <c r="BW42" s="152"/>
    </row>
    <row r="43" spans="1:75" s="11" customFormat="1">
      <c r="A43" s="40">
        <f t="shared" si="26"/>
        <v>23</v>
      </c>
      <c r="B43" s="41"/>
      <c r="C43" s="38" t="s">
        <v>128</v>
      </c>
      <c r="D43" s="75"/>
      <c r="E43" s="38">
        <v>9</v>
      </c>
      <c r="F43" s="41" t="s">
        <v>129</v>
      </c>
      <c r="G43" s="40" t="s">
        <v>130</v>
      </c>
      <c r="H43" s="49" t="s">
        <v>131</v>
      </c>
      <c r="I43" s="111" t="s">
        <v>517</v>
      </c>
      <c r="J43" s="47"/>
      <c r="K43" s="40" t="s">
        <v>58</v>
      </c>
      <c r="L43" s="38" t="s">
        <v>152</v>
      </c>
      <c r="M43" s="41" t="s">
        <v>153</v>
      </c>
      <c r="N43" s="42" t="s">
        <v>154</v>
      </c>
      <c r="O43" s="167" t="s">
        <v>518</v>
      </c>
      <c r="P43" s="167" t="s">
        <v>519</v>
      </c>
      <c r="Q43" s="40" t="s">
        <v>62</v>
      </c>
      <c r="R43" s="51">
        <v>5545454.5454545496</v>
      </c>
      <c r="S43" s="44">
        <f t="shared" si="27"/>
        <v>554545.45454545494</v>
      </c>
      <c r="T43" s="41"/>
      <c r="U43" s="45">
        <f t="shared" si="3"/>
        <v>6100000.0000000047</v>
      </c>
      <c r="V43" s="46">
        <f t="shared" si="28"/>
        <v>5545454.5454545496</v>
      </c>
      <c r="W43" s="41" t="s">
        <v>63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314">
        <v>2472973</v>
      </c>
      <c r="AP43" s="101">
        <v>0</v>
      </c>
      <c r="AQ43" s="141"/>
      <c r="AR43" s="100">
        <f t="shared" si="16"/>
        <v>0</v>
      </c>
      <c r="AS43" s="100">
        <f t="shared" si="17"/>
        <v>2472973</v>
      </c>
      <c r="AT43" s="139">
        <v>2495454</v>
      </c>
      <c r="AU43" s="139"/>
      <c r="AV43" s="139"/>
      <c r="AW43" s="222">
        <f t="shared" si="18"/>
        <v>2495454</v>
      </c>
      <c r="AX43" s="139"/>
      <c r="AY43" s="139"/>
      <c r="AZ43" s="139"/>
      <c r="BA43" s="222">
        <f t="shared" si="19"/>
        <v>0</v>
      </c>
      <c r="BB43" s="139">
        <v>2472973</v>
      </c>
      <c r="BC43" s="139"/>
      <c r="BD43" s="139"/>
      <c r="BE43" s="222">
        <f t="shared" si="20"/>
        <v>2472973</v>
      </c>
      <c r="BF43" s="139"/>
      <c r="BG43" s="139"/>
      <c r="BH43" s="139"/>
      <c r="BI43" s="222">
        <f t="shared" si="21"/>
        <v>0</v>
      </c>
      <c r="BJ43" s="222">
        <v>5545454.5454545496</v>
      </c>
      <c r="BK43" s="224">
        <f t="shared" si="22"/>
        <v>4968427</v>
      </c>
      <c r="BL43" s="139">
        <f t="shared" si="23"/>
        <v>-577027.5454545496</v>
      </c>
      <c r="BM43" s="139">
        <f t="shared" si="11"/>
        <v>89.59458524590157</v>
      </c>
      <c r="BN43" s="41"/>
      <c r="BO43" s="152" t="s">
        <v>471</v>
      </c>
      <c r="BP43" s="152" t="s">
        <v>472</v>
      </c>
      <c r="BQ43" s="152">
        <v>2495454</v>
      </c>
      <c r="BR43" s="155">
        <f>BQ43-AS43</f>
        <v>22481</v>
      </c>
      <c r="BS43" s="152"/>
      <c r="BT43" s="152"/>
      <c r="BU43" s="152"/>
      <c r="BV43" s="152"/>
      <c r="BW43" s="152"/>
    </row>
    <row r="44" spans="1:75" s="11" customFormat="1">
      <c r="A44" s="40">
        <f t="shared" si="26"/>
        <v>24</v>
      </c>
      <c r="B44" s="41"/>
      <c r="C44" s="38" t="s">
        <v>128</v>
      </c>
      <c r="D44" s="75"/>
      <c r="E44" s="38">
        <v>9</v>
      </c>
      <c r="F44" s="41" t="s">
        <v>129</v>
      </c>
      <c r="G44" s="40" t="s">
        <v>130</v>
      </c>
      <c r="H44" s="49" t="s">
        <v>131</v>
      </c>
      <c r="I44" s="111" t="s">
        <v>665</v>
      </c>
      <c r="J44" s="39"/>
      <c r="K44" s="40" t="s">
        <v>58</v>
      </c>
      <c r="L44" s="38" t="s">
        <v>155</v>
      </c>
      <c r="M44" s="41" t="s">
        <v>156</v>
      </c>
      <c r="N44" s="42" t="s">
        <v>157</v>
      </c>
      <c r="O44" s="114" t="s">
        <v>666</v>
      </c>
      <c r="P44" s="114">
        <v>45230</v>
      </c>
      <c r="Q44" s="40" t="s">
        <v>62</v>
      </c>
      <c r="R44" s="51">
        <v>5545454.5454545496</v>
      </c>
      <c r="S44" s="44">
        <f t="shared" si="27"/>
        <v>554545.45454545494</v>
      </c>
      <c r="T44" s="41"/>
      <c r="U44" s="45">
        <f t="shared" si="3"/>
        <v>6100000.0000000047</v>
      </c>
      <c r="V44" s="46">
        <f t="shared" si="28"/>
        <v>5545454.5454545496</v>
      </c>
      <c r="W44" s="41" t="s">
        <v>63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314">
        <v>0</v>
      </c>
      <c r="AP44" s="101">
        <v>0</v>
      </c>
      <c r="AQ44" s="141">
        <v>0</v>
      </c>
      <c r="AR44" s="100">
        <f t="shared" si="16"/>
        <v>0</v>
      </c>
      <c r="AS44" s="100">
        <f t="shared" si="17"/>
        <v>0</v>
      </c>
      <c r="AT44" s="139"/>
      <c r="AU44" s="139"/>
      <c r="AV44" s="139"/>
      <c r="AW44" s="222">
        <f t="shared" si="18"/>
        <v>0</v>
      </c>
      <c r="AX44" s="139"/>
      <c r="AY44" s="139">
        <v>2472973</v>
      </c>
      <c r="AZ44" s="139"/>
      <c r="BA44" s="222">
        <f t="shared" si="19"/>
        <v>2472973</v>
      </c>
      <c r="BB44" s="139"/>
      <c r="BC44" s="139"/>
      <c r="BD44" s="139"/>
      <c r="BE44" s="222">
        <f t="shared" si="20"/>
        <v>0</v>
      </c>
      <c r="BF44" s="139"/>
      <c r="BG44" s="139"/>
      <c r="BH44" s="139"/>
      <c r="BI44" s="222">
        <f t="shared" si="21"/>
        <v>0</v>
      </c>
      <c r="BJ44" s="222">
        <v>5545454.5454545496</v>
      </c>
      <c r="BK44" s="224">
        <f t="shared" si="22"/>
        <v>2472973</v>
      </c>
      <c r="BL44" s="139">
        <f t="shared" si="23"/>
        <v>-3072481.5454545496</v>
      </c>
      <c r="BM44" s="139">
        <f t="shared" si="11"/>
        <v>44.594595081967178</v>
      </c>
      <c r="BN44" s="41"/>
      <c r="BO44" s="152" t="s">
        <v>471</v>
      </c>
      <c r="BP44" s="152" t="s">
        <v>472</v>
      </c>
      <c r="BQ44" s="152">
        <v>3050000</v>
      </c>
      <c r="BR44" s="152"/>
      <c r="BS44" s="152"/>
      <c r="BT44" s="152"/>
      <c r="BU44" s="152"/>
      <c r="BV44" s="152"/>
      <c r="BW44" s="152"/>
    </row>
    <row r="45" spans="1:75" s="11" customFormat="1">
      <c r="A45" s="40">
        <f t="shared" si="26"/>
        <v>25</v>
      </c>
      <c r="B45" s="41"/>
      <c r="C45" s="38" t="s">
        <v>128</v>
      </c>
      <c r="D45" s="75"/>
      <c r="E45" s="38">
        <v>9</v>
      </c>
      <c r="F45" s="41" t="s">
        <v>129</v>
      </c>
      <c r="G45" s="40" t="s">
        <v>130</v>
      </c>
      <c r="H45" s="49" t="s">
        <v>131</v>
      </c>
      <c r="I45" s="111" t="s">
        <v>492</v>
      </c>
      <c r="J45" s="164"/>
      <c r="K45" s="40" t="s">
        <v>58</v>
      </c>
      <c r="L45" s="38" t="s">
        <v>158</v>
      </c>
      <c r="M45" s="377" t="s">
        <v>159</v>
      </c>
      <c r="N45" s="378" t="s">
        <v>160</v>
      </c>
      <c r="O45" s="114">
        <v>43921</v>
      </c>
      <c r="P45" s="114">
        <v>44285</v>
      </c>
      <c r="Q45" s="40" t="s">
        <v>62</v>
      </c>
      <c r="R45" s="51">
        <v>5300000</v>
      </c>
      <c r="S45" s="44">
        <f t="shared" si="27"/>
        <v>530000</v>
      </c>
      <c r="T45" s="41"/>
      <c r="U45" s="45">
        <f t="shared" si="3"/>
        <v>5830000</v>
      </c>
      <c r="V45" s="46">
        <f t="shared" si="28"/>
        <v>5300000</v>
      </c>
      <c r="W45" s="41" t="s">
        <v>63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314">
        <v>0</v>
      </c>
      <c r="AP45" s="101">
        <v>0</v>
      </c>
      <c r="AQ45" s="141">
        <v>2067567</v>
      </c>
      <c r="AR45" s="100">
        <f t="shared" si="16"/>
        <v>2067567</v>
      </c>
      <c r="AS45" s="100">
        <f t="shared" si="17"/>
        <v>2067567</v>
      </c>
      <c r="AT45" s="139"/>
      <c r="AU45" s="139"/>
      <c r="AV45" s="139"/>
      <c r="AW45" s="222">
        <f t="shared" si="18"/>
        <v>0</v>
      </c>
      <c r="AX45" s="139">
        <v>4135135</v>
      </c>
      <c r="AY45" s="139"/>
      <c r="AZ45" s="139"/>
      <c r="BA45" s="222">
        <f t="shared" si="19"/>
        <v>4135135</v>
      </c>
      <c r="BB45" s="139"/>
      <c r="BC45" s="139"/>
      <c r="BD45" s="139"/>
      <c r="BE45" s="222">
        <f t="shared" si="20"/>
        <v>0</v>
      </c>
      <c r="BF45" s="139"/>
      <c r="BG45" s="139"/>
      <c r="BH45" s="139"/>
      <c r="BI45" s="222">
        <f t="shared" si="21"/>
        <v>0</v>
      </c>
      <c r="BJ45" s="222">
        <v>5300000</v>
      </c>
      <c r="BK45" s="224">
        <f t="shared" si="22"/>
        <v>4135135</v>
      </c>
      <c r="BL45" s="139">
        <f t="shared" si="23"/>
        <v>-1164865</v>
      </c>
      <c r="BM45" s="139">
        <f t="shared" si="11"/>
        <v>78.021415094339616</v>
      </c>
      <c r="BN45" s="41"/>
      <c r="BO45" s="152" t="s">
        <v>471</v>
      </c>
      <c r="BP45" s="152" t="s">
        <v>472</v>
      </c>
      <c r="BQ45" s="152"/>
      <c r="BR45" s="152"/>
      <c r="BS45" s="152"/>
      <c r="BT45" s="152"/>
      <c r="BU45" s="152"/>
      <c r="BV45" s="152"/>
      <c r="BW45" s="152"/>
    </row>
    <row r="46" spans="1:75" s="11" customFormat="1">
      <c r="A46" s="40">
        <f t="shared" si="26"/>
        <v>26</v>
      </c>
      <c r="B46" s="41"/>
      <c r="C46" s="38" t="s">
        <v>128</v>
      </c>
      <c r="D46" s="75"/>
      <c r="E46" s="38">
        <v>9</v>
      </c>
      <c r="F46" s="41" t="s">
        <v>129</v>
      </c>
      <c r="G46" s="40" t="s">
        <v>130</v>
      </c>
      <c r="H46" s="49" t="s">
        <v>131</v>
      </c>
      <c r="I46" s="112"/>
      <c r="J46" s="164"/>
      <c r="K46" s="40" t="s">
        <v>58</v>
      </c>
      <c r="L46" s="38" t="s">
        <v>158</v>
      </c>
      <c r="M46" s="377"/>
      <c r="N46" s="379"/>
      <c r="O46" s="114"/>
      <c r="P46" s="114"/>
      <c r="Q46" s="40" t="s">
        <v>62</v>
      </c>
      <c r="R46" s="51">
        <v>5300000</v>
      </c>
      <c r="S46" s="44">
        <f t="shared" si="27"/>
        <v>530000</v>
      </c>
      <c r="T46" s="41"/>
      <c r="U46" s="45">
        <f t="shared" si="3"/>
        <v>5830000</v>
      </c>
      <c r="V46" s="46">
        <f t="shared" si="28"/>
        <v>5300000</v>
      </c>
      <c r="W46" s="41" t="s">
        <v>63</v>
      </c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314">
        <v>0</v>
      </c>
      <c r="AP46" s="101">
        <v>0</v>
      </c>
      <c r="AQ46" s="141">
        <v>2067567</v>
      </c>
      <c r="AR46" s="100">
        <f t="shared" si="16"/>
        <v>2067567</v>
      </c>
      <c r="AS46" s="100">
        <f t="shared" si="17"/>
        <v>2067567</v>
      </c>
      <c r="AT46" s="139"/>
      <c r="AU46" s="139"/>
      <c r="AV46" s="139"/>
      <c r="AW46" s="222">
        <f t="shared" si="18"/>
        <v>0</v>
      </c>
      <c r="AX46" s="139"/>
      <c r="AY46" s="139"/>
      <c r="AZ46" s="139"/>
      <c r="BA46" s="222">
        <f t="shared" si="19"/>
        <v>0</v>
      </c>
      <c r="BB46" s="139"/>
      <c r="BC46" s="139"/>
      <c r="BD46" s="139"/>
      <c r="BE46" s="222">
        <f t="shared" si="20"/>
        <v>0</v>
      </c>
      <c r="BF46" s="139"/>
      <c r="BG46" s="139"/>
      <c r="BH46" s="139"/>
      <c r="BI46" s="222">
        <f t="shared" si="21"/>
        <v>0</v>
      </c>
      <c r="BJ46" s="222">
        <v>5300000</v>
      </c>
      <c r="BK46" s="224">
        <f t="shared" si="22"/>
        <v>0</v>
      </c>
      <c r="BL46" s="139">
        <f t="shared" si="23"/>
        <v>-5300000</v>
      </c>
      <c r="BM46" s="139">
        <f t="shared" si="11"/>
        <v>0</v>
      </c>
      <c r="BN46" s="41"/>
      <c r="BO46" s="152" t="s">
        <v>471</v>
      </c>
      <c r="BP46" s="152" t="s">
        <v>472</v>
      </c>
      <c r="BQ46" s="152"/>
      <c r="BR46" s="152"/>
      <c r="BS46" s="152"/>
      <c r="BT46" s="152"/>
      <c r="BU46" s="152"/>
      <c r="BV46" s="152"/>
      <c r="BW46" s="152"/>
    </row>
    <row r="47" spans="1:75" s="11" customFormat="1">
      <c r="A47" s="40">
        <f t="shared" si="26"/>
        <v>27</v>
      </c>
      <c r="B47" s="41"/>
      <c r="C47" s="38" t="s">
        <v>128</v>
      </c>
      <c r="D47" s="75"/>
      <c r="E47" s="38">
        <v>9</v>
      </c>
      <c r="F47" s="41" t="s">
        <v>129</v>
      </c>
      <c r="G47" s="40" t="s">
        <v>130</v>
      </c>
      <c r="H47" s="49" t="s">
        <v>131</v>
      </c>
      <c r="I47" s="111" t="s">
        <v>488</v>
      </c>
      <c r="J47" s="39"/>
      <c r="K47" s="40" t="s">
        <v>58</v>
      </c>
      <c r="L47" s="38" t="s">
        <v>161</v>
      </c>
      <c r="M47" s="41" t="s">
        <v>162</v>
      </c>
      <c r="N47" s="42" t="s">
        <v>163</v>
      </c>
      <c r="O47" s="116">
        <v>43831</v>
      </c>
      <c r="P47" s="116">
        <v>44196</v>
      </c>
      <c r="Q47" s="40" t="s">
        <v>62</v>
      </c>
      <c r="R47" s="51">
        <v>4545454.5454545496</v>
      </c>
      <c r="S47" s="44">
        <f t="shared" si="27"/>
        <v>454545.454545455</v>
      </c>
      <c r="T47" s="41"/>
      <c r="U47" s="45">
        <f t="shared" si="3"/>
        <v>5000000.0000000047</v>
      </c>
      <c r="V47" s="46">
        <f t="shared" si="28"/>
        <v>4545454.5454545496</v>
      </c>
      <c r="W47" s="41" t="s">
        <v>63</v>
      </c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314">
        <v>0</v>
      </c>
      <c r="AP47" s="101">
        <v>0</v>
      </c>
      <c r="AQ47" s="141">
        <v>0</v>
      </c>
      <c r="AR47" s="100">
        <f t="shared" si="16"/>
        <v>0</v>
      </c>
      <c r="AS47" s="100">
        <f t="shared" si="17"/>
        <v>0</v>
      </c>
      <c r="AT47" s="139"/>
      <c r="AU47" s="139"/>
      <c r="AV47" s="139"/>
      <c r="AW47" s="222">
        <f t="shared" si="18"/>
        <v>0</v>
      </c>
      <c r="AX47" s="139"/>
      <c r="AY47" s="139"/>
      <c r="AZ47" s="139"/>
      <c r="BA47" s="222">
        <f t="shared" si="19"/>
        <v>0</v>
      </c>
      <c r="BB47" s="139"/>
      <c r="BC47" s="139"/>
      <c r="BD47" s="139"/>
      <c r="BE47" s="222">
        <f t="shared" si="20"/>
        <v>0</v>
      </c>
      <c r="BF47" s="139"/>
      <c r="BG47" s="139"/>
      <c r="BH47" s="139"/>
      <c r="BI47" s="222">
        <f t="shared" si="21"/>
        <v>0</v>
      </c>
      <c r="BJ47" s="222">
        <v>4545454.5454545496</v>
      </c>
      <c r="BK47" s="224">
        <f t="shared" si="22"/>
        <v>0</v>
      </c>
      <c r="BL47" s="139">
        <f t="shared" si="23"/>
        <v>-4545454.5454545496</v>
      </c>
      <c r="BM47" s="139">
        <f t="shared" si="11"/>
        <v>0</v>
      </c>
      <c r="BN47" s="41"/>
      <c r="BO47" s="152" t="s">
        <v>471</v>
      </c>
      <c r="BP47" s="152" t="s">
        <v>472</v>
      </c>
      <c r="BQ47" s="152"/>
      <c r="BR47" s="152"/>
      <c r="BS47" s="152"/>
      <c r="BT47" s="152"/>
      <c r="BU47" s="152"/>
      <c r="BV47" s="152"/>
      <c r="BW47" s="152"/>
    </row>
    <row r="48" spans="1:75" s="11" customFormat="1">
      <c r="A48" s="40">
        <f t="shared" si="26"/>
        <v>28</v>
      </c>
      <c r="B48" s="41"/>
      <c r="C48" s="38" t="s">
        <v>128</v>
      </c>
      <c r="D48" s="75"/>
      <c r="E48" s="38">
        <v>9</v>
      </c>
      <c r="F48" s="41" t="s">
        <v>129</v>
      </c>
      <c r="G48" s="40" t="s">
        <v>130</v>
      </c>
      <c r="H48" s="49" t="s">
        <v>131</v>
      </c>
      <c r="I48" s="111" t="s">
        <v>521</v>
      </c>
      <c r="J48" s="39"/>
      <c r="K48" s="40" t="s">
        <v>58</v>
      </c>
      <c r="L48" s="38" t="s">
        <v>165</v>
      </c>
      <c r="M48" s="41" t="s">
        <v>166</v>
      </c>
      <c r="N48" s="42" t="s">
        <v>167</v>
      </c>
      <c r="O48" s="165" t="s">
        <v>513</v>
      </c>
      <c r="P48" s="165" t="s">
        <v>450</v>
      </c>
      <c r="Q48" s="40" t="s">
        <v>62</v>
      </c>
      <c r="R48" s="51">
        <v>4636364</v>
      </c>
      <c r="S48" s="44">
        <f t="shared" si="27"/>
        <v>463636.4</v>
      </c>
      <c r="T48" s="41"/>
      <c r="U48" s="45">
        <f t="shared" si="3"/>
        <v>5100000.4000000004</v>
      </c>
      <c r="V48" s="46">
        <f t="shared" si="28"/>
        <v>4636364</v>
      </c>
      <c r="W48" s="41" t="s">
        <v>63</v>
      </c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101">
        <v>2067567</v>
      </c>
      <c r="AP48" s="101">
        <v>0</v>
      </c>
      <c r="AQ48" s="141">
        <v>0</v>
      </c>
      <c r="AR48" s="100">
        <f t="shared" si="16"/>
        <v>0</v>
      </c>
      <c r="AS48" s="100">
        <f t="shared" si="17"/>
        <v>2067567</v>
      </c>
      <c r="AT48" s="159">
        <v>2086364</v>
      </c>
      <c r="AU48" s="139"/>
      <c r="AV48" s="139"/>
      <c r="AW48" s="222">
        <f t="shared" si="18"/>
        <v>2086364</v>
      </c>
      <c r="AX48" s="139"/>
      <c r="AY48" s="139"/>
      <c r="AZ48" s="139"/>
      <c r="BA48" s="222">
        <f t="shared" si="19"/>
        <v>0</v>
      </c>
      <c r="BB48" s="139">
        <v>2067567</v>
      </c>
      <c r="BC48" s="139"/>
      <c r="BD48" s="139"/>
      <c r="BE48" s="222">
        <f t="shared" si="20"/>
        <v>2067567</v>
      </c>
      <c r="BF48" s="139"/>
      <c r="BG48" s="139"/>
      <c r="BH48" s="139"/>
      <c r="BI48" s="222">
        <f t="shared" si="21"/>
        <v>0</v>
      </c>
      <c r="BJ48" s="222">
        <v>4636364</v>
      </c>
      <c r="BK48" s="224">
        <f t="shared" si="22"/>
        <v>4153931</v>
      </c>
      <c r="BL48" s="139">
        <f t="shared" si="23"/>
        <v>-482433</v>
      </c>
      <c r="BM48" s="139">
        <f t="shared" si="11"/>
        <v>89.594583169052299</v>
      </c>
      <c r="BN48" s="41"/>
      <c r="BO48" s="152" t="s">
        <v>471</v>
      </c>
      <c r="BP48" s="152" t="s">
        <v>472</v>
      </c>
      <c r="BQ48" s="152"/>
      <c r="BR48" s="152"/>
      <c r="BS48" s="152"/>
      <c r="BT48" s="152"/>
      <c r="BU48" s="152"/>
      <c r="BV48" s="152"/>
      <c r="BW48" s="152"/>
    </row>
    <row r="49" spans="1:75" s="11" customFormat="1">
      <c r="A49" s="40">
        <f t="shared" si="26"/>
        <v>29</v>
      </c>
      <c r="B49" s="41"/>
      <c r="C49" s="38" t="s">
        <v>128</v>
      </c>
      <c r="D49" s="75"/>
      <c r="E49" s="38">
        <v>9</v>
      </c>
      <c r="F49" s="41" t="s">
        <v>129</v>
      </c>
      <c r="G49" s="40" t="s">
        <v>130</v>
      </c>
      <c r="H49" s="49" t="s">
        <v>131</v>
      </c>
      <c r="I49" s="111" t="s">
        <v>571</v>
      </c>
      <c r="J49" s="47"/>
      <c r="K49" s="40" t="s">
        <v>58</v>
      </c>
      <c r="L49" s="38" t="s">
        <v>644</v>
      </c>
      <c r="M49" s="41" t="s">
        <v>169</v>
      </c>
      <c r="N49" s="42" t="s">
        <v>170</v>
      </c>
      <c r="O49" s="166" t="s">
        <v>518</v>
      </c>
      <c r="P49" s="165" t="s">
        <v>519</v>
      </c>
      <c r="Q49" s="40" t="s">
        <v>62</v>
      </c>
      <c r="R49" s="51">
        <v>4636363.6363636404</v>
      </c>
      <c r="S49" s="44">
        <f t="shared" si="27"/>
        <v>463636.36363636405</v>
      </c>
      <c r="T49" s="41"/>
      <c r="U49" s="45">
        <f t="shared" si="3"/>
        <v>5100000.0000000047</v>
      </c>
      <c r="V49" s="46">
        <f t="shared" si="28"/>
        <v>4636363.6363636404</v>
      </c>
      <c r="W49" s="41" t="s">
        <v>63</v>
      </c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314">
        <v>0</v>
      </c>
      <c r="AP49" s="101">
        <v>0</v>
      </c>
      <c r="AQ49" s="141">
        <v>0</v>
      </c>
      <c r="AR49" s="100">
        <f t="shared" si="16"/>
        <v>0</v>
      </c>
      <c r="AS49" s="100">
        <f t="shared" si="17"/>
        <v>0</v>
      </c>
      <c r="AT49" s="139"/>
      <c r="AU49" s="139"/>
      <c r="AV49" s="139"/>
      <c r="AW49" s="222">
        <f t="shared" si="18"/>
        <v>0</v>
      </c>
      <c r="AX49" s="139"/>
      <c r="AY49" s="139"/>
      <c r="AZ49" s="139"/>
      <c r="BA49" s="222">
        <f t="shared" si="19"/>
        <v>0</v>
      </c>
      <c r="BB49" s="139"/>
      <c r="BC49" s="139"/>
      <c r="BD49" s="139"/>
      <c r="BE49" s="222">
        <f t="shared" si="20"/>
        <v>0</v>
      </c>
      <c r="BF49" s="139"/>
      <c r="BG49" s="139"/>
      <c r="BH49" s="139"/>
      <c r="BI49" s="222">
        <f t="shared" si="21"/>
        <v>0</v>
      </c>
      <c r="BJ49" s="222">
        <v>4636363.6363636404</v>
      </c>
      <c r="BK49" s="224">
        <f t="shared" si="22"/>
        <v>0</v>
      </c>
      <c r="BL49" s="139">
        <f t="shared" si="23"/>
        <v>-4636363.6363636404</v>
      </c>
      <c r="BM49" s="139">
        <f t="shared" si="11"/>
        <v>0</v>
      </c>
      <c r="BN49" s="41"/>
      <c r="BO49" s="152" t="s">
        <v>471</v>
      </c>
      <c r="BP49" s="152" t="s">
        <v>472</v>
      </c>
      <c r="BQ49" s="152"/>
      <c r="BR49" s="152"/>
      <c r="BS49" s="152"/>
      <c r="BT49" s="152"/>
      <c r="BU49" s="152"/>
      <c r="BV49" s="152"/>
      <c r="BW49" s="152"/>
    </row>
    <row r="50" spans="1:75" s="11" customFormat="1">
      <c r="A50" s="40">
        <f t="shared" si="26"/>
        <v>30</v>
      </c>
      <c r="B50" s="41"/>
      <c r="C50" s="38" t="s">
        <v>128</v>
      </c>
      <c r="D50" s="75"/>
      <c r="E50" s="38">
        <v>9</v>
      </c>
      <c r="F50" s="41" t="s">
        <v>129</v>
      </c>
      <c r="G50" s="40" t="s">
        <v>130</v>
      </c>
      <c r="H50" s="49" t="s">
        <v>131</v>
      </c>
      <c r="I50" s="109" t="s">
        <v>522</v>
      </c>
      <c r="J50" s="39"/>
      <c r="K50" s="40" t="s">
        <v>58</v>
      </c>
      <c r="L50" s="38" t="s">
        <v>171</v>
      </c>
      <c r="M50" s="41" t="s">
        <v>172</v>
      </c>
      <c r="N50" s="42" t="s">
        <v>173</v>
      </c>
      <c r="O50" s="166" t="s">
        <v>523</v>
      </c>
      <c r="P50" s="165" t="s">
        <v>524</v>
      </c>
      <c r="Q50" s="40" t="s">
        <v>62</v>
      </c>
      <c r="R50" s="51">
        <v>1863636</v>
      </c>
      <c r="S50" s="44">
        <f t="shared" si="27"/>
        <v>186363.6</v>
      </c>
      <c r="T50" s="41"/>
      <c r="U50" s="45">
        <f t="shared" si="3"/>
        <v>2049999.6</v>
      </c>
      <c r="V50" s="46">
        <f t="shared" si="28"/>
        <v>1863636</v>
      </c>
      <c r="W50" s="41" t="s">
        <v>63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101">
        <v>1662162</v>
      </c>
      <c r="AP50" s="101">
        <v>0</v>
      </c>
      <c r="AQ50" s="141">
        <v>0</v>
      </c>
      <c r="AR50" s="100">
        <f t="shared" si="16"/>
        <v>0</v>
      </c>
      <c r="AS50" s="100">
        <f t="shared" si="17"/>
        <v>1662162</v>
      </c>
      <c r="AT50" s="159">
        <v>1677272</v>
      </c>
      <c r="AU50" s="139"/>
      <c r="AV50" s="139"/>
      <c r="AW50" s="222">
        <f t="shared" si="18"/>
        <v>1677272</v>
      </c>
      <c r="AX50" s="139"/>
      <c r="AY50" s="139"/>
      <c r="AZ50" s="139"/>
      <c r="BA50" s="222">
        <f t="shared" si="19"/>
        <v>0</v>
      </c>
      <c r="BB50" s="139"/>
      <c r="BC50" s="139"/>
      <c r="BD50" s="139"/>
      <c r="BE50" s="222">
        <f t="shared" si="20"/>
        <v>0</v>
      </c>
      <c r="BF50" s="139"/>
      <c r="BG50" s="139"/>
      <c r="BH50" s="139"/>
      <c r="BI50" s="222">
        <f t="shared" si="21"/>
        <v>0</v>
      </c>
      <c r="BJ50" s="222">
        <v>1863636</v>
      </c>
      <c r="BK50" s="224">
        <f t="shared" si="22"/>
        <v>1677272</v>
      </c>
      <c r="BL50" s="139">
        <f t="shared" si="23"/>
        <v>-186364</v>
      </c>
      <c r="BM50" s="139">
        <f t="shared" si="11"/>
        <v>89.999978536581182</v>
      </c>
      <c r="BN50" s="41"/>
      <c r="BO50" s="152" t="s">
        <v>471</v>
      </c>
      <c r="BP50" s="152" t="s">
        <v>472</v>
      </c>
      <c r="BQ50" s="152"/>
      <c r="BR50" s="152"/>
      <c r="BS50" s="152"/>
      <c r="BT50" s="152"/>
      <c r="BU50" s="152"/>
      <c r="BV50" s="152"/>
      <c r="BW50" s="152"/>
    </row>
    <row r="51" spans="1:75" s="11" customFormat="1">
      <c r="A51" s="40">
        <f t="shared" si="26"/>
        <v>31</v>
      </c>
      <c r="B51" s="41"/>
      <c r="C51" s="38" t="s">
        <v>128</v>
      </c>
      <c r="D51" s="75"/>
      <c r="E51" s="38">
        <v>9</v>
      </c>
      <c r="F51" s="41" t="s">
        <v>129</v>
      </c>
      <c r="G51" s="40" t="s">
        <v>130</v>
      </c>
      <c r="H51" s="49" t="s">
        <v>131</v>
      </c>
      <c r="I51" s="109" t="s">
        <v>525</v>
      </c>
      <c r="J51" s="39"/>
      <c r="K51" s="40" t="s">
        <v>58</v>
      </c>
      <c r="L51" s="38" t="s">
        <v>174</v>
      </c>
      <c r="M51" s="41" t="s">
        <v>172</v>
      </c>
      <c r="N51" s="42" t="s">
        <v>175</v>
      </c>
      <c r="O51" s="173" t="s">
        <v>526</v>
      </c>
      <c r="P51" s="173" t="s">
        <v>527</v>
      </c>
      <c r="Q51" s="40" t="s">
        <v>62</v>
      </c>
      <c r="R51" s="51">
        <v>3727272.7272727299</v>
      </c>
      <c r="S51" s="44">
        <f t="shared" si="27"/>
        <v>372727.272727273</v>
      </c>
      <c r="T51" s="41"/>
      <c r="U51" s="45">
        <f t="shared" si="3"/>
        <v>4100000.0000000028</v>
      </c>
      <c r="V51" s="46">
        <f t="shared" si="28"/>
        <v>3727272.7272727299</v>
      </c>
      <c r="W51" s="41" t="s">
        <v>63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101">
        <v>1662162</v>
      </c>
      <c r="AP51" s="101">
        <v>0</v>
      </c>
      <c r="AQ51" s="141">
        <v>0</v>
      </c>
      <c r="AR51" s="100">
        <f t="shared" si="16"/>
        <v>0</v>
      </c>
      <c r="AS51" s="100">
        <f t="shared" si="17"/>
        <v>1662162</v>
      </c>
      <c r="AT51" s="159">
        <v>1677272</v>
      </c>
      <c r="AU51" s="139"/>
      <c r="AV51" s="139"/>
      <c r="AW51" s="222">
        <f t="shared" si="18"/>
        <v>1677272</v>
      </c>
      <c r="AX51" s="139"/>
      <c r="AY51" s="139"/>
      <c r="AZ51" s="139"/>
      <c r="BA51" s="222">
        <f t="shared" si="19"/>
        <v>0</v>
      </c>
      <c r="BB51" s="139">
        <v>1662162</v>
      </c>
      <c r="BC51" s="139"/>
      <c r="BD51" s="139"/>
      <c r="BE51" s="222">
        <f t="shared" si="20"/>
        <v>1662162</v>
      </c>
      <c r="BF51" s="139"/>
      <c r="BG51" s="139"/>
      <c r="BH51" s="139"/>
      <c r="BI51" s="222">
        <f t="shared" si="21"/>
        <v>0</v>
      </c>
      <c r="BJ51" s="222">
        <v>3727272.7272727299</v>
      </c>
      <c r="BK51" s="224">
        <f t="shared" si="22"/>
        <v>3339434</v>
      </c>
      <c r="BL51" s="139">
        <f t="shared" si="23"/>
        <v>-387838.72727272986</v>
      </c>
      <c r="BM51" s="139">
        <f t="shared" si="11"/>
        <v>89.59457073170725</v>
      </c>
      <c r="BN51" s="41"/>
      <c r="BO51" s="152" t="s">
        <v>471</v>
      </c>
      <c r="BP51" s="152" t="s">
        <v>472</v>
      </c>
      <c r="BQ51" s="152"/>
      <c r="BR51" s="152"/>
      <c r="BS51" s="152"/>
      <c r="BT51" s="152"/>
      <c r="BU51" s="152"/>
      <c r="BV51" s="152"/>
      <c r="BW51" s="152"/>
    </row>
    <row r="52" spans="1:75" s="11" customFormat="1">
      <c r="A52" s="40">
        <f t="shared" si="26"/>
        <v>32</v>
      </c>
      <c r="B52" s="41"/>
      <c r="C52" s="38" t="s">
        <v>128</v>
      </c>
      <c r="D52" s="75"/>
      <c r="E52" s="38">
        <v>9</v>
      </c>
      <c r="F52" s="41" t="s">
        <v>129</v>
      </c>
      <c r="G52" s="40" t="s">
        <v>130</v>
      </c>
      <c r="H52" s="49" t="s">
        <v>131</v>
      </c>
      <c r="I52" s="111" t="s">
        <v>572</v>
      </c>
      <c r="J52" s="39"/>
      <c r="K52" s="40" t="s">
        <v>58</v>
      </c>
      <c r="L52" s="38" t="s">
        <v>176</v>
      </c>
      <c r="M52" s="41" t="s">
        <v>177</v>
      </c>
      <c r="N52" s="42" t="s">
        <v>178</v>
      </c>
      <c r="O52" s="166" t="s">
        <v>573</v>
      </c>
      <c r="P52" s="165" t="s">
        <v>574</v>
      </c>
      <c r="Q52" s="40" t="s">
        <v>62</v>
      </c>
      <c r="R52" s="51">
        <v>3727272.7272727299</v>
      </c>
      <c r="S52" s="44">
        <f t="shared" si="27"/>
        <v>372727.272727273</v>
      </c>
      <c r="T52" s="41"/>
      <c r="U52" s="45">
        <f t="shared" si="3"/>
        <v>4100000.0000000028</v>
      </c>
      <c r="V52" s="46">
        <f t="shared" si="28"/>
        <v>3727272.7272727299</v>
      </c>
      <c r="W52" s="41" t="s">
        <v>63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314">
        <v>1662162</v>
      </c>
      <c r="AP52" s="101">
        <v>0</v>
      </c>
      <c r="AQ52" s="141"/>
      <c r="AR52" s="100">
        <f t="shared" si="16"/>
        <v>0</v>
      </c>
      <c r="AS52" s="100">
        <f t="shared" si="17"/>
        <v>1662162</v>
      </c>
      <c r="AT52" s="139"/>
      <c r="AU52" s="139">
        <v>1677272</v>
      </c>
      <c r="AV52" s="139"/>
      <c r="AW52" s="222">
        <f t="shared" si="18"/>
        <v>1677272</v>
      </c>
      <c r="AX52" s="139"/>
      <c r="AY52" s="139"/>
      <c r="AZ52" s="139"/>
      <c r="BA52" s="222">
        <f t="shared" si="19"/>
        <v>0</v>
      </c>
      <c r="BB52" s="139">
        <v>1662162</v>
      </c>
      <c r="BC52" s="139"/>
      <c r="BD52" s="139"/>
      <c r="BE52" s="222">
        <f t="shared" si="20"/>
        <v>1662162</v>
      </c>
      <c r="BF52" s="139"/>
      <c r="BG52" s="139"/>
      <c r="BH52" s="139"/>
      <c r="BI52" s="222">
        <f t="shared" si="21"/>
        <v>0</v>
      </c>
      <c r="BJ52" s="222">
        <v>3727272.7272727299</v>
      </c>
      <c r="BK52" s="224">
        <f t="shared" si="22"/>
        <v>3339434</v>
      </c>
      <c r="BL52" s="139">
        <f t="shared" si="23"/>
        <v>-387838.72727272986</v>
      </c>
      <c r="BM52" s="139">
        <f t="shared" si="11"/>
        <v>89.59457073170725</v>
      </c>
      <c r="BN52" s="41"/>
      <c r="BO52" s="152" t="s">
        <v>471</v>
      </c>
      <c r="BP52" s="152" t="s">
        <v>472</v>
      </c>
      <c r="BQ52" s="152"/>
      <c r="BR52" s="152"/>
      <c r="BS52" s="152"/>
      <c r="BT52" s="152"/>
      <c r="BU52" s="152"/>
      <c r="BV52" s="152"/>
      <c r="BW52" s="152"/>
    </row>
    <row r="53" spans="1:75" s="11" customFormat="1">
      <c r="A53" s="40">
        <f t="shared" si="26"/>
        <v>33</v>
      </c>
      <c r="B53" s="41"/>
      <c r="C53" s="38" t="s">
        <v>128</v>
      </c>
      <c r="D53" s="75"/>
      <c r="E53" s="38">
        <v>9</v>
      </c>
      <c r="F53" s="41" t="s">
        <v>129</v>
      </c>
      <c r="G53" s="40" t="s">
        <v>130</v>
      </c>
      <c r="H53" s="49" t="s">
        <v>131</v>
      </c>
      <c r="I53" s="111" t="s">
        <v>575</v>
      </c>
      <c r="J53" s="39"/>
      <c r="K53" s="40" t="s">
        <v>58</v>
      </c>
      <c r="L53" s="38" t="s">
        <v>179</v>
      </c>
      <c r="M53" s="41" t="s">
        <v>180</v>
      </c>
      <c r="N53" s="42" t="s">
        <v>181</v>
      </c>
      <c r="O53" s="166" t="s">
        <v>576</v>
      </c>
      <c r="P53" s="165" t="s">
        <v>577</v>
      </c>
      <c r="Q53" s="40" t="s">
        <v>62</v>
      </c>
      <c r="R53" s="51">
        <v>5300000</v>
      </c>
      <c r="S53" s="44">
        <f t="shared" si="27"/>
        <v>530000</v>
      </c>
      <c r="T53" s="41"/>
      <c r="U53" s="45">
        <f t="shared" si="3"/>
        <v>5830000</v>
      </c>
      <c r="V53" s="46">
        <f t="shared" si="28"/>
        <v>5300000</v>
      </c>
      <c r="W53" s="41" t="s">
        <v>63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314">
        <v>0</v>
      </c>
      <c r="AP53" s="101">
        <v>0</v>
      </c>
      <c r="AQ53" s="141">
        <v>0</v>
      </c>
      <c r="AR53" s="100">
        <f t="shared" si="16"/>
        <v>0</v>
      </c>
      <c r="AS53" s="100">
        <f t="shared" si="17"/>
        <v>0</v>
      </c>
      <c r="AT53" s="139"/>
      <c r="AU53" s="139">
        <v>1677272</v>
      </c>
      <c r="AV53" s="139"/>
      <c r="AW53" s="222">
        <f t="shared" si="18"/>
        <v>1677272</v>
      </c>
      <c r="AX53" s="139"/>
      <c r="AY53" s="139"/>
      <c r="AZ53" s="139"/>
      <c r="BA53" s="222">
        <f t="shared" si="19"/>
        <v>0</v>
      </c>
      <c r="BB53" s="139"/>
      <c r="BC53" s="139"/>
      <c r="BD53" s="139"/>
      <c r="BE53" s="222">
        <v>1662162</v>
      </c>
      <c r="BF53" s="139"/>
      <c r="BG53" s="139"/>
      <c r="BH53" s="139"/>
      <c r="BI53" s="222">
        <f t="shared" si="21"/>
        <v>0</v>
      </c>
      <c r="BJ53" s="222">
        <v>5300000</v>
      </c>
      <c r="BK53" s="224">
        <f t="shared" si="22"/>
        <v>3339434</v>
      </c>
      <c r="BL53" s="139">
        <f t="shared" si="23"/>
        <v>-1960566</v>
      </c>
      <c r="BM53" s="139">
        <f t="shared" si="11"/>
        <v>63.008188679245279</v>
      </c>
      <c r="BN53" s="41"/>
      <c r="BO53" s="152" t="s">
        <v>471</v>
      </c>
      <c r="BP53" s="152" t="s">
        <v>472</v>
      </c>
      <c r="BQ53" s="152"/>
      <c r="BR53" s="152"/>
      <c r="BS53" s="152"/>
      <c r="BT53" s="152"/>
      <c r="BU53" s="152"/>
      <c r="BV53" s="152"/>
      <c r="BW53" s="152"/>
    </row>
    <row r="54" spans="1:75" s="11" customFormat="1">
      <c r="A54" s="40">
        <f t="shared" si="26"/>
        <v>34</v>
      </c>
      <c r="B54" s="41"/>
      <c r="C54" s="38" t="s">
        <v>128</v>
      </c>
      <c r="D54" s="75"/>
      <c r="E54" s="38">
        <v>9</v>
      </c>
      <c r="F54" s="41" t="s">
        <v>129</v>
      </c>
      <c r="G54" s="40" t="s">
        <v>130</v>
      </c>
      <c r="H54" s="49" t="s">
        <v>131</v>
      </c>
      <c r="I54" s="107" t="s">
        <v>578</v>
      </c>
      <c r="J54" s="47"/>
      <c r="K54" s="40" t="s">
        <v>58</v>
      </c>
      <c r="L54" s="48" t="s">
        <v>183</v>
      </c>
      <c r="M54" s="41" t="s">
        <v>184</v>
      </c>
      <c r="N54" s="42" t="s">
        <v>185</v>
      </c>
      <c r="O54" s="173" t="s">
        <v>579</v>
      </c>
      <c r="P54" s="173" t="s">
        <v>580</v>
      </c>
      <c r="Q54" s="40" t="s">
        <v>62</v>
      </c>
      <c r="R54" s="51">
        <v>3727272.7272727299</v>
      </c>
      <c r="S54" s="44">
        <f t="shared" si="27"/>
        <v>372727.272727273</v>
      </c>
      <c r="T54" s="41"/>
      <c r="U54" s="45">
        <f t="shared" si="3"/>
        <v>4100000.0000000028</v>
      </c>
      <c r="V54" s="46">
        <f t="shared" si="28"/>
        <v>3727272.7272727299</v>
      </c>
      <c r="W54" s="41" t="s">
        <v>63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314">
        <v>0</v>
      </c>
      <c r="AP54" s="101">
        <v>0</v>
      </c>
      <c r="AQ54" s="141"/>
      <c r="AR54" s="100">
        <f t="shared" si="16"/>
        <v>0</v>
      </c>
      <c r="AS54" s="100">
        <f t="shared" si="17"/>
        <v>0</v>
      </c>
      <c r="AT54" s="139"/>
      <c r="AU54" s="139"/>
      <c r="AV54" s="139"/>
      <c r="AW54" s="222">
        <f t="shared" si="18"/>
        <v>0</v>
      </c>
      <c r="AX54" s="139"/>
      <c r="AY54" s="139"/>
      <c r="AZ54" s="139"/>
      <c r="BA54" s="222">
        <f t="shared" si="19"/>
        <v>0</v>
      </c>
      <c r="BB54" s="139"/>
      <c r="BC54" s="139"/>
      <c r="BD54" s="139"/>
      <c r="BE54" s="222">
        <f t="shared" si="20"/>
        <v>0</v>
      </c>
      <c r="BF54" s="139"/>
      <c r="BG54" s="139"/>
      <c r="BH54" s="139"/>
      <c r="BI54" s="222">
        <f t="shared" si="21"/>
        <v>0</v>
      </c>
      <c r="BJ54" s="222">
        <v>3727272.7272727299</v>
      </c>
      <c r="BK54" s="224">
        <f t="shared" si="22"/>
        <v>0</v>
      </c>
      <c r="BL54" s="139">
        <f t="shared" si="23"/>
        <v>-3727272.7272727299</v>
      </c>
      <c r="BM54" s="139">
        <f t="shared" si="11"/>
        <v>0</v>
      </c>
      <c r="BN54" s="41"/>
      <c r="BO54" s="152" t="s">
        <v>471</v>
      </c>
      <c r="BP54" s="152" t="s">
        <v>472</v>
      </c>
      <c r="BQ54" s="152"/>
      <c r="BR54" s="152"/>
      <c r="BS54" s="152"/>
      <c r="BT54" s="152"/>
      <c r="BU54" s="152"/>
      <c r="BV54" s="152"/>
      <c r="BW54" s="152"/>
    </row>
    <row r="55" spans="1:75" s="36" customFormat="1">
      <c r="A55" s="40">
        <f t="shared" si="26"/>
        <v>35</v>
      </c>
      <c r="B55" s="41"/>
      <c r="C55" s="38" t="s">
        <v>128</v>
      </c>
      <c r="D55" s="75"/>
      <c r="E55" s="38">
        <v>9</v>
      </c>
      <c r="F55" s="41" t="s">
        <v>129</v>
      </c>
      <c r="G55" s="40" t="s">
        <v>130</v>
      </c>
      <c r="H55" s="49" t="s">
        <v>131</v>
      </c>
      <c r="I55" s="107" t="s">
        <v>581</v>
      </c>
      <c r="J55" s="47"/>
      <c r="K55" s="40" t="s">
        <v>58</v>
      </c>
      <c r="L55" s="38" t="s">
        <v>186</v>
      </c>
      <c r="M55" s="41" t="s">
        <v>187</v>
      </c>
      <c r="N55" s="42" t="s">
        <v>188</v>
      </c>
      <c r="O55" s="173" t="s">
        <v>582</v>
      </c>
      <c r="P55" s="167" t="s">
        <v>583</v>
      </c>
      <c r="Q55" s="40" t="s">
        <v>62</v>
      </c>
      <c r="R55" s="51">
        <v>2818181.8181818202</v>
      </c>
      <c r="S55" s="44">
        <f t="shared" si="27"/>
        <v>281818.18181818206</v>
      </c>
      <c r="T55" s="41"/>
      <c r="U55" s="45">
        <f t="shared" si="3"/>
        <v>3100000.0000000023</v>
      </c>
      <c r="V55" s="46">
        <f t="shared" si="28"/>
        <v>2818181.8181818202</v>
      </c>
      <c r="W55" s="41" t="s">
        <v>63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314">
        <v>0</v>
      </c>
      <c r="AP55" s="101">
        <v>0</v>
      </c>
      <c r="AQ55" s="141">
        <v>0</v>
      </c>
      <c r="AR55" s="100">
        <f t="shared" si="16"/>
        <v>0</v>
      </c>
      <c r="AS55" s="100">
        <f t="shared" si="17"/>
        <v>0</v>
      </c>
      <c r="AT55" s="139"/>
      <c r="AU55" s="139"/>
      <c r="AV55" s="139"/>
      <c r="AW55" s="222">
        <f t="shared" si="18"/>
        <v>0</v>
      </c>
      <c r="AX55" s="139"/>
      <c r="AY55" s="139">
        <v>2513514</v>
      </c>
      <c r="AZ55" s="139"/>
      <c r="BA55" s="222">
        <f t="shared" si="19"/>
        <v>2513514</v>
      </c>
      <c r="BB55" s="139"/>
      <c r="BC55" s="139"/>
      <c r="BD55" s="139"/>
      <c r="BE55" s="222">
        <f t="shared" si="20"/>
        <v>0</v>
      </c>
      <c r="BF55" s="139"/>
      <c r="BG55" s="139"/>
      <c r="BH55" s="139"/>
      <c r="BI55" s="222">
        <f t="shared" si="21"/>
        <v>0</v>
      </c>
      <c r="BJ55" s="222">
        <v>2818181.8181818202</v>
      </c>
      <c r="BK55" s="224">
        <f t="shared" si="22"/>
        <v>2513514</v>
      </c>
      <c r="BL55" s="139">
        <f t="shared" si="23"/>
        <v>-304667.81818182021</v>
      </c>
      <c r="BM55" s="139">
        <f t="shared" si="11"/>
        <v>89.189206451612833</v>
      </c>
      <c r="BN55" s="41"/>
      <c r="BO55" s="152" t="s">
        <v>471</v>
      </c>
      <c r="BP55" s="152" t="s">
        <v>472</v>
      </c>
      <c r="BQ55" s="152"/>
      <c r="BR55" s="153"/>
      <c r="BS55" s="153"/>
      <c r="BT55" s="153"/>
      <c r="BU55" s="153"/>
      <c r="BV55" s="153"/>
      <c r="BW55" s="153"/>
    </row>
    <row r="56" spans="1:75" s="11" customFormat="1">
      <c r="A56" s="40">
        <f t="shared" si="26"/>
        <v>36</v>
      </c>
      <c r="B56" s="41"/>
      <c r="C56" s="38" t="s">
        <v>128</v>
      </c>
      <c r="D56" s="75"/>
      <c r="E56" s="38">
        <v>9</v>
      </c>
      <c r="F56" s="41" t="s">
        <v>129</v>
      </c>
      <c r="G56" s="40" t="s">
        <v>130</v>
      </c>
      <c r="H56" s="49" t="s">
        <v>131</v>
      </c>
      <c r="I56" s="109" t="s">
        <v>528</v>
      </c>
      <c r="J56" s="39"/>
      <c r="K56" s="40" t="s">
        <v>58</v>
      </c>
      <c r="L56" s="38" t="s">
        <v>189</v>
      </c>
      <c r="M56" s="41" t="s">
        <v>190</v>
      </c>
      <c r="N56" s="42" t="s">
        <v>191</v>
      </c>
      <c r="O56" s="165" t="s">
        <v>529</v>
      </c>
      <c r="P56" s="165" t="s">
        <v>530</v>
      </c>
      <c r="Q56" s="40" t="s">
        <v>62</v>
      </c>
      <c r="R56" s="51">
        <v>2772727.2727272701</v>
      </c>
      <c r="S56" s="44">
        <f t="shared" si="27"/>
        <v>277272.727272727</v>
      </c>
      <c r="T56" s="41"/>
      <c r="U56" s="45">
        <f t="shared" si="3"/>
        <v>3049999.9999999972</v>
      </c>
      <c r="V56" s="46">
        <f t="shared" si="28"/>
        <v>2772727.2727272701</v>
      </c>
      <c r="W56" s="41" t="s">
        <v>63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101">
        <v>1256756</v>
      </c>
      <c r="AP56" s="101">
        <v>0</v>
      </c>
      <c r="AQ56" s="141">
        <v>0</v>
      </c>
      <c r="AR56" s="100">
        <f t="shared" si="16"/>
        <v>0</v>
      </c>
      <c r="AS56" s="100">
        <f t="shared" si="17"/>
        <v>1256756</v>
      </c>
      <c r="AT56" s="159">
        <v>1268182</v>
      </c>
      <c r="AU56" s="139"/>
      <c r="AV56" s="139"/>
      <c r="AW56" s="222">
        <f t="shared" si="18"/>
        <v>1268182</v>
      </c>
      <c r="AX56" s="139"/>
      <c r="AY56" s="139"/>
      <c r="AZ56" s="139"/>
      <c r="BA56" s="222">
        <f t="shared" si="19"/>
        <v>0</v>
      </c>
      <c r="BB56" s="139">
        <v>1256756</v>
      </c>
      <c r="BC56" s="139"/>
      <c r="BD56" s="139"/>
      <c r="BE56" s="222">
        <f t="shared" si="20"/>
        <v>1256756</v>
      </c>
      <c r="BF56" s="139"/>
      <c r="BG56" s="139"/>
      <c r="BH56" s="139"/>
      <c r="BI56" s="222">
        <f t="shared" si="21"/>
        <v>0</v>
      </c>
      <c r="BJ56" s="222">
        <v>2772727.2727272701</v>
      </c>
      <c r="BK56" s="224">
        <f t="shared" si="22"/>
        <v>2524938</v>
      </c>
      <c r="BL56" s="139">
        <f t="shared" si="23"/>
        <v>-247789.27272727014</v>
      </c>
      <c r="BM56" s="139">
        <f t="shared" si="11"/>
        <v>91.063337704918112</v>
      </c>
      <c r="BN56" s="41"/>
      <c r="BO56" s="152" t="s">
        <v>471</v>
      </c>
      <c r="BP56" s="152" t="s">
        <v>472</v>
      </c>
      <c r="BQ56" s="152"/>
      <c r="BR56" s="152"/>
      <c r="BS56" s="152"/>
      <c r="BT56" s="152"/>
      <c r="BU56" s="152"/>
      <c r="BV56" s="152"/>
      <c r="BW56" s="152"/>
    </row>
    <row r="57" spans="1:75" s="11" customFormat="1">
      <c r="A57" s="40">
        <f t="shared" si="26"/>
        <v>37</v>
      </c>
      <c r="B57" s="41"/>
      <c r="C57" s="38" t="s">
        <v>128</v>
      </c>
      <c r="D57" s="75"/>
      <c r="E57" s="38">
        <v>9</v>
      </c>
      <c r="F57" s="41" t="s">
        <v>129</v>
      </c>
      <c r="G57" s="40" t="s">
        <v>130</v>
      </c>
      <c r="H57" s="49" t="s">
        <v>131</v>
      </c>
      <c r="I57" s="109" t="s">
        <v>531</v>
      </c>
      <c r="J57" s="39"/>
      <c r="K57" s="40" t="s">
        <v>58</v>
      </c>
      <c r="L57" s="38" t="s">
        <v>192</v>
      </c>
      <c r="M57" s="41" t="s">
        <v>193</v>
      </c>
      <c r="N57" s="42" t="s">
        <v>137</v>
      </c>
      <c r="O57" s="165" t="s">
        <v>532</v>
      </c>
      <c r="P57" s="165" t="s">
        <v>533</v>
      </c>
      <c r="Q57" s="40" t="s">
        <v>62</v>
      </c>
      <c r="R57" s="51">
        <v>2818181.8181818202</v>
      </c>
      <c r="S57" s="44">
        <f t="shared" si="27"/>
        <v>281818.18181818206</v>
      </c>
      <c r="T57" s="41"/>
      <c r="U57" s="45">
        <f t="shared" si="3"/>
        <v>3100000.0000000023</v>
      </c>
      <c r="V57" s="46">
        <f t="shared" si="28"/>
        <v>2818181.8181818202</v>
      </c>
      <c r="W57" s="41" t="s">
        <v>63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01">
        <v>1256756</v>
      </c>
      <c r="AP57" s="101">
        <v>0</v>
      </c>
      <c r="AQ57" s="141"/>
      <c r="AR57" s="100">
        <f t="shared" si="16"/>
        <v>0</v>
      </c>
      <c r="AS57" s="100">
        <f t="shared" si="17"/>
        <v>1256756</v>
      </c>
      <c r="AT57" s="139">
        <v>1268182</v>
      </c>
      <c r="AU57" s="139"/>
      <c r="AV57" s="139"/>
      <c r="AW57" s="222">
        <f t="shared" si="18"/>
        <v>1268182</v>
      </c>
      <c r="AX57" s="139"/>
      <c r="AY57" s="139"/>
      <c r="AZ57" s="139"/>
      <c r="BA57" s="222">
        <f t="shared" si="19"/>
        <v>0</v>
      </c>
      <c r="BB57" s="139">
        <v>1256756</v>
      </c>
      <c r="BC57" s="139"/>
      <c r="BD57" s="139"/>
      <c r="BE57" s="222">
        <f t="shared" si="20"/>
        <v>1256756</v>
      </c>
      <c r="BF57" s="139"/>
      <c r="BG57" s="139"/>
      <c r="BH57" s="139"/>
      <c r="BI57" s="222">
        <f t="shared" si="21"/>
        <v>0</v>
      </c>
      <c r="BJ57" s="222">
        <v>2818181.8181818202</v>
      </c>
      <c r="BK57" s="224">
        <f t="shared" si="22"/>
        <v>2524938</v>
      </c>
      <c r="BL57" s="139">
        <f t="shared" si="23"/>
        <v>-293243.81818182021</v>
      </c>
      <c r="BM57" s="139">
        <f t="shared" si="11"/>
        <v>89.594574193548326</v>
      </c>
      <c r="BN57" s="41"/>
      <c r="BO57" s="152" t="s">
        <v>471</v>
      </c>
      <c r="BP57" s="152" t="s">
        <v>472</v>
      </c>
      <c r="BQ57" s="152"/>
      <c r="BR57" s="152"/>
      <c r="BS57" s="152"/>
      <c r="BT57" s="152"/>
      <c r="BU57" s="152"/>
      <c r="BV57" s="152"/>
      <c r="BW57" s="152"/>
    </row>
    <row r="58" spans="1:75" s="11" customFormat="1">
      <c r="A58" s="40">
        <f t="shared" si="26"/>
        <v>38</v>
      </c>
      <c r="B58" s="41"/>
      <c r="C58" s="38" t="s">
        <v>128</v>
      </c>
      <c r="D58" s="75"/>
      <c r="E58" s="38">
        <v>9</v>
      </c>
      <c r="F58" s="41" t="s">
        <v>129</v>
      </c>
      <c r="G58" s="40" t="s">
        <v>130</v>
      </c>
      <c r="H58" s="49" t="s">
        <v>131</v>
      </c>
      <c r="I58" s="109" t="s">
        <v>534</v>
      </c>
      <c r="J58" s="39"/>
      <c r="K58" s="40" t="s">
        <v>58</v>
      </c>
      <c r="L58" s="38" t="s">
        <v>194</v>
      </c>
      <c r="M58" s="41" t="s">
        <v>195</v>
      </c>
      <c r="N58" s="42" t="s">
        <v>196</v>
      </c>
      <c r="O58" s="165" t="s">
        <v>513</v>
      </c>
      <c r="P58" s="165" t="s">
        <v>450</v>
      </c>
      <c r="Q58" s="40" t="s">
        <v>62</v>
      </c>
      <c r="R58" s="51">
        <v>2818181.8181818202</v>
      </c>
      <c r="S58" s="44">
        <f t="shared" si="27"/>
        <v>281818.18181818206</v>
      </c>
      <c r="T58" s="41"/>
      <c r="U58" s="45">
        <f t="shared" si="3"/>
        <v>3100000.0000000023</v>
      </c>
      <c r="V58" s="46">
        <f t="shared" si="28"/>
        <v>2818181.8181818202</v>
      </c>
      <c r="W58" s="41" t="s">
        <v>63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314">
        <v>0</v>
      </c>
      <c r="AP58" s="101">
        <v>0</v>
      </c>
      <c r="AQ58" s="141">
        <v>0</v>
      </c>
      <c r="AR58" s="100">
        <f t="shared" si="16"/>
        <v>0</v>
      </c>
      <c r="AS58" s="100">
        <f t="shared" si="17"/>
        <v>0</v>
      </c>
      <c r="AT58" s="139">
        <v>1268182</v>
      </c>
      <c r="AU58" s="139"/>
      <c r="AV58" s="139"/>
      <c r="AW58" s="222">
        <f t="shared" si="18"/>
        <v>1268182</v>
      </c>
      <c r="AX58" s="139"/>
      <c r="AY58" s="139"/>
      <c r="AZ58" s="139"/>
      <c r="BA58" s="222">
        <f t="shared" si="19"/>
        <v>0</v>
      </c>
      <c r="BB58" s="139">
        <v>1256756</v>
      </c>
      <c r="BC58" s="139"/>
      <c r="BD58" s="139"/>
      <c r="BE58" s="222">
        <f t="shared" si="20"/>
        <v>1256756</v>
      </c>
      <c r="BF58" s="139"/>
      <c r="BG58" s="139"/>
      <c r="BH58" s="139"/>
      <c r="BI58" s="222">
        <f t="shared" si="21"/>
        <v>0</v>
      </c>
      <c r="BJ58" s="222">
        <v>2818181.8181818202</v>
      </c>
      <c r="BK58" s="224">
        <f t="shared" si="22"/>
        <v>2524938</v>
      </c>
      <c r="BL58" s="139">
        <f t="shared" si="23"/>
        <v>-293243.81818182021</v>
      </c>
      <c r="BM58" s="139">
        <f t="shared" si="11"/>
        <v>89.594574193548326</v>
      </c>
      <c r="BN58" s="41"/>
      <c r="BO58" s="152" t="s">
        <v>471</v>
      </c>
      <c r="BP58" s="152" t="s">
        <v>472</v>
      </c>
      <c r="BQ58" s="152"/>
      <c r="BR58" s="152"/>
      <c r="BS58" s="152"/>
      <c r="BT58" s="152"/>
      <c r="BU58" s="152"/>
      <c r="BV58" s="152"/>
      <c r="BW58" s="152"/>
    </row>
    <row r="59" spans="1:75" s="11" customFormat="1">
      <c r="A59" s="40">
        <f t="shared" si="26"/>
        <v>39</v>
      </c>
      <c r="B59" s="41"/>
      <c r="C59" s="38" t="s">
        <v>128</v>
      </c>
      <c r="D59" s="75"/>
      <c r="E59" s="38">
        <v>9</v>
      </c>
      <c r="F59" s="41" t="s">
        <v>129</v>
      </c>
      <c r="G59" s="40" t="s">
        <v>130</v>
      </c>
      <c r="H59" s="49" t="s">
        <v>131</v>
      </c>
      <c r="I59" s="107" t="s">
        <v>535</v>
      </c>
      <c r="J59" s="39"/>
      <c r="K59" s="40" t="s">
        <v>58</v>
      </c>
      <c r="L59" s="38" t="s">
        <v>197</v>
      </c>
      <c r="M59" s="41" t="s">
        <v>198</v>
      </c>
      <c r="N59" s="42" t="s">
        <v>199</v>
      </c>
      <c r="O59" s="173" t="s">
        <v>529</v>
      </c>
      <c r="P59" s="173" t="s">
        <v>530</v>
      </c>
      <c r="Q59" s="40" t="s">
        <v>62</v>
      </c>
      <c r="R59" s="51">
        <v>2818181.8181818202</v>
      </c>
      <c r="S59" s="44">
        <f t="shared" si="27"/>
        <v>281818.18181818206</v>
      </c>
      <c r="T59" s="41"/>
      <c r="U59" s="45">
        <f t="shared" si="3"/>
        <v>3100000.0000000023</v>
      </c>
      <c r="V59" s="46">
        <f t="shared" si="28"/>
        <v>2818181.8181818202</v>
      </c>
      <c r="W59" s="41" t="s">
        <v>63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314">
        <v>0</v>
      </c>
      <c r="AP59" s="101">
        <v>0</v>
      </c>
      <c r="AQ59" s="141">
        <v>0</v>
      </c>
      <c r="AR59" s="100">
        <f t="shared" si="16"/>
        <v>0</v>
      </c>
      <c r="AS59" s="100">
        <f t="shared" si="17"/>
        <v>0</v>
      </c>
      <c r="AT59" s="139"/>
      <c r="AU59" s="139"/>
      <c r="AV59" s="139"/>
      <c r="AW59" s="222">
        <f t="shared" si="18"/>
        <v>0</v>
      </c>
      <c r="AX59" s="139"/>
      <c r="AY59" s="139"/>
      <c r="AZ59" s="139"/>
      <c r="BA59" s="222">
        <f t="shared" si="19"/>
        <v>0</v>
      </c>
      <c r="BB59" s="139">
        <v>2513514</v>
      </c>
      <c r="BC59" s="139"/>
      <c r="BD59" s="139"/>
      <c r="BE59" s="222">
        <f t="shared" si="20"/>
        <v>2513514</v>
      </c>
      <c r="BF59" s="139"/>
      <c r="BG59" s="139"/>
      <c r="BH59" s="139"/>
      <c r="BI59" s="222">
        <f t="shared" si="21"/>
        <v>0</v>
      </c>
      <c r="BJ59" s="222">
        <v>2818181.8181818202</v>
      </c>
      <c r="BK59" s="224">
        <f t="shared" si="22"/>
        <v>2513514</v>
      </c>
      <c r="BL59" s="139">
        <f t="shared" si="23"/>
        <v>-304667.81818182021</v>
      </c>
      <c r="BM59" s="139">
        <f t="shared" si="11"/>
        <v>89.189206451612833</v>
      </c>
      <c r="BN59" s="41"/>
      <c r="BO59" s="152" t="s">
        <v>471</v>
      </c>
      <c r="BP59" s="152" t="s">
        <v>472</v>
      </c>
      <c r="BQ59" s="152"/>
      <c r="BR59" s="152"/>
      <c r="BS59" s="152"/>
      <c r="BT59" s="152"/>
      <c r="BU59" s="152"/>
      <c r="BV59" s="152"/>
      <c r="BW59" s="152"/>
    </row>
    <row r="60" spans="1:75" s="11" customFormat="1">
      <c r="A60" s="40">
        <f t="shared" si="26"/>
        <v>40</v>
      </c>
      <c r="B60" s="41"/>
      <c r="C60" s="38" t="s">
        <v>128</v>
      </c>
      <c r="D60" s="75"/>
      <c r="E60" s="38">
        <v>9</v>
      </c>
      <c r="F60" s="41" t="s">
        <v>129</v>
      </c>
      <c r="G60" s="40" t="s">
        <v>130</v>
      </c>
      <c r="H60" s="49" t="s">
        <v>131</v>
      </c>
      <c r="I60" s="107" t="s">
        <v>584</v>
      </c>
      <c r="J60" s="39"/>
      <c r="K60" s="40" t="s">
        <v>58</v>
      </c>
      <c r="L60" s="38" t="s">
        <v>200</v>
      </c>
      <c r="M60" s="41" t="s">
        <v>198</v>
      </c>
      <c r="N60" s="42" t="s">
        <v>201</v>
      </c>
      <c r="O60" s="173" t="s">
        <v>573</v>
      </c>
      <c r="P60" s="173" t="s">
        <v>585</v>
      </c>
      <c r="Q60" s="40" t="s">
        <v>62</v>
      </c>
      <c r="R60" s="51">
        <v>2818181.8181818202</v>
      </c>
      <c r="S60" s="44">
        <f t="shared" si="27"/>
        <v>281818.18181818206</v>
      </c>
      <c r="T60" s="41"/>
      <c r="U60" s="45">
        <f t="shared" si="3"/>
        <v>3100000.0000000023</v>
      </c>
      <c r="V60" s="46">
        <f t="shared" si="28"/>
        <v>2818181.8181818202</v>
      </c>
      <c r="W60" s="41" t="s">
        <v>63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314">
        <v>0</v>
      </c>
      <c r="AP60" s="101">
        <v>0</v>
      </c>
      <c r="AQ60" s="101">
        <v>0</v>
      </c>
      <c r="AR60" s="100">
        <f t="shared" si="16"/>
        <v>0</v>
      </c>
      <c r="AS60" s="100">
        <f t="shared" si="17"/>
        <v>0</v>
      </c>
      <c r="AT60" s="139"/>
      <c r="AU60" s="139">
        <v>2536362</v>
      </c>
      <c r="AV60" s="139"/>
      <c r="AW60" s="222">
        <f t="shared" si="18"/>
        <v>2536362</v>
      </c>
      <c r="AX60" s="139"/>
      <c r="AY60" s="139"/>
      <c r="AZ60" s="139"/>
      <c r="BA60" s="222">
        <f t="shared" si="19"/>
        <v>0</v>
      </c>
      <c r="BB60" s="139"/>
      <c r="BC60" s="139"/>
      <c r="BD60" s="139"/>
      <c r="BE60" s="222">
        <f t="shared" si="20"/>
        <v>0</v>
      </c>
      <c r="BF60" s="139"/>
      <c r="BG60" s="139"/>
      <c r="BH60" s="139"/>
      <c r="BI60" s="222">
        <f t="shared" si="21"/>
        <v>0</v>
      </c>
      <c r="BJ60" s="222">
        <v>2818181.8181818202</v>
      </c>
      <c r="BK60" s="224">
        <f t="shared" si="22"/>
        <v>2536362</v>
      </c>
      <c r="BL60" s="139">
        <f t="shared" si="23"/>
        <v>-281819.81818182021</v>
      </c>
      <c r="BM60" s="139">
        <f t="shared" si="11"/>
        <v>89.999941935483804</v>
      </c>
      <c r="BN60" s="41"/>
      <c r="BO60" s="152" t="s">
        <v>471</v>
      </c>
      <c r="BP60" s="152" t="s">
        <v>472</v>
      </c>
      <c r="BQ60" s="152"/>
      <c r="BR60" s="152"/>
      <c r="BS60" s="152"/>
      <c r="BT60" s="152"/>
      <c r="BU60" s="152"/>
      <c r="BV60" s="152"/>
      <c r="BW60" s="152"/>
    </row>
    <row r="61" spans="1:75" s="11" customFormat="1">
      <c r="A61" s="40">
        <f t="shared" si="26"/>
        <v>41</v>
      </c>
      <c r="B61" s="41"/>
      <c r="C61" s="38" t="s">
        <v>128</v>
      </c>
      <c r="D61" s="75"/>
      <c r="E61" s="38">
        <v>9</v>
      </c>
      <c r="F61" s="41" t="s">
        <v>129</v>
      </c>
      <c r="G61" s="40" t="s">
        <v>130</v>
      </c>
      <c r="H61" s="49" t="s">
        <v>131</v>
      </c>
      <c r="I61" s="109" t="s">
        <v>536</v>
      </c>
      <c r="J61" s="39"/>
      <c r="K61" s="40" t="s">
        <v>58</v>
      </c>
      <c r="L61" s="38" t="s">
        <v>202</v>
      </c>
      <c r="M61" s="41" t="s">
        <v>203</v>
      </c>
      <c r="N61" s="42" t="s">
        <v>204</v>
      </c>
      <c r="O61" s="165" t="s">
        <v>537</v>
      </c>
      <c r="P61" s="165" t="s">
        <v>538</v>
      </c>
      <c r="Q61" s="40" t="s">
        <v>62</v>
      </c>
      <c r="R61" s="51">
        <v>2818181.8181818202</v>
      </c>
      <c r="S61" s="44">
        <f t="shared" si="27"/>
        <v>281818.18181818206</v>
      </c>
      <c r="T61" s="41"/>
      <c r="U61" s="45">
        <f t="shared" si="3"/>
        <v>3100000.0000000023</v>
      </c>
      <c r="V61" s="46">
        <f t="shared" si="28"/>
        <v>2818181.8181818202</v>
      </c>
      <c r="W61" s="41" t="s">
        <v>63</v>
      </c>
      <c r="X61" s="41"/>
      <c r="Y61" s="41"/>
      <c r="Z61" s="41"/>
      <c r="AA61" s="41"/>
      <c r="AB61" s="41"/>
      <c r="AC61" s="41"/>
      <c r="AD61" s="41"/>
      <c r="AE61" s="41" t="s">
        <v>132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314">
        <v>0</v>
      </c>
      <c r="AP61" s="101">
        <v>0</v>
      </c>
      <c r="AQ61" s="101">
        <v>0</v>
      </c>
      <c r="AR61" s="100">
        <f t="shared" si="16"/>
        <v>0</v>
      </c>
      <c r="AS61" s="100">
        <f t="shared" si="17"/>
        <v>0</v>
      </c>
      <c r="AT61" s="139">
        <v>1268182</v>
      </c>
      <c r="AU61" s="139"/>
      <c r="AV61" s="139"/>
      <c r="AW61" s="222">
        <f t="shared" si="18"/>
        <v>1268182</v>
      </c>
      <c r="AX61" s="139"/>
      <c r="AY61" s="139"/>
      <c r="AZ61" s="139"/>
      <c r="BA61" s="222">
        <f t="shared" si="19"/>
        <v>0</v>
      </c>
      <c r="BB61" s="139">
        <v>1256756</v>
      </c>
      <c r="BC61" s="139"/>
      <c r="BD61" s="139"/>
      <c r="BE61" s="222">
        <f t="shared" si="20"/>
        <v>1256756</v>
      </c>
      <c r="BF61" s="139"/>
      <c r="BG61" s="139"/>
      <c r="BH61" s="139"/>
      <c r="BI61" s="222">
        <f t="shared" si="21"/>
        <v>0</v>
      </c>
      <c r="BJ61" s="222">
        <v>2818181.8181818202</v>
      </c>
      <c r="BK61" s="224">
        <f t="shared" si="22"/>
        <v>2524938</v>
      </c>
      <c r="BL61" s="139">
        <f t="shared" si="23"/>
        <v>-293243.81818182021</v>
      </c>
      <c r="BM61" s="139">
        <f t="shared" si="11"/>
        <v>89.594574193548326</v>
      </c>
      <c r="BN61" s="41"/>
      <c r="BO61" s="152" t="s">
        <v>471</v>
      </c>
      <c r="BP61" s="152" t="s">
        <v>472</v>
      </c>
      <c r="BQ61" s="152"/>
      <c r="BR61" s="152"/>
      <c r="BS61" s="152"/>
      <c r="BT61" s="152"/>
      <c r="BU61" s="152"/>
      <c r="BV61" s="152"/>
      <c r="BW61" s="152"/>
    </row>
    <row r="62" spans="1:75" s="11" customFormat="1">
      <c r="A62" s="40">
        <f t="shared" si="26"/>
        <v>42</v>
      </c>
      <c r="B62" s="184"/>
      <c r="C62" s="199" t="s">
        <v>639</v>
      </c>
      <c r="D62" s="193">
        <v>177</v>
      </c>
      <c r="E62" s="192"/>
      <c r="F62" s="194" t="s">
        <v>129</v>
      </c>
      <c r="G62" s="195" t="s">
        <v>130</v>
      </c>
      <c r="H62" s="196" t="s">
        <v>131</v>
      </c>
      <c r="I62" s="109" t="s">
        <v>640</v>
      </c>
      <c r="J62" s="197"/>
      <c r="K62" s="185" t="s">
        <v>58</v>
      </c>
      <c r="L62" s="192" t="s">
        <v>643</v>
      </c>
      <c r="M62" s="198" t="s">
        <v>206</v>
      </c>
      <c r="N62" s="186" t="s">
        <v>638</v>
      </c>
      <c r="O62" s="165" t="s">
        <v>641</v>
      </c>
      <c r="P62" s="165" t="s">
        <v>642</v>
      </c>
      <c r="Q62" s="185" t="s">
        <v>62</v>
      </c>
      <c r="R62" s="187">
        <v>4779000</v>
      </c>
      <c r="S62" s="188">
        <f t="shared" si="27"/>
        <v>477900</v>
      </c>
      <c r="T62" s="189"/>
      <c r="U62" s="190">
        <f t="shared" si="3"/>
        <v>5256900</v>
      </c>
      <c r="V62" s="191">
        <f t="shared" si="28"/>
        <v>4779000</v>
      </c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314">
        <v>0</v>
      </c>
      <c r="AP62" s="101">
        <v>0</v>
      </c>
      <c r="AQ62" s="101">
        <v>0</v>
      </c>
      <c r="AR62" s="100">
        <f t="shared" si="16"/>
        <v>0</v>
      </c>
      <c r="AS62" s="100">
        <f t="shared" si="17"/>
        <v>0</v>
      </c>
      <c r="AT62" s="140"/>
      <c r="AU62" s="140"/>
      <c r="AV62" s="140"/>
      <c r="AW62" s="222">
        <f t="shared" si="18"/>
        <v>0</v>
      </c>
      <c r="AX62" s="140"/>
      <c r="AY62" s="140"/>
      <c r="AZ62" s="140"/>
      <c r="BA62" s="222">
        <f t="shared" si="19"/>
        <v>0</v>
      </c>
      <c r="BB62" s="140"/>
      <c r="BC62" s="140"/>
      <c r="BD62" s="140">
        <v>4301100</v>
      </c>
      <c r="BE62" s="222">
        <f t="shared" si="20"/>
        <v>4301100</v>
      </c>
      <c r="BF62" s="140">
        <v>0</v>
      </c>
      <c r="BG62" s="140"/>
      <c r="BH62" s="140"/>
      <c r="BI62" s="222">
        <f t="shared" si="21"/>
        <v>0</v>
      </c>
      <c r="BJ62" s="222">
        <v>4779000</v>
      </c>
      <c r="BK62" s="224">
        <f t="shared" si="22"/>
        <v>4301100</v>
      </c>
      <c r="BL62" s="139">
        <f t="shared" si="23"/>
        <v>-477900</v>
      </c>
      <c r="BM62" s="139">
        <f t="shared" si="11"/>
        <v>90</v>
      </c>
      <c r="BN62" s="184"/>
      <c r="BO62" s="152"/>
      <c r="BP62" s="152"/>
      <c r="BQ62" s="152"/>
      <c r="BR62" s="152"/>
      <c r="BS62" s="152"/>
      <c r="BT62" s="152"/>
      <c r="BU62" s="152"/>
      <c r="BV62" s="152"/>
      <c r="BW62" s="152"/>
    </row>
    <row r="63" spans="1:75" s="11" customFormat="1">
      <c r="A63" s="40">
        <f t="shared" si="26"/>
        <v>43</v>
      </c>
      <c r="B63" s="52"/>
      <c r="C63" s="174" t="s">
        <v>639</v>
      </c>
      <c r="D63" s="78">
        <v>300</v>
      </c>
      <c r="E63" s="58"/>
      <c r="F63" s="52" t="s">
        <v>129</v>
      </c>
      <c r="G63" s="50" t="s">
        <v>130</v>
      </c>
      <c r="H63" s="59" t="s">
        <v>487</v>
      </c>
      <c r="I63" s="160" t="s">
        <v>586</v>
      </c>
      <c r="J63" s="62"/>
      <c r="K63" s="50" t="s">
        <v>58</v>
      </c>
      <c r="L63" s="58" t="s">
        <v>205</v>
      </c>
      <c r="M63" s="52" t="s">
        <v>206</v>
      </c>
      <c r="N63" s="61" t="s">
        <v>207</v>
      </c>
      <c r="O63" s="173" t="s">
        <v>587</v>
      </c>
      <c r="P63" s="173" t="s">
        <v>588</v>
      </c>
      <c r="Q63" s="50" t="s">
        <v>62</v>
      </c>
      <c r="R63" s="63">
        <v>6860000</v>
      </c>
      <c r="S63" s="64">
        <f t="shared" si="27"/>
        <v>686000</v>
      </c>
      <c r="T63" s="52"/>
      <c r="U63" s="65">
        <f t="shared" si="3"/>
        <v>7546000</v>
      </c>
      <c r="V63" s="79">
        <f t="shared" si="28"/>
        <v>6860000</v>
      </c>
      <c r="W63" s="52" t="s">
        <v>63</v>
      </c>
      <c r="X63" s="52"/>
      <c r="Y63" s="52"/>
      <c r="Z63" s="52"/>
      <c r="AA63" s="52"/>
      <c r="AB63" s="52"/>
      <c r="AC63" s="52"/>
      <c r="AD63" s="52"/>
      <c r="AE63" s="52" t="s">
        <v>132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315">
        <v>0</v>
      </c>
      <c r="AP63" s="102">
        <v>0</v>
      </c>
      <c r="AQ63" s="102">
        <v>0</v>
      </c>
      <c r="AR63" s="100">
        <f t="shared" si="16"/>
        <v>0</v>
      </c>
      <c r="AS63" s="100">
        <f t="shared" si="17"/>
        <v>0</v>
      </c>
      <c r="AT63" s="140"/>
      <c r="AU63" s="140">
        <v>2700000</v>
      </c>
      <c r="AV63" s="140"/>
      <c r="AW63" s="222">
        <f t="shared" si="18"/>
        <v>2700000</v>
      </c>
      <c r="AX63" s="140"/>
      <c r="AY63" s="140"/>
      <c r="AZ63" s="140"/>
      <c r="BA63" s="222">
        <f t="shared" si="19"/>
        <v>0</v>
      </c>
      <c r="BB63" s="140"/>
      <c r="BC63" s="140"/>
      <c r="BD63" s="140"/>
      <c r="BE63" s="222">
        <f t="shared" si="20"/>
        <v>0</v>
      </c>
      <c r="BF63" s="140"/>
      <c r="BG63" s="140"/>
      <c r="BH63" s="140"/>
      <c r="BI63" s="222">
        <f t="shared" si="21"/>
        <v>0</v>
      </c>
      <c r="BJ63" s="222">
        <v>6860000</v>
      </c>
      <c r="BK63" s="224">
        <f t="shared" si="22"/>
        <v>2700000</v>
      </c>
      <c r="BL63" s="139">
        <f t="shared" si="23"/>
        <v>-4160000</v>
      </c>
      <c r="BM63" s="140">
        <f t="shared" si="11"/>
        <v>39.358600583090379</v>
      </c>
      <c r="BN63" s="52"/>
      <c r="BO63" s="152" t="s">
        <v>471</v>
      </c>
      <c r="BP63" s="152" t="s">
        <v>472</v>
      </c>
      <c r="BQ63" s="155">
        <f>SUM(V34:V63)</f>
        <v>122248089.00000003</v>
      </c>
      <c r="BR63" s="155">
        <f>SUM(AS34:AS63)</f>
        <v>20310806</v>
      </c>
      <c r="BS63" s="152"/>
      <c r="BT63" s="152"/>
      <c r="BU63" s="152"/>
      <c r="BV63" s="152"/>
      <c r="BW63" s="152"/>
    </row>
    <row r="64" spans="1:75" s="36" customFormat="1">
      <c r="A64" s="14">
        <f>A63</f>
        <v>43</v>
      </c>
      <c r="B64" s="69"/>
      <c r="C64" s="66" t="s">
        <v>208</v>
      </c>
      <c r="D64" s="67"/>
      <c r="E64" s="68"/>
      <c r="F64" s="69"/>
      <c r="G64" s="69"/>
      <c r="H64" s="70"/>
      <c r="I64" s="161"/>
      <c r="J64" s="71"/>
      <c r="K64" s="68"/>
      <c r="L64" s="66"/>
      <c r="M64" s="69"/>
      <c r="N64" s="68"/>
      <c r="O64" s="71"/>
      <c r="P64" s="71"/>
      <c r="Q64" s="68"/>
      <c r="R64" s="72">
        <f>SUM(R21:R63)</f>
        <v>143221589.00000003</v>
      </c>
      <c r="S64" s="72">
        <f>SUM(S21:S63)</f>
        <v>14322158.900000004</v>
      </c>
      <c r="T64" s="69"/>
      <c r="U64" s="72">
        <f>SUM(U21:U63)</f>
        <v>157543747.90000004</v>
      </c>
      <c r="V64" s="72">
        <f>SUM(V21:V63)</f>
        <v>143221589.00000003</v>
      </c>
      <c r="W64" s="8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2">
        <f t="shared" ref="AO64:BL64" si="29">SUM(AO21:AO63)</f>
        <v>16175672</v>
      </c>
      <c r="AP64" s="72">
        <f t="shared" si="29"/>
        <v>0</v>
      </c>
      <c r="AQ64" s="72">
        <f t="shared" si="29"/>
        <v>4135134</v>
      </c>
      <c r="AR64" s="18">
        <f t="shared" si="29"/>
        <v>4135134</v>
      </c>
      <c r="AS64" s="18">
        <f t="shared" si="29"/>
        <v>20310806</v>
      </c>
      <c r="AT64" s="146">
        <f t="shared" si="29"/>
        <v>19677272</v>
      </c>
      <c r="AU64" s="146">
        <f t="shared" si="29"/>
        <v>8590906</v>
      </c>
      <c r="AV64" s="146">
        <f t="shared" si="29"/>
        <v>2495454</v>
      </c>
      <c r="AW64" s="146">
        <f t="shared" si="29"/>
        <v>30763632</v>
      </c>
      <c r="AX64" s="146">
        <f t="shared" si="29"/>
        <v>4135135</v>
      </c>
      <c r="AY64" s="146">
        <f t="shared" si="29"/>
        <v>4986487</v>
      </c>
      <c r="AZ64" s="146">
        <f t="shared" si="29"/>
        <v>2067567</v>
      </c>
      <c r="BA64" s="146">
        <f t="shared" si="29"/>
        <v>11189189</v>
      </c>
      <c r="BB64" s="146">
        <f t="shared" si="29"/>
        <v>22418915</v>
      </c>
      <c r="BC64" s="146">
        <f t="shared" si="29"/>
        <v>0</v>
      </c>
      <c r="BD64" s="146">
        <f t="shared" si="29"/>
        <v>26900805</v>
      </c>
      <c r="BE64" s="146">
        <f t="shared" si="29"/>
        <v>50981882</v>
      </c>
      <c r="BF64" s="146">
        <f t="shared" si="29"/>
        <v>6202702</v>
      </c>
      <c r="BG64" s="146">
        <f t="shared" si="29"/>
        <v>0</v>
      </c>
      <c r="BH64" s="146">
        <f t="shared" si="29"/>
        <v>0</v>
      </c>
      <c r="BI64" s="146">
        <f t="shared" si="29"/>
        <v>6202702</v>
      </c>
      <c r="BJ64" s="232">
        <v>143221589.00000003</v>
      </c>
      <c r="BK64" s="146">
        <f>SUM(BK21:BK63)</f>
        <v>99137405</v>
      </c>
      <c r="BL64" s="146">
        <f t="shared" si="29"/>
        <v>-44084184.00000006</v>
      </c>
      <c r="BM64" s="236">
        <f t="shared" si="11"/>
        <v>69.219595797111268</v>
      </c>
      <c r="BN64" s="72"/>
      <c r="BO64" s="156">
        <f>AS64</f>
        <v>20310806</v>
      </c>
      <c r="BP64" s="156">
        <v>117469089</v>
      </c>
      <c r="BQ64" s="156">
        <f>AS64/BP64*100</f>
        <v>17.290340950886236</v>
      </c>
      <c r="BR64" s="153"/>
      <c r="BS64" s="153"/>
      <c r="BT64" s="153"/>
      <c r="BU64" s="153"/>
      <c r="BV64" s="153"/>
      <c r="BW64" s="153"/>
    </row>
    <row r="65" spans="1:75" s="36" customFormat="1">
      <c r="A65" s="92"/>
      <c r="B65" s="93"/>
      <c r="C65" s="20" t="s">
        <v>382</v>
      </c>
      <c r="D65" s="94"/>
      <c r="E65" s="92"/>
      <c r="F65" s="93"/>
      <c r="G65" s="93"/>
      <c r="H65" s="95"/>
      <c r="I65" s="20"/>
      <c r="J65" s="96"/>
      <c r="K65" s="92"/>
      <c r="L65" s="20"/>
      <c r="M65" s="93"/>
      <c r="N65" s="92"/>
      <c r="O65" s="96"/>
      <c r="P65" s="96"/>
      <c r="Q65" s="92"/>
      <c r="R65" s="97"/>
      <c r="S65" s="97"/>
      <c r="T65" s="93"/>
      <c r="U65" s="97"/>
      <c r="V65" s="97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7"/>
      <c r="AP65" s="97"/>
      <c r="AQ65" s="97"/>
      <c r="AR65" s="97"/>
      <c r="AS65" s="9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234"/>
      <c r="BN65" s="97"/>
      <c r="BO65" s="153"/>
      <c r="BP65" s="153"/>
      <c r="BQ65" s="153"/>
      <c r="BR65" s="153"/>
      <c r="BS65" s="153"/>
      <c r="BT65" s="153"/>
      <c r="BU65" s="153"/>
      <c r="BV65" s="153"/>
      <c r="BW65" s="153"/>
    </row>
    <row r="66" spans="1:75" s="11" customFormat="1">
      <c r="A66" s="30">
        <v>1</v>
      </c>
      <c r="B66" s="31"/>
      <c r="C66" s="29" t="s">
        <v>209</v>
      </c>
      <c r="D66" s="29">
        <v>13.75</v>
      </c>
      <c r="E66" s="30"/>
      <c r="F66" s="91" t="s">
        <v>210</v>
      </c>
      <c r="G66" s="30" t="s">
        <v>211</v>
      </c>
      <c r="H66" s="29" t="s">
        <v>212</v>
      </c>
      <c r="I66" s="107" t="s">
        <v>402</v>
      </c>
      <c r="J66" s="33"/>
      <c r="K66" s="30" t="s">
        <v>58</v>
      </c>
      <c r="L66" s="29" t="s">
        <v>654</v>
      </c>
      <c r="M66" s="31" t="s">
        <v>214</v>
      </c>
      <c r="N66" s="88" t="s">
        <v>215</v>
      </c>
      <c r="O66" s="117">
        <v>44474</v>
      </c>
      <c r="P66" s="117">
        <v>44838</v>
      </c>
      <c r="Q66" s="30" t="s">
        <v>62</v>
      </c>
      <c r="R66" s="37">
        <v>2800000</v>
      </c>
      <c r="S66" s="89">
        <f>+R66*10%</f>
        <v>280000</v>
      </c>
      <c r="T66" s="31"/>
      <c r="U66" s="35">
        <f>+R66+S66+T66</f>
        <v>3080000</v>
      </c>
      <c r="V66" s="34">
        <f>+R66</f>
        <v>2800000</v>
      </c>
      <c r="W66" s="31" t="s">
        <v>63</v>
      </c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89">
        <v>0</v>
      </c>
      <c r="AP66" s="89">
        <v>0</v>
      </c>
      <c r="AQ66" s="89">
        <v>0</v>
      </c>
      <c r="AR66" s="89">
        <f t="shared" ref="AR66:AR79" si="30">AP66+AQ66</f>
        <v>0</v>
      </c>
      <c r="AS66" s="89">
        <f t="shared" ref="AS66:AS79" si="31">AO66+AR66</f>
        <v>0</v>
      </c>
      <c r="AT66" s="139"/>
      <c r="AU66" s="139"/>
      <c r="AV66" s="139"/>
      <c r="AW66" s="222">
        <f t="shared" ref="AW66:AW79" si="32">SUM(AT66:AV66)</f>
        <v>0</v>
      </c>
      <c r="AX66" s="139"/>
      <c r="AY66" s="139"/>
      <c r="AZ66" s="139"/>
      <c r="BA66" s="222">
        <f t="shared" ref="BA66:BA79" si="33">SUM(AX66:AZ66)</f>
        <v>0</v>
      </c>
      <c r="BB66" s="139"/>
      <c r="BC66" s="139"/>
      <c r="BD66" s="139"/>
      <c r="BE66" s="222">
        <f t="shared" ref="BE66:BE79" si="34">SUM(BB66:BD66)</f>
        <v>0</v>
      </c>
      <c r="BF66" s="139">
        <v>2520000</v>
      </c>
      <c r="BG66" s="139"/>
      <c r="BH66" s="139"/>
      <c r="BI66" s="222">
        <f t="shared" ref="BI66:BI79" si="35">SUM(BF66:BH66)</f>
        <v>2520000</v>
      </c>
      <c r="BJ66" s="222">
        <v>2800000</v>
      </c>
      <c r="BK66" s="224">
        <f t="shared" ref="BK66:BK79" si="36">AW66+BA66+BE66+BI66</f>
        <v>2520000</v>
      </c>
      <c r="BL66" s="139">
        <f t="shared" ref="BL66:BL79" si="37">BK66-R66</f>
        <v>-280000</v>
      </c>
      <c r="BM66" s="139">
        <f t="shared" si="11"/>
        <v>90</v>
      </c>
      <c r="BN66" s="31"/>
      <c r="BO66" s="152" t="s">
        <v>473</v>
      </c>
      <c r="BP66" s="152" t="s">
        <v>473</v>
      </c>
      <c r="BQ66" s="152"/>
      <c r="BR66" s="152"/>
      <c r="BS66" s="152"/>
      <c r="BT66" s="152"/>
      <c r="BU66" s="152"/>
      <c r="BV66" s="152"/>
      <c r="BW66" s="152"/>
    </row>
    <row r="67" spans="1:75" s="11" customFormat="1">
      <c r="A67" s="40">
        <f>+A66+1</f>
        <v>2</v>
      </c>
      <c r="B67" s="41"/>
      <c r="C67" s="38" t="s">
        <v>209</v>
      </c>
      <c r="D67" s="38">
        <v>5.75</v>
      </c>
      <c r="E67" s="40"/>
      <c r="F67" s="80" t="s">
        <v>210</v>
      </c>
      <c r="G67" s="40" t="s">
        <v>211</v>
      </c>
      <c r="H67" s="38" t="s">
        <v>216</v>
      </c>
      <c r="I67" s="107" t="s">
        <v>402</v>
      </c>
      <c r="J67" s="39"/>
      <c r="K67" s="40" t="s">
        <v>58</v>
      </c>
      <c r="L67" s="38" t="s">
        <v>217</v>
      </c>
      <c r="M67" s="41" t="s">
        <v>218</v>
      </c>
      <c r="N67" s="42" t="s">
        <v>219</v>
      </c>
      <c r="O67" s="116">
        <v>44553</v>
      </c>
      <c r="P67" s="116">
        <v>44917</v>
      </c>
      <c r="Q67" s="40" t="s">
        <v>62</v>
      </c>
      <c r="R67" s="43">
        <v>1260000</v>
      </c>
      <c r="S67" s="44">
        <f t="shared" ref="S67:S79" si="38">+R67*10%</f>
        <v>126000</v>
      </c>
      <c r="T67" s="41"/>
      <c r="U67" s="45">
        <f t="shared" ref="U67:U79" si="39">+R67+S67+T67</f>
        <v>1386000</v>
      </c>
      <c r="V67" s="46">
        <f t="shared" ref="V67:V79" si="40">+R67</f>
        <v>1260000</v>
      </c>
      <c r="W67" s="41" t="s">
        <v>63</v>
      </c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89">
        <v>0</v>
      </c>
      <c r="AP67" s="89">
        <v>0</v>
      </c>
      <c r="AQ67" s="89">
        <v>0</v>
      </c>
      <c r="AR67" s="89">
        <f t="shared" si="30"/>
        <v>0</v>
      </c>
      <c r="AS67" s="89">
        <f t="shared" si="31"/>
        <v>0</v>
      </c>
      <c r="AT67" s="139"/>
      <c r="AU67" s="139"/>
      <c r="AV67" s="139"/>
      <c r="AW67" s="222">
        <f t="shared" si="32"/>
        <v>0</v>
      </c>
      <c r="AX67" s="139"/>
      <c r="AY67" s="139"/>
      <c r="AZ67" s="139"/>
      <c r="BA67" s="222">
        <f t="shared" si="33"/>
        <v>0</v>
      </c>
      <c r="BB67" s="139"/>
      <c r="BC67" s="139"/>
      <c r="BD67" s="139"/>
      <c r="BE67" s="222">
        <f t="shared" si="34"/>
        <v>0</v>
      </c>
      <c r="BF67" s="139"/>
      <c r="BG67" s="139"/>
      <c r="BH67" s="139"/>
      <c r="BI67" s="222">
        <f t="shared" si="35"/>
        <v>0</v>
      </c>
      <c r="BJ67" s="222">
        <v>1260000</v>
      </c>
      <c r="BK67" s="224">
        <f t="shared" si="36"/>
        <v>0</v>
      </c>
      <c r="BL67" s="139">
        <f t="shared" si="37"/>
        <v>-1260000</v>
      </c>
      <c r="BM67" s="139">
        <f t="shared" si="11"/>
        <v>0</v>
      </c>
      <c r="BN67" s="41"/>
      <c r="BO67" s="152" t="s">
        <v>473</v>
      </c>
      <c r="BP67" s="152" t="s">
        <v>473</v>
      </c>
      <c r="BQ67" s="155">
        <f>V66+V67+V79</f>
        <v>10878181.818181816</v>
      </c>
      <c r="BR67" s="155">
        <f>AS66+AS67+AS79</f>
        <v>0</v>
      </c>
      <c r="BS67" s="152"/>
      <c r="BT67" s="152"/>
      <c r="BU67" s="152"/>
      <c r="BV67" s="152"/>
      <c r="BW67" s="152"/>
    </row>
    <row r="68" spans="1:75" s="11" customFormat="1">
      <c r="A68" s="40">
        <f t="shared" ref="A68:A79" si="41">+A67+1</f>
        <v>3</v>
      </c>
      <c r="B68" s="41"/>
      <c r="C68" s="38" t="s">
        <v>220</v>
      </c>
      <c r="D68" s="38"/>
      <c r="E68" s="81">
        <v>16</v>
      </c>
      <c r="F68" s="80" t="s">
        <v>221</v>
      </c>
      <c r="G68" s="40" t="s">
        <v>222</v>
      </c>
      <c r="H68" s="38" t="s">
        <v>223</v>
      </c>
      <c r="I68" s="109" t="s">
        <v>589</v>
      </c>
      <c r="J68" s="39"/>
      <c r="K68" s="40" t="s">
        <v>58</v>
      </c>
      <c r="L68" s="38" t="s">
        <v>224</v>
      </c>
      <c r="M68" s="41" t="s">
        <v>225</v>
      </c>
      <c r="N68" s="42" t="s">
        <v>226</v>
      </c>
      <c r="O68" s="165" t="s">
        <v>549</v>
      </c>
      <c r="P68" s="165" t="s">
        <v>590</v>
      </c>
      <c r="Q68" s="40" t="s">
        <v>62</v>
      </c>
      <c r="R68" s="43">
        <v>5500000</v>
      </c>
      <c r="S68" s="44">
        <f t="shared" si="38"/>
        <v>550000</v>
      </c>
      <c r="T68" s="41"/>
      <c r="U68" s="45">
        <f t="shared" si="39"/>
        <v>6050000</v>
      </c>
      <c r="V68" s="46">
        <f t="shared" si="40"/>
        <v>5500000</v>
      </c>
      <c r="W68" s="41" t="s">
        <v>63</v>
      </c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89">
        <v>0</v>
      </c>
      <c r="AP68" s="89">
        <v>0</v>
      </c>
      <c r="AQ68" s="89">
        <v>0</v>
      </c>
      <c r="AR68" s="89">
        <f t="shared" si="30"/>
        <v>0</v>
      </c>
      <c r="AS68" s="89">
        <f t="shared" si="31"/>
        <v>0</v>
      </c>
      <c r="AT68" s="139"/>
      <c r="AU68" s="139"/>
      <c r="AV68" s="139"/>
      <c r="AW68" s="222">
        <f t="shared" si="32"/>
        <v>0</v>
      </c>
      <c r="AX68" s="139"/>
      <c r="AY68" s="139"/>
      <c r="AZ68" s="139"/>
      <c r="BA68" s="222">
        <f t="shared" si="33"/>
        <v>0</v>
      </c>
      <c r="BB68" s="139"/>
      <c r="BC68" s="139"/>
      <c r="BD68" s="139"/>
      <c r="BE68" s="222">
        <f t="shared" si="34"/>
        <v>0</v>
      </c>
      <c r="BF68" s="139"/>
      <c r="BG68" s="139"/>
      <c r="BH68" s="139"/>
      <c r="BI68" s="222">
        <f t="shared" si="35"/>
        <v>0</v>
      </c>
      <c r="BJ68" s="222">
        <v>5500000</v>
      </c>
      <c r="BK68" s="224">
        <f t="shared" si="36"/>
        <v>0</v>
      </c>
      <c r="BL68" s="139">
        <f t="shared" si="37"/>
        <v>-5500000</v>
      </c>
      <c r="BM68" s="139">
        <f t="shared" si="11"/>
        <v>0</v>
      </c>
      <c r="BN68" s="41"/>
      <c r="BO68" s="152" t="s">
        <v>473</v>
      </c>
      <c r="BP68" s="152" t="s">
        <v>474</v>
      </c>
      <c r="BQ68" s="152"/>
      <c r="BR68" s="152"/>
      <c r="BS68" s="152"/>
      <c r="BT68" s="152"/>
      <c r="BU68" s="152"/>
      <c r="BV68" s="152"/>
      <c r="BW68" s="152"/>
    </row>
    <row r="69" spans="1:75" s="11" customFormat="1">
      <c r="A69" s="40">
        <f t="shared" si="41"/>
        <v>4</v>
      </c>
      <c r="B69" s="41"/>
      <c r="C69" s="38" t="s">
        <v>220</v>
      </c>
      <c r="D69" s="38"/>
      <c r="E69" s="81">
        <v>16</v>
      </c>
      <c r="F69" s="80" t="s">
        <v>221</v>
      </c>
      <c r="G69" s="40" t="s">
        <v>222</v>
      </c>
      <c r="H69" s="38" t="s">
        <v>223</v>
      </c>
      <c r="I69" s="109" t="s">
        <v>592</v>
      </c>
      <c r="J69" s="39"/>
      <c r="K69" s="40" t="s">
        <v>58</v>
      </c>
      <c r="L69" s="38" t="s">
        <v>227</v>
      </c>
      <c r="M69" s="41" t="s">
        <v>228</v>
      </c>
      <c r="N69" s="42" t="s">
        <v>229</v>
      </c>
      <c r="O69" s="165" t="s">
        <v>549</v>
      </c>
      <c r="P69" s="165" t="s">
        <v>590</v>
      </c>
      <c r="Q69" s="40" t="s">
        <v>62</v>
      </c>
      <c r="R69" s="43">
        <v>5000000</v>
      </c>
      <c r="S69" s="44">
        <f t="shared" si="38"/>
        <v>500000</v>
      </c>
      <c r="T69" s="41"/>
      <c r="U69" s="45">
        <f t="shared" si="39"/>
        <v>5500000</v>
      </c>
      <c r="V69" s="46">
        <f t="shared" si="40"/>
        <v>5000000</v>
      </c>
      <c r="W69" s="41" t="s">
        <v>63</v>
      </c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89">
        <v>0</v>
      </c>
      <c r="AP69" s="89">
        <v>0</v>
      </c>
      <c r="AQ69" s="89">
        <v>0</v>
      </c>
      <c r="AR69" s="89">
        <f t="shared" si="30"/>
        <v>0</v>
      </c>
      <c r="AS69" s="89">
        <f t="shared" si="31"/>
        <v>0</v>
      </c>
      <c r="AT69" s="139"/>
      <c r="AU69" s="139"/>
      <c r="AV69" s="139"/>
      <c r="AW69" s="222">
        <f t="shared" si="32"/>
        <v>0</v>
      </c>
      <c r="AX69" s="139"/>
      <c r="AY69" s="139"/>
      <c r="AZ69" s="139"/>
      <c r="BA69" s="222">
        <f t="shared" si="33"/>
        <v>0</v>
      </c>
      <c r="BB69" s="139"/>
      <c r="BC69" s="139"/>
      <c r="BD69" s="139"/>
      <c r="BE69" s="222">
        <f t="shared" si="34"/>
        <v>0</v>
      </c>
      <c r="BF69" s="139"/>
      <c r="BG69" s="139"/>
      <c r="BH69" s="139"/>
      <c r="BI69" s="222">
        <f t="shared" si="35"/>
        <v>0</v>
      </c>
      <c r="BJ69" s="222">
        <v>5000000</v>
      </c>
      <c r="BK69" s="224">
        <f t="shared" si="36"/>
        <v>0</v>
      </c>
      <c r="BL69" s="139">
        <f t="shared" si="37"/>
        <v>-5000000</v>
      </c>
      <c r="BM69" s="139">
        <f t="shared" si="11"/>
        <v>0</v>
      </c>
      <c r="BN69" s="41"/>
      <c r="BO69" s="152" t="s">
        <v>473</v>
      </c>
      <c r="BP69" s="152" t="s">
        <v>474</v>
      </c>
      <c r="BQ69" s="152"/>
      <c r="BR69" s="152"/>
      <c r="BS69" s="152"/>
      <c r="BT69" s="152"/>
      <c r="BU69" s="152"/>
      <c r="BV69" s="152"/>
      <c r="BW69" s="152"/>
    </row>
    <row r="70" spans="1:75" s="11" customFormat="1">
      <c r="A70" s="40">
        <f t="shared" si="41"/>
        <v>5</v>
      </c>
      <c r="B70" s="41"/>
      <c r="C70" s="38" t="s">
        <v>230</v>
      </c>
      <c r="D70" s="38">
        <v>92</v>
      </c>
      <c r="E70" s="40"/>
      <c r="F70" s="80" t="s">
        <v>221</v>
      </c>
      <c r="G70" s="40" t="s">
        <v>222</v>
      </c>
      <c r="H70" s="38" t="s">
        <v>231</v>
      </c>
      <c r="I70" s="107" t="s">
        <v>593</v>
      </c>
      <c r="J70" s="39"/>
      <c r="K70" s="40" t="s">
        <v>58</v>
      </c>
      <c r="L70" s="38" t="s">
        <v>232</v>
      </c>
      <c r="M70" s="41" t="s">
        <v>233</v>
      </c>
      <c r="N70" s="42" t="s">
        <v>234</v>
      </c>
      <c r="O70" s="114">
        <v>44728</v>
      </c>
      <c r="P70" s="114">
        <v>45458</v>
      </c>
      <c r="Q70" s="40" t="s">
        <v>62</v>
      </c>
      <c r="R70" s="43">
        <v>5000000</v>
      </c>
      <c r="S70" s="44">
        <f t="shared" si="38"/>
        <v>500000</v>
      </c>
      <c r="T70" s="41"/>
      <c r="U70" s="45">
        <f t="shared" si="39"/>
        <v>5500000</v>
      </c>
      <c r="V70" s="46">
        <f t="shared" si="40"/>
        <v>5000000</v>
      </c>
      <c r="W70" s="41" t="s">
        <v>63</v>
      </c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89">
        <v>0</v>
      </c>
      <c r="AP70" s="89">
        <v>0</v>
      </c>
      <c r="AQ70" s="89">
        <v>0</v>
      </c>
      <c r="AR70" s="89">
        <f t="shared" si="30"/>
        <v>0</v>
      </c>
      <c r="AS70" s="89">
        <f t="shared" si="31"/>
        <v>0</v>
      </c>
      <c r="AT70" s="139"/>
      <c r="AU70" s="139"/>
      <c r="AV70" s="139"/>
      <c r="AW70" s="222">
        <f t="shared" si="32"/>
        <v>0</v>
      </c>
      <c r="AX70" s="139"/>
      <c r="AY70" s="139"/>
      <c r="AZ70" s="139">
        <v>9450000</v>
      </c>
      <c r="BA70" s="222">
        <f t="shared" si="33"/>
        <v>9450000</v>
      </c>
      <c r="BB70" s="139"/>
      <c r="BC70" s="139"/>
      <c r="BD70" s="139"/>
      <c r="BE70" s="222">
        <f t="shared" si="34"/>
        <v>0</v>
      </c>
      <c r="BF70" s="139"/>
      <c r="BG70" s="139"/>
      <c r="BH70" s="139"/>
      <c r="BI70" s="222">
        <f t="shared" si="35"/>
        <v>0</v>
      </c>
      <c r="BJ70" s="222">
        <v>5000000</v>
      </c>
      <c r="BK70" s="224">
        <f t="shared" si="36"/>
        <v>9450000</v>
      </c>
      <c r="BL70" s="139">
        <f t="shared" si="37"/>
        <v>4450000</v>
      </c>
      <c r="BM70" s="139">
        <f t="shared" si="11"/>
        <v>189</v>
      </c>
      <c r="BN70" s="41" t="s">
        <v>501</v>
      </c>
      <c r="BO70" s="152" t="s">
        <v>473</v>
      </c>
      <c r="BP70" s="152" t="s">
        <v>474</v>
      </c>
      <c r="BQ70" s="152"/>
      <c r="BR70" s="152"/>
      <c r="BS70" s="152"/>
      <c r="BT70" s="152"/>
      <c r="BU70" s="152"/>
      <c r="BV70" s="152"/>
      <c r="BW70" s="152"/>
    </row>
    <row r="71" spans="1:75" s="11" customFormat="1">
      <c r="A71" s="40">
        <f t="shared" si="41"/>
        <v>6</v>
      </c>
      <c r="B71" s="41"/>
      <c r="C71" s="38" t="s">
        <v>230</v>
      </c>
      <c r="D71" s="38">
        <v>13</v>
      </c>
      <c r="E71" s="40"/>
      <c r="F71" s="80" t="s">
        <v>221</v>
      </c>
      <c r="G71" s="40" t="s">
        <v>222</v>
      </c>
      <c r="H71" s="38" t="s">
        <v>223</v>
      </c>
      <c r="I71" s="109" t="s">
        <v>591</v>
      </c>
      <c r="J71" s="39"/>
      <c r="K71" s="40" t="s">
        <v>58</v>
      </c>
      <c r="L71" s="38" t="s">
        <v>235</v>
      </c>
      <c r="M71" s="41" t="s">
        <v>236</v>
      </c>
      <c r="N71" s="42" t="s">
        <v>237</v>
      </c>
      <c r="O71" s="165" t="s">
        <v>549</v>
      </c>
      <c r="P71" s="165" t="s">
        <v>590</v>
      </c>
      <c r="Q71" s="40" t="s">
        <v>62</v>
      </c>
      <c r="R71" s="43">
        <v>1430000</v>
      </c>
      <c r="S71" s="44">
        <f t="shared" si="38"/>
        <v>143000</v>
      </c>
      <c r="T71" s="41"/>
      <c r="U71" s="45">
        <f t="shared" si="39"/>
        <v>1573000</v>
      </c>
      <c r="V71" s="46">
        <f t="shared" si="40"/>
        <v>1430000</v>
      </c>
      <c r="W71" s="41" t="s">
        <v>63</v>
      </c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89">
        <v>0</v>
      </c>
      <c r="AP71" s="89">
        <v>0</v>
      </c>
      <c r="AQ71" s="89">
        <v>0</v>
      </c>
      <c r="AR71" s="89">
        <f t="shared" si="30"/>
        <v>0</v>
      </c>
      <c r="AS71" s="89">
        <f t="shared" si="31"/>
        <v>0</v>
      </c>
      <c r="AT71" s="139"/>
      <c r="AU71" s="139"/>
      <c r="AV71" s="139"/>
      <c r="AW71" s="222">
        <f t="shared" si="32"/>
        <v>0</v>
      </c>
      <c r="AX71" s="139"/>
      <c r="AY71" s="139"/>
      <c r="AZ71" s="139"/>
      <c r="BA71" s="222">
        <f t="shared" si="33"/>
        <v>0</v>
      </c>
      <c r="BB71" s="139"/>
      <c r="BC71" s="139"/>
      <c r="BD71" s="139"/>
      <c r="BE71" s="222">
        <f t="shared" si="34"/>
        <v>0</v>
      </c>
      <c r="BF71" s="139"/>
      <c r="BG71" s="139"/>
      <c r="BH71" s="139"/>
      <c r="BI71" s="222">
        <f t="shared" si="35"/>
        <v>0</v>
      </c>
      <c r="BJ71" s="222">
        <v>1430000</v>
      </c>
      <c r="BK71" s="224">
        <f t="shared" si="36"/>
        <v>0</v>
      </c>
      <c r="BL71" s="139">
        <f t="shared" si="37"/>
        <v>-1430000</v>
      </c>
      <c r="BM71" s="139">
        <f t="shared" si="11"/>
        <v>0</v>
      </c>
      <c r="BN71" s="41"/>
      <c r="BO71" s="152" t="s">
        <v>473</v>
      </c>
      <c r="BP71" s="152" t="s">
        <v>474</v>
      </c>
      <c r="BQ71" s="152"/>
      <c r="BR71" s="152"/>
      <c r="BS71" s="152"/>
      <c r="BT71" s="152"/>
      <c r="BU71" s="152"/>
      <c r="BV71" s="152"/>
      <c r="BW71" s="152"/>
    </row>
    <row r="72" spans="1:75" s="11" customFormat="1">
      <c r="A72" s="40">
        <f t="shared" si="41"/>
        <v>7</v>
      </c>
      <c r="B72" s="41"/>
      <c r="C72" s="38" t="s">
        <v>238</v>
      </c>
      <c r="D72" s="38">
        <v>13</v>
      </c>
      <c r="E72" s="40"/>
      <c r="F72" s="80" t="s">
        <v>221</v>
      </c>
      <c r="G72" s="40" t="s">
        <v>222</v>
      </c>
      <c r="H72" s="38" t="s">
        <v>223</v>
      </c>
      <c r="I72" s="107" t="s">
        <v>489</v>
      </c>
      <c r="J72" s="39"/>
      <c r="K72" s="40" t="s">
        <v>58</v>
      </c>
      <c r="L72" s="38" t="s">
        <v>239</v>
      </c>
      <c r="M72" s="41" t="s">
        <v>240</v>
      </c>
      <c r="N72" s="42" t="s">
        <v>241</v>
      </c>
      <c r="O72" s="114">
        <v>44179</v>
      </c>
      <c r="P72" s="114">
        <v>44543</v>
      </c>
      <c r="Q72" s="40" t="s">
        <v>62</v>
      </c>
      <c r="R72" s="43">
        <v>3636364</v>
      </c>
      <c r="S72" s="44">
        <f t="shared" si="38"/>
        <v>363636.4</v>
      </c>
      <c r="T72" s="41"/>
      <c r="U72" s="45">
        <f t="shared" si="39"/>
        <v>4000000.4</v>
      </c>
      <c r="V72" s="46">
        <f t="shared" si="40"/>
        <v>3636364</v>
      </c>
      <c r="W72" s="41" t="s">
        <v>63</v>
      </c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89">
        <v>0</v>
      </c>
      <c r="AP72" s="89">
        <v>0</v>
      </c>
      <c r="AQ72" s="89">
        <v>0</v>
      </c>
      <c r="AR72" s="89">
        <f t="shared" si="30"/>
        <v>0</v>
      </c>
      <c r="AS72" s="89">
        <f t="shared" si="31"/>
        <v>0</v>
      </c>
      <c r="AT72" s="139"/>
      <c r="AU72" s="139"/>
      <c r="AV72" s="139"/>
      <c r="AW72" s="222">
        <f t="shared" si="32"/>
        <v>0</v>
      </c>
      <c r="AX72" s="139"/>
      <c r="AY72" s="139"/>
      <c r="AZ72" s="139"/>
      <c r="BA72" s="222">
        <f t="shared" si="33"/>
        <v>0</v>
      </c>
      <c r="BB72" s="139"/>
      <c r="BC72" s="139"/>
      <c r="BD72" s="139"/>
      <c r="BE72" s="222">
        <f t="shared" si="34"/>
        <v>0</v>
      </c>
      <c r="BF72" s="139"/>
      <c r="BG72" s="139"/>
      <c r="BH72" s="139"/>
      <c r="BI72" s="222">
        <f t="shared" si="35"/>
        <v>0</v>
      </c>
      <c r="BJ72" s="222">
        <v>3636364</v>
      </c>
      <c r="BK72" s="224">
        <f t="shared" si="36"/>
        <v>0</v>
      </c>
      <c r="BL72" s="139">
        <f t="shared" si="37"/>
        <v>-3636364</v>
      </c>
      <c r="BM72" s="139">
        <f t="shared" si="11"/>
        <v>0</v>
      </c>
      <c r="BN72" s="41"/>
      <c r="BO72" s="152" t="s">
        <v>473</v>
      </c>
      <c r="BP72" s="152" t="s">
        <v>474</v>
      </c>
      <c r="BQ72" s="152"/>
      <c r="BR72" s="152"/>
      <c r="BS72" s="152"/>
      <c r="BT72" s="152"/>
      <c r="BU72" s="152"/>
      <c r="BV72" s="152"/>
      <c r="BW72" s="152"/>
    </row>
    <row r="73" spans="1:75" s="11" customFormat="1">
      <c r="A73" s="40">
        <f t="shared" si="41"/>
        <v>8</v>
      </c>
      <c r="B73" s="41"/>
      <c r="C73" s="38" t="s">
        <v>230</v>
      </c>
      <c r="D73" s="38">
        <v>12</v>
      </c>
      <c r="E73" s="40"/>
      <c r="F73" s="80" t="s">
        <v>221</v>
      </c>
      <c r="G73" s="40" t="s">
        <v>222</v>
      </c>
      <c r="H73" s="38" t="s">
        <v>223</v>
      </c>
      <c r="I73" s="107" t="s">
        <v>596</v>
      </c>
      <c r="J73" s="39"/>
      <c r="K73" s="40" t="s">
        <v>58</v>
      </c>
      <c r="L73" s="38" t="s">
        <v>242</v>
      </c>
      <c r="M73" s="41" t="s">
        <v>243</v>
      </c>
      <c r="N73" s="42" t="s">
        <v>244</v>
      </c>
      <c r="O73" s="167" t="s">
        <v>276</v>
      </c>
      <c r="P73" s="167" t="s">
        <v>595</v>
      </c>
      <c r="Q73" s="40" t="s">
        <v>62</v>
      </c>
      <c r="R73" s="43">
        <v>2200000</v>
      </c>
      <c r="S73" s="44">
        <f t="shared" si="38"/>
        <v>220000</v>
      </c>
      <c r="T73" s="41"/>
      <c r="U73" s="45">
        <f t="shared" si="39"/>
        <v>2420000</v>
      </c>
      <c r="V73" s="46">
        <f t="shared" si="40"/>
        <v>2200000</v>
      </c>
      <c r="W73" s="41" t="s">
        <v>63</v>
      </c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9">
        <v>0</v>
      </c>
      <c r="AP73" s="89">
        <v>0</v>
      </c>
      <c r="AQ73" s="89">
        <v>0</v>
      </c>
      <c r="AR73" s="89">
        <f t="shared" si="30"/>
        <v>0</v>
      </c>
      <c r="AS73" s="89">
        <f t="shared" si="31"/>
        <v>0</v>
      </c>
      <c r="AT73" s="139"/>
      <c r="AU73" s="139"/>
      <c r="AV73" s="139"/>
      <c r="AW73" s="222">
        <f t="shared" si="32"/>
        <v>0</v>
      </c>
      <c r="AX73" s="139"/>
      <c r="AY73" s="139"/>
      <c r="AZ73" s="139"/>
      <c r="BA73" s="222">
        <f t="shared" si="33"/>
        <v>0</v>
      </c>
      <c r="BB73" s="139"/>
      <c r="BC73" s="139"/>
      <c r="BD73" s="139"/>
      <c r="BE73" s="222">
        <f t="shared" si="34"/>
        <v>0</v>
      </c>
      <c r="BF73" s="139"/>
      <c r="BG73" s="139"/>
      <c r="BH73" s="139"/>
      <c r="BI73" s="222">
        <f t="shared" si="35"/>
        <v>0</v>
      </c>
      <c r="BJ73" s="222">
        <v>2200000</v>
      </c>
      <c r="BK73" s="224">
        <f t="shared" si="36"/>
        <v>0</v>
      </c>
      <c r="BL73" s="139">
        <f t="shared" si="37"/>
        <v>-2200000</v>
      </c>
      <c r="BM73" s="139">
        <f t="shared" si="11"/>
        <v>0</v>
      </c>
      <c r="BN73" s="41"/>
      <c r="BO73" s="152" t="s">
        <v>473</v>
      </c>
      <c r="BP73" s="152" t="s">
        <v>474</v>
      </c>
      <c r="BQ73" s="152"/>
      <c r="BR73" s="152"/>
      <c r="BS73" s="152"/>
      <c r="BT73" s="152"/>
      <c r="BU73" s="152"/>
      <c r="BV73" s="152"/>
      <c r="BW73" s="152"/>
    </row>
    <row r="74" spans="1:75" s="11" customFormat="1">
      <c r="A74" s="40">
        <f t="shared" si="41"/>
        <v>9</v>
      </c>
      <c r="B74" s="41"/>
      <c r="C74" s="38" t="s">
        <v>230</v>
      </c>
      <c r="D74" s="38">
        <v>12</v>
      </c>
      <c r="E74" s="40"/>
      <c r="F74" s="80" t="s">
        <v>221</v>
      </c>
      <c r="G74" s="40" t="s">
        <v>222</v>
      </c>
      <c r="H74" s="38" t="s">
        <v>223</v>
      </c>
      <c r="I74" s="107" t="s">
        <v>594</v>
      </c>
      <c r="J74" s="39"/>
      <c r="K74" s="40" t="s">
        <v>58</v>
      </c>
      <c r="L74" s="38" t="s">
        <v>245</v>
      </c>
      <c r="M74" s="41" t="s">
        <v>246</v>
      </c>
      <c r="N74" s="42" t="s">
        <v>247</v>
      </c>
      <c r="O74" s="167" t="s">
        <v>276</v>
      </c>
      <c r="P74" s="167" t="s">
        <v>595</v>
      </c>
      <c r="Q74" s="40" t="s">
        <v>62</v>
      </c>
      <c r="R74" s="43">
        <v>1600000</v>
      </c>
      <c r="S74" s="44">
        <f t="shared" si="38"/>
        <v>160000</v>
      </c>
      <c r="T74" s="41"/>
      <c r="U74" s="45">
        <f t="shared" si="39"/>
        <v>1760000</v>
      </c>
      <c r="V74" s="46">
        <f t="shared" si="40"/>
        <v>1600000</v>
      </c>
      <c r="W74" s="41" t="s">
        <v>63</v>
      </c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89">
        <v>0</v>
      </c>
      <c r="AP74" s="89">
        <v>0</v>
      </c>
      <c r="AQ74" s="89">
        <v>0</v>
      </c>
      <c r="AR74" s="89">
        <f t="shared" si="30"/>
        <v>0</v>
      </c>
      <c r="AS74" s="89">
        <f t="shared" si="31"/>
        <v>0</v>
      </c>
      <c r="AT74" s="139"/>
      <c r="AU74" s="139"/>
      <c r="AV74" s="139"/>
      <c r="AW74" s="222">
        <f t="shared" si="32"/>
        <v>0</v>
      </c>
      <c r="AX74" s="139"/>
      <c r="AY74" s="139"/>
      <c r="AZ74" s="139"/>
      <c r="BA74" s="222">
        <f t="shared" si="33"/>
        <v>0</v>
      </c>
      <c r="BB74" s="139"/>
      <c r="BC74" s="139"/>
      <c r="BD74" s="139"/>
      <c r="BE74" s="222">
        <f t="shared" si="34"/>
        <v>0</v>
      </c>
      <c r="BF74" s="139"/>
      <c r="BG74" s="139"/>
      <c r="BH74" s="139"/>
      <c r="BI74" s="222">
        <f t="shared" si="35"/>
        <v>0</v>
      </c>
      <c r="BJ74" s="222">
        <v>1600000</v>
      </c>
      <c r="BK74" s="224">
        <f t="shared" si="36"/>
        <v>0</v>
      </c>
      <c r="BL74" s="139">
        <f t="shared" si="37"/>
        <v>-1600000</v>
      </c>
      <c r="BM74" s="139">
        <f t="shared" si="11"/>
        <v>0</v>
      </c>
      <c r="BN74" s="41"/>
      <c r="BO74" s="152" t="s">
        <v>473</v>
      </c>
      <c r="BP74" s="152" t="s">
        <v>474</v>
      </c>
      <c r="BQ74" s="152"/>
      <c r="BR74" s="152"/>
      <c r="BS74" s="152"/>
      <c r="BT74" s="152"/>
      <c r="BU74" s="152"/>
      <c r="BV74" s="152"/>
      <c r="BW74" s="152"/>
    </row>
    <row r="75" spans="1:75" s="11" customFormat="1">
      <c r="A75" s="40">
        <f t="shared" si="41"/>
        <v>10</v>
      </c>
      <c r="B75" s="41"/>
      <c r="C75" s="38" t="s">
        <v>230</v>
      </c>
      <c r="D75" s="38">
        <v>70</v>
      </c>
      <c r="E75" s="40"/>
      <c r="F75" s="80" t="s">
        <v>221</v>
      </c>
      <c r="G75" s="40" t="s">
        <v>222</v>
      </c>
      <c r="H75" s="38" t="s">
        <v>223</v>
      </c>
      <c r="I75" s="109" t="s">
        <v>597</v>
      </c>
      <c r="J75" s="39"/>
      <c r="K75" s="40" t="s">
        <v>58</v>
      </c>
      <c r="L75" s="38" t="s">
        <v>248</v>
      </c>
      <c r="M75" s="41" t="s">
        <v>236</v>
      </c>
      <c r="N75" s="42" t="s">
        <v>249</v>
      </c>
      <c r="O75" s="165" t="s">
        <v>549</v>
      </c>
      <c r="P75" s="165" t="s">
        <v>590</v>
      </c>
      <c r="Q75" s="40" t="s">
        <v>62</v>
      </c>
      <c r="R75" s="43">
        <v>1430000</v>
      </c>
      <c r="S75" s="44">
        <f t="shared" si="38"/>
        <v>143000</v>
      </c>
      <c r="T75" s="41"/>
      <c r="U75" s="45">
        <f t="shared" si="39"/>
        <v>1573000</v>
      </c>
      <c r="V75" s="46">
        <f t="shared" si="40"/>
        <v>1430000</v>
      </c>
      <c r="W75" s="41" t="s">
        <v>63</v>
      </c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89">
        <v>0</v>
      </c>
      <c r="AP75" s="89">
        <v>0</v>
      </c>
      <c r="AQ75" s="89">
        <v>0</v>
      </c>
      <c r="AR75" s="89">
        <f t="shared" si="30"/>
        <v>0</v>
      </c>
      <c r="AS75" s="89">
        <f t="shared" si="31"/>
        <v>0</v>
      </c>
      <c r="AT75" s="139"/>
      <c r="AU75" s="139"/>
      <c r="AV75" s="139"/>
      <c r="AW75" s="222">
        <f t="shared" si="32"/>
        <v>0</v>
      </c>
      <c r="AX75" s="139"/>
      <c r="AY75" s="139"/>
      <c r="AZ75" s="139"/>
      <c r="BA75" s="222">
        <f t="shared" si="33"/>
        <v>0</v>
      </c>
      <c r="BB75" s="139"/>
      <c r="BC75" s="139"/>
      <c r="BD75" s="139"/>
      <c r="BE75" s="222">
        <f t="shared" si="34"/>
        <v>0</v>
      </c>
      <c r="BF75" s="139"/>
      <c r="BG75" s="139"/>
      <c r="BH75" s="139"/>
      <c r="BI75" s="222">
        <f t="shared" si="35"/>
        <v>0</v>
      </c>
      <c r="BJ75" s="222">
        <v>1430000</v>
      </c>
      <c r="BK75" s="224">
        <f t="shared" si="36"/>
        <v>0</v>
      </c>
      <c r="BL75" s="139">
        <f t="shared" si="37"/>
        <v>-1430000</v>
      </c>
      <c r="BM75" s="139">
        <f t="shared" si="11"/>
        <v>0</v>
      </c>
      <c r="BN75" s="41"/>
      <c r="BO75" s="152" t="s">
        <v>473</v>
      </c>
      <c r="BP75" s="152" t="s">
        <v>474</v>
      </c>
      <c r="BQ75" s="152"/>
      <c r="BR75" s="152"/>
      <c r="BS75" s="152"/>
      <c r="BT75" s="152"/>
      <c r="BU75" s="152"/>
      <c r="BV75" s="152"/>
      <c r="BW75" s="152"/>
    </row>
    <row r="76" spans="1:75" s="11" customFormat="1">
      <c r="A76" s="40">
        <f t="shared" si="41"/>
        <v>11</v>
      </c>
      <c r="B76" s="41"/>
      <c r="C76" s="38" t="s">
        <v>230</v>
      </c>
      <c r="D76" s="38">
        <v>20</v>
      </c>
      <c r="E76" s="40"/>
      <c r="F76" s="80" t="s">
        <v>221</v>
      </c>
      <c r="G76" s="40" t="s">
        <v>222</v>
      </c>
      <c r="H76" s="38" t="s">
        <v>250</v>
      </c>
      <c r="I76" s="107" t="s">
        <v>598</v>
      </c>
      <c r="J76" s="39"/>
      <c r="K76" s="40" t="s">
        <v>58</v>
      </c>
      <c r="L76" s="38" t="s">
        <v>251</v>
      </c>
      <c r="M76" s="41" t="s">
        <v>252</v>
      </c>
      <c r="N76" s="42" t="s">
        <v>253</v>
      </c>
      <c r="O76" s="173" t="s">
        <v>599</v>
      </c>
      <c r="P76" s="173" t="s">
        <v>600</v>
      </c>
      <c r="Q76" s="40" t="s">
        <v>62</v>
      </c>
      <c r="R76" s="43">
        <v>2000000</v>
      </c>
      <c r="S76" s="44">
        <f t="shared" si="38"/>
        <v>200000</v>
      </c>
      <c r="T76" s="41"/>
      <c r="U76" s="45">
        <f t="shared" si="39"/>
        <v>2200000</v>
      </c>
      <c r="V76" s="46">
        <f t="shared" si="40"/>
        <v>2000000</v>
      </c>
      <c r="W76" s="41" t="s">
        <v>63</v>
      </c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89">
        <v>0</v>
      </c>
      <c r="AP76" s="89">
        <v>0</v>
      </c>
      <c r="AQ76" s="89">
        <v>0</v>
      </c>
      <c r="AR76" s="89">
        <f t="shared" si="30"/>
        <v>0</v>
      </c>
      <c r="AS76" s="89">
        <f t="shared" si="31"/>
        <v>0</v>
      </c>
      <c r="AT76" s="139"/>
      <c r="AU76" s="139"/>
      <c r="AV76" s="139"/>
      <c r="AW76" s="222">
        <f t="shared" si="32"/>
        <v>0</v>
      </c>
      <c r="AX76" s="139"/>
      <c r="AY76" s="139"/>
      <c r="AZ76" s="139"/>
      <c r="BA76" s="222">
        <f t="shared" si="33"/>
        <v>0</v>
      </c>
      <c r="BB76" s="139"/>
      <c r="BC76" s="139"/>
      <c r="BD76" s="139"/>
      <c r="BE76" s="222">
        <f t="shared" si="34"/>
        <v>0</v>
      </c>
      <c r="BF76" s="139"/>
      <c r="BG76" s="139"/>
      <c r="BH76" s="139"/>
      <c r="BI76" s="222">
        <f t="shared" si="35"/>
        <v>0</v>
      </c>
      <c r="BJ76" s="222">
        <v>2000000</v>
      </c>
      <c r="BK76" s="224">
        <f t="shared" si="36"/>
        <v>0</v>
      </c>
      <c r="BL76" s="139">
        <f t="shared" si="37"/>
        <v>-2000000</v>
      </c>
      <c r="BM76" s="139">
        <f t="shared" si="11"/>
        <v>0</v>
      </c>
      <c r="BN76" s="41"/>
      <c r="BO76" s="152" t="s">
        <v>473</v>
      </c>
      <c r="BP76" s="152" t="s">
        <v>474</v>
      </c>
      <c r="BQ76" s="152"/>
      <c r="BR76" s="152"/>
      <c r="BS76" s="152"/>
      <c r="BT76" s="152"/>
      <c r="BU76" s="152"/>
      <c r="BV76" s="152"/>
      <c r="BW76" s="152"/>
    </row>
    <row r="77" spans="1:75" s="11" customFormat="1">
      <c r="A77" s="40">
        <f t="shared" si="41"/>
        <v>12</v>
      </c>
      <c r="B77" s="41"/>
      <c r="C77" s="38" t="s">
        <v>230</v>
      </c>
      <c r="D77" s="38">
        <v>18</v>
      </c>
      <c r="E77" s="40"/>
      <c r="F77" s="80" t="s">
        <v>221</v>
      </c>
      <c r="G77" s="40" t="s">
        <v>222</v>
      </c>
      <c r="H77" s="38" t="s">
        <v>254</v>
      </c>
      <c r="I77" s="107" t="s">
        <v>601</v>
      </c>
      <c r="J77" s="39"/>
      <c r="K77" s="40" t="s">
        <v>58</v>
      </c>
      <c r="L77" s="38" t="s">
        <v>255</v>
      </c>
      <c r="M77" s="41" t="s">
        <v>240</v>
      </c>
      <c r="N77" s="42" t="s">
        <v>256</v>
      </c>
      <c r="O77" s="173" t="s">
        <v>602</v>
      </c>
      <c r="P77" s="173" t="s">
        <v>603</v>
      </c>
      <c r="Q77" s="40" t="s">
        <v>62</v>
      </c>
      <c r="R77" s="43">
        <v>3268706</v>
      </c>
      <c r="S77" s="44">
        <f t="shared" si="38"/>
        <v>326870.60000000003</v>
      </c>
      <c r="T77" s="41"/>
      <c r="U77" s="45">
        <f t="shared" si="39"/>
        <v>3595576.6</v>
      </c>
      <c r="V77" s="46">
        <f t="shared" si="40"/>
        <v>3268706</v>
      </c>
      <c r="W77" s="41" t="s">
        <v>63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89">
        <v>0</v>
      </c>
      <c r="AP77" s="89">
        <v>0</v>
      </c>
      <c r="AQ77" s="89">
        <v>0</v>
      </c>
      <c r="AR77" s="89">
        <f t="shared" si="30"/>
        <v>0</v>
      </c>
      <c r="AS77" s="89">
        <f t="shared" si="31"/>
        <v>0</v>
      </c>
      <c r="AT77" s="139"/>
      <c r="AU77" s="139"/>
      <c r="AV77" s="139"/>
      <c r="AW77" s="222">
        <f t="shared" si="32"/>
        <v>0</v>
      </c>
      <c r="AX77" s="139"/>
      <c r="AY77" s="139"/>
      <c r="AZ77" s="139"/>
      <c r="BA77" s="222">
        <f t="shared" si="33"/>
        <v>0</v>
      </c>
      <c r="BB77" s="139"/>
      <c r="BC77" s="139"/>
      <c r="BD77" s="139"/>
      <c r="BE77" s="222">
        <f t="shared" si="34"/>
        <v>0</v>
      </c>
      <c r="BF77" s="139"/>
      <c r="BG77" s="139"/>
      <c r="BH77" s="139"/>
      <c r="BI77" s="222">
        <f t="shared" si="35"/>
        <v>0</v>
      </c>
      <c r="BJ77" s="222">
        <v>3268706</v>
      </c>
      <c r="BK77" s="224">
        <f t="shared" si="36"/>
        <v>0</v>
      </c>
      <c r="BL77" s="139">
        <f t="shared" si="37"/>
        <v>-3268706</v>
      </c>
      <c r="BM77" s="139">
        <f t="shared" si="11"/>
        <v>0</v>
      </c>
      <c r="BN77" s="41"/>
      <c r="BO77" s="152" t="s">
        <v>473</v>
      </c>
      <c r="BP77" s="152" t="s">
        <v>474</v>
      </c>
      <c r="BQ77" s="152"/>
      <c r="BR77" s="152"/>
      <c r="BS77" s="152"/>
      <c r="BT77" s="152"/>
      <c r="BU77" s="152"/>
      <c r="BV77" s="152"/>
      <c r="BW77" s="152"/>
    </row>
    <row r="78" spans="1:75" s="11" customFormat="1">
      <c r="A78" s="40">
        <f t="shared" si="41"/>
        <v>13</v>
      </c>
      <c r="B78" s="41"/>
      <c r="C78" s="38" t="s">
        <v>230</v>
      </c>
      <c r="D78" s="38">
        <v>18</v>
      </c>
      <c r="E78" s="40"/>
      <c r="F78" s="80" t="s">
        <v>221</v>
      </c>
      <c r="G78" s="40" t="s">
        <v>222</v>
      </c>
      <c r="H78" s="38" t="s">
        <v>257</v>
      </c>
      <c r="I78" s="107" t="s">
        <v>604</v>
      </c>
      <c r="J78" s="39"/>
      <c r="K78" s="40" t="s">
        <v>58</v>
      </c>
      <c r="L78" s="38" t="s">
        <v>258</v>
      </c>
      <c r="M78" s="41" t="s">
        <v>259</v>
      </c>
      <c r="N78" s="42" t="s">
        <v>260</v>
      </c>
      <c r="O78" s="173" t="s">
        <v>602</v>
      </c>
      <c r="P78" s="173" t="s">
        <v>603</v>
      </c>
      <c r="Q78" s="40" t="s">
        <v>62</v>
      </c>
      <c r="R78" s="43">
        <v>1818182</v>
      </c>
      <c r="S78" s="44">
        <f t="shared" si="38"/>
        <v>181818.2</v>
      </c>
      <c r="T78" s="41"/>
      <c r="U78" s="45">
        <f t="shared" si="39"/>
        <v>2000000.2</v>
      </c>
      <c r="V78" s="46">
        <f t="shared" si="40"/>
        <v>1818182</v>
      </c>
      <c r="W78" s="41" t="s">
        <v>63</v>
      </c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89">
        <v>0</v>
      </c>
      <c r="AP78" s="89">
        <v>0</v>
      </c>
      <c r="AQ78" s="89">
        <v>0</v>
      </c>
      <c r="AR78" s="89">
        <f t="shared" si="30"/>
        <v>0</v>
      </c>
      <c r="AS78" s="89">
        <f t="shared" si="31"/>
        <v>0</v>
      </c>
      <c r="AT78" s="139"/>
      <c r="AU78" s="139"/>
      <c r="AV78" s="139"/>
      <c r="AW78" s="222">
        <f t="shared" si="32"/>
        <v>0</v>
      </c>
      <c r="AX78" s="139"/>
      <c r="AY78" s="139"/>
      <c r="AZ78" s="139"/>
      <c r="BA78" s="222">
        <f t="shared" si="33"/>
        <v>0</v>
      </c>
      <c r="BB78" s="139"/>
      <c r="BC78" s="139"/>
      <c r="BD78" s="139"/>
      <c r="BE78" s="222">
        <f t="shared" si="34"/>
        <v>0</v>
      </c>
      <c r="BF78" s="139"/>
      <c r="BG78" s="139"/>
      <c r="BH78" s="139"/>
      <c r="BI78" s="222">
        <f t="shared" si="35"/>
        <v>0</v>
      </c>
      <c r="BJ78" s="222">
        <v>1818182</v>
      </c>
      <c r="BK78" s="224">
        <f t="shared" si="36"/>
        <v>0</v>
      </c>
      <c r="BL78" s="139">
        <f t="shared" si="37"/>
        <v>-1818182</v>
      </c>
      <c r="BM78" s="139">
        <f t="shared" si="11"/>
        <v>0</v>
      </c>
      <c r="BN78" s="41"/>
      <c r="BO78" s="152" t="s">
        <v>473</v>
      </c>
      <c r="BP78" s="152" t="s">
        <v>474</v>
      </c>
      <c r="BQ78" s="155">
        <f>SUM(V68:V78)</f>
        <v>32883252</v>
      </c>
      <c r="BR78" s="155">
        <f>SUM(AS68:AS78)</f>
        <v>0</v>
      </c>
      <c r="BS78" s="152"/>
      <c r="BT78" s="152"/>
      <c r="BU78" s="152"/>
      <c r="BV78" s="152"/>
      <c r="BW78" s="152"/>
    </row>
    <row r="79" spans="1:75" s="11" customFormat="1">
      <c r="A79" s="50">
        <f t="shared" si="41"/>
        <v>14</v>
      </c>
      <c r="B79" s="52"/>
      <c r="C79" s="58" t="s">
        <v>261</v>
      </c>
      <c r="D79" s="58">
        <v>30</v>
      </c>
      <c r="E79" s="50"/>
      <c r="F79" s="82" t="s">
        <v>221</v>
      </c>
      <c r="G79" s="50" t="s">
        <v>222</v>
      </c>
      <c r="H79" s="58" t="s">
        <v>231</v>
      </c>
      <c r="I79" s="160" t="s">
        <v>605</v>
      </c>
      <c r="J79" s="62"/>
      <c r="K79" s="50" t="s">
        <v>58</v>
      </c>
      <c r="L79" s="58" t="s">
        <v>262</v>
      </c>
      <c r="M79" s="52" t="s">
        <v>263</v>
      </c>
      <c r="N79" s="61" t="s">
        <v>264</v>
      </c>
      <c r="O79" s="168" t="s">
        <v>606</v>
      </c>
      <c r="P79" s="178" t="s">
        <v>607</v>
      </c>
      <c r="Q79" s="50" t="s">
        <v>62</v>
      </c>
      <c r="R79" s="83">
        <v>6818181.8181818174</v>
      </c>
      <c r="S79" s="64">
        <f t="shared" si="38"/>
        <v>681818.18181818177</v>
      </c>
      <c r="T79" s="52"/>
      <c r="U79" s="65">
        <f t="shared" si="39"/>
        <v>7499999.9999999991</v>
      </c>
      <c r="V79" s="79">
        <f t="shared" si="40"/>
        <v>6818181.8181818174</v>
      </c>
      <c r="W79" s="52" t="s">
        <v>63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64">
        <v>0</v>
      </c>
      <c r="AP79" s="64">
        <v>0</v>
      </c>
      <c r="AQ79" s="64">
        <v>0</v>
      </c>
      <c r="AR79" s="64">
        <f t="shared" si="30"/>
        <v>0</v>
      </c>
      <c r="AS79" s="89">
        <f t="shared" si="31"/>
        <v>0</v>
      </c>
      <c r="AT79" s="140"/>
      <c r="AU79" s="140"/>
      <c r="AV79" s="140"/>
      <c r="AW79" s="222">
        <f t="shared" si="32"/>
        <v>0</v>
      </c>
      <c r="AX79" s="140"/>
      <c r="AY79" s="140"/>
      <c r="AZ79" s="140"/>
      <c r="BA79" s="222">
        <f t="shared" si="33"/>
        <v>0</v>
      </c>
      <c r="BB79" s="140">
        <v>6141892</v>
      </c>
      <c r="BC79" s="140"/>
      <c r="BD79" s="140"/>
      <c r="BE79" s="222">
        <f t="shared" si="34"/>
        <v>6141892</v>
      </c>
      <c r="BF79" s="140"/>
      <c r="BG79" s="140"/>
      <c r="BH79" s="140"/>
      <c r="BI79" s="222">
        <f t="shared" si="35"/>
        <v>0</v>
      </c>
      <c r="BJ79" s="222">
        <v>6818181.8181818174</v>
      </c>
      <c r="BK79" s="224">
        <f t="shared" si="36"/>
        <v>6141892</v>
      </c>
      <c r="BL79" s="139">
        <f t="shared" si="37"/>
        <v>-676289.81818181742</v>
      </c>
      <c r="BM79" s="140">
        <f t="shared" ref="BM79:BM80" si="42">BK79/BJ79*100</f>
        <v>90.081082666666674</v>
      </c>
      <c r="BN79" s="52"/>
      <c r="BO79" s="152" t="s">
        <v>473</v>
      </c>
      <c r="BP79" s="152" t="s">
        <v>473</v>
      </c>
      <c r="BQ79" s="152"/>
      <c r="BR79" s="152"/>
      <c r="BS79" s="152"/>
      <c r="BT79" s="152"/>
      <c r="BU79" s="152"/>
      <c r="BV79" s="152"/>
      <c r="BW79" s="152"/>
    </row>
    <row r="80" spans="1:75" s="36" customFormat="1">
      <c r="A80" s="68">
        <f>A79</f>
        <v>14</v>
      </c>
      <c r="B80" s="69"/>
      <c r="C80" s="66" t="s">
        <v>265</v>
      </c>
      <c r="D80" s="67"/>
      <c r="E80" s="68"/>
      <c r="F80" s="69"/>
      <c r="G80" s="69"/>
      <c r="H80" s="70"/>
      <c r="I80" s="161"/>
      <c r="J80" s="71"/>
      <c r="K80" s="68"/>
      <c r="L80" s="66"/>
      <c r="M80" s="69"/>
      <c r="N80" s="68"/>
      <c r="O80" s="163"/>
      <c r="P80" s="163"/>
      <c r="Q80" s="68"/>
      <c r="R80" s="72">
        <f>SUM(R66:R79)</f>
        <v>43761433.81818182</v>
      </c>
      <c r="S80" s="72">
        <f t="shared" ref="S80:BL80" si="43">SUM(S66:S79)</f>
        <v>4376143.3818181818</v>
      </c>
      <c r="T80" s="72">
        <f t="shared" si="43"/>
        <v>0</v>
      </c>
      <c r="U80" s="72">
        <f t="shared" si="43"/>
        <v>48137577.200000003</v>
      </c>
      <c r="V80" s="72">
        <f t="shared" si="43"/>
        <v>43761433.81818182</v>
      </c>
      <c r="W80" s="72">
        <f t="shared" si="43"/>
        <v>0</v>
      </c>
      <c r="X80" s="72">
        <f t="shared" si="43"/>
        <v>0</v>
      </c>
      <c r="Y80" s="72">
        <f t="shared" si="43"/>
        <v>0</v>
      </c>
      <c r="Z80" s="72">
        <f t="shared" si="43"/>
        <v>0</v>
      </c>
      <c r="AA80" s="72">
        <f t="shared" si="43"/>
        <v>0</v>
      </c>
      <c r="AB80" s="72">
        <f t="shared" si="43"/>
        <v>0</v>
      </c>
      <c r="AC80" s="72">
        <f t="shared" si="43"/>
        <v>0</v>
      </c>
      <c r="AD80" s="72">
        <f t="shared" si="43"/>
        <v>0</v>
      </c>
      <c r="AE80" s="72">
        <f t="shared" si="43"/>
        <v>0</v>
      </c>
      <c r="AF80" s="72">
        <f t="shared" si="43"/>
        <v>0</v>
      </c>
      <c r="AG80" s="72">
        <f t="shared" si="43"/>
        <v>0</v>
      </c>
      <c r="AH80" s="72">
        <f t="shared" si="43"/>
        <v>0</v>
      </c>
      <c r="AI80" s="72">
        <f t="shared" si="43"/>
        <v>0</v>
      </c>
      <c r="AJ80" s="72">
        <f t="shared" si="43"/>
        <v>0</v>
      </c>
      <c r="AK80" s="72">
        <f t="shared" si="43"/>
        <v>0</v>
      </c>
      <c r="AL80" s="72">
        <f t="shared" si="43"/>
        <v>0</v>
      </c>
      <c r="AM80" s="72">
        <f t="shared" si="43"/>
        <v>0</v>
      </c>
      <c r="AN80" s="72">
        <f t="shared" si="43"/>
        <v>0</v>
      </c>
      <c r="AO80" s="72">
        <f t="shared" si="43"/>
        <v>0</v>
      </c>
      <c r="AP80" s="72">
        <f t="shared" si="43"/>
        <v>0</v>
      </c>
      <c r="AQ80" s="72">
        <f t="shared" si="43"/>
        <v>0</v>
      </c>
      <c r="AR80" s="316">
        <f t="shared" si="43"/>
        <v>0</v>
      </c>
      <c r="AS80" s="18">
        <f t="shared" si="43"/>
        <v>0</v>
      </c>
      <c r="AT80" s="146">
        <f t="shared" si="43"/>
        <v>0</v>
      </c>
      <c r="AU80" s="146">
        <f t="shared" si="43"/>
        <v>0</v>
      </c>
      <c r="AV80" s="146">
        <f t="shared" si="43"/>
        <v>0</v>
      </c>
      <c r="AW80" s="146">
        <f t="shared" si="43"/>
        <v>0</v>
      </c>
      <c r="AX80" s="146">
        <f t="shared" si="43"/>
        <v>0</v>
      </c>
      <c r="AY80" s="146">
        <f t="shared" si="43"/>
        <v>0</v>
      </c>
      <c r="AZ80" s="146">
        <f t="shared" si="43"/>
        <v>9450000</v>
      </c>
      <c r="BA80" s="146">
        <f t="shared" si="43"/>
        <v>9450000</v>
      </c>
      <c r="BB80" s="146">
        <f t="shared" si="43"/>
        <v>6141892</v>
      </c>
      <c r="BC80" s="146">
        <f t="shared" si="43"/>
        <v>0</v>
      </c>
      <c r="BD80" s="146">
        <f t="shared" si="43"/>
        <v>0</v>
      </c>
      <c r="BE80" s="146">
        <f t="shared" si="43"/>
        <v>6141892</v>
      </c>
      <c r="BF80" s="146">
        <f t="shared" si="43"/>
        <v>2520000</v>
      </c>
      <c r="BG80" s="146">
        <f t="shared" si="43"/>
        <v>0</v>
      </c>
      <c r="BH80" s="146">
        <f t="shared" si="43"/>
        <v>0</v>
      </c>
      <c r="BI80" s="146">
        <f t="shared" si="43"/>
        <v>2520000</v>
      </c>
      <c r="BJ80" s="232">
        <v>43761433.81818182</v>
      </c>
      <c r="BK80" s="146">
        <f t="shared" si="43"/>
        <v>18111892</v>
      </c>
      <c r="BL80" s="146">
        <f t="shared" si="43"/>
        <v>-25649541.818181816</v>
      </c>
      <c r="BM80" s="236">
        <f t="shared" si="42"/>
        <v>41.387793816926873</v>
      </c>
      <c r="BN80" s="72"/>
      <c r="BO80" s="153"/>
      <c r="BP80" s="153"/>
      <c r="BQ80" s="153"/>
      <c r="BR80" s="153"/>
      <c r="BS80" s="153"/>
      <c r="BT80" s="153"/>
      <c r="BU80" s="153"/>
      <c r="BV80" s="153"/>
      <c r="BW80" s="153"/>
    </row>
    <row r="81" spans="1:75" s="36" customFormat="1">
      <c r="A81" s="92"/>
      <c r="B81" s="93"/>
      <c r="C81" s="20" t="s">
        <v>383</v>
      </c>
      <c r="D81" s="94"/>
      <c r="E81" s="92"/>
      <c r="F81" s="93"/>
      <c r="G81" s="93"/>
      <c r="H81" s="95"/>
      <c r="I81" s="20"/>
      <c r="J81" s="96"/>
      <c r="K81" s="92"/>
      <c r="L81" s="20"/>
      <c r="M81" s="93"/>
      <c r="N81" s="92"/>
      <c r="O81" s="96"/>
      <c r="P81" s="96"/>
      <c r="Q81" s="92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234"/>
      <c r="BN81" s="97"/>
      <c r="BO81" s="153"/>
      <c r="BP81" s="153"/>
      <c r="BQ81" s="153"/>
      <c r="BR81" s="153"/>
      <c r="BS81" s="153"/>
      <c r="BT81" s="153"/>
      <c r="BU81" s="153"/>
      <c r="BV81" s="153"/>
      <c r="BW81" s="153"/>
    </row>
    <row r="82" spans="1:75" s="11" customFormat="1">
      <c r="A82" s="30">
        <v>1</v>
      </c>
      <c r="B82" s="31"/>
      <c r="C82" s="29" t="s">
        <v>266</v>
      </c>
      <c r="D82" s="29">
        <v>36</v>
      </c>
      <c r="E82" s="30"/>
      <c r="F82" s="31" t="s">
        <v>267</v>
      </c>
      <c r="G82" s="30" t="s">
        <v>268</v>
      </c>
      <c r="H82" s="29" t="s">
        <v>223</v>
      </c>
      <c r="I82" s="107" t="s">
        <v>608</v>
      </c>
      <c r="J82" s="33"/>
      <c r="K82" s="30" t="s">
        <v>58</v>
      </c>
      <c r="L82" s="29" t="s">
        <v>269</v>
      </c>
      <c r="M82" s="31" t="s">
        <v>270</v>
      </c>
      <c r="N82" s="88" t="s">
        <v>271</v>
      </c>
      <c r="O82" s="173" t="s">
        <v>609</v>
      </c>
      <c r="P82" s="173" t="s">
        <v>610</v>
      </c>
      <c r="Q82" s="30" t="s">
        <v>62</v>
      </c>
      <c r="R82" s="37">
        <v>1287000</v>
      </c>
      <c r="S82" s="89">
        <f>+R82*10%</f>
        <v>128700</v>
      </c>
      <c r="T82" s="31"/>
      <c r="U82" s="35">
        <f>+R82+S82+T82</f>
        <v>1415700</v>
      </c>
      <c r="V82" s="34">
        <f>+R82</f>
        <v>1287000</v>
      </c>
      <c r="W82" s="31" t="s">
        <v>63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89">
        <v>0</v>
      </c>
      <c r="AP82" s="89">
        <v>0</v>
      </c>
      <c r="AQ82" s="89">
        <v>0</v>
      </c>
      <c r="AR82" s="100">
        <f t="shared" ref="AR82:AR102" si="44">AP82+AQ82</f>
        <v>0</v>
      </c>
      <c r="AS82" s="100">
        <f t="shared" ref="AS82:AS102" si="45">AO82+AR82</f>
        <v>0</v>
      </c>
      <c r="AT82" s="139"/>
      <c r="AU82" s="139"/>
      <c r="AV82" s="139"/>
      <c r="AW82" s="222">
        <f t="shared" ref="AW82:AW101" si="46">SUM(AT82:AV82)</f>
        <v>0</v>
      </c>
      <c r="AX82" s="139"/>
      <c r="AY82" s="139"/>
      <c r="AZ82" s="139"/>
      <c r="BA82" s="222">
        <f t="shared" ref="BA82:BA101" si="47">SUM(AX82:AZ82)</f>
        <v>0</v>
      </c>
      <c r="BB82" s="139"/>
      <c r="BC82" s="139"/>
      <c r="BD82" s="139"/>
      <c r="BE82" s="222">
        <f t="shared" ref="BE82:BE101" si="48">SUM(BB82:BD82)</f>
        <v>0</v>
      </c>
      <c r="BF82" s="139"/>
      <c r="BG82" s="139"/>
      <c r="BH82" s="139"/>
      <c r="BI82" s="222">
        <f t="shared" ref="BI82:BI101" si="49">SUM(BF82:BH82)</f>
        <v>0</v>
      </c>
      <c r="BJ82" s="222">
        <v>1287000</v>
      </c>
      <c r="BK82" s="224">
        <f t="shared" ref="BK82:BK102" si="50">AW82+BA82+BE82+BI82</f>
        <v>0</v>
      </c>
      <c r="BL82" s="139">
        <f t="shared" ref="BL82:BL102" si="51">BK82-R82</f>
        <v>-1287000</v>
      </c>
      <c r="BM82" s="139">
        <f t="shared" ref="BM82:BM103" si="52">BK82/BJ82*100</f>
        <v>0</v>
      </c>
      <c r="BN82" s="31"/>
      <c r="BO82" s="152" t="s">
        <v>475</v>
      </c>
      <c r="BP82" s="152" t="s">
        <v>475</v>
      </c>
      <c r="BQ82" s="152"/>
      <c r="BR82" s="152"/>
      <c r="BS82" s="152"/>
      <c r="BT82" s="152"/>
      <c r="BU82" s="152"/>
      <c r="BV82" s="152"/>
      <c r="BW82" s="152"/>
    </row>
    <row r="83" spans="1:75" s="11" customFormat="1">
      <c r="A83" s="40">
        <f>A82+1</f>
        <v>2</v>
      </c>
      <c r="B83" s="41"/>
      <c r="C83" s="38" t="s">
        <v>266</v>
      </c>
      <c r="D83" s="38">
        <v>21.6</v>
      </c>
      <c r="E83" s="40"/>
      <c r="F83" s="41" t="s">
        <v>267</v>
      </c>
      <c r="G83" s="40" t="s">
        <v>268</v>
      </c>
      <c r="H83" s="38" t="s">
        <v>223</v>
      </c>
      <c r="I83" s="107" t="s">
        <v>611</v>
      </c>
      <c r="J83" s="39"/>
      <c r="K83" s="40" t="s">
        <v>58</v>
      </c>
      <c r="L83" s="38" t="s">
        <v>667</v>
      </c>
      <c r="M83" s="41" t="s">
        <v>273</v>
      </c>
      <c r="N83" s="42" t="s">
        <v>274</v>
      </c>
      <c r="O83" s="173" t="s">
        <v>609</v>
      </c>
      <c r="P83" s="173" t="s">
        <v>610</v>
      </c>
      <c r="Q83" s="40" t="s">
        <v>62</v>
      </c>
      <c r="R83" s="43">
        <v>1090909.0909090899</v>
      </c>
      <c r="S83" s="44">
        <f t="shared" ref="S83:S102" si="53">+R83*10%</f>
        <v>109090.909090909</v>
      </c>
      <c r="T83" s="41"/>
      <c r="U83" s="45">
        <f t="shared" ref="U83:U102" si="54">+R83+S83+T83</f>
        <v>1199999.9999999988</v>
      </c>
      <c r="V83" s="46">
        <f t="shared" ref="V83:V102" si="55">+R83</f>
        <v>1090909.0909090899</v>
      </c>
      <c r="W83" s="41" t="s">
        <v>63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89">
        <v>0</v>
      </c>
      <c r="AP83" s="89">
        <v>0</v>
      </c>
      <c r="AQ83" s="89">
        <v>0</v>
      </c>
      <c r="AR83" s="100">
        <f t="shared" si="44"/>
        <v>0</v>
      </c>
      <c r="AS83" s="100">
        <f t="shared" si="45"/>
        <v>0</v>
      </c>
      <c r="AT83" s="139"/>
      <c r="AU83" s="139"/>
      <c r="AV83" s="139"/>
      <c r="AW83" s="222">
        <f t="shared" si="46"/>
        <v>0</v>
      </c>
      <c r="AX83" s="139"/>
      <c r="AY83" s="139"/>
      <c r="AZ83" s="139"/>
      <c r="BA83" s="222">
        <f t="shared" si="47"/>
        <v>0</v>
      </c>
      <c r="BB83" s="139"/>
      <c r="BC83" s="139"/>
      <c r="BD83" s="139"/>
      <c r="BE83" s="222">
        <f t="shared" si="48"/>
        <v>0</v>
      </c>
      <c r="BF83" s="139"/>
      <c r="BG83" s="139"/>
      <c r="BH83" s="139"/>
      <c r="BI83" s="222">
        <f t="shared" si="49"/>
        <v>0</v>
      </c>
      <c r="BJ83" s="222">
        <v>1090909.0909090899</v>
      </c>
      <c r="BK83" s="224">
        <f t="shared" si="50"/>
        <v>0</v>
      </c>
      <c r="BL83" s="139">
        <f t="shared" si="51"/>
        <v>-1090909.0909090899</v>
      </c>
      <c r="BM83" s="139">
        <f t="shared" si="52"/>
        <v>0</v>
      </c>
      <c r="BN83" s="41"/>
      <c r="BO83" s="152" t="s">
        <v>475</v>
      </c>
      <c r="BP83" s="152" t="s">
        <v>475</v>
      </c>
      <c r="BQ83" s="152"/>
      <c r="BR83" s="152"/>
      <c r="BS83" s="152"/>
      <c r="BT83" s="152"/>
      <c r="BU83" s="152"/>
      <c r="BV83" s="152"/>
      <c r="BW83" s="152"/>
    </row>
    <row r="84" spans="1:75" s="11" customFormat="1">
      <c r="A84" s="40">
        <f t="shared" ref="A84:A102" si="56">A83+1</f>
        <v>3</v>
      </c>
      <c r="B84" s="41"/>
      <c r="C84" s="38" t="s">
        <v>266</v>
      </c>
      <c r="D84" s="38">
        <v>17.5</v>
      </c>
      <c r="E84" s="40"/>
      <c r="F84" s="41" t="s">
        <v>267</v>
      </c>
      <c r="G84" s="40" t="s">
        <v>268</v>
      </c>
      <c r="H84" s="38" t="s">
        <v>223</v>
      </c>
      <c r="I84" s="107" t="s">
        <v>612</v>
      </c>
      <c r="J84" s="39"/>
      <c r="K84" s="40" t="s">
        <v>58</v>
      </c>
      <c r="L84" s="38" t="s">
        <v>277</v>
      </c>
      <c r="M84" s="41" t="s">
        <v>278</v>
      </c>
      <c r="N84" s="42" t="s">
        <v>279</v>
      </c>
      <c r="O84" s="173" t="s">
        <v>609</v>
      </c>
      <c r="P84" s="173" t="s">
        <v>610</v>
      </c>
      <c r="Q84" s="40" t="s">
        <v>62</v>
      </c>
      <c r="R84" s="43">
        <v>1050000</v>
      </c>
      <c r="S84" s="44">
        <f t="shared" si="53"/>
        <v>105000</v>
      </c>
      <c r="T84" s="41"/>
      <c r="U84" s="45">
        <f t="shared" si="54"/>
        <v>1155000</v>
      </c>
      <c r="V84" s="46">
        <f t="shared" si="55"/>
        <v>1050000</v>
      </c>
      <c r="W84" s="41" t="s">
        <v>63</v>
      </c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89">
        <v>0</v>
      </c>
      <c r="AP84" s="89">
        <v>0</v>
      </c>
      <c r="AQ84" s="89">
        <v>0</v>
      </c>
      <c r="AR84" s="100">
        <f t="shared" si="44"/>
        <v>0</v>
      </c>
      <c r="AS84" s="143">
        <f t="shared" si="45"/>
        <v>0</v>
      </c>
      <c r="AT84" s="139">
        <v>945000</v>
      </c>
      <c r="AU84" s="139"/>
      <c r="AV84" s="139"/>
      <c r="AW84" s="222">
        <f t="shared" si="46"/>
        <v>945000</v>
      </c>
      <c r="AX84" s="139"/>
      <c r="AY84" s="139"/>
      <c r="AZ84" s="139"/>
      <c r="BA84" s="222">
        <f t="shared" si="47"/>
        <v>0</v>
      </c>
      <c r="BB84" s="139"/>
      <c r="BC84" s="139"/>
      <c r="BD84" s="139"/>
      <c r="BE84" s="222">
        <f t="shared" si="48"/>
        <v>0</v>
      </c>
      <c r="BF84" s="139"/>
      <c r="BG84" s="139"/>
      <c r="BH84" s="139"/>
      <c r="BI84" s="222">
        <f t="shared" si="49"/>
        <v>0</v>
      </c>
      <c r="BJ84" s="222">
        <v>1050000</v>
      </c>
      <c r="BK84" s="224">
        <f t="shared" si="50"/>
        <v>945000</v>
      </c>
      <c r="BL84" s="139">
        <f t="shared" si="51"/>
        <v>-105000</v>
      </c>
      <c r="BM84" s="139">
        <f t="shared" si="52"/>
        <v>90</v>
      </c>
      <c r="BN84" s="41"/>
      <c r="BO84" s="152" t="s">
        <v>475</v>
      </c>
      <c r="BP84" s="152" t="s">
        <v>475</v>
      </c>
      <c r="BQ84" s="152"/>
      <c r="BR84" s="155"/>
      <c r="BS84" s="154" t="e">
        <f>#REF!+BP84+BR84</f>
        <v>#REF!</v>
      </c>
      <c r="BT84" s="154">
        <f>U84</f>
        <v>1155000</v>
      </c>
      <c r="BU84" s="154">
        <f>BT84/11</f>
        <v>105000</v>
      </c>
      <c r="BV84" s="154">
        <f>BT84/11</f>
        <v>105000</v>
      </c>
      <c r="BW84" s="154">
        <f>BT84-BU84-BV84</f>
        <v>945000</v>
      </c>
    </row>
    <row r="85" spans="1:75" s="11" customFormat="1">
      <c r="A85" s="40">
        <f t="shared" si="56"/>
        <v>4</v>
      </c>
      <c r="B85" s="41"/>
      <c r="C85" s="38" t="s">
        <v>266</v>
      </c>
      <c r="D85" s="38">
        <v>24</v>
      </c>
      <c r="E85" s="40"/>
      <c r="F85" s="41" t="s">
        <v>267</v>
      </c>
      <c r="G85" s="40" t="s">
        <v>268</v>
      </c>
      <c r="H85" s="38" t="s">
        <v>223</v>
      </c>
      <c r="I85" s="107" t="s">
        <v>613</v>
      </c>
      <c r="J85" s="47"/>
      <c r="K85" s="40" t="s">
        <v>58</v>
      </c>
      <c r="L85" s="48" t="s">
        <v>280</v>
      </c>
      <c r="M85" s="41" t="s">
        <v>273</v>
      </c>
      <c r="N85" s="42" t="s">
        <v>281</v>
      </c>
      <c r="O85" s="173" t="s">
        <v>614</v>
      </c>
      <c r="P85" s="173" t="s">
        <v>519</v>
      </c>
      <c r="Q85" s="40" t="s">
        <v>62</v>
      </c>
      <c r="R85" s="43">
        <v>2050000</v>
      </c>
      <c r="S85" s="44">
        <f t="shared" si="53"/>
        <v>205000</v>
      </c>
      <c r="T85" s="41"/>
      <c r="U85" s="45">
        <f t="shared" si="54"/>
        <v>2255000</v>
      </c>
      <c r="V85" s="46">
        <f t="shared" si="55"/>
        <v>2050000</v>
      </c>
      <c r="W85" s="41" t="s">
        <v>63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89">
        <v>0</v>
      </c>
      <c r="AP85" s="89">
        <v>0</v>
      </c>
      <c r="AQ85" s="89">
        <v>0</v>
      </c>
      <c r="AR85" s="100">
        <f t="shared" si="44"/>
        <v>0</v>
      </c>
      <c r="AS85" s="143">
        <f t="shared" si="45"/>
        <v>0</v>
      </c>
      <c r="AT85" s="139"/>
      <c r="AU85" s="139"/>
      <c r="AV85" s="139"/>
      <c r="AW85" s="222">
        <f t="shared" si="46"/>
        <v>0</v>
      </c>
      <c r="AX85" s="139"/>
      <c r="AY85" s="139"/>
      <c r="AZ85" s="139"/>
      <c r="BA85" s="222">
        <f t="shared" si="47"/>
        <v>0</v>
      </c>
      <c r="BB85" s="139"/>
      <c r="BC85" s="139"/>
      <c r="BD85" s="139"/>
      <c r="BE85" s="222">
        <f t="shared" si="48"/>
        <v>0</v>
      </c>
      <c r="BF85" s="139"/>
      <c r="BG85" s="139"/>
      <c r="BH85" s="139"/>
      <c r="BI85" s="222">
        <f t="shared" si="49"/>
        <v>0</v>
      </c>
      <c r="BJ85" s="222">
        <v>2050000</v>
      </c>
      <c r="BK85" s="224">
        <f t="shared" si="50"/>
        <v>0</v>
      </c>
      <c r="BL85" s="139">
        <f t="shared" si="51"/>
        <v>-2050000</v>
      </c>
      <c r="BM85" s="139">
        <f t="shared" si="52"/>
        <v>0</v>
      </c>
      <c r="BN85" s="41"/>
      <c r="BO85" s="152" t="s">
        <v>475</v>
      </c>
      <c r="BP85" s="152" t="s">
        <v>475</v>
      </c>
      <c r="BQ85" s="152"/>
      <c r="BR85" s="152"/>
      <c r="BS85" s="152"/>
      <c r="BT85" s="152"/>
      <c r="BU85" s="152"/>
      <c r="BV85" s="152"/>
      <c r="BW85" s="152"/>
    </row>
    <row r="86" spans="1:75" s="11" customFormat="1">
      <c r="A86" s="40">
        <f t="shared" si="56"/>
        <v>5</v>
      </c>
      <c r="B86" s="41"/>
      <c r="C86" s="38" t="s">
        <v>266</v>
      </c>
      <c r="D86" s="38">
        <v>24</v>
      </c>
      <c r="E86" s="40"/>
      <c r="F86" s="41" t="s">
        <v>267</v>
      </c>
      <c r="G86" s="40" t="s">
        <v>268</v>
      </c>
      <c r="H86" s="38" t="s">
        <v>223</v>
      </c>
      <c r="I86" s="107" t="s">
        <v>615</v>
      </c>
      <c r="J86" s="39"/>
      <c r="K86" s="40" t="s">
        <v>58</v>
      </c>
      <c r="L86" s="38" t="s">
        <v>282</v>
      </c>
      <c r="M86" s="41" t="s">
        <v>283</v>
      </c>
      <c r="N86" s="42" t="s">
        <v>284</v>
      </c>
      <c r="O86" s="173" t="s">
        <v>609</v>
      </c>
      <c r="P86" s="173" t="s">
        <v>610</v>
      </c>
      <c r="Q86" s="40" t="s">
        <v>62</v>
      </c>
      <c r="R86" s="43">
        <v>2660000</v>
      </c>
      <c r="S86" s="44">
        <f t="shared" si="53"/>
        <v>266000</v>
      </c>
      <c r="T86" s="41"/>
      <c r="U86" s="45">
        <f t="shared" si="54"/>
        <v>2926000</v>
      </c>
      <c r="V86" s="46">
        <f t="shared" si="55"/>
        <v>2660000</v>
      </c>
      <c r="W86" s="41" t="s">
        <v>63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89">
        <v>0</v>
      </c>
      <c r="AP86" s="89">
        <v>0</v>
      </c>
      <c r="AQ86" s="89">
        <v>0</v>
      </c>
      <c r="AR86" s="100">
        <f t="shared" si="44"/>
        <v>0</v>
      </c>
      <c r="AS86" s="143">
        <f t="shared" si="45"/>
        <v>0</v>
      </c>
      <c r="AT86" s="139"/>
      <c r="AU86" s="139"/>
      <c r="AV86" s="139"/>
      <c r="AW86" s="222">
        <f t="shared" si="46"/>
        <v>0</v>
      </c>
      <c r="AX86" s="139"/>
      <c r="AY86" s="139"/>
      <c r="AZ86" s="139"/>
      <c r="BA86" s="222">
        <f t="shared" si="47"/>
        <v>0</v>
      </c>
      <c r="BB86" s="139"/>
      <c r="BC86" s="139"/>
      <c r="BD86" s="139"/>
      <c r="BE86" s="222">
        <f t="shared" si="48"/>
        <v>0</v>
      </c>
      <c r="BF86" s="139"/>
      <c r="BG86" s="139"/>
      <c r="BH86" s="139"/>
      <c r="BI86" s="222">
        <f t="shared" si="49"/>
        <v>0</v>
      </c>
      <c r="BJ86" s="222">
        <v>2660000</v>
      </c>
      <c r="BK86" s="224">
        <f t="shared" si="50"/>
        <v>0</v>
      </c>
      <c r="BL86" s="139">
        <f t="shared" si="51"/>
        <v>-2660000</v>
      </c>
      <c r="BM86" s="139">
        <f t="shared" si="52"/>
        <v>0</v>
      </c>
      <c r="BN86" s="41"/>
      <c r="BO86" s="152" t="s">
        <v>475</v>
      </c>
      <c r="BP86" s="152" t="s">
        <v>475</v>
      </c>
      <c r="BQ86" s="152"/>
      <c r="BR86" s="152"/>
      <c r="BS86" s="152"/>
      <c r="BT86" s="152"/>
      <c r="BU86" s="152"/>
      <c r="BV86" s="152"/>
      <c r="BW86" s="152"/>
    </row>
    <row r="87" spans="1:75" s="11" customFormat="1">
      <c r="A87" s="40">
        <f t="shared" si="56"/>
        <v>6</v>
      </c>
      <c r="B87" s="41"/>
      <c r="C87" s="38" t="s">
        <v>285</v>
      </c>
      <c r="D87" s="38">
        <v>7.5</v>
      </c>
      <c r="E87" s="40"/>
      <c r="F87" s="41" t="s">
        <v>267</v>
      </c>
      <c r="G87" s="40" t="s">
        <v>286</v>
      </c>
      <c r="H87" s="38" t="s">
        <v>223</v>
      </c>
      <c r="I87" s="107" t="s">
        <v>485</v>
      </c>
      <c r="J87" s="39"/>
      <c r="K87" s="40" t="s">
        <v>58</v>
      </c>
      <c r="L87" s="38" t="s">
        <v>287</v>
      </c>
      <c r="M87" s="41" t="s">
        <v>288</v>
      </c>
      <c r="N87" s="42" t="s">
        <v>289</v>
      </c>
      <c r="O87" s="114">
        <v>44351</v>
      </c>
      <c r="P87" s="114">
        <v>44715</v>
      </c>
      <c r="Q87" s="40" t="s">
        <v>62</v>
      </c>
      <c r="R87" s="43">
        <v>909090.90909090894</v>
      </c>
      <c r="S87" s="44">
        <f t="shared" si="53"/>
        <v>90909.090909090897</v>
      </c>
      <c r="T87" s="41"/>
      <c r="U87" s="45">
        <f t="shared" si="54"/>
        <v>999999.99999999988</v>
      </c>
      <c r="V87" s="46">
        <f t="shared" si="55"/>
        <v>909090.90909090894</v>
      </c>
      <c r="W87" s="41" t="s">
        <v>63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89">
        <v>0</v>
      </c>
      <c r="AP87" s="89">
        <v>0</v>
      </c>
      <c r="AQ87" s="89">
        <v>0</v>
      </c>
      <c r="AR87" s="100">
        <f t="shared" si="44"/>
        <v>0</v>
      </c>
      <c r="AS87" s="143">
        <f t="shared" si="45"/>
        <v>0</v>
      </c>
      <c r="AT87" s="139">
        <v>818182</v>
      </c>
      <c r="AU87" s="139"/>
      <c r="AV87" s="139"/>
      <c r="AW87" s="222">
        <f t="shared" si="46"/>
        <v>818182</v>
      </c>
      <c r="AX87" s="139"/>
      <c r="AY87" s="139"/>
      <c r="AZ87" s="139"/>
      <c r="BA87" s="222">
        <f t="shared" si="47"/>
        <v>0</v>
      </c>
      <c r="BB87" s="139"/>
      <c r="BC87" s="139"/>
      <c r="BD87" s="139"/>
      <c r="BE87" s="222">
        <f t="shared" si="48"/>
        <v>0</v>
      </c>
      <c r="BF87" s="139"/>
      <c r="BG87" s="139"/>
      <c r="BH87" s="139"/>
      <c r="BI87" s="222">
        <f t="shared" si="49"/>
        <v>0</v>
      </c>
      <c r="BJ87" s="222">
        <v>909090.90909090894</v>
      </c>
      <c r="BK87" s="224">
        <f t="shared" si="50"/>
        <v>818182</v>
      </c>
      <c r="BL87" s="139">
        <f t="shared" si="51"/>
        <v>-90908.909090908943</v>
      </c>
      <c r="BM87" s="139">
        <f t="shared" si="52"/>
        <v>90.000020000000021</v>
      </c>
      <c r="BN87" s="41"/>
      <c r="BO87" s="152" t="s">
        <v>475</v>
      </c>
      <c r="BP87" s="152" t="s">
        <v>475</v>
      </c>
      <c r="BQ87" s="152"/>
      <c r="BR87" s="155"/>
      <c r="BS87" s="152"/>
      <c r="BT87" s="152"/>
      <c r="BU87" s="152"/>
      <c r="BV87" s="152"/>
      <c r="BW87" s="152"/>
    </row>
    <row r="88" spans="1:75" s="11" customFormat="1">
      <c r="A88" s="40">
        <f t="shared" si="56"/>
        <v>7</v>
      </c>
      <c r="B88" s="41"/>
      <c r="C88" s="38" t="s">
        <v>266</v>
      </c>
      <c r="D88" s="38">
        <v>12</v>
      </c>
      <c r="E88" s="40"/>
      <c r="F88" s="41" t="s">
        <v>267</v>
      </c>
      <c r="G88" s="40" t="s">
        <v>268</v>
      </c>
      <c r="H88" s="38" t="s">
        <v>223</v>
      </c>
      <c r="I88" s="107" t="s">
        <v>616</v>
      </c>
      <c r="J88" s="39"/>
      <c r="K88" s="40" t="s">
        <v>58</v>
      </c>
      <c r="L88" s="38" t="s">
        <v>290</v>
      </c>
      <c r="M88" s="41" t="s">
        <v>291</v>
      </c>
      <c r="N88" s="42" t="s">
        <v>292</v>
      </c>
      <c r="O88" s="173" t="s">
        <v>609</v>
      </c>
      <c r="P88" s="173" t="s">
        <v>610</v>
      </c>
      <c r="Q88" s="40" t="s">
        <v>62</v>
      </c>
      <c r="R88" s="43">
        <v>1727272.7272727301</v>
      </c>
      <c r="S88" s="44">
        <f t="shared" si="53"/>
        <v>172727.27272727303</v>
      </c>
      <c r="T88" s="41"/>
      <c r="U88" s="45">
        <f t="shared" si="54"/>
        <v>1900000.000000003</v>
      </c>
      <c r="V88" s="46">
        <f t="shared" si="55"/>
        <v>1727272.7272727301</v>
      </c>
      <c r="W88" s="41" t="s">
        <v>63</v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89">
        <v>0</v>
      </c>
      <c r="AP88" s="89">
        <v>0</v>
      </c>
      <c r="AQ88" s="89">
        <v>0</v>
      </c>
      <c r="AR88" s="100">
        <f t="shared" si="44"/>
        <v>0</v>
      </c>
      <c r="AS88" s="143">
        <f t="shared" si="45"/>
        <v>0</v>
      </c>
      <c r="AT88" s="139"/>
      <c r="AU88" s="139"/>
      <c r="AV88" s="139"/>
      <c r="AW88" s="222">
        <f t="shared" si="46"/>
        <v>0</v>
      </c>
      <c r="AX88" s="139"/>
      <c r="AY88" s="139"/>
      <c r="AZ88" s="139"/>
      <c r="BA88" s="222">
        <f t="shared" si="47"/>
        <v>0</v>
      </c>
      <c r="BB88" s="139"/>
      <c r="BC88" s="139"/>
      <c r="BD88" s="139"/>
      <c r="BE88" s="222">
        <f t="shared" si="48"/>
        <v>0</v>
      </c>
      <c r="BF88" s="139"/>
      <c r="BG88" s="139"/>
      <c r="BH88" s="139"/>
      <c r="BI88" s="222">
        <f t="shared" si="49"/>
        <v>0</v>
      </c>
      <c r="BJ88" s="222">
        <v>1727272.7272727301</v>
      </c>
      <c r="BK88" s="224">
        <f t="shared" si="50"/>
        <v>0</v>
      </c>
      <c r="BL88" s="139">
        <f t="shared" si="51"/>
        <v>-1727272.7272727301</v>
      </c>
      <c r="BM88" s="139">
        <f t="shared" si="52"/>
        <v>0</v>
      </c>
      <c r="BN88" s="41"/>
      <c r="BO88" s="152" t="s">
        <v>475</v>
      </c>
      <c r="BP88" s="152" t="s">
        <v>475</v>
      </c>
      <c r="BQ88" s="152"/>
      <c r="BR88" s="152"/>
      <c r="BS88" s="152"/>
      <c r="BT88" s="152"/>
      <c r="BU88" s="152"/>
      <c r="BV88" s="152"/>
      <c r="BW88" s="152"/>
    </row>
    <row r="89" spans="1:75" s="11" customFormat="1">
      <c r="A89" s="40">
        <f t="shared" si="56"/>
        <v>8</v>
      </c>
      <c r="B89" s="41"/>
      <c r="C89" s="38" t="s">
        <v>266</v>
      </c>
      <c r="D89" s="38">
        <v>20</v>
      </c>
      <c r="E89" s="40"/>
      <c r="F89" s="41" t="s">
        <v>293</v>
      </c>
      <c r="G89" s="40" t="s">
        <v>268</v>
      </c>
      <c r="H89" s="38" t="s">
        <v>223</v>
      </c>
      <c r="I89" s="107" t="s">
        <v>486</v>
      </c>
      <c r="J89" s="39"/>
      <c r="K89" s="40" t="s">
        <v>58</v>
      </c>
      <c r="L89" s="38" t="s">
        <v>294</v>
      </c>
      <c r="M89" s="41"/>
      <c r="N89" s="40" t="s">
        <v>151</v>
      </c>
      <c r="O89" s="114">
        <v>44351</v>
      </c>
      <c r="P89" s="114">
        <v>44715</v>
      </c>
      <c r="Q89" s="40" t="s">
        <v>62</v>
      </c>
      <c r="R89" s="43">
        <v>2418181.8181818202</v>
      </c>
      <c r="S89" s="44">
        <f t="shared" si="53"/>
        <v>241818.18181818203</v>
      </c>
      <c r="T89" s="41"/>
      <c r="U89" s="45">
        <f t="shared" si="54"/>
        <v>2660000.0000000023</v>
      </c>
      <c r="V89" s="46">
        <f t="shared" si="55"/>
        <v>2418181.8181818202</v>
      </c>
      <c r="W89" s="41" t="s">
        <v>63</v>
      </c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89">
        <v>0</v>
      </c>
      <c r="AP89" s="89">
        <v>0</v>
      </c>
      <c r="AQ89" s="89">
        <v>0</v>
      </c>
      <c r="AR89" s="100">
        <f t="shared" si="44"/>
        <v>0</v>
      </c>
      <c r="AS89" s="143">
        <f t="shared" si="45"/>
        <v>0</v>
      </c>
      <c r="AT89" s="139"/>
      <c r="AU89" s="139"/>
      <c r="AV89" s="139"/>
      <c r="AW89" s="222">
        <f t="shared" si="46"/>
        <v>0</v>
      </c>
      <c r="AX89" s="139"/>
      <c r="AY89" s="139"/>
      <c r="AZ89" s="139"/>
      <c r="BA89" s="222">
        <f t="shared" si="47"/>
        <v>0</v>
      </c>
      <c r="BB89" s="139"/>
      <c r="BC89" s="139"/>
      <c r="BD89" s="139"/>
      <c r="BE89" s="222">
        <f t="shared" si="48"/>
        <v>0</v>
      </c>
      <c r="BF89" s="139"/>
      <c r="BG89" s="139"/>
      <c r="BH89" s="139"/>
      <c r="BI89" s="222">
        <f t="shared" si="49"/>
        <v>0</v>
      </c>
      <c r="BJ89" s="222">
        <v>2418181.8181818202</v>
      </c>
      <c r="BK89" s="224">
        <f t="shared" si="50"/>
        <v>0</v>
      </c>
      <c r="BL89" s="139">
        <f t="shared" si="51"/>
        <v>-2418181.8181818202</v>
      </c>
      <c r="BM89" s="139">
        <f t="shared" si="52"/>
        <v>0</v>
      </c>
      <c r="BN89" s="41"/>
      <c r="BO89" s="152" t="s">
        <v>475</v>
      </c>
      <c r="BP89" s="152" t="s">
        <v>475</v>
      </c>
      <c r="BQ89" s="155">
        <f>SUM(V82:V89)</f>
        <v>13192454.545454549</v>
      </c>
      <c r="BR89" s="155">
        <f>SUM(AS82:AS89)</f>
        <v>0</v>
      </c>
      <c r="BS89" s="152">
        <v>1</v>
      </c>
      <c r="BT89" s="152"/>
      <c r="BU89" s="152"/>
      <c r="BV89" s="152"/>
      <c r="BW89" s="152"/>
    </row>
    <row r="90" spans="1:75" s="11" customFormat="1">
      <c r="A90" s="40">
        <f t="shared" si="56"/>
        <v>9</v>
      </c>
      <c r="B90" s="41"/>
      <c r="C90" s="38" t="s">
        <v>295</v>
      </c>
      <c r="D90" s="38">
        <v>20</v>
      </c>
      <c r="E90" s="40"/>
      <c r="F90" s="41" t="s">
        <v>293</v>
      </c>
      <c r="G90" s="40" t="s">
        <v>296</v>
      </c>
      <c r="H90" s="38" t="s">
        <v>223</v>
      </c>
      <c r="I90" s="107" t="s">
        <v>617</v>
      </c>
      <c r="J90" s="39"/>
      <c r="K90" s="40" t="s">
        <v>58</v>
      </c>
      <c r="L90" s="38" t="s">
        <v>297</v>
      </c>
      <c r="M90" s="41" t="s">
        <v>298</v>
      </c>
      <c r="N90" s="42" t="s">
        <v>299</v>
      </c>
      <c r="O90" s="173" t="s">
        <v>549</v>
      </c>
      <c r="P90" s="173" t="s">
        <v>550</v>
      </c>
      <c r="Q90" s="40" t="s">
        <v>62</v>
      </c>
      <c r="R90" s="43">
        <v>2418181.8181818202</v>
      </c>
      <c r="S90" s="44">
        <f t="shared" si="53"/>
        <v>241818.18181818203</v>
      </c>
      <c r="T90" s="41"/>
      <c r="U90" s="45">
        <f t="shared" si="54"/>
        <v>2660000.0000000023</v>
      </c>
      <c r="V90" s="46">
        <f t="shared" si="55"/>
        <v>2418181.8181818202</v>
      </c>
      <c r="W90" s="41" t="s">
        <v>63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89">
        <v>0</v>
      </c>
      <c r="AP90" s="89">
        <v>0</v>
      </c>
      <c r="AQ90" s="89">
        <v>0</v>
      </c>
      <c r="AR90" s="100">
        <f t="shared" si="44"/>
        <v>0</v>
      </c>
      <c r="AS90" s="143">
        <f t="shared" si="45"/>
        <v>0</v>
      </c>
      <c r="AT90" s="139"/>
      <c r="AU90" s="139"/>
      <c r="AV90" s="139"/>
      <c r="AW90" s="222">
        <f t="shared" si="46"/>
        <v>0</v>
      </c>
      <c r="AX90" s="139"/>
      <c r="AY90" s="139"/>
      <c r="AZ90" s="139"/>
      <c r="BA90" s="222">
        <f t="shared" si="47"/>
        <v>0</v>
      </c>
      <c r="BB90" s="139"/>
      <c r="BC90" s="139"/>
      <c r="BD90" s="139"/>
      <c r="BE90" s="222">
        <f t="shared" si="48"/>
        <v>0</v>
      </c>
      <c r="BF90" s="139"/>
      <c r="BG90" s="139"/>
      <c r="BH90" s="139"/>
      <c r="BI90" s="222">
        <f t="shared" si="49"/>
        <v>0</v>
      </c>
      <c r="BJ90" s="222">
        <v>2418181.8181818202</v>
      </c>
      <c r="BK90" s="224">
        <f t="shared" si="50"/>
        <v>0</v>
      </c>
      <c r="BL90" s="139">
        <f t="shared" si="51"/>
        <v>-2418181.8181818202</v>
      </c>
      <c r="BM90" s="139">
        <f t="shared" si="52"/>
        <v>0</v>
      </c>
      <c r="BN90" s="41"/>
      <c r="BO90" s="152" t="s">
        <v>475</v>
      </c>
      <c r="BP90" s="152" t="s">
        <v>476</v>
      </c>
      <c r="BQ90" s="152"/>
      <c r="BR90" s="152"/>
      <c r="BS90" s="152"/>
      <c r="BT90" s="152"/>
      <c r="BU90" s="152"/>
      <c r="BV90" s="152"/>
      <c r="BW90" s="152"/>
    </row>
    <row r="91" spans="1:75" s="11" customFormat="1">
      <c r="A91" s="40">
        <f t="shared" si="56"/>
        <v>10</v>
      </c>
      <c r="B91" s="41"/>
      <c r="C91" s="38" t="s">
        <v>295</v>
      </c>
      <c r="D91" s="38">
        <v>12</v>
      </c>
      <c r="E91" s="40"/>
      <c r="F91" s="41" t="s">
        <v>293</v>
      </c>
      <c r="G91" s="40" t="s">
        <v>296</v>
      </c>
      <c r="H91" s="38" t="s">
        <v>223</v>
      </c>
      <c r="I91" s="107" t="s">
        <v>490</v>
      </c>
      <c r="J91" s="39"/>
      <c r="K91" s="40" t="s">
        <v>58</v>
      </c>
      <c r="L91" s="38" t="s">
        <v>300</v>
      </c>
      <c r="M91" s="41"/>
      <c r="N91" s="40" t="s">
        <v>151</v>
      </c>
      <c r="O91" s="114">
        <v>43620</v>
      </c>
      <c r="P91" s="114">
        <v>43985</v>
      </c>
      <c r="Q91" s="40" t="s">
        <v>62</v>
      </c>
      <c r="R91" s="43">
        <v>1000000</v>
      </c>
      <c r="S91" s="44">
        <f t="shared" si="53"/>
        <v>100000</v>
      </c>
      <c r="T91" s="41"/>
      <c r="U91" s="45">
        <f t="shared" si="54"/>
        <v>1100000</v>
      </c>
      <c r="V91" s="46">
        <f t="shared" si="55"/>
        <v>1000000</v>
      </c>
      <c r="W91" s="41" t="s">
        <v>63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89">
        <v>0</v>
      </c>
      <c r="AP91" s="89">
        <v>0</v>
      </c>
      <c r="AQ91" s="89">
        <v>0</v>
      </c>
      <c r="AR91" s="100">
        <f t="shared" si="44"/>
        <v>0</v>
      </c>
      <c r="AS91" s="143">
        <f t="shared" si="45"/>
        <v>0</v>
      </c>
      <c r="AT91" s="139">
        <v>900000</v>
      </c>
      <c r="AU91" s="139"/>
      <c r="AV91" s="139"/>
      <c r="AW91" s="222">
        <f t="shared" si="46"/>
        <v>900000</v>
      </c>
      <c r="AX91" s="139"/>
      <c r="AY91" s="139"/>
      <c r="AZ91" s="139"/>
      <c r="BA91" s="222">
        <f t="shared" si="47"/>
        <v>0</v>
      </c>
      <c r="BB91" s="139"/>
      <c r="BC91" s="139"/>
      <c r="BD91" s="139"/>
      <c r="BE91" s="222">
        <f t="shared" si="48"/>
        <v>0</v>
      </c>
      <c r="BF91" s="139"/>
      <c r="BG91" s="139"/>
      <c r="BH91" s="139"/>
      <c r="BI91" s="222">
        <f t="shared" si="49"/>
        <v>0</v>
      </c>
      <c r="BJ91" s="222">
        <v>1000000</v>
      </c>
      <c r="BK91" s="224">
        <f t="shared" si="50"/>
        <v>900000</v>
      </c>
      <c r="BL91" s="139">
        <f t="shared" si="51"/>
        <v>-100000</v>
      </c>
      <c r="BM91" s="139">
        <f t="shared" si="52"/>
        <v>90</v>
      </c>
      <c r="BN91" s="41"/>
      <c r="BO91" s="152" t="s">
        <v>475</v>
      </c>
      <c r="BP91" s="152" t="s">
        <v>476</v>
      </c>
      <c r="BQ91" s="152"/>
      <c r="BR91" s="155"/>
      <c r="BS91" s="152"/>
      <c r="BT91" s="152"/>
      <c r="BU91" s="152"/>
      <c r="BV91" s="152"/>
      <c r="BW91" s="152"/>
    </row>
    <row r="92" spans="1:75" s="11" customFormat="1">
      <c r="A92" s="40">
        <f t="shared" si="56"/>
        <v>11</v>
      </c>
      <c r="B92" s="41"/>
      <c r="C92" s="38" t="s">
        <v>295</v>
      </c>
      <c r="D92" s="38">
        <v>288</v>
      </c>
      <c r="E92" s="40"/>
      <c r="F92" s="41" t="s">
        <v>293</v>
      </c>
      <c r="G92" s="40" t="s">
        <v>296</v>
      </c>
      <c r="H92" s="38" t="s">
        <v>223</v>
      </c>
      <c r="I92" s="107" t="s">
        <v>618</v>
      </c>
      <c r="J92" s="47"/>
      <c r="K92" s="40" t="s">
        <v>58</v>
      </c>
      <c r="L92" s="38" t="s">
        <v>301</v>
      </c>
      <c r="M92" s="41" t="s">
        <v>302</v>
      </c>
      <c r="N92" s="42" t="s">
        <v>303</v>
      </c>
      <c r="O92" s="173" t="s">
        <v>549</v>
      </c>
      <c r="P92" s="173" t="s">
        <v>550</v>
      </c>
      <c r="Q92" s="40" t="s">
        <v>62</v>
      </c>
      <c r="R92" s="43">
        <v>16500000</v>
      </c>
      <c r="S92" s="44">
        <f t="shared" si="53"/>
        <v>1650000</v>
      </c>
      <c r="T92" s="41"/>
      <c r="U92" s="45">
        <f t="shared" si="54"/>
        <v>18150000</v>
      </c>
      <c r="V92" s="46">
        <f t="shared" si="55"/>
        <v>16500000</v>
      </c>
      <c r="W92" s="41" t="s">
        <v>63</v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89">
        <v>0</v>
      </c>
      <c r="AP92" s="89">
        <v>0</v>
      </c>
      <c r="AQ92" s="89">
        <v>0</v>
      </c>
      <c r="AR92" s="100">
        <f t="shared" si="44"/>
        <v>0</v>
      </c>
      <c r="AS92" s="143">
        <f t="shared" si="45"/>
        <v>0</v>
      </c>
      <c r="AT92" s="139"/>
      <c r="AU92" s="139"/>
      <c r="AV92" s="139"/>
      <c r="AW92" s="222">
        <f t="shared" si="46"/>
        <v>0</v>
      </c>
      <c r="AX92" s="139"/>
      <c r="AY92" s="139"/>
      <c r="AZ92" s="139"/>
      <c r="BA92" s="222">
        <f t="shared" si="47"/>
        <v>0</v>
      </c>
      <c r="BB92" s="139"/>
      <c r="BC92" s="139"/>
      <c r="BD92" s="139"/>
      <c r="BE92" s="222">
        <f t="shared" si="48"/>
        <v>0</v>
      </c>
      <c r="BF92" s="139"/>
      <c r="BG92" s="139"/>
      <c r="BH92" s="139"/>
      <c r="BI92" s="222">
        <f t="shared" si="49"/>
        <v>0</v>
      </c>
      <c r="BJ92" s="222">
        <v>16500000</v>
      </c>
      <c r="BK92" s="224">
        <f t="shared" si="50"/>
        <v>0</v>
      </c>
      <c r="BL92" s="139">
        <f t="shared" si="51"/>
        <v>-16500000</v>
      </c>
      <c r="BM92" s="139">
        <f t="shared" si="52"/>
        <v>0</v>
      </c>
      <c r="BN92" s="41"/>
      <c r="BO92" s="152" t="s">
        <v>475</v>
      </c>
      <c r="BP92" s="152" t="s">
        <v>476</v>
      </c>
      <c r="BQ92" s="155">
        <f>SUM(V90:V92)</f>
        <v>19918181.81818182</v>
      </c>
      <c r="BR92" s="155">
        <f>SUM(AS90:AS92)</f>
        <v>0</v>
      </c>
      <c r="BS92" s="152"/>
      <c r="BT92" s="152"/>
      <c r="BU92" s="152"/>
      <c r="BV92" s="152"/>
      <c r="BW92" s="152"/>
    </row>
    <row r="93" spans="1:75" s="11" customFormat="1">
      <c r="A93" s="40">
        <f t="shared" si="56"/>
        <v>12</v>
      </c>
      <c r="B93" s="41"/>
      <c r="C93" s="38" t="s">
        <v>266</v>
      </c>
      <c r="D93" s="38">
        <v>12</v>
      </c>
      <c r="E93" s="40"/>
      <c r="F93" s="41" t="s">
        <v>293</v>
      </c>
      <c r="G93" s="40" t="s">
        <v>268</v>
      </c>
      <c r="H93" s="38" t="s">
        <v>223</v>
      </c>
      <c r="I93" s="107" t="s">
        <v>619</v>
      </c>
      <c r="J93" s="39"/>
      <c r="K93" s="40" t="s">
        <v>58</v>
      </c>
      <c r="L93" s="38" t="s">
        <v>304</v>
      </c>
      <c r="M93" s="41"/>
      <c r="N93" s="40" t="s">
        <v>151</v>
      </c>
      <c r="O93" s="118"/>
      <c r="P93" s="118"/>
      <c r="Q93" s="40" t="s">
        <v>62</v>
      </c>
      <c r="R93" s="43">
        <v>1600000</v>
      </c>
      <c r="S93" s="44">
        <f t="shared" si="53"/>
        <v>160000</v>
      </c>
      <c r="T93" s="41"/>
      <c r="U93" s="45">
        <f t="shared" si="54"/>
        <v>1760000</v>
      </c>
      <c r="V93" s="46">
        <f t="shared" si="55"/>
        <v>1600000</v>
      </c>
      <c r="W93" s="41" t="s">
        <v>63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89">
        <v>0</v>
      </c>
      <c r="AP93" s="89">
        <v>0</v>
      </c>
      <c r="AQ93" s="89">
        <v>0</v>
      </c>
      <c r="AR93" s="100">
        <f t="shared" si="44"/>
        <v>0</v>
      </c>
      <c r="AS93" s="143">
        <f t="shared" si="45"/>
        <v>0</v>
      </c>
      <c r="AT93" s="139"/>
      <c r="AU93" s="139"/>
      <c r="AV93" s="139"/>
      <c r="AW93" s="222">
        <f t="shared" si="46"/>
        <v>0</v>
      </c>
      <c r="AX93" s="139"/>
      <c r="AY93" s="139"/>
      <c r="AZ93" s="139"/>
      <c r="BA93" s="222">
        <f t="shared" si="47"/>
        <v>0</v>
      </c>
      <c r="BB93" s="139"/>
      <c r="BC93" s="139"/>
      <c r="BD93" s="139"/>
      <c r="BE93" s="222">
        <f t="shared" si="48"/>
        <v>0</v>
      </c>
      <c r="BF93" s="139"/>
      <c r="BG93" s="139"/>
      <c r="BH93" s="139"/>
      <c r="BI93" s="222">
        <f t="shared" si="49"/>
        <v>0</v>
      </c>
      <c r="BJ93" s="222">
        <v>1600000</v>
      </c>
      <c r="BK93" s="224">
        <f t="shared" si="50"/>
        <v>0</v>
      </c>
      <c r="BL93" s="139">
        <f t="shared" si="51"/>
        <v>-1600000</v>
      </c>
      <c r="BM93" s="139">
        <f t="shared" si="52"/>
        <v>0</v>
      </c>
      <c r="BN93" s="41"/>
      <c r="BO93" s="152" t="s">
        <v>475</v>
      </c>
      <c r="BP93" s="152" t="s">
        <v>475</v>
      </c>
      <c r="BQ93" s="152"/>
      <c r="BR93" s="152"/>
      <c r="BS93" s="152"/>
      <c r="BT93" s="152"/>
      <c r="BU93" s="152"/>
      <c r="BV93" s="152"/>
      <c r="BW93" s="152"/>
    </row>
    <row r="94" spans="1:75" s="11" customFormat="1">
      <c r="A94" s="40">
        <f t="shared" si="56"/>
        <v>13</v>
      </c>
      <c r="B94" s="41"/>
      <c r="C94" s="38" t="s">
        <v>266</v>
      </c>
      <c r="D94" s="38">
        <v>20</v>
      </c>
      <c r="E94" s="40"/>
      <c r="F94" s="41" t="s">
        <v>293</v>
      </c>
      <c r="G94" s="40" t="s">
        <v>268</v>
      </c>
      <c r="H94" s="38" t="s">
        <v>223</v>
      </c>
      <c r="I94" s="107" t="s">
        <v>620</v>
      </c>
      <c r="J94" s="39"/>
      <c r="K94" s="40" t="s">
        <v>58</v>
      </c>
      <c r="L94" s="38" t="s">
        <v>305</v>
      </c>
      <c r="M94" s="41"/>
      <c r="N94" s="40" t="s">
        <v>151</v>
      </c>
      <c r="O94" s="114">
        <v>43986</v>
      </c>
      <c r="P94" s="114">
        <v>44350</v>
      </c>
      <c r="Q94" s="40" t="s">
        <v>62</v>
      </c>
      <c r="R94" s="43">
        <v>1600000</v>
      </c>
      <c r="S94" s="44">
        <f t="shared" si="53"/>
        <v>160000</v>
      </c>
      <c r="T94" s="41"/>
      <c r="U94" s="45">
        <f t="shared" si="54"/>
        <v>1760000</v>
      </c>
      <c r="V94" s="46">
        <f t="shared" si="55"/>
        <v>1600000</v>
      </c>
      <c r="W94" s="41" t="s">
        <v>63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89">
        <v>0</v>
      </c>
      <c r="AP94" s="89">
        <v>0</v>
      </c>
      <c r="AQ94" s="89">
        <v>0</v>
      </c>
      <c r="AR94" s="100">
        <f t="shared" si="44"/>
        <v>0</v>
      </c>
      <c r="AS94" s="143">
        <f t="shared" si="45"/>
        <v>0</v>
      </c>
      <c r="AT94" s="139"/>
      <c r="AU94" s="139"/>
      <c r="AV94" s="139"/>
      <c r="AW94" s="222">
        <f t="shared" si="46"/>
        <v>0</v>
      </c>
      <c r="AX94" s="139"/>
      <c r="AY94" s="139"/>
      <c r="AZ94" s="139"/>
      <c r="BA94" s="222">
        <f t="shared" si="47"/>
        <v>0</v>
      </c>
      <c r="BB94" s="139"/>
      <c r="BC94" s="139"/>
      <c r="BD94" s="139"/>
      <c r="BE94" s="222">
        <f t="shared" si="48"/>
        <v>0</v>
      </c>
      <c r="BF94" s="139"/>
      <c r="BG94" s="139"/>
      <c r="BH94" s="139"/>
      <c r="BI94" s="222">
        <f t="shared" si="49"/>
        <v>0</v>
      </c>
      <c r="BJ94" s="222">
        <v>1600000</v>
      </c>
      <c r="BK94" s="224">
        <f t="shared" si="50"/>
        <v>0</v>
      </c>
      <c r="BL94" s="139">
        <f t="shared" si="51"/>
        <v>-1600000</v>
      </c>
      <c r="BM94" s="139">
        <f t="shared" si="52"/>
        <v>0</v>
      </c>
      <c r="BN94" s="41"/>
      <c r="BO94" s="152" t="s">
        <v>475</v>
      </c>
      <c r="BP94" s="152" t="s">
        <v>475</v>
      </c>
      <c r="BQ94" s="152"/>
      <c r="BR94" s="152"/>
      <c r="BS94" s="152"/>
      <c r="BT94" s="152"/>
      <c r="BU94" s="152"/>
      <c r="BV94" s="152"/>
      <c r="BW94" s="152"/>
    </row>
    <row r="95" spans="1:75" s="11" customFormat="1">
      <c r="A95" s="40">
        <f t="shared" si="56"/>
        <v>14</v>
      </c>
      <c r="B95" s="41"/>
      <c r="C95" s="38" t="s">
        <v>266</v>
      </c>
      <c r="D95" s="38">
        <v>8.5</v>
      </c>
      <c r="E95" s="40"/>
      <c r="F95" s="41" t="s">
        <v>293</v>
      </c>
      <c r="G95" s="40" t="s">
        <v>268</v>
      </c>
      <c r="H95" s="38" t="s">
        <v>223</v>
      </c>
      <c r="I95" s="107" t="s">
        <v>402</v>
      </c>
      <c r="J95" s="47"/>
      <c r="K95" s="40" t="s">
        <v>58</v>
      </c>
      <c r="L95" s="38" t="s">
        <v>306</v>
      </c>
      <c r="M95" s="41"/>
      <c r="N95" s="40" t="s">
        <v>151</v>
      </c>
      <c r="O95" s="114">
        <v>44287</v>
      </c>
      <c r="P95" s="114">
        <v>44651</v>
      </c>
      <c r="Q95" s="40" t="s">
        <v>62</v>
      </c>
      <c r="R95" s="43">
        <v>990000</v>
      </c>
      <c r="S95" s="44">
        <f t="shared" si="53"/>
        <v>99000</v>
      </c>
      <c r="T95" s="41"/>
      <c r="U95" s="45">
        <f t="shared" si="54"/>
        <v>1089000</v>
      </c>
      <c r="V95" s="46">
        <f t="shared" si="55"/>
        <v>990000</v>
      </c>
      <c r="W95" s="41" t="s">
        <v>63</v>
      </c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89">
        <v>0</v>
      </c>
      <c r="AP95" s="89">
        <v>0</v>
      </c>
      <c r="AQ95" s="89">
        <v>0</v>
      </c>
      <c r="AR95" s="100">
        <f t="shared" si="44"/>
        <v>0</v>
      </c>
      <c r="AS95" s="143">
        <f t="shared" si="45"/>
        <v>0</v>
      </c>
      <c r="AT95" s="139">
        <v>900000</v>
      </c>
      <c r="AU95" s="139"/>
      <c r="AV95" s="139"/>
      <c r="AW95" s="222">
        <f t="shared" si="46"/>
        <v>900000</v>
      </c>
      <c r="AX95" s="139"/>
      <c r="AY95" s="139"/>
      <c r="AZ95" s="139"/>
      <c r="BA95" s="222">
        <f t="shared" si="47"/>
        <v>0</v>
      </c>
      <c r="BB95" s="139"/>
      <c r="BC95" s="139"/>
      <c r="BD95" s="139"/>
      <c r="BE95" s="222">
        <f t="shared" si="48"/>
        <v>0</v>
      </c>
      <c r="BF95" s="139"/>
      <c r="BG95" s="139"/>
      <c r="BH95" s="139"/>
      <c r="BI95" s="222">
        <f t="shared" si="49"/>
        <v>0</v>
      </c>
      <c r="BJ95" s="222">
        <v>990000</v>
      </c>
      <c r="BK95" s="224">
        <f t="shared" si="50"/>
        <v>900000</v>
      </c>
      <c r="BL95" s="139">
        <f t="shared" si="51"/>
        <v>-90000</v>
      </c>
      <c r="BM95" s="139">
        <f t="shared" si="52"/>
        <v>90.909090909090907</v>
      </c>
      <c r="BN95" s="41"/>
      <c r="BO95" s="152" t="s">
        <v>475</v>
      </c>
      <c r="BP95" s="152" t="s">
        <v>475</v>
      </c>
      <c r="BQ95" s="152"/>
      <c r="BR95" s="155"/>
      <c r="BS95" s="152"/>
      <c r="BT95" s="152"/>
      <c r="BU95" s="152"/>
      <c r="BV95" s="152"/>
      <c r="BW95" s="152"/>
    </row>
    <row r="96" spans="1:75" s="11" customFormat="1">
      <c r="A96" s="40">
        <f t="shared" si="56"/>
        <v>15</v>
      </c>
      <c r="B96" s="41"/>
      <c r="C96" s="38" t="s">
        <v>266</v>
      </c>
      <c r="D96" s="38">
        <v>8.5</v>
      </c>
      <c r="E96" s="40"/>
      <c r="F96" s="41" t="s">
        <v>293</v>
      </c>
      <c r="G96" s="40" t="s">
        <v>268</v>
      </c>
      <c r="H96" s="38" t="s">
        <v>223</v>
      </c>
      <c r="I96" s="107" t="s">
        <v>621</v>
      </c>
      <c r="J96" s="39"/>
      <c r="K96" s="40" t="s">
        <v>58</v>
      </c>
      <c r="L96" s="38" t="s">
        <v>307</v>
      </c>
      <c r="M96" s="41" t="s">
        <v>308</v>
      </c>
      <c r="N96" s="42" t="s">
        <v>309</v>
      </c>
      <c r="O96" s="173" t="s">
        <v>609</v>
      </c>
      <c r="P96" s="173" t="s">
        <v>610</v>
      </c>
      <c r="Q96" s="40" t="s">
        <v>62</v>
      </c>
      <c r="R96" s="43">
        <v>700000</v>
      </c>
      <c r="S96" s="44">
        <f t="shared" si="53"/>
        <v>70000</v>
      </c>
      <c r="T96" s="41"/>
      <c r="U96" s="45">
        <f t="shared" si="54"/>
        <v>770000</v>
      </c>
      <c r="V96" s="46">
        <f t="shared" si="55"/>
        <v>700000</v>
      </c>
      <c r="W96" s="41" t="s">
        <v>63</v>
      </c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89">
        <v>0</v>
      </c>
      <c r="AP96" s="89">
        <v>0</v>
      </c>
      <c r="AQ96" s="89">
        <v>0</v>
      </c>
      <c r="AR96" s="100">
        <f t="shared" si="44"/>
        <v>0</v>
      </c>
      <c r="AS96" s="143">
        <f t="shared" si="45"/>
        <v>0</v>
      </c>
      <c r="AT96" s="139"/>
      <c r="AU96" s="139"/>
      <c r="AV96" s="139"/>
      <c r="AW96" s="222">
        <f t="shared" si="46"/>
        <v>0</v>
      </c>
      <c r="AX96" s="139"/>
      <c r="AY96" s="139"/>
      <c r="AZ96" s="139"/>
      <c r="BA96" s="222">
        <f t="shared" si="47"/>
        <v>0</v>
      </c>
      <c r="BB96" s="139"/>
      <c r="BC96" s="139"/>
      <c r="BD96" s="139"/>
      <c r="BE96" s="222">
        <f t="shared" si="48"/>
        <v>0</v>
      </c>
      <c r="BF96" s="139"/>
      <c r="BG96" s="139"/>
      <c r="BH96" s="139"/>
      <c r="BI96" s="222">
        <f t="shared" si="49"/>
        <v>0</v>
      </c>
      <c r="BJ96" s="222">
        <v>700000</v>
      </c>
      <c r="BK96" s="224">
        <f t="shared" si="50"/>
        <v>0</v>
      </c>
      <c r="BL96" s="139">
        <f t="shared" si="51"/>
        <v>-700000</v>
      </c>
      <c r="BM96" s="139">
        <f t="shared" si="52"/>
        <v>0</v>
      </c>
      <c r="BN96" s="41"/>
      <c r="BO96" s="152" t="s">
        <v>475</v>
      </c>
      <c r="BP96" s="152" t="s">
        <v>475</v>
      </c>
      <c r="BQ96" s="152"/>
      <c r="BR96" s="152"/>
      <c r="BS96" s="152"/>
      <c r="BT96" s="152"/>
      <c r="BU96" s="152"/>
      <c r="BV96" s="152"/>
      <c r="BW96" s="152"/>
    </row>
    <row r="97" spans="1:75" s="11" customFormat="1">
      <c r="A97" s="40">
        <f t="shared" si="56"/>
        <v>16</v>
      </c>
      <c r="B97" s="41"/>
      <c r="C97" s="38" t="s">
        <v>266</v>
      </c>
      <c r="D97" s="38">
        <v>8.5</v>
      </c>
      <c r="E97" s="40"/>
      <c r="F97" s="41" t="s">
        <v>293</v>
      </c>
      <c r="G97" s="40" t="s">
        <v>268</v>
      </c>
      <c r="H97" s="38" t="s">
        <v>223</v>
      </c>
      <c r="I97" s="107" t="s">
        <v>622</v>
      </c>
      <c r="J97" s="39"/>
      <c r="K97" s="40" t="s">
        <v>58</v>
      </c>
      <c r="L97" s="38" t="s">
        <v>310</v>
      </c>
      <c r="M97" s="41" t="s">
        <v>311</v>
      </c>
      <c r="N97" s="42" t="s">
        <v>312</v>
      </c>
      <c r="O97" s="173" t="s">
        <v>609</v>
      </c>
      <c r="P97" s="173" t="s">
        <v>610</v>
      </c>
      <c r="Q97" s="40" t="s">
        <v>62</v>
      </c>
      <c r="R97" s="43">
        <v>1090000</v>
      </c>
      <c r="S97" s="44">
        <f t="shared" si="53"/>
        <v>109000</v>
      </c>
      <c r="T97" s="41"/>
      <c r="U97" s="45">
        <f t="shared" si="54"/>
        <v>1199000</v>
      </c>
      <c r="V97" s="46">
        <f t="shared" si="55"/>
        <v>1090000</v>
      </c>
      <c r="W97" s="41" t="s">
        <v>63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89">
        <v>0</v>
      </c>
      <c r="AP97" s="89">
        <v>0</v>
      </c>
      <c r="AQ97" s="89">
        <v>0</v>
      </c>
      <c r="AR97" s="100">
        <f t="shared" si="44"/>
        <v>0</v>
      </c>
      <c r="AS97" s="143">
        <f t="shared" si="45"/>
        <v>0</v>
      </c>
      <c r="AT97" s="139"/>
      <c r="AU97" s="139"/>
      <c r="AV97" s="139"/>
      <c r="AW97" s="222">
        <f t="shared" si="46"/>
        <v>0</v>
      </c>
      <c r="AX97" s="139"/>
      <c r="AY97" s="139"/>
      <c r="AZ97" s="139"/>
      <c r="BA97" s="222">
        <f t="shared" si="47"/>
        <v>0</v>
      </c>
      <c r="BB97" s="139"/>
      <c r="BC97" s="139"/>
      <c r="BD97" s="139"/>
      <c r="BE97" s="222">
        <f t="shared" si="48"/>
        <v>0</v>
      </c>
      <c r="BF97" s="139"/>
      <c r="BG97" s="139"/>
      <c r="BH97" s="139"/>
      <c r="BI97" s="222">
        <f t="shared" si="49"/>
        <v>0</v>
      </c>
      <c r="BJ97" s="222">
        <v>1090000</v>
      </c>
      <c r="BK97" s="224">
        <f t="shared" si="50"/>
        <v>0</v>
      </c>
      <c r="BL97" s="139">
        <f t="shared" si="51"/>
        <v>-1090000</v>
      </c>
      <c r="BM97" s="139">
        <f t="shared" si="52"/>
        <v>0</v>
      </c>
      <c r="BN97" s="41"/>
      <c r="BO97" s="152" t="s">
        <v>475</v>
      </c>
      <c r="BP97" s="152" t="s">
        <v>475</v>
      </c>
      <c r="BQ97" s="152"/>
      <c r="BR97" s="152"/>
      <c r="BS97" s="152"/>
      <c r="BT97" s="152"/>
      <c r="BU97" s="152"/>
      <c r="BV97" s="152"/>
      <c r="BW97" s="152"/>
    </row>
    <row r="98" spans="1:75" s="11" customFormat="1">
      <c r="A98" s="40">
        <f t="shared" si="56"/>
        <v>17</v>
      </c>
      <c r="B98" s="41"/>
      <c r="C98" s="38" t="s">
        <v>266</v>
      </c>
      <c r="D98" s="38">
        <v>25</v>
      </c>
      <c r="E98" s="40"/>
      <c r="F98" s="41" t="s">
        <v>293</v>
      </c>
      <c r="G98" s="40" t="s">
        <v>268</v>
      </c>
      <c r="H98" s="38" t="s">
        <v>223</v>
      </c>
      <c r="I98" s="107" t="s">
        <v>623</v>
      </c>
      <c r="J98" s="39"/>
      <c r="K98" s="40" t="s">
        <v>58</v>
      </c>
      <c r="L98" s="38" t="s">
        <v>313</v>
      </c>
      <c r="M98" s="41" t="s">
        <v>314</v>
      </c>
      <c r="N98" s="42" t="s">
        <v>315</v>
      </c>
      <c r="O98" s="173" t="s">
        <v>609</v>
      </c>
      <c r="P98" s="173" t="s">
        <v>610</v>
      </c>
      <c r="Q98" s="40" t="s">
        <v>62</v>
      </c>
      <c r="R98" s="43">
        <v>2660000</v>
      </c>
      <c r="S98" s="44">
        <f t="shared" si="53"/>
        <v>266000</v>
      </c>
      <c r="T98" s="41"/>
      <c r="U98" s="45">
        <f t="shared" si="54"/>
        <v>2926000</v>
      </c>
      <c r="V98" s="46">
        <f t="shared" si="55"/>
        <v>2660000</v>
      </c>
      <c r="W98" s="41" t="s">
        <v>63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89">
        <v>0</v>
      </c>
      <c r="AP98" s="89">
        <v>0</v>
      </c>
      <c r="AQ98" s="89">
        <v>0</v>
      </c>
      <c r="AR98" s="100">
        <f t="shared" si="44"/>
        <v>0</v>
      </c>
      <c r="AS98" s="143">
        <f t="shared" si="45"/>
        <v>0</v>
      </c>
      <c r="AT98" s="139"/>
      <c r="AU98" s="139"/>
      <c r="AV98" s="139"/>
      <c r="AW98" s="222">
        <f t="shared" si="46"/>
        <v>0</v>
      </c>
      <c r="AX98" s="139"/>
      <c r="AY98" s="139"/>
      <c r="AZ98" s="139"/>
      <c r="BA98" s="222">
        <f t="shared" si="47"/>
        <v>0</v>
      </c>
      <c r="BB98" s="139"/>
      <c r="BC98" s="139"/>
      <c r="BD98" s="139"/>
      <c r="BE98" s="222">
        <f t="shared" si="48"/>
        <v>0</v>
      </c>
      <c r="BF98" s="139"/>
      <c r="BG98" s="139"/>
      <c r="BH98" s="139"/>
      <c r="BI98" s="222">
        <f t="shared" si="49"/>
        <v>0</v>
      </c>
      <c r="BJ98" s="222">
        <v>2660000</v>
      </c>
      <c r="BK98" s="224">
        <f t="shared" si="50"/>
        <v>0</v>
      </c>
      <c r="BL98" s="139">
        <f t="shared" si="51"/>
        <v>-2660000</v>
      </c>
      <c r="BM98" s="139">
        <f t="shared" si="52"/>
        <v>0</v>
      </c>
      <c r="BN98" s="41"/>
      <c r="BO98" s="152" t="s">
        <v>475</v>
      </c>
      <c r="BP98" s="152" t="s">
        <v>475</v>
      </c>
      <c r="BQ98" s="152"/>
      <c r="BR98" s="152"/>
      <c r="BS98" s="152"/>
      <c r="BT98" s="152"/>
      <c r="BU98" s="152"/>
      <c r="BV98" s="152"/>
      <c r="BW98" s="152"/>
    </row>
    <row r="99" spans="1:75" s="11" customFormat="1">
      <c r="A99" s="40">
        <f t="shared" si="56"/>
        <v>18</v>
      </c>
      <c r="B99" s="41"/>
      <c r="C99" s="38" t="s">
        <v>266</v>
      </c>
      <c r="D99" s="38">
        <v>52.25</v>
      </c>
      <c r="E99" s="40"/>
      <c r="F99" s="41" t="s">
        <v>293</v>
      </c>
      <c r="G99" s="40" t="s">
        <v>268</v>
      </c>
      <c r="H99" s="38" t="s">
        <v>223</v>
      </c>
      <c r="I99" s="107" t="s">
        <v>636</v>
      </c>
      <c r="J99" s="39"/>
      <c r="K99" s="40" t="s">
        <v>58</v>
      </c>
      <c r="L99" s="38" t="s">
        <v>316</v>
      </c>
      <c r="M99" s="41" t="s">
        <v>317</v>
      </c>
      <c r="N99" s="42" t="s">
        <v>318</v>
      </c>
      <c r="O99" s="173" t="s">
        <v>660</v>
      </c>
      <c r="P99" s="173" t="s">
        <v>661</v>
      </c>
      <c r="Q99" s="40" t="s">
        <v>62</v>
      </c>
      <c r="R99" s="43">
        <v>2272000</v>
      </c>
      <c r="S99" s="44">
        <f t="shared" si="53"/>
        <v>227200</v>
      </c>
      <c r="T99" s="41"/>
      <c r="U99" s="45">
        <f t="shared" si="54"/>
        <v>2499200</v>
      </c>
      <c r="V99" s="46">
        <f t="shared" si="55"/>
        <v>2272000</v>
      </c>
      <c r="W99" s="41" t="s">
        <v>63</v>
      </c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89">
        <v>0</v>
      </c>
      <c r="AP99" s="89">
        <v>0</v>
      </c>
      <c r="AQ99" s="89">
        <v>0</v>
      </c>
      <c r="AR99" s="100">
        <f t="shared" si="44"/>
        <v>0</v>
      </c>
      <c r="AS99" s="143">
        <f t="shared" si="45"/>
        <v>0</v>
      </c>
      <c r="AT99" s="139"/>
      <c r="AU99" s="139"/>
      <c r="AV99" s="139"/>
      <c r="AW99" s="222">
        <f t="shared" si="46"/>
        <v>0</v>
      </c>
      <c r="AX99" s="139"/>
      <c r="AY99" s="139"/>
      <c r="AZ99" s="139"/>
      <c r="BA99" s="222">
        <f t="shared" si="47"/>
        <v>0</v>
      </c>
      <c r="BB99" s="139"/>
      <c r="BC99" s="139"/>
      <c r="BD99" s="139"/>
      <c r="BE99" s="222">
        <f t="shared" si="48"/>
        <v>0</v>
      </c>
      <c r="BF99" s="139"/>
      <c r="BG99" s="139"/>
      <c r="BH99" s="139"/>
      <c r="BI99" s="222">
        <f t="shared" si="49"/>
        <v>0</v>
      </c>
      <c r="BJ99" s="222">
        <v>2272000</v>
      </c>
      <c r="BK99" s="224">
        <f t="shared" si="50"/>
        <v>0</v>
      </c>
      <c r="BL99" s="139">
        <f t="shared" si="51"/>
        <v>-2272000</v>
      </c>
      <c r="BM99" s="139">
        <f t="shared" si="52"/>
        <v>0</v>
      </c>
      <c r="BN99" s="41"/>
      <c r="BO99" s="152" t="s">
        <v>475</v>
      </c>
      <c r="BP99" s="152" t="s">
        <v>475</v>
      </c>
      <c r="BQ99" s="152"/>
      <c r="BR99" s="152"/>
      <c r="BS99" s="152"/>
      <c r="BT99" s="152"/>
      <c r="BU99" s="152"/>
      <c r="BV99" s="152"/>
      <c r="BW99" s="152"/>
    </row>
    <row r="100" spans="1:75" s="11" customFormat="1">
      <c r="A100" s="40">
        <f t="shared" si="56"/>
        <v>19</v>
      </c>
      <c r="B100" s="41"/>
      <c r="C100" s="38" t="s">
        <v>266</v>
      </c>
      <c r="D100" s="38">
        <v>42</v>
      </c>
      <c r="E100" s="40"/>
      <c r="F100" s="41" t="s">
        <v>293</v>
      </c>
      <c r="G100" s="40" t="s">
        <v>268</v>
      </c>
      <c r="H100" s="38" t="s">
        <v>223</v>
      </c>
      <c r="I100" s="107" t="s">
        <v>624</v>
      </c>
      <c r="J100" s="39"/>
      <c r="K100" s="40" t="s">
        <v>58</v>
      </c>
      <c r="L100" s="38" t="s">
        <v>319</v>
      </c>
      <c r="M100" s="41" t="s">
        <v>320</v>
      </c>
      <c r="N100" s="42" t="s">
        <v>321</v>
      </c>
      <c r="O100" s="173" t="s">
        <v>518</v>
      </c>
      <c r="P100" s="173" t="s">
        <v>519</v>
      </c>
      <c r="Q100" s="40" t="s">
        <v>62</v>
      </c>
      <c r="R100" s="43">
        <v>2000000</v>
      </c>
      <c r="S100" s="44">
        <f t="shared" si="53"/>
        <v>200000</v>
      </c>
      <c r="T100" s="41"/>
      <c r="U100" s="45">
        <f t="shared" si="54"/>
        <v>2200000</v>
      </c>
      <c r="V100" s="46">
        <f t="shared" si="55"/>
        <v>2000000</v>
      </c>
      <c r="W100" s="41" t="s">
        <v>63</v>
      </c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89">
        <v>0</v>
      </c>
      <c r="AP100" s="89">
        <v>0</v>
      </c>
      <c r="AQ100" s="89">
        <v>0</v>
      </c>
      <c r="AR100" s="100">
        <f t="shared" si="44"/>
        <v>0</v>
      </c>
      <c r="AS100" s="143">
        <f t="shared" si="45"/>
        <v>0</v>
      </c>
      <c r="AT100" s="139">
        <v>1800000</v>
      </c>
      <c r="AU100" s="139"/>
      <c r="AV100" s="139"/>
      <c r="AW100" s="222">
        <f t="shared" si="46"/>
        <v>1800000</v>
      </c>
      <c r="AX100" s="139"/>
      <c r="AY100" s="139"/>
      <c r="AZ100" s="139"/>
      <c r="BA100" s="222">
        <f t="shared" si="47"/>
        <v>0</v>
      </c>
      <c r="BB100" s="139"/>
      <c r="BC100" s="139"/>
      <c r="BD100" s="139"/>
      <c r="BE100" s="222">
        <f t="shared" si="48"/>
        <v>0</v>
      </c>
      <c r="BF100" s="139"/>
      <c r="BG100" s="139"/>
      <c r="BH100" s="139"/>
      <c r="BI100" s="222">
        <f t="shared" si="49"/>
        <v>0</v>
      </c>
      <c r="BJ100" s="222">
        <v>2000000</v>
      </c>
      <c r="BK100" s="224">
        <f t="shared" si="50"/>
        <v>1800000</v>
      </c>
      <c r="BL100" s="139">
        <f t="shared" si="51"/>
        <v>-200000</v>
      </c>
      <c r="BM100" s="139">
        <f t="shared" si="52"/>
        <v>90</v>
      </c>
      <c r="BN100" s="41"/>
      <c r="BO100" s="152" t="s">
        <v>475</v>
      </c>
      <c r="BP100" s="152" t="s">
        <v>475</v>
      </c>
      <c r="BQ100" s="152"/>
      <c r="BR100" s="155"/>
      <c r="BS100" s="152"/>
      <c r="BT100" s="152"/>
      <c r="BU100" s="152"/>
      <c r="BV100" s="152"/>
      <c r="BW100" s="152"/>
    </row>
    <row r="101" spans="1:75" s="11" customFormat="1">
      <c r="A101" s="40">
        <f t="shared" si="56"/>
        <v>20</v>
      </c>
      <c r="B101" s="41"/>
      <c r="C101" s="38" t="s">
        <v>266</v>
      </c>
      <c r="D101" s="38">
        <v>30</v>
      </c>
      <c r="E101" s="40"/>
      <c r="F101" s="41" t="s">
        <v>293</v>
      </c>
      <c r="G101" s="40" t="s">
        <v>268</v>
      </c>
      <c r="H101" s="38" t="s">
        <v>223</v>
      </c>
      <c r="I101" s="112"/>
      <c r="J101" s="39"/>
      <c r="K101" s="40" t="s">
        <v>58</v>
      </c>
      <c r="L101" s="38" t="s">
        <v>322</v>
      </c>
      <c r="M101" s="41"/>
      <c r="N101" s="40" t="s">
        <v>151</v>
      </c>
      <c r="O101" s="112"/>
      <c r="P101" s="112"/>
      <c r="Q101" s="40" t="s">
        <v>62</v>
      </c>
      <c r="R101" s="43">
        <v>2727272.7272727299</v>
      </c>
      <c r="S101" s="44">
        <f t="shared" si="53"/>
        <v>272727.272727273</v>
      </c>
      <c r="T101" s="41"/>
      <c r="U101" s="45">
        <f t="shared" si="54"/>
        <v>3000000.0000000028</v>
      </c>
      <c r="V101" s="46">
        <f t="shared" si="55"/>
        <v>2727272.7272727299</v>
      </c>
      <c r="W101" s="41" t="s">
        <v>63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89">
        <v>0</v>
      </c>
      <c r="AP101" s="89">
        <v>0</v>
      </c>
      <c r="AQ101" s="89">
        <v>0</v>
      </c>
      <c r="AR101" s="100">
        <f t="shared" si="44"/>
        <v>0</v>
      </c>
      <c r="AS101" s="143">
        <f t="shared" si="45"/>
        <v>0</v>
      </c>
      <c r="AT101" s="139"/>
      <c r="AU101" s="139"/>
      <c r="AV101" s="139"/>
      <c r="AW101" s="222">
        <f t="shared" si="46"/>
        <v>0</v>
      </c>
      <c r="AX101" s="139"/>
      <c r="AY101" s="139"/>
      <c r="AZ101" s="139"/>
      <c r="BA101" s="222">
        <f t="shared" si="47"/>
        <v>0</v>
      </c>
      <c r="BB101" s="139"/>
      <c r="BC101" s="139"/>
      <c r="BD101" s="139"/>
      <c r="BE101" s="222">
        <f t="shared" si="48"/>
        <v>0</v>
      </c>
      <c r="BF101" s="139"/>
      <c r="BG101" s="139"/>
      <c r="BH101" s="139"/>
      <c r="BI101" s="222">
        <f t="shared" si="49"/>
        <v>0</v>
      </c>
      <c r="BJ101" s="222">
        <v>2727272.7272727299</v>
      </c>
      <c r="BK101" s="224">
        <f t="shared" si="50"/>
        <v>0</v>
      </c>
      <c r="BL101" s="139">
        <f t="shared" si="51"/>
        <v>-2727272.7272727299</v>
      </c>
      <c r="BM101" s="139">
        <f t="shared" si="52"/>
        <v>0</v>
      </c>
      <c r="BN101" s="41"/>
      <c r="BO101" s="152" t="s">
        <v>475</v>
      </c>
      <c r="BP101" s="152" t="s">
        <v>475</v>
      </c>
      <c r="BQ101" s="152"/>
      <c r="BR101" s="152"/>
      <c r="BS101" s="152"/>
      <c r="BT101" s="152"/>
      <c r="BU101" s="152"/>
      <c r="BV101" s="152"/>
      <c r="BW101" s="152"/>
    </row>
    <row r="102" spans="1:75" s="11" customFormat="1">
      <c r="A102" s="50">
        <f t="shared" si="56"/>
        <v>21</v>
      </c>
      <c r="B102" s="52"/>
      <c r="C102" s="58" t="s">
        <v>266</v>
      </c>
      <c r="D102" s="58">
        <v>12</v>
      </c>
      <c r="E102" s="50"/>
      <c r="F102" s="52" t="s">
        <v>293</v>
      </c>
      <c r="G102" s="50" t="s">
        <v>268</v>
      </c>
      <c r="H102" s="58" t="s">
        <v>223</v>
      </c>
      <c r="I102" s="113"/>
      <c r="J102" s="62"/>
      <c r="K102" s="50" t="s">
        <v>58</v>
      </c>
      <c r="L102" s="58"/>
      <c r="M102" s="52"/>
      <c r="N102" s="50" t="s">
        <v>151</v>
      </c>
      <c r="O102" s="113"/>
      <c r="P102" s="113"/>
      <c r="Q102" s="50" t="s">
        <v>62</v>
      </c>
      <c r="R102" s="83">
        <v>2000000</v>
      </c>
      <c r="S102" s="64">
        <f t="shared" si="53"/>
        <v>200000</v>
      </c>
      <c r="T102" s="52"/>
      <c r="U102" s="65">
        <f t="shared" si="54"/>
        <v>2200000</v>
      </c>
      <c r="V102" s="79">
        <f t="shared" si="55"/>
        <v>2000000</v>
      </c>
      <c r="W102" s="52" t="s">
        <v>63</v>
      </c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64">
        <v>0</v>
      </c>
      <c r="AP102" s="64">
        <v>0</v>
      </c>
      <c r="AQ102" s="64">
        <v>0</v>
      </c>
      <c r="AR102" s="100">
        <f t="shared" si="44"/>
        <v>0</v>
      </c>
      <c r="AS102" s="103">
        <f t="shared" si="45"/>
        <v>0</v>
      </c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>
        <v>2000000</v>
      </c>
      <c r="BK102" s="224">
        <f t="shared" si="50"/>
        <v>0</v>
      </c>
      <c r="BL102" s="139">
        <f t="shared" si="51"/>
        <v>-2000000</v>
      </c>
      <c r="BM102" s="140">
        <f t="shared" si="52"/>
        <v>0</v>
      </c>
      <c r="BN102" s="52"/>
      <c r="BO102" s="152" t="s">
        <v>475</v>
      </c>
      <c r="BP102" s="152" t="s">
        <v>475</v>
      </c>
      <c r="BQ102" s="155">
        <f>SUM(V93:V102)</f>
        <v>17639272.72727273</v>
      </c>
      <c r="BR102" s="155">
        <f>SUM(AS93:AS102)</f>
        <v>0</v>
      </c>
      <c r="BS102" s="155">
        <f>BR89+BR92+BR102</f>
        <v>0</v>
      </c>
      <c r="BT102" s="152"/>
      <c r="BU102" s="152"/>
      <c r="BV102" s="152"/>
      <c r="BW102" s="152"/>
    </row>
    <row r="103" spans="1:75" s="36" customFormat="1">
      <c r="A103" s="68">
        <f>A102</f>
        <v>21</v>
      </c>
      <c r="B103" s="69"/>
      <c r="C103" s="66" t="s">
        <v>323</v>
      </c>
      <c r="D103" s="67"/>
      <c r="E103" s="68"/>
      <c r="F103" s="69"/>
      <c r="G103" s="69"/>
      <c r="H103" s="70"/>
      <c r="I103" s="66"/>
      <c r="J103" s="71"/>
      <c r="K103" s="68"/>
      <c r="L103" s="66"/>
      <c r="M103" s="69"/>
      <c r="N103" s="68"/>
      <c r="O103" s="71"/>
      <c r="P103" s="71"/>
      <c r="Q103" s="68"/>
      <c r="R103" s="72">
        <f>SUM(R82:R102)</f>
        <v>50749909.090909094</v>
      </c>
      <c r="S103" s="72">
        <f>SUM(S82:S102)</f>
        <v>5074990.9090909101</v>
      </c>
      <c r="T103" s="69"/>
      <c r="U103" s="72">
        <f t="shared" ref="U103:AR103" si="57">SUM(U82:U102)</f>
        <v>55824900.000000007</v>
      </c>
      <c r="V103" s="72">
        <f t="shared" si="57"/>
        <v>50749909.090909094</v>
      </c>
      <c r="W103" s="72">
        <f t="shared" si="57"/>
        <v>0</v>
      </c>
      <c r="X103" s="72">
        <f t="shared" si="57"/>
        <v>0</v>
      </c>
      <c r="Y103" s="72">
        <f t="shared" si="57"/>
        <v>0</v>
      </c>
      <c r="Z103" s="72">
        <f t="shared" si="57"/>
        <v>0</v>
      </c>
      <c r="AA103" s="72">
        <f t="shared" si="57"/>
        <v>0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2">
        <f t="shared" si="57"/>
        <v>0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2">
        <f t="shared" si="57"/>
        <v>0</v>
      </c>
      <c r="AQ103" s="72">
        <f t="shared" si="57"/>
        <v>0</v>
      </c>
      <c r="AR103" s="18">
        <f t="shared" si="57"/>
        <v>0</v>
      </c>
      <c r="AS103" s="18">
        <f>SUM(AS82:AS102)</f>
        <v>0</v>
      </c>
      <c r="AT103" s="146">
        <f t="shared" ref="AT103:BL103" si="58">SUM(AT82:AT102)</f>
        <v>5363182</v>
      </c>
      <c r="AU103" s="146">
        <f t="shared" si="58"/>
        <v>0</v>
      </c>
      <c r="AV103" s="146">
        <f t="shared" si="58"/>
        <v>0</v>
      </c>
      <c r="AW103" s="146">
        <f t="shared" si="58"/>
        <v>5363182</v>
      </c>
      <c r="AX103" s="146">
        <f t="shared" si="58"/>
        <v>0</v>
      </c>
      <c r="AY103" s="146">
        <f t="shared" si="58"/>
        <v>0</v>
      </c>
      <c r="AZ103" s="146">
        <f t="shared" si="58"/>
        <v>0</v>
      </c>
      <c r="BA103" s="146">
        <f t="shared" si="58"/>
        <v>0</v>
      </c>
      <c r="BB103" s="146">
        <f t="shared" si="58"/>
        <v>0</v>
      </c>
      <c r="BC103" s="146">
        <f t="shared" si="58"/>
        <v>0</v>
      </c>
      <c r="BD103" s="146">
        <f t="shared" si="58"/>
        <v>0</v>
      </c>
      <c r="BE103" s="146">
        <f t="shared" si="58"/>
        <v>0</v>
      </c>
      <c r="BF103" s="146">
        <f t="shared" si="58"/>
        <v>0</v>
      </c>
      <c r="BG103" s="146">
        <f t="shared" si="58"/>
        <v>0</v>
      </c>
      <c r="BH103" s="146">
        <f t="shared" si="58"/>
        <v>0</v>
      </c>
      <c r="BI103" s="146">
        <f t="shared" si="58"/>
        <v>0</v>
      </c>
      <c r="BJ103" s="232">
        <v>50749909.090909094</v>
      </c>
      <c r="BK103" s="146">
        <f t="shared" si="58"/>
        <v>5363182</v>
      </c>
      <c r="BL103" s="146">
        <f t="shared" si="58"/>
        <v>-45386727.090909094</v>
      </c>
      <c r="BM103" s="236">
        <f t="shared" si="52"/>
        <v>10.567865235763968</v>
      </c>
      <c r="BN103" s="72"/>
      <c r="BO103" s="156">
        <f>AS103</f>
        <v>0</v>
      </c>
      <c r="BP103" s="153"/>
      <c r="BQ103" s="153"/>
      <c r="BR103" s="153"/>
      <c r="BS103" s="153"/>
      <c r="BT103" s="153"/>
      <c r="BU103" s="153"/>
      <c r="BV103" s="153"/>
      <c r="BW103" s="153"/>
    </row>
    <row r="104" spans="1:75" s="36" customFormat="1">
      <c r="A104" s="92"/>
      <c r="B104" s="93"/>
      <c r="C104" s="20" t="s">
        <v>384</v>
      </c>
      <c r="D104" s="94"/>
      <c r="E104" s="92"/>
      <c r="F104" s="93"/>
      <c r="G104" s="93"/>
      <c r="H104" s="95"/>
      <c r="I104" s="20"/>
      <c r="J104" s="96"/>
      <c r="K104" s="92"/>
      <c r="L104" s="20"/>
      <c r="M104" s="93"/>
      <c r="N104" s="92"/>
      <c r="O104" s="96"/>
      <c r="P104" s="96"/>
      <c r="Q104" s="92"/>
      <c r="R104" s="97"/>
      <c r="S104" s="97"/>
      <c r="T104" s="93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234"/>
      <c r="BN104" s="97"/>
      <c r="BO104" s="153"/>
      <c r="BP104" s="153"/>
      <c r="BQ104" s="153"/>
      <c r="BR104" s="153"/>
      <c r="BS104" s="153"/>
      <c r="BT104" s="153"/>
      <c r="BU104" s="153"/>
      <c r="BV104" s="153"/>
      <c r="BW104" s="153"/>
    </row>
    <row r="105" spans="1:75" s="11" customFormat="1">
      <c r="A105" s="30">
        <v>1</v>
      </c>
      <c r="B105" s="31"/>
      <c r="C105" s="29" t="s">
        <v>324</v>
      </c>
      <c r="D105" s="29">
        <v>10.5</v>
      </c>
      <c r="E105" s="30"/>
      <c r="F105" s="29" t="s">
        <v>325</v>
      </c>
      <c r="G105" s="30" t="s">
        <v>326</v>
      </c>
      <c r="H105" s="32" t="s">
        <v>327</v>
      </c>
      <c r="I105" s="107" t="s">
        <v>637</v>
      </c>
      <c r="J105" s="33"/>
      <c r="K105" s="30" t="s">
        <v>58</v>
      </c>
      <c r="L105" s="29" t="s">
        <v>328</v>
      </c>
      <c r="M105" s="31" t="s">
        <v>329</v>
      </c>
      <c r="N105" s="88" t="s">
        <v>330</v>
      </c>
      <c r="O105" s="119">
        <v>44854</v>
      </c>
      <c r="P105" s="119">
        <v>45218</v>
      </c>
      <c r="Q105" s="30" t="s">
        <v>62</v>
      </c>
      <c r="R105" s="37">
        <v>1260000</v>
      </c>
      <c r="S105" s="89">
        <f>+R105*10%</f>
        <v>126000</v>
      </c>
      <c r="T105" s="31"/>
      <c r="U105" s="35">
        <f>+R105+S105+T105</f>
        <v>1386000</v>
      </c>
      <c r="V105" s="34">
        <f>+R105</f>
        <v>1260000</v>
      </c>
      <c r="W105" s="31" t="s">
        <v>63</v>
      </c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100">
        <v>0</v>
      </c>
      <c r="AP105" s="100">
        <v>0</v>
      </c>
      <c r="AQ105" s="100">
        <v>0</v>
      </c>
      <c r="AR105" s="100">
        <f t="shared" ref="AR105:AR111" si="59">AP105+AQ105</f>
        <v>0</v>
      </c>
      <c r="AS105" s="100">
        <f t="shared" ref="AS105:AS111" si="60">AO105+AR105</f>
        <v>0</v>
      </c>
      <c r="AT105" s="139"/>
      <c r="AU105" s="139"/>
      <c r="AV105" s="139"/>
      <c r="AW105" s="222">
        <f t="shared" ref="AW105:AW111" si="61">SUM(AT105:AV105)</f>
        <v>0</v>
      </c>
      <c r="AX105" s="139"/>
      <c r="AY105" s="139"/>
      <c r="AZ105" s="139"/>
      <c r="BA105" s="222">
        <f t="shared" ref="BA105:BA111" si="62">SUM(AX105:AZ105)</f>
        <v>0</v>
      </c>
      <c r="BB105" s="139"/>
      <c r="BC105" s="139"/>
      <c r="BD105" s="139"/>
      <c r="BE105" s="222">
        <f t="shared" ref="BE105:BE111" si="63">SUM(BB105:BD105)</f>
        <v>0</v>
      </c>
      <c r="BF105" s="139"/>
      <c r="BG105" s="139"/>
      <c r="BH105" s="139"/>
      <c r="BI105" s="222">
        <f t="shared" ref="BI105:BI111" si="64">SUM(BF105:BH105)</f>
        <v>0</v>
      </c>
      <c r="BJ105" s="222">
        <v>1260000</v>
      </c>
      <c r="BK105" s="224">
        <f t="shared" ref="BK105:BK111" si="65">AW105+BA105+BE105+BI105</f>
        <v>0</v>
      </c>
      <c r="BL105" s="139">
        <f t="shared" ref="BL105:BL111" si="66">BK105-R105</f>
        <v>-1260000</v>
      </c>
      <c r="BM105" s="139">
        <f t="shared" ref="BM105:BM112" si="67">BK105/BJ105*100</f>
        <v>0</v>
      </c>
      <c r="BN105" s="31"/>
      <c r="BO105" s="152" t="s">
        <v>477</v>
      </c>
      <c r="BP105" s="152" t="s">
        <v>477</v>
      </c>
      <c r="BQ105" s="152"/>
      <c r="BR105" s="152"/>
      <c r="BS105" s="152"/>
      <c r="BT105" s="152"/>
      <c r="BU105" s="152"/>
      <c r="BV105" s="152"/>
      <c r="BW105" s="152"/>
    </row>
    <row r="106" spans="1:75" s="11" customFormat="1">
      <c r="A106" s="40">
        <f>A105+1</f>
        <v>2</v>
      </c>
      <c r="B106" s="41"/>
      <c r="C106" s="38" t="s">
        <v>324</v>
      </c>
      <c r="D106" s="38">
        <v>10.5</v>
      </c>
      <c r="E106" s="40"/>
      <c r="F106" s="38" t="s">
        <v>325</v>
      </c>
      <c r="G106" s="40" t="s">
        <v>326</v>
      </c>
      <c r="H106" s="49" t="s">
        <v>327</v>
      </c>
      <c r="I106" s="107" t="s">
        <v>635</v>
      </c>
      <c r="J106" s="39"/>
      <c r="K106" s="40" t="s">
        <v>58</v>
      </c>
      <c r="L106" s="38" t="s">
        <v>331</v>
      </c>
      <c r="M106" s="41" t="s">
        <v>332</v>
      </c>
      <c r="N106" s="42" t="s">
        <v>333</v>
      </c>
      <c r="O106" s="119">
        <v>44854</v>
      </c>
      <c r="P106" s="119">
        <v>45218</v>
      </c>
      <c r="Q106" s="40" t="s">
        <v>62</v>
      </c>
      <c r="R106" s="43">
        <v>1782000</v>
      </c>
      <c r="S106" s="44">
        <f t="shared" ref="S106:S111" si="68">+R106*10%</f>
        <v>178200</v>
      </c>
      <c r="T106" s="41"/>
      <c r="U106" s="45">
        <f t="shared" ref="U106:U111" si="69">+R106+S106+T106</f>
        <v>1960200</v>
      </c>
      <c r="V106" s="46">
        <f t="shared" ref="V106:V111" si="70">+R106</f>
        <v>1782000</v>
      </c>
      <c r="W106" s="41" t="s">
        <v>63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100">
        <v>0</v>
      </c>
      <c r="AP106" s="100">
        <v>0</v>
      </c>
      <c r="AQ106" s="100">
        <v>0</v>
      </c>
      <c r="AR106" s="100">
        <f t="shared" si="59"/>
        <v>0</v>
      </c>
      <c r="AS106" s="100">
        <f t="shared" si="60"/>
        <v>0</v>
      </c>
      <c r="AT106" s="139"/>
      <c r="AU106" s="139"/>
      <c r="AV106" s="139"/>
      <c r="AW106" s="222">
        <f t="shared" si="61"/>
        <v>0</v>
      </c>
      <c r="AX106" s="139"/>
      <c r="AY106" s="139"/>
      <c r="AZ106" s="139"/>
      <c r="BA106" s="222">
        <f t="shared" si="62"/>
        <v>0</v>
      </c>
      <c r="BB106" s="139"/>
      <c r="BC106" s="139"/>
      <c r="BD106" s="139"/>
      <c r="BE106" s="222">
        <f t="shared" si="63"/>
        <v>0</v>
      </c>
      <c r="BF106" s="139"/>
      <c r="BG106" s="139"/>
      <c r="BH106" s="139"/>
      <c r="BI106" s="222">
        <f t="shared" si="64"/>
        <v>0</v>
      </c>
      <c r="BJ106" s="222">
        <v>1782000</v>
      </c>
      <c r="BK106" s="224">
        <f t="shared" si="65"/>
        <v>0</v>
      </c>
      <c r="BL106" s="139">
        <f t="shared" si="66"/>
        <v>-1782000</v>
      </c>
      <c r="BM106" s="139">
        <f t="shared" si="67"/>
        <v>0</v>
      </c>
      <c r="BN106" s="31"/>
      <c r="BO106" s="152" t="s">
        <v>477</v>
      </c>
      <c r="BP106" s="152" t="s">
        <v>477</v>
      </c>
      <c r="BQ106" s="152"/>
      <c r="BR106" s="152"/>
      <c r="BS106" s="152"/>
      <c r="BT106" s="152"/>
      <c r="BU106" s="152"/>
      <c r="BV106" s="152"/>
      <c r="BW106" s="152"/>
    </row>
    <row r="107" spans="1:75" s="11" customFormat="1">
      <c r="A107" s="40">
        <f t="shared" ref="A107:A111" si="71">A106+1</f>
        <v>3</v>
      </c>
      <c r="B107" s="41"/>
      <c r="C107" s="38" t="s">
        <v>324</v>
      </c>
      <c r="D107" s="38">
        <v>10.5</v>
      </c>
      <c r="E107" s="40"/>
      <c r="F107" s="38" t="s">
        <v>325</v>
      </c>
      <c r="G107" s="40" t="s">
        <v>326</v>
      </c>
      <c r="H107" s="49" t="s">
        <v>327</v>
      </c>
      <c r="I107" s="107" t="s">
        <v>491</v>
      </c>
      <c r="J107" s="39"/>
      <c r="K107" s="40" t="s">
        <v>58</v>
      </c>
      <c r="L107" s="38" t="s">
        <v>334</v>
      </c>
      <c r="M107" s="41" t="s">
        <v>335</v>
      </c>
      <c r="N107" s="42" t="s">
        <v>336</v>
      </c>
      <c r="O107" s="114">
        <v>44187</v>
      </c>
      <c r="P107" s="114">
        <v>44551</v>
      </c>
      <c r="Q107" s="40" t="s">
        <v>62</v>
      </c>
      <c r="R107" s="43">
        <v>1260000</v>
      </c>
      <c r="S107" s="44">
        <f t="shared" si="68"/>
        <v>126000</v>
      </c>
      <c r="T107" s="41"/>
      <c r="U107" s="45">
        <f t="shared" si="69"/>
        <v>1386000</v>
      </c>
      <c r="V107" s="46">
        <f t="shared" si="70"/>
        <v>1260000</v>
      </c>
      <c r="W107" s="41" t="s">
        <v>63</v>
      </c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100">
        <v>0</v>
      </c>
      <c r="AP107" s="100">
        <v>0</v>
      </c>
      <c r="AQ107" s="100">
        <v>0</v>
      </c>
      <c r="AR107" s="100">
        <f t="shared" si="59"/>
        <v>0</v>
      </c>
      <c r="AS107" s="100">
        <f t="shared" si="60"/>
        <v>0</v>
      </c>
      <c r="AT107" s="139"/>
      <c r="AU107" s="139"/>
      <c r="AV107" s="139"/>
      <c r="AW107" s="222">
        <f t="shared" si="61"/>
        <v>0</v>
      </c>
      <c r="AX107" s="139"/>
      <c r="AY107" s="139"/>
      <c r="AZ107" s="139"/>
      <c r="BA107" s="222">
        <f t="shared" si="62"/>
        <v>0</v>
      </c>
      <c r="BB107" s="139"/>
      <c r="BC107" s="139"/>
      <c r="BD107" s="139"/>
      <c r="BE107" s="222">
        <f t="shared" si="63"/>
        <v>0</v>
      </c>
      <c r="BF107" s="139"/>
      <c r="BG107" s="139"/>
      <c r="BH107" s="139"/>
      <c r="BI107" s="222">
        <f t="shared" si="64"/>
        <v>0</v>
      </c>
      <c r="BJ107" s="222">
        <v>1260000</v>
      </c>
      <c r="BK107" s="224">
        <f t="shared" si="65"/>
        <v>0</v>
      </c>
      <c r="BL107" s="139">
        <f t="shared" si="66"/>
        <v>-1260000</v>
      </c>
      <c r="BM107" s="139">
        <f t="shared" si="67"/>
        <v>0</v>
      </c>
      <c r="BN107" s="31"/>
      <c r="BO107" s="152" t="s">
        <v>477</v>
      </c>
      <c r="BP107" s="152" t="s">
        <v>477</v>
      </c>
      <c r="BQ107" s="152"/>
      <c r="BR107" s="152"/>
      <c r="BS107" s="152"/>
      <c r="BT107" s="152"/>
      <c r="BU107" s="152"/>
      <c r="BV107" s="152"/>
      <c r="BW107" s="152"/>
    </row>
    <row r="108" spans="1:75" s="11" customFormat="1">
      <c r="A108" s="40">
        <f t="shared" si="71"/>
        <v>4</v>
      </c>
      <c r="B108" s="41"/>
      <c r="C108" s="38" t="s">
        <v>324</v>
      </c>
      <c r="D108" s="38">
        <v>31.2</v>
      </c>
      <c r="E108" s="40"/>
      <c r="F108" s="38" t="s">
        <v>325</v>
      </c>
      <c r="G108" s="40" t="s">
        <v>326</v>
      </c>
      <c r="H108" s="49" t="s">
        <v>327</v>
      </c>
      <c r="I108" s="107" t="s">
        <v>402</v>
      </c>
      <c r="J108" s="39"/>
      <c r="K108" s="40" t="s">
        <v>58</v>
      </c>
      <c r="L108" s="38" t="s">
        <v>337</v>
      </c>
      <c r="M108" s="41" t="s">
        <v>338</v>
      </c>
      <c r="N108" s="42" t="s">
        <v>339</v>
      </c>
      <c r="O108" s="114">
        <v>44552</v>
      </c>
      <c r="P108" s="114">
        <v>44916</v>
      </c>
      <c r="Q108" s="40" t="s">
        <v>62</v>
      </c>
      <c r="R108" s="43">
        <v>1851090.9090909101</v>
      </c>
      <c r="S108" s="44">
        <f t="shared" si="68"/>
        <v>185109.09090909103</v>
      </c>
      <c r="T108" s="41"/>
      <c r="U108" s="45">
        <f t="shared" si="69"/>
        <v>2036200.0000000012</v>
      </c>
      <c r="V108" s="46">
        <f t="shared" si="70"/>
        <v>1851090.9090909101</v>
      </c>
      <c r="W108" s="41" t="s">
        <v>63</v>
      </c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100">
        <v>0</v>
      </c>
      <c r="AP108" s="100">
        <v>0</v>
      </c>
      <c r="AQ108" s="100">
        <v>0</v>
      </c>
      <c r="AR108" s="100">
        <f t="shared" si="59"/>
        <v>0</v>
      </c>
      <c r="AS108" s="100">
        <f t="shared" si="60"/>
        <v>0</v>
      </c>
      <c r="AT108" s="139"/>
      <c r="AU108" s="139"/>
      <c r="AV108" s="139"/>
      <c r="AW108" s="222">
        <f t="shared" si="61"/>
        <v>0</v>
      </c>
      <c r="AX108" s="139"/>
      <c r="AY108" s="139"/>
      <c r="AZ108" s="139"/>
      <c r="BA108" s="222">
        <f t="shared" si="62"/>
        <v>0</v>
      </c>
      <c r="BB108" s="139"/>
      <c r="BC108" s="139"/>
      <c r="BD108" s="139"/>
      <c r="BE108" s="222">
        <f t="shared" si="63"/>
        <v>0</v>
      </c>
      <c r="BF108" s="139"/>
      <c r="BG108" s="139"/>
      <c r="BH108" s="139"/>
      <c r="BI108" s="222">
        <f t="shared" si="64"/>
        <v>0</v>
      </c>
      <c r="BJ108" s="222">
        <v>1851090.9090909101</v>
      </c>
      <c r="BK108" s="224">
        <f t="shared" si="65"/>
        <v>0</v>
      </c>
      <c r="BL108" s="139">
        <f t="shared" si="66"/>
        <v>-1851090.9090909101</v>
      </c>
      <c r="BM108" s="139">
        <f t="shared" si="67"/>
        <v>0</v>
      </c>
      <c r="BN108" s="41"/>
      <c r="BO108" s="152" t="s">
        <v>477</v>
      </c>
      <c r="BP108" s="152" t="s">
        <v>477</v>
      </c>
      <c r="BQ108" s="152"/>
      <c r="BR108" s="152"/>
      <c r="BS108" s="152"/>
      <c r="BT108" s="152"/>
      <c r="BU108" s="152"/>
      <c r="BV108" s="152"/>
      <c r="BW108" s="152"/>
    </row>
    <row r="109" spans="1:75" s="11" customFormat="1">
      <c r="A109" s="40">
        <f t="shared" si="71"/>
        <v>5</v>
      </c>
      <c r="B109" s="41"/>
      <c r="C109" s="38" t="s">
        <v>340</v>
      </c>
      <c r="D109" s="38">
        <v>120</v>
      </c>
      <c r="E109" s="40"/>
      <c r="F109" s="38" t="s">
        <v>325</v>
      </c>
      <c r="G109" s="40">
        <v>6339863</v>
      </c>
      <c r="H109" s="49" t="s">
        <v>327</v>
      </c>
      <c r="I109" s="112"/>
      <c r="J109" s="39"/>
      <c r="K109" s="40" t="s">
        <v>132</v>
      </c>
      <c r="L109" s="38"/>
      <c r="M109" s="41"/>
      <c r="N109" s="40" t="s">
        <v>132</v>
      </c>
      <c r="O109" s="118"/>
      <c r="P109" s="118"/>
      <c r="Q109" s="40" t="s">
        <v>132</v>
      </c>
      <c r="R109" s="43">
        <v>10479090.909090901</v>
      </c>
      <c r="S109" s="44">
        <f t="shared" si="68"/>
        <v>1047909.0909090901</v>
      </c>
      <c r="T109" s="41"/>
      <c r="U109" s="45">
        <f t="shared" si="69"/>
        <v>11526999.999999991</v>
      </c>
      <c r="V109" s="46">
        <f t="shared" si="70"/>
        <v>10479090.909090901</v>
      </c>
      <c r="W109" s="41" t="s">
        <v>63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100">
        <v>0</v>
      </c>
      <c r="AP109" s="100">
        <v>0</v>
      </c>
      <c r="AQ109" s="100">
        <v>0</v>
      </c>
      <c r="AR109" s="100">
        <f t="shared" si="59"/>
        <v>0</v>
      </c>
      <c r="AS109" s="100">
        <f t="shared" si="60"/>
        <v>0</v>
      </c>
      <c r="AT109" s="139"/>
      <c r="AU109" s="139"/>
      <c r="AV109" s="139"/>
      <c r="AW109" s="222">
        <f t="shared" si="61"/>
        <v>0</v>
      </c>
      <c r="AX109" s="139"/>
      <c r="AY109" s="139"/>
      <c r="AZ109" s="139"/>
      <c r="BA109" s="222">
        <f t="shared" si="62"/>
        <v>0</v>
      </c>
      <c r="BB109" s="139"/>
      <c r="BC109" s="139"/>
      <c r="BD109" s="139"/>
      <c r="BE109" s="222">
        <f t="shared" si="63"/>
        <v>0</v>
      </c>
      <c r="BF109" s="139"/>
      <c r="BG109" s="139"/>
      <c r="BH109" s="139"/>
      <c r="BI109" s="222">
        <f t="shared" si="64"/>
        <v>0</v>
      </c>
      <c r="BJ109" s="222">
        <v>10479090.909090901</v>
      </c>
      <c r="BK109" s="224">
        <f t="shared" si="65"/>
        <v>0</v>
      </c>
      <c r="BL109" s="139">
        <f t="shared" si="66"/>
        <v>-10479090.909090901</v>
      </c>
      <c r="BM109" s="139">
        <f t="shared" si="67"/>
        <v>0</v>
      </c>
      <c r="BN109" s="41"/>
      <c r="BO109" s="152" t="s">
        <v>477</v>
      </c>
      <c r="BP109" s="152" t="s">
        <v>477</v>
      </c>
      <c r="BQ109" s="155">
        <f>SUM(V105:V109)</f>
        <v>16632181.818181811</v>
      </c>
      <c r="BR109" s="155">
        <f>SUM(AS105:AS109)</f>
        <v>0</v>
      </c>
      <c r="BS109" s="152"/>
      <c r="BT109" s="152"/>
      <c r="BU109" s="152"/>
      <c r="BV109" s="152"/>
      <c r="BW109" s="152"/>
    </row>
    <row r="110" spans="1:75" s="11" customFormat="1">
      <c r="A110" s="40">
        <f t="shared" si="71"/>
        <v>6</v>
      </c>
      <c r="B110" s="41"/>
      <c r="C110" s="38" t="s">
        <v>341</v>
      </c>
      <c r="D110" s="38"/>
      <c r="E110" s="38">
        <v>96</v>
      </c>
      <c r="F110" s="38" t="s">
        <v>342</v>
      </c>
      <c r="G110" s="40" t="s">
        <v>343</v>
      </c>
      <c r="H110" s="49" t="s">
        <v>327</v>
      </c>
      <c r="I110" s="107" t="s">
        <v>625</v>
      </c>
      <c r="J110" s="39"/>
      <c r="K110" s="40" t="s">
        <v>58</v>
      </c>
      <c r="L110" s="38" t="s">
        <v>344</v>
      </c>
      <c r="M110" s="41" t="s">
        <v>345</v>
      </c>
      <c r="N110" s="42" t="s">
        <v>346</v>
      </c>
      <c r="O110" s="173" t="s">
        <v>626</v>
      </c>
      <c r="P110" s="173" t="s">
        <v>627</v>
      </c>
      <c r="Q110" s="40" t="s">
        <v>62</v>
      </c>
      <c r="R110" s="43">
        <v>8009091</v>
      </c>
      <c r="S110" s="44">
        <f t="shared" si="68"/>
        <v>800909.10000000009</v>
      </c>
      <c r="T110" s="41"/>
      <c r="U110" s="45">
        <f t="shared" si="69"/>
        <v>8810000.0999999996</v>
      </c>
      <c r="V110" s="46">
        <f t="shared" si="70"/>
        <v>8009091</v>
      </c>
      <c r="W110" s="41" t="s">
        <v>63</v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100">
        <v>0</v>
      </c>
      <c r="AP110" s="100">
        <v>0</v>
      </c>
      <c r="AQ110" s="100">
        <v>0</v>
      </c>
      <c r="AR110" s="100">
        <f t="shared" si="59"/>
        <v>0</v>
      </c>
      <c r="AS110" s="100">
        <f t="shared" si="60"/>
        <v>0</v>
      </c>
      <c r="AT110" s="139"/>
      <c r="AU110" s="139"/>
      <c r="AV110" s="139"/>
      <c r="AW110" s="222">
        <f t="shared" si="61"/>
        <v>0</v>
      </c>
      <c r="AX110" s="139"/>
      <c r="AY110" s="139"/>
      <c r="AZ110" s="139"/>
      <c r="BA110" s="222">
        <f t="shared" si="62"/>
        <v>0</v>
      </c>
      <c r="BB110" s="139"/>
      <c r="BC110" s="139"/>
      <c r="BD110" s="139"/>
      <c r="BE110" s="222">
        <f t="shared" si="63"/>
        <v>0</v>
      </c>
      <c r="BF110" s="139"/>
      <c r="BG110" s="139"/>
      <c r="BH110" s="139"/>
      <c r="BI110" s="222">
        <f t="shared" si="64"/>
        <v>0</v>
      </c>
      <c r="BJ110" s="222">
        <v>8009091</v>
      </c>
      <c r="BK110" s="224">
        <f t="shared" si="65"/>
        <v>0</v>
      </c>
      <c r="BL110" s="139">
        <f t="shared" si="66"/>
        <v>-8009091</v>
      </c>
      <c r="BM110" s="139">
        <f t="shared" si="67"/>
        <v>0</v>
      </c>
      <c r="BN110" s="41"/>
      <c r="BO110" s="152" t="s">
        <v>477</v>
      </c>
      <c r="BP110" s="152" t="s">
        <v>478</v>
      </c>
      <c r="BQ110" s="155">
        <f>V110</f>
        <v>8009091</v>
      </c>
      <c r="BR110" s="155">
        <f>AS110</f>
        <v>0</v>
      </c>
      <c r="BS110" s="152"/>
      <c r="BT110" s="152"/>
      <c r="BU110" s="152"/>
      <c r="BV110" s="152"/>
      <c r="BW110" s="152"/>
    </row>
    <row r="111" spans="1:75" s="11" customFormat="1">
      <c r="A111" s="50">
        <f t="shared" si="71"/>
        <v>7</v>
      </c>
      <c r="B111" s="52"/>
      <c r="C111" s="58" t="s">
        <v>347</v>
      </c>
      <c r="D111" s="58"/>
      <c r="E111" s="58">
        <v>90</v>
      </c>
      <c r="F111" s="84"/>
      <c r="G111" s="50" t="s">
        <v>348</v>
      </c>
      <c r="H111" s="59" t="s">
        <v>327</v>
      </c>
      <c r="I111" s="160" t="s">
        <v>628</v>
      </c>
      <c r="J111" s="62"/>
      <c r="K111" s="50"/>
      <c r="L111" s="58" t="s">
        <v>349</v>
      </c>
      <c r="M111" s="52"/>
      <c r="N111" s="50" t="s">
        <v>151</v>
      </c>
      <c r="O111" s="173" t="s">
        <v>518</v>
      </c>
      <c r="P111" s="173" t="s">
        <v>519</v>
      </c>
      <c r="Q111" s="50" t="s">
        <v>62</v>
      </c>
      <c r="R111" s="83">
        <v>4130000</v>
      </c>
      <c r="S111" s="64">
        <f t="shared" si="68"/>
        <v>413000</v>
      </c>
      <c r="T111" s="52"/>
      <c r="U111" s="65">
        <f t="shared" si="69"/>
        <v>4543000</v>
      </c>
      <c r="V111" s="79">
        <f t="shared" si="70"/>
        <v>4130000</v>
      </c>
      <c r="W111" s="52" t="s">
        <v>63</v>
      </c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100">
        <v>0</v>
      </c>
      <c r="AP111" s="100">
        <v>0</v>
      </c>
      <c r="AQ111" s="100">
        <v>0</v>
      </c>
      <c r="AR111" s="100">
        <f t="shared" si="59"/>
        <v>0</v>
      </c>
      <c r="AS111" s="103">
        <f t="shared" si="60"/>
        <v>0</v>
      </c>
      <c r="AT111" s="140"/>
      <c r="AU111" s="140"/>
      <c r="AV111" s="140"/>
      <c r="AW111" s="222">
        <f t="shared" si="61"/>
        <v>0</v>
      </c>
      <c r="AX111" s="140"/>
      <c r="AY111" s="140"/>
      <c r="AZ111" s="140"/>
      <c r="BA111" s="222">
        <f t="shared" si="62"/>
        <v>0</v>
      </c>
      <c r="BB111" s="140"/>
      <c r="BC111" s="140"/>
      <c r="BD111" s="140"/>
      <c r="BE111" s="222">
        <f t="shared" si="63"/>
        <v>0</v>
      </c>
      <c r="BF111" s="140"/>
      <c r="BG111" s="140"/>
      <c r="BH111" s="140"/>
      <c r="BI111" s="222">
        <f t="shared" si="64"/>
        <v>0</v>
      </c>
      <c r="BJ111" s="222">
        <v>4130000</v>
      </c>
      <c r="BK111" s="224">
        <f t="shared" si="65"/>
        <v>0</v>
      </c>
      <c r="BL111" s="139">
        <f t="shared" si="66"/>
        <v>-4130000</v>
      </c>
      <c r="BM111" s="140">
        <f t="shared" si="67"/>
        <v>0</v>
      </c>
      <c r="BN111" s="52"/>
      <c r="BO111" s="152" t="s">
        <v>477</v>
      </c>
      <c r="BP111" s="152" t="s">
        <v>479</v>
      </c>
      <c r="BQ111" s="155">
        <f>V111</f>
        <v>4130000</v>
      </c>
      <c r="BR111" s="155">
        <f>AS111</f>
        <v>0</v>
      </c>
      <c r="BS111" s="152"/>
      <c r="BT111" s="152"/>
      <c r="BU111" s="152"/>
      <c r="BV111" s="152"/>
      <c r="BW111" s="152"/>
    </row>
    <row r="112" spans="1:75" s="36" customFormat="1">
      <c r="A112" s="68">
        <f>A111</f>
        <v>7</v>
      </c>
      <c r="B112" s="69"/>
      <c r="C112" s="66" t="s">
        <v>350</v>
      </c>
      <c r="D112" s="67"/>
      <c r="E112" s="68"/>
      <c r="F112" s="69"/>
      <c r="G112" s="68"/>
      <c r="H112" s="70"/>
      <c r="I112" s="161"/>
      <c r="J112" s="71"/>
      <c r="K112" s="68"/>
      <c r="L112" s="66"/>
      <c r="M112" s="69"/>
      <c r="N112" s="68"/>
      <c r="O112" s="71"/>
      <c r="P112" s="71"/>
      <c r="Q112" s="68"/>
      <c r="R112" s="72">
        <f>SUM(R105:R111)</f>
        <v>28771272.818181813</v>
      </c>
      <c r="S112" s="72">
        <f>SUM(S105:S111)</f>
        <v>2877127.2818181813</v>
      </c>
      <c r="T112" s="69"/>
      <c r="U112" s="72">
        <f>SUM(U105:U111)</f>
        <v>31648400.099999994</v>
      </c>
      <c r="V112" s="72">
        <f t="shared" ref="V112:AR112" si="72">SUM(V105:V111)</f>
        <v>28771272.818181813</v>
      </c>
      <c r="W112" s="72">
        <f t="shared" si="72"/>
        <v>0</v>
      </c>
      <c r="X112" s="72">
        <f t="shared" si="72"/>
        <v>0</v>
      </c>
      <c r="Y112" s="72">
        <f t="shared" si="72"/>
        <v>0</v>
      </c>
      <c r="Z112" s="72">
        <f t="shared" si="72"/>
        <v>0</v>
      </c>
      <c r="AA112" s="72">
        <f t="shared" si="72"/>
        <v>0</v>
      </c>
      <c r="AB112" s="72">
        <f t="shared" si="72"/>
        <v>0</v>
      </c>
      <c r="AC112" s="72">
        <f t="shared" si="72"/>
        <v>0</v>
      </c>
      <c r="AD112" s="72">
        <f t="shared" si="72"/>
        <v>0</v>
      </c>
      <c r="AE112" s="72">
        <f t="shared" si="72"/>
        <v>0</v>
      </c>
      <c r="AF112" s="72">
        <f t="shared" si="72"/>
        <v>0</v>
      </c>
      <c r="AG112" s="72">
        <f t="shared" si="72"/>
        <v>0</v>
      </c>
      <c r="AH112" s="72">
        <f t="shared" si="72"/>
        <v>0</v>
      </c>
      <c r="AI112" s="72">
        <f t="shared" si="72"/>
        <v>0</v>
      </c>
      <c r="AJ112" s="72">
        <f t="shared" si="72"/>
        <v>0</v>
      </c>
      <c r="AK112" s="72">
        <f t="shared" si="72"/>
        <v>0</v>
      </c>
      <c r="AL112" s="72">
        <f t="shared" si="72"/>
        <v>0</v>
      </c>
      <c r="AM112" s="72">
        <f t="shared" si="72"/>
        <v>0</v>
      </c>
      <c r="AN112" s="72">
        <f t="shared" si="72"/>
        <v>0</v>
      </c>
      <c r="AO112" s="72">
        <f t="shared" si="72"/>
        <v>0</v>
      </c>
      <c r="AP112" s="72">
        <f t="shared" si="72"/>
        <v>0</v>
      </c>
      <c r="AQ112" s="72">
        <f t="shared" si="72"/>
        <v>0</v>
      </c>
      <c r="AR112" s="18">
        <f t="shared" si="72"/>
        <v>0</v>
      </c>
      <c r="AS112" s="18">
        <f>SUM(AS105:AS111)</f>
        <v>0</v>
      </c>
      <c r="AT112" s="146">
        <f t="shared" ref="AT112:BL112" si="73">SUM(AT105:AT111)</f>
        <v>0</v>
      </c>
      <c r="AU112" s="146">
        <f t="shared" si="73"/>
        <v>0</v>
      </c>
      <c r="AV112" s="146">
        <f t="shared" si="73"/>
        <v>0</v>
      </c>
      <c r="AW112" s="146">
        <f t="shared" si="73"/>
        <v>0</v>
      </c>
      <c r="AX112" s="146">
        <f t="shared" si="73"/>
        <v>0</v>
      </c>
      <c r="AY112" s="146">
        <f t="shared" si="73"/>
        <v>0</v>
      </c>
      <c r="AZ112" s="146">
        <f t="shared" si="73"/>
        <v>0</v>
      </c>
      <c r="BA112" s="146">
        <f t="shared" si="73"/>
        <v>0</v>
      </c>
      <c r="BB112" s="146">
        <f t="shared" si="73"/>
        <v>0</v>
      </c>
      <c r="BC112" s="146">
        <f t="shared" si="73"/>
        <v>0</v>
      </c>
      <c r="BD112" s="146">
        <f t="shared" si="73"/>
        <v>0</v>
      </c>
      <c r="BE112" s="146">
        <f t="shared" si="73"/>
        <v>0</v>
      </c>
      <c r="BF112" s="146">
        <f t="shared" si="73"/>
        <v>0</v>
      </c>
      <c r="BG112" s="146">
        <f t="shared" si="73"/>
        <v>0</v>
      </c>
      <c r="BH112" s="146">
        <f t="shared" si="73"/>
        <v>0</v>
      </c>
      <c r="BI112" s="146">
        <f t="shared" si="73"/>
        <v>0</v>
      </c>
      <c r="BJ112" s="232">
        <v>28771272.818181813</v>
      </c>
      <c r="BK112" s="146">
        <f t="shared" si="73"/>
        <v>0</v>
      </c>
      <c r="BL112" s="146">
        <f t="shared" si="73"/>
        <v>-28771272.818181813</v>
      </c>
      <c r="BM112" s="236">
        <f t="shared" si="67"/>
        <v>0</v>
      </c>
      <c r="BN112" s="72"/>
      <c r="BO112" s="156">
        <f>AS112</f>
        <v>0</v>
      </c>
      <c r="BP112" s="153"/>
      <c r="BQ112" s="153"/>
      <c r="BR112" s="153"/>
      <c r="BS112" s="153"/>
      <c r="BT112" s="153"/>
      <c r="BU112" s="153"/>
      <c r="BV112" s="153"/>
      <c r="BW112" s="153"/>
    </row>
    <row r="113" spans="1:75" s="36" customFormat="1">
      <c r="A113" s="92"/>
      <c r="B113" s="93"/>
      <c r="C113" s="20" t="s">
        <v>385</v>
      </c>
      <c r="D113" s="94"/>
      <c r="E113" s="92"/>
      <c r="F113" s="93"/>
      <c r="G113" s="92"/>
      <c r="H113" s="95"/>
      <c r="I113" s="20"/>
      <c r="J113" s="96"/>
      <c r="K113" s="92"/>
      <c r="L113" s="20"/>
      <c r="M113" s="93"/>
      <c r="N113" s="92"/>
      <c r="O113" s="96"/>
      <c r="P113" s="96"/>
      <c r="Q113" s="92"/>
      <c r="R113" s="97"/>
      <c r="S113" s="97"/>
      <c r="T113" s="93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234"/>
      <c r="BN113" s="97"/>
      <c r="BO113" s="153"/>
      <c r="BP113" s="153"/>
      <c r="BQ113" s="153"/>
      <c r="BR113" s="153"/>
      <c r="BS113" s="153"/>
      <c r="BT113" s="153"/>
      <c r="BU113" s="153"/>
      <c r="BV113" s="153"/>
      <c r="BW113" s="153"/>
    </row>
    <row r="114" spans="1:75" s="11" customFormat="1">
      <c r="A114" s="30">
        <v>1</v>
      </c>
      <c r="B114" s="31"/>
      <c r="C114" s="29" t="s">
        <v>351</v>
      </c>
      <c r="D114" s="29">
        <v>20</v>
      </c>
      <c r="E114" s="30"/>
      <c r="F114" s="9" t="s">
        <v>352</v>
      </c>
      <c r="G114" s="30" t="s">
        <v>353</v>
      </c>
      <c r="H114" s="32" t="s">
        <v>327</v>
      </c>
      <c r="I114" s="107" t="s">
        <v>629</v>
      </c>
      <c r="J114" s="33"/>
      <c r="K114" s="30" t="s">
        <v>58</v>
      </c>
      <c r="L114" s="29" t="s">
        <v>354</v>
      </c>
      <c r="M114" s="31" t="s">
        <v>355</v>
      </c>
      <c r="N114" s="88" t="s">
        <v>356</v>
      </c>
      <c r="O114" s="173" t="s">
        <v>606</v>
      </c>
      <c r="P114" s="173" t="s">
        <v>630</v>
      </c>
      <c r="Q114" s="30" t="s">
        <v>62</v>
      </c>
      <c r="R114" s="37">
        <v>3300000</v>
      </c>
      <c r="S114" s="89">
        <f>+R114*10%</f>
        <v>330000</v>
      </c>
      <c r="T114" s="31"/>
      <c r="U114" s="35">
        <f>+R114+S114+T114</f>
        <v>3630000</v>
      </c>
      <c r="V114" s="34">
        <f>+R114</f>
        <v>3300000</v>
      </c>
      <c r="W114" s="31" t="s">
        <v>63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89">
        <v>0</v>
      </c>
      <c r="AP114" s="89">
        <v>0</v>
      </c>
      <c r="AQ114" s="89">
        <v>0</v>
      </c>
      <c r="AR114" s="100">
        <f t="shared" ref="AR114:AR122" si="74">AP114+AQ114</f>
        <v>0</v>
      </c>
      <c r="AS114" s="100">
        <f t="shared" ref="AS114:AS122" si="75">AO114+AR114</f>
        <v>0</v>
      </c>
      <c r="AT114" s="139"/>
      <c r="AU114" s="139"/>
      <c r="AV114" s="139"/>
      <c r="AW114" s="222">
        <f t="shared" ref="AW114:AW120" si="76">SUM(AT114:AV114)</f>
        <v>0</v>
      </c>
      <c r="AX114" s="139"/>
      <c r="AY114" s="139"/>
      <c r="AZ114" s="139"/>
      <c r="BA114" s="222">
        <f t="shared" ref="BA114:BA120" si="77">SUM(AX114:AZ114)</f>
        <v>0</v>
      </c>
      <c r="BB114" s="139"/>
      <c r="BC114" s="139"/>
      <c r="BD114" s="139"/>
      <c r="BE114" s="222">
        <f t="shared" ref="BE114:BE120" si="78">SUM(BB114:BD114)</f>
        <v>0</v>
      </c>
      <c r="BF114" s="139"/>
      <c r="BG114" s="139"/>
      <c r="BH114" s="139"/>
      <c r="BI114" s="222">
        <f t="shared" ref="BI114:BI120" si="79">SUM(BF114:BH114)</f>
        <v>0</v>
      </c>
      <c r="BJ114" s="222">
        <v>3300000</v>
      </c>
      <c r="BK114" s="224">
        <f t="shared" ref="BK114:BK120" si="80">AW114+BA114+BE114+BI114</f>
        <v>0</v>
      </c>
      <c r="BL114" s="139">
        <f t="shared" ref="BL114:BL120" si="81">BK114-R114</f>
        <v>-3300000</v>
      </c>
      <c r="BM114" s="139">
        <f t="shared" ref="BM114:BM123" si="82">BK114/BJ114*100</f>
        <v>0</v>
      </c>
      <c r="BN114" s="31"/>
      <c r="BO114" s="152" t="s">
        <v>480</v>
      </c>
      <c r="BP114" s="152" t="s">
        <v>480</v>
      </c>
      <c r="BQ114" s="152"/>
      <c r="BR114" s="152"/>
      <c r="BS114" s="152"/>
      <c r="BT114" s="152"/>
      <c r="BU114" s="152"/>
      <c r="BV114" s="152"/>
      <c r="BW114" s="152"/>
    </row>
    <row r="115" spans="1:75" s="11" customFormat="1">
      <c r="A115" s="40">
        <f>A114+1</f>
        <v>2</v>
      </c>
      <c r="B115" s="41"/>
      <c r="C115" s="38" t="s">
        <v>351</v>
      </c>
      <c r="D115" s="38">
        <v>12</v>
      </c>
      <c r="E115" s="40"/>
      <c r="F115" s="51" t="s">
        <v>352</v>
      </c>
      <c r="G115" s="40" t="s">
        <v>353</v>
      </c>
      <c r="H115" s="49" t="s">
        <v>327</v>
      </c>
      <c r="I115" s="107" t="s">
        <v>496</v>
      </c>
      <c r="J115" s="39"/>
      <c r="K115" s="40" t="s">
        <v>58</v>
      </c>
      <c r="L115" s="38" t="s">
        <v>357</v>
      </c>
      <c r="M115" s="41" t="s">
        <v>358</v>
      </c>
      <c r="N115" s="42" t="s">
        <v>359</v>
      </c>
      <c r="O115" s="114">
        <v>43827</v>
      </c>
      <c r="P115" s="114">
        <v>44192</v>
      </c>
      <c r="Q115" s="40" t="s">
        <v>62</v>
      </c>
      <c r="R115" s="43">
        <v>1980000</v>
      </c>
      <c r="S115" s="44">
        <f t="shared" ref="S115:S119" si="83">+R115*10%</f>
        <v>198000</v>
      </c>
      <c r="T115" s="41"/>
      <c r="U115" s="45">
        <f t="shared" ref="U115:U122" si="84">+R115+S115+T115</f>
        <v>2178000</v>
      </c>
      <c r="V115" s="46">
        <f t="shared" ref="V115:V122" si="85">+R115</f>
        <v>1980000</v>
      </c>
      <c r="W115" s="41" t="s">
        <v>63</v>
      </c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89">
        <v>0</v>
      </c>
      <c r="AP115" s="89">
        <v>0</v>
      </c>
      <c r="AQ115" s="89">
        <v>0</v>
      </c>
      <c r="AR115" s="100">
        <f t="shared" si="74"/>
        <v>0</v>
      </c>
      <c r="AS115" s="100">
        <f t="shared" si="75"/>
        <v>0</v>
      </c>
      <c r="AT115" s="139"/>
      <c r="AU115" s="139"/>
      <c r="AV115" s="139"/>
      <c r="AW115" s="222">
        <f t="shared" si="76"/>
        <v>0</v>
      </c>
      <c r="AX115" s="139"/>
      <c r="AY115" s="139"/>
      <c r="AZ115" s="139"/>
      <c r="BA115" s="222">
        <f t="shared" si="77"/>
        <v>0</v>
      </c>
      <c r="BB115" s="139"/>
      <c r="BC115" s="139"/>
      <c r="BD115" s="139"/>
      <c r="BE115" s="222">
        <f t="shared" si="78"/>
        <v>0</v>
      </c>
      <c r="BF115" s="139"/>
      <c r="BG115" s="139"/>
      <c r="BH115" s="139"/>
      <c r="BI115" s="222">
        <f t="shared" si="79"/>
        <v>0</v>
      </c>
      <c r="BJ115" s="222">
        <v>1980000</v>
      </c>
      <c r="BK115" s="224">
        <f t="shared" si="80"/>
        <v>0</v>
      </c>
      <c r="BL115" s="139">
        <f t="shared" si="81"/>
        <v>-1980000</v>
      </c>
      <c r="BM115" s="139">
        <f t="shared" si="82"/>
        <v>0</v>
      </c>
      <c r="BN115" s="41"/>
      <c r="BO115" s="152" t="s">
        <v>480</v>
      </c>
      <c r="BP115" s="152" t="s">
        <v>480</v>
      </c>
      <c r="BQ115" s="152"/>
      <c r="BR115" s="152"/>
      <c r="BS115" s="152"/>
      <c r="BT115" s="152"/>
      <c r="BU115" s="152"/>
      <c r="BV115" s="152"/>
      <c r="BW115" s="152"/>
    </row>
    <row r="116" spans="1:75" s="11" customFormat="1">
      <c r="A116" s="40">
        <f t="shared" ref="A116:A122" si="86">A115+1</f>
        <v>3</v>
      </c>
      <c r="B116" s="41"/>
      <c r="C116" s="38" t="s">
        <v>351</v>
      </c>
      <c r="D116" s="38">
        <v>20</v>
      </c>
      <c r="E116" s="40"/>
      <c r="F116" s="51" t="s">
        <v>352</v>
      </c>
      <c r="G116" s="40" t="s">
        <v>353</v>
      </c>
      <c r="H116" s="49" t="s">
        <v>327</v>
      </c>
      <c r="I116" s="107" t="s">
        <v>631</v>
      </c>
      <c r="J116" s="39"/>
      <c r="K116" s="40" t="s">
        <v>58</v>
      </c>
      <c r="L116" s="38" t="s">
        <v>360</v>
      </c>
      <c r="M116" s="41" t="s">
        <v>361</v>
      </c>
      <c r="N116" s="42" t="s">
        <v>362</v>
      </c>
      <c r="O116" s="173" t="s">
        <v>606</v>
      </c>
      <c r="P116" s="173" t="s">
        <v>630</v>
      </c>
      <c r="Q116" s="40" t="s">
        <v>62</v>
      </c>
      <c r="R116" s="43">
        <v>3300000</v>
      </c>
      <c r="S116" s="44">
        <f t="shared" si="83"/>
        <v>330000</v>
      </c>
      <c r="T116" s="41"/>
      <c r="U116" s="45">
        <f t="shared" si="84"/>
        <v>3630000</v>
      </c>
      <c r="V116" s="46">
        <f t="shared" si="85"/>
        <v>3300000</v>
      </c>
      <c r="W116" s="41" t="s">
        <v>63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89">
        <v>0</v>
      </c>
      <c r="AP116" s="89">
        <v>0</v>
      </c>
      <c r="AQ116" s="89">
        <v>0</v>
      </c>
      <c r="AR116" s="100">
        <f t="shared" si="74"/>
        <v>0</v>
      </c>
      <c r="AS116" s="100">
        <f t="shared" si="75"/>
        <v>0</v>
      </c>
      <c r="AT116" s="139"/>
      <c r="AU116" s="139"/>
      <c r="AV116" s="139"/>
      <c r="AW116" s="222">
        <f t="shared" si="76"/>
        <v>0</v>
      </c>
      <c r="AX116" s="139"/>
      <c r="AY116" s="139"/>
      <c r="AZ116" s="139"/>
      <c r="BA116" s="222">
        <f t="shared" si="77"/>
        <v>0</v>
      </c>
      <c r="BB116" s="139"/>
      <c r="BC116" s="139"/>
      <c r="BD116" s="139"/>
      <c r="BE116" s="222">
        <f t="shared" si="78"/>
        <v>0</v>
      </c>
      <c r="BF116" s="139"/>
      <c r="BG116" s="139"/>
      <c r="BH116" s="139"/>
      <c r="BI116" s="222">
        <f t="shared" si="79"/>
        <v>0</v>
      </c>
      <c r="BJ116" s="222">
        <v>3300000</v>
      </c>
      <c r="BK116" s="224">
        <f t="shared" si="80"/>
        <v>0</v>
      </c>
      <c r="BL116" s="139">
        <f t="shared" si="81"/>
        <v>-3300000</v>
      </c>
      <c r="BM116" s="139">
        <f t="shared" si="82"/>
        <v>0</v>
      </c>
      <c r="BN116" s="41"/>
      <c r="BO116" s="152" t="s">
        <v>480</v>
      </c>
      <c r="BP116" s="152" t="s">
        <v>480</v>
      </c>
      <c r="BQ116" s="152"/>
      <c r="BR116" s="152"/>
      <c r="BS116" s="152"/>
      <c r="BT116" s="152"/>
      <c r="BU116" s="152"/>
      <c r="BV116" s="152"/>
      <c r="BW116" s="152"/>
    </row>
    <row r="117" spans="1:75" s="11" customFormat="1">
      <c r="A117" s="40">
        <f t="shared" si="86"/>
        <v>4</v>
      </c>
      <c r="B117" s="41"/>
      <c r="C117" s="38" t="s">
        <v>351</v>
      </c>
      <c r="D117" s="38">
        <v>20</v>
      </c>
      <c r="E117" s="40"/>
      <c r="F117" s="51" t="s">
        <v>352</v>
      </c>
      <c r="G117" s="40" t="s">
        <v>353</v>
      </c>
      <c r="H117" s="49" t="s">
        <v>327</v>
      </c>
      <c r="I117" s="107" t="s">
        <v>632</v>
      </c>
      <c r="J117" s="39"/>
      <c r="K117" s="40" t="s">
        <v>58</v>
      </c>
      <c r="L117" s="38" t="s">
        <v>363</v>
      </c>
      <c r="M117" s="41" t="s">
        <v>364</v>
      </c>
      <c r="N117" s="42" t="s">
        <v>365</v>
      </c>
      <c r="O117" s="173" t="s">
        <v>633</v>
      </c>
      <c r="P117" s="173" t="s">
        <v>634</v>
      </c>
      <c r="Q117" s="40" t="s">
        <v>62</v>
      </c>
      <c r="R117" s="43">
        <v>3300000</v>
      </c>
      <c r="S117" s="44">
        <f t="shared" si="83"/>
        <v>330000</v>
      </c>
      <c r="T117" s="41"/>
      <c r="U117" s="45">
        <f t="shared" si="84"/>
        <v>3630000</v>
      </c>
      <c r="V117" s="46">
        <f t="shared" si="85"/>
        <v>3300000</v>
      </c>
      <c r="W117" s="41" t="s">
        <v>63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89">
        <v>0</v>
      </c>
      <c r="AP117" s="89">
        <v>0</v>
      </c>
      <c r="AQ117" s="89">
        <v>0</v>
      </c>
      <c r="AR117" s="100">
        <f t="shared" si="74"/>
        <v>0</v>
      </c>
      <c r="AS117" s="100">
        <f t="shared" si="75"/>
        <v>0</v>
      </c>
      <c r="AT117" s="139"/>
      <c r="AU117" s="139"/>
      <c r="AV117" s="139"/>
      <c r="AW117" s="222">
        <f t="shared" si="76"/>
        <v>0</v>
      </c>
      <c r="AX117" s="139"/>
      <c r="AY117" s="139"/>
      <c r="AZ117" s="139"/>
      <c r="BA117" s="222">
        <f t="shared" si="77"/>
        <v>0</v>
      </c>
      <c r="BB117" s="139"/>
      <c r="BC117" s="139"/>
      <c r="BD117" s="139"/>
      <c r="BE117" s="222">
        <f t="shared" si="78"/>
        <v>0</v>
      </c>
      <c r="BF117" s="139"/>
      <c r="BG117" s="139"/>
      <c r="BH117" s="139"/>
      <c r="BI117" s="222">
        <f t="shared" si="79"/>
        <v>0</v>
      </c>
      <c r="BJ117" s="222">
        <v>3300000</v>
      </c>
      <c r="BK117" s="224">
        <f t="shared" si="80"/>
        <v>0</v>
      </c>
      <c r="BL117" s="139">
        <f t="shared" si="81"/>
        <v>-3300000</v>
      </c>
      <c r="BM117" s="139">
        <f t="shared" si="82"/>
        <v>0</v>
      </c>
      <c r="BN117" s="41"/>
      <c r="BO117" s="152" t="s">
        <v>480</v>
      </c>
      <c r="BP117" s="152" t="s">
        <v>480</v>
      </c>
      <c r="BQ117" s="152"/>
      <c r="BR117" s="152"/>
      <c r="BS117" s="152"/>
      <c r="BT117" s="152"/>
      <c r="BU117" s="152"/>
      <c r="BV117" s="152"/>
      <c r="BW117" s="152"/>
    </row>
    <row r="118" spans="1:75" s="11" customFormat="1">
      <c r="A118" s="40">
        <f t="shared" si="86"/>
        <v>5</v>
      </c>
      <c r="B118" s="41"/>
      <c r="C118" s="38" t="s">
        <v>351</v>
      </c>
      <c r="D118" s="170">
        <v>10.5</v>
      </c>
      <c r="E118" s="40"/>
      <c r="F118" s="51" t="s">
        <v>352</v>
      </c>
      <c r="G118" s="40" t="s">
        <v>353</v>
      </c>
      <c r="H118" s="49" t="s">
        <v>327</v>
      </c>
      <c r="I118" s="107" t="s">
        <v>497</v>
      </c>
      <c r="J118" s="39"/>
      <c r="K118" s="40" t="s">
        <v>58</v>
      </c>
      <c r="L118" s="38" t="s">
        <v>366</v>
      </c>
      <c r="M118" s="41" t="s">
        <v>367</v>
      </c>
      <c r="N118" s="42" t="s">
        <v>368</v>
      </c>
      <c r="O118" s="114" t="s">
        <v>498</v>
      </c>
      <c r="P118" s="114" t="s">
        <v>499</v>
      </c>
      <c r="Q118" s="40" t="s">
        <v>62</v>
      </c>
      <c r="R118" s="43">
        <v>1680000</v>
      </c>
      <c r="S118" s="44">
        <f t="shared" si="83"/>
        <v>168000</v>
      </c>
      <c r="T118" s="41"/>
      <c r="U118" s="45">
        <f t="shared" si="84"/>
        <v>1848000</v>
      </c>
      <c r="V118" s="46">
        <f t="shared" si="85"/>
        <v>1680000</v>
      </c>
      <c r="W118" s="41" t="s">
        <v>63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89">
        <v>0</v>
      </c>
      <c r="AP118" s="89">
        <v>0</v>
      </c>
      <c r="AQ118" s="89">
        <v>0</v>
      </c>
      <c r="AR118" s="100">
        <f t="shared" si="74"/>
        <v>0</v>
      </c>
      <c r="AS118" s="100">
        <f t="shared" si="75"/>
        <v>0</v>
      </c>
      <c r="AT118" s="139"/>
      <c r="AU118" s="139"/>
      <c r="AV118" s="139"/>
      <c r="AW118" s="222">
        <f t="shared" si="76"/>
        <v>0</v>
      </c>
      <c r="AX118" s="139"/>
      <c r="AY118" s="139"/>
      <c r="AZ118" s="139"/>
      <c r="BA118" s="222">
        <f t="shared" si="77"/>
        <v>0</v>
      </c>
      <c r="BB118" s="139"/>
      <c r="BC118" s="139"/>
      <c r="BD118" s="139"/>
      <c r="BE118" s="222">
        <f t="shared" si="78"/>
        <v>0</v>
      </c>
      <c r="BF118" s="139"/>
      <c r="BG118" s="139"/>
      <c r="BH118" s="139"/>
      <c r="BI118" s="222">
        <f t="shared" si="79"/>
        <v>0</v>
      </c>
      <c r="BJ118" s="222">
        <v>1680000</v>
      </c>
      <c r="BK118" s="224">
        <f t="shared" si="80"/>
        <v>0</v>
      </c>
      <c r="BL118" s="139">
        <f t="shared" si="81"/>
        <v>-1680000</v>
      </c>
      <c r="BM118" s="139">
        <f t="shared" si="82"/>
        <v>0</v>
      </c>
      <c r="BN118" s="41"/>
      <c r="BO118" s="152" t="s">
        <v>480</v>
      </c>
      <c r="BP118" s="152" t="s">
        <v>480</v>
      </c>
      <c r="BQ118" s="152"/>
      <c r="BR118" s="152"/>
      <c r="BS118" s="152"/>
      <c r="BT118" s="152"/>
      <c r="BU118" s="152"/>
      <c r="BV118" s="152"/>
      <c r="BW118" s="152"/>
    </row>
    <row r="119" spans="1:75" s="11" customFormat="1">
      <c r="A119" s="40">
        <f t="shared" si="86"/>
        <v>6</v>
      </c>
      <c r="B119" s="41"/>
      <c r="C119" s="171" t="s">
        <v>504</v>
      </c>
      <c r="D119" s="38">
        <v>27</v>
      </c>
      <c r="E119" s="40"/>
      <c r="F119" s="51" t="s">
        <v>352</v>
      </c>
      <c r="G119" s="40" t="s">
        <v>353</v>
      </c>
      <c r="H119" s="49" t="s">
        <v>327</v>
      </c>
      <c r="I119" s="107" t="s">
        <v>500</v>
      </c>
      <c r="J119" s="39"/>
      <c r="K119" s="40" t="s">
        <v>58</v>
      </c>
      <c r="L119" s="38" t="s">
        <v>369</v>
      </c>
      <c r="M119" s="41" t="s">
        <v>370</v>
      </c>
      <c r="N119" s="42" t="s">
        <v>371</v>
      </c>
      <c r="O119" s="115">
        <v>43813</v>
      </c>
      <c r="P119" s="115">
        <v>44178</v>
      </c>
      <c r="Q119" s="40" t="s">
        <v>62</v>
      </c>
      <c r="R119" s="43">
        <v>2290909</v>
      </c>
      <c r="S119" s="44">
        <f t="shared" si="83"/>
        <v>229090.90000000002</v>
      </c>
      <c r="T119" s="41"/>
      <c r="U119" s="45">
        <f t="shared" si="84"/>
        <v>2519999.9</v>
      </c>
      <c r="V119" s="46">
        <f t="shared" si="85"/>
        <v>2290909</v>
      </c>
      <c r="W119" s="41" t="s">
        <v>63</v>
      </c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89">
        <v>0</v>
      </c>
      <c r="AP119" s="89">
        <v>0</v>
      </c>
      <c r="AQ119" s="89">
        <v>0</v>
      </c>
      <c r="AR119" s="100">
        <f t="shared" si="74"/>
        <v>0</v>
      </c>
      <c r="AS119" s="100">
        <f t="shared" si="75"/>
        <v>0</v>
      </c>
      <c r="AT119" s="139"/>
      <c r="AU119" s="139"/>
      <c r="AV119" s="139"/>
      <c r="AW119" s="222">
        <f t="shared" si="76"/>
        <v>0</v>
      </c>
      <c r="AX119" s="139"/>
      <c r="AY119" s="139"/>
      <c r="AZ119" s="139"/>
      <c r="BA119" s="222">
        <f t="shared" si="77"/>
        <v>0</v>
      </c>
      <c r="BB119" s="139"/>
      <c r="BC119" s="139"/>
      <c r="BD119" s="139"/>
      <c r="BE119" s="222">
        <f t="shared" si="78"/>
        <v>0</v>
      </c>
      <c r="BF119" s="139"/>
      <c r="BG119" s="139"/>
      <c r="BH119" s="139"/>
      <c r="BI119" s="222">
        <f t="shared" si="79"/>
        <v>0</v>
      </c>
      <c r="BJ119" s="222">
        <v>2290909</v>
      </c>
      <c r="BK119" s="224">
        <f t="shared" si="80"/>
        <v>0</v>
      </c>
      <c r="BL119" s="139">
        <f t="shared" si="81"/>
        <v>-2290909</v>
      </c>
      <c r="BM119" s="139">
        <f t="shared" si="82"/>
        <v>0</v>
      </c>
      <c r="BN119" s="41"/>
      <c r="BO119" s="152" t="s">
        <v>480</v>
      </c>
      <c r="BP119" s="152" t="s">
        <v>480</v>
      </c>
      <c r="BQ119" s="152"/>
      <c r="BR119" s="152"/>
      <c r="BS119" s="152"/>
      <c r="BT119" s="152"/>
      <c r="BU119" s="152"/>
      <c r="BV119" s="152"/>
      <c r="BW119" s="152"/>
    </row>
    <row r="120" spans="1:75" s="11" customFormat="1">
      <c r="A120" s="99">
        <f t="shared" si="86"/>
        <v>7</v>
      </c>
      <c r="B120" s="184"/>
      <c r="C120" s="237" t="s">
        <v>351</v>
      </c>
      <c r="D120" s="237">
        <v>25</v>
      </c>
      <c r="E120" s="99"/>
      <c r="F120" s="238" t="s">
        <v>352</v>
      </c>
      <c r="G120" s="99" t="s">
        <v>353</v>
      </c>
      <c r="H120" s="239" t="s">
        <v>327</v>
      </c>
      <c r="I120" s="160" t="s">
        <v>493</v>
      </c>
      <c r="J120" s="240"/>
      <c r="K120" s="99" t="s">
        <v>58</v>
      </c>
      <c r="L120" s="237" t="s">
        <v>372</v>
      </c>
      <c r="M120" s="184" t="s">
        <v>373</v>
      </c>
      <c r="N120" s="241" t="s">
        <v>374</v>
      </c>
      <c r="O120" s="168" t="s">
        <v>494</v>
      </c>
      <c r="P120" s="168" t="s">
        <v>495</v>
      </c>
      <c r="Q120" s="99" t="s">
        <v>376</v>
      </c>
      <c r="R120" s="242"/>
      <c r="S120" s="243"/>
      <c r="T120" s="184"/>
      <c r="U120" s="244">
        <f t="shared" si="84"/>
        <v>0</v>
      </c>
      <c r="V120" s="242">
        <v>4090909</v>
      </c>
      <c r="W120" s="184" t="s">
        <v>63</v>
      </c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313">
        <v>3307500</v>
      </c>
      <c r="AP120" s="89">
        <v>0</v>
      </c>
      <c r="AQ120" s="89">
        <v>0</v>
      </c>
      <c r="AR120" s="103">
        <f t="shared" si="74"/>
        <v>0</v>
      </c>
      <c r="AS120" s="103">
        <f t="shared" si="75"/>
        <v>3307500</v>
      </c>
      <c r="AT120" s="140"/>
      <c r="AU120" s="140"/>
      <c r="AV120" s="140"/>
      <c r="AW120" s="245">
        <f t="shared" si="76"/>
        <v>0</v>
      </c>
      <c r="AX120" s="140"/>
      <c r="AY120" s="140"/>
      <c r="AZ120" s="140"/>
      <c r="BA120" s="245">
        <f t="shared" si="77"/>
        <v>0</v>
      </c>
      <c r="BB120" s="140"/>
      <c r="BC120" s="140"/>
      <c r="BD120" s="140"/>
      <c r="BE120" s="245">
        <f t="shared" si="78"/>
        <v>0</v>
      </c>
      <c r="BF120" s="140"/>
      <c r="BG120" s="140"/>
      <c r="BH120" s="140"/>
      <c r="BI120" s="245">
        <f t="shared" si="79"/>
        <v>0</v>
      </c>
      <c r="BJ120" s="245">
        <v>0</v>
      </c>
      <c r="BK120" s="246">
        <f t="shared" si="80"/>
        <v>0</v>
      </c>
      <c r="BL120" s="140">
        <f t="shared" si="81"/>
        <v>0</v>
      </c>
      <c r="BM120" s="140" t="e">
        <f t="shared" si="82"/>
        <v>#DIV/0!</v>
      </c>
      <c r="BN120" s="184"/>
      <c r="BO120" s="152" t="s">
        <v>480</v>
      </c>
      <c r="BP120" s="152" t="s">
        <v>480</v>
      </c>
      <c r="BQ120" s="155">
        <f>SUM(V114:V120)</f>
        <v>19941818</v>
      </c>
      <c r="BR120" s="155">
        <f>SUM(AS114:AS120)</f>
        <v>3307500</v>
      </c>
      <c r="BS120" s="152"/>
      <c r="BT120" s="152"/>
      <c r="BU120" s="152"/>
      <c r="BV120" s="152"/>
      <c r="BW120" s="152"/>
    </row>
    <row r="121" spans="1:75" s="11" customFormat="1">
      <c r="A121" s="99">
        <f t="shared" si="86"/>
        <v>8</v>
      </c>
      <c r="B121" s="184"/>
      <c r="C121" s="252" t="s">
        <v>504</v>
      </c>
      <c r="D121" s="253">
        <v>27.5</v>
      </c>
      <c r="E121" s="99"/>
      <c r="F121" s="254" t="s">
        <v>352</v>
      </c>
      <c r="G121" s="99"/>
      <c r="H121" s="239" t="s">
        <v>327</v>
      </c>
      <c r="I121" s="255" t="s">
        <v>672</v>
      </c>
      <c r="J121" s="240"/>
      <c r="K121" s="99" t="s">
        <v>58</v>
      </c>
      <c r="L121" s="256" t="s">
        <v>676</v>
      </c>
      <c r="M121" s="257" t="s">
        <v>668</v>
      </c>
      <c r="N121" s="258" t="s">
        <v>669</v>
      </c>
      <c r="O121" s="168" t="s">
        <v>670</v>
      </c>
      <c r="P121" s="168" t="s">
        <v>671</v>
      </c>
      <c r="Q121" s="99" t="s">
        <v>376</v>
      </c>
      <c r="R121" s="242">
        <v>3468465</v>
      </c>
      <c r="S121" s="243">
        <f>+R121*11%</f>
        <v>381531.15</v>
      </c>
      <c r="T121" s="184"/>
      <c r="U121" s="244">
        <f t="shared" si="84"/>
        <v>3849996.15</v>
      </c>
      <c r="V121" s="46">
        <f t="shared" si="85"/>
        <v>3468465</v>
      </c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89">
        <v>0</v>
      </c>
      <c r="AP121" s="89">
        <v>0</v>
      </c>
      <c r="AQ121" s="89">
        <v>0</v>
      </c>
      <c r="AR121" s="183">
        <f t="shared" si="74"/>
        <v>0</v>
      </c>
      <c r="AS121" s="183">
        <f t="shared" si="75"/>
        <v>0</v>
      </c>
      <c r="AT121" s="259"/>
      <c r="AU121" s="259"/>
      <c r="AV121" s="259"/>
      <c r="AW121" s="245"/>
      <c r="AX121" s="259"/>
      <c r="AY121" s="259"/>
      <c r="AZ121" s="259"/>
      <c r="BA121" s="245"/>
      <c r="BB121" s="259"/>
      <c r="BC121" s="259"/>
      <c r="BD121" s="259"/>
      <c r="BE121" s="245"/>
      <c r="BF121" s="259"/>
      <c r="BG121" s="259"/>
      <c r="BH121" s="259"/>
      <c r="BI121" s="245"/>
      <c r="BJ121" s="245"/>
      <c r="BK121" s="246"/>
      <c r="BL121" s="259"/>
      <c r="BM121" s="259"/>
      <c r="BN121" s="184"/>
      <c r="BO121" s="152"/>
      <c r="BP121" s="152"/>
      <c r="BQ121" s="155"/>
      <c r="BR121" s="155"/>
      <c r="BS121" s="152"/>
      <c r="BT121" s="152"/>
      <c r="BU121" s="152"/>
      <c r="BV121" s="152"/>
      <c r="BW121" s="152"/>
    </row>
    <row r="122" spans="1:75" s="11" customFormat="1">
      <c r="A122" s="50">
        <f t="shared" si="86"/>
        <v>9</v>
      </c>
      <c r="B122" s="52"/>
      <c r="C122" s="252" t="s">
        <v>504</v>
      </c>
      <c r="D122" s="251">
        <v>16</v>
      </c>
      <c r="E122" s="50"/>
      <c r="F122" s="254" t="s">
        <v>352</v>
      </c>
      <c r="G122" s="50"/>
      <c r="H122" s="59" t="s">
        <v>327</v>
      </c>
      <c r="I122" s="255" t="s">
        <v>674</v>
      </c>
      <c r="J122" s="85"/>
      <c r="K122" s="99" t="s">
        <v>58</v>
      </c>
      <c r="L122" s="247" t="s">
        <v>675</v>
      </c>
      <c r="M122" s="248" t="s">
        <v>677</v>
      </c>
      <c r="N122" s="249" t="s">
        <v>678</v>
      </c>
      <c r="O122" s="168" t="s">
        <v>670</v>
      </c>
      <c r="P122" s="168" t="s">
        <v>671</v>
      </c>
      <c r="Q122" s="99" t="s">
        <v>376</v>
      </c>
      <c r="R122" s="79">
        <v>2018016</v>
      </c>
      <c r="S122" s="243">
        <f>+R122*11%</f>
        <v>221981.76</v>
      </c>
      <c r="T122" s="52"/>
      <c r="U122" s="244">
        <f t="shared" si="84"/>
        <v>2239997.7599999998</v>
      </c>
      <c r="V122" s="46">
        <f t="shared" si="85"/>
        <v>2018016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89">
        <v>0</v>
      </c>
      <c r="AP122" s="89">
        <v>0</v>
      </c>
      <c r="AQ122" s="89">
        <v>0</v>
      </c>
      <c r="AR122" s="183">
        <f t="shared" si="74"/>
        <v>0</v>
      </c>
      <c r="AS122" s="183">
        <f t="shared" si="75"/>
        <v>0</v>
      </c>
      <c r="AT122" s="250"/>
      <c r="AU122" s="250"/>
      <c r="AV122" s="250"/>
      <c r="AW122" s="223"/>
      <c r="AX122" s="250"/>
      <c r="AY122" s="250"/>
      <c r="AZ122" s="250"/>
      <c r="BA122" s="223"/>
      <c r="BB122" s="250"/>
      <c r="BC122" s="250"/>
      <c r="BD122" s="250"/>
      <c r="BE122" s="223"/>
      <c r="BF122" s="250"/>
      <c r="BG122" s="250"/>
      <c r="BH122" s="250"/>
      <c r="BI122" s="223"/>
      <c r="BJ122" s="223"/>
      <c r="BK122" s="225"/>
      <c r="BL122" s="250"/>
      <c r="BM122" s="250"/>
      <c r="BN122" s="52"/>
      <c r="BO122" s="152"/>
      <c r="BP122" s="152"/>
      <c r="BQ122" s="155"/>
      <c r="BR122" s="155"/>
      <c r="BS122" s="152"/>
      <c r="BT122" s="152"/>
      <c r="BU122" s="152"/>
      <c r="BV122" s="152"/>
      <c r="BW122" s="152"/>
    </row>
    <row r="123" spans="1:75" s="36" customFormat="1">
      <c r="A123" s="14">
        <f>A122</f>
        <v>9</v>
      </c>
      <c r="B123" s="15"/>
      <c r="C123" s="12" t="s">
        <v>377</v>
      </c>
      <c r="D123" s="13"/>
      <c r="E123" s="14"/>
      <c r="F123" s="15"/>
      <c r="G123" s="14"/>
      <c r="H123" s="16"/>
      <c r="I123" s="12"/>
      <c r="J123" s="17"/>
      <c r="K123" s="14"/>
      <c r="L123" s="12"/>
      <c r="M123" s="15"/>
      <c r="N123" s="14"/>
      <c r="O123" s="17"/>
      <c r="P123" s="17"/>
      <c r="Q123" s="14"/>
      <c r="R123" s="18">
        <f>SUM(R114:R122)</f>
        <v>21337390</v>
      </c>
      <c r="S123" s="18">
        <f>SUM(S114:S122)</f>
        <v>2188603.8099999996</v>
      </c>
      <c r="T123" s="18">
        <f t="shared" ref="T123:AN123" si="87">SUM(T114:T121)</f>
        <v>0</v>
      </c>
      <c r="U123" s="18">
        <f>SUM(U114:U122)</f>
        <v>23525993.809999995</v>
      </c>
      <c r="V123" s="18">
        <f>SUM(V114:V122)</f>
        <v>25428299</v>
      </c>
      <c r="W123" s="18">
        <f t="shared" si="87"/>
        <v>0</v>
      </c>
      <c r="X123" s="18">
        <f t="shared" si="87"/>
        <v>0</v>
      </c>
      <c r="Y123" s="18">
        <f t="shared" si="87"/>
        <v>0</v>
      </c>
      <c r="Z123" s="18">
        <f t="shared" si="87"/>
        <v>0</v>
      </c>
      <c r="AA123" s="18">
        <f t="shared" si="87"/>
        <v>0</v>
      </c>
      <c r="AB123" s="18">
        <f t="shared" si="87"/>
        <v>0</v>
      </c>
      <c r="AC123" s="18">
        <f t="shared" si="87"/>
        <v>0</v>
      </c>
      <c r="AD123" s="18">
        <f t="shared" si="87"/>
        <v>0</v>
      </c>
      <c r="AE123" s="18">
        <f t="shared" si="87"/>
        <v>0</v>
      </c>
      <c r="AF123" s="18">
        <f t="shared" si="87"/>
        <v>0</v>
      </c>
      <c r="AG123" s="18">
        <f t="shared" si="87"/>
        <v>0</v>
      </c>
      <c r="AH123" s="18">
        <f t="shared" si="87"/>
        <v>0</v>
      </c>
      <c r="AI123" s="18">
        <f t="shared" si="87"/>
        <v>0</v>
      </c>
      <c r="AJ123" s="18">
        <f t="shared" si="87"/>
        <v>0</v>
      </c>
      <c r="AK123" s="18">
        <f t="shared" si="87"/>
        <v>0</v>
      </c>
      <c r="AL123" s="18">
        <f t="shared" si="87"/>
        <v>0</v>
      </c>
      <c r="AM123" s="18">
        <f t="shared" si="87"/>
        <v>0</v>
      </c>
      <c r="AN123" s="18">
        <f t="shared" si="87"/>
        <v>0</v>
      </c>
      <c r="AO123" s="18">
        <f>SUM(AO114:AO122)</f>
        <v>3307500</v>
      </c>
      <c r="AP123" s="18">
        <f>SUM(AP114:AP122)</f>
        <v>0</v>
      </c>
      <c r="AQ123" s="18">
        <f>SUM(AQ114:AQ122)</f>
        <v>0</v>
      </c>
      <c r="AR123" s="18">
        <f>SUM(AR114:AR122)</f>
        <v>0</v>
      </c>
      <c r="AS123" s="18">
        <f>SUM(AS114:AS122)</f>
        <v>3307500</v>
      </c>
      <c r="AT123" s="146">
        <f t="shared" ref="AT123:BH123" si="88">SUM(AT114:AT120)</f>
        <v>0</v>
      </c>
      <c r="AU123" s="146">
        <f t="shared" si="88"/>
        <v>0</v>
      </c>
      <c r="AV123" s="146">
        <f t="shared" si="88"/>
        <v>0</v>
      </c>
      <c r="AW123" s="146">
        <f>SUM(AW114:AW120)</f>
        <v>0</v>
      </c>
      <c r="AX123" s="146">
        <f t="shared" si="88"/>
        <v>0</v>
      </c>
      <c r="AY123" s="146">
        <f t="shared" si="88"/>
        <v>0</v>
      </c>
      <c r="AZ123" s="146">
        <f t="shared" si="88"/>
        <v>0</v>
      </c>
      <c r="BA123" s="146">
        <f>SUM(BA114:BA120)</f>
        <v>0</v>
      </c>
      <c r="BB123" s="146">
        <f t="shared" si="88"/>
        <v>0</v>
      </c>
      <c r="BC123" s="146">
        <f t="shared" si="88"/>
        <v>0</v>
      </c>
      <c r="BD123" s="146">
        <f t="shared" si="88"/>
        <v>0</v>
      </c>
      <c r="BE123" s="146">
        <f>SUM(BE114:BE120)</f>
        <v>0</v>
      </c>
      <c r="BF123" s="146">
        <f t="shared" si="88"/>
        <v>0</v>
      </c>
      <c r="BG123" s="146">
        <f t="shared" si="88"/>
        <v>0</v>
      </c>
      <c r="BH123" s="146">
        <f t="shared" si="88"/>
        <v>0</v>
      </c>
      <c r="BI123" s="146">
        <f>SUM(BI114:BI120)</f>
        <v>0</v>
      </c>
      <c r="BJ123" s="232">
        <v>15850909</v>
      </c>
      <c r="BK123" s="146">
        <f t="shared" ref="BK123:BL123" si="89">SUM(BK114:BK120)</f>
        <v>0</v>
      </c>
      <c r="BL123" s="146">
        <f t="shared" si="89"/>
        <v>-15850909</v>
      </c>
      <c r="BM123" s="236">
        <f t="shared" si="82"/>
        <v>0</v>
      </c>
      <c r="BN123" s="18"/>
      <c r="BO123" s="156">
        <f>AS123</f>
        <v>3307500</v>
      </c>
      <c r="BP123" s="153" t="s">
        <v>673</v>
      </c>
      <c r="BQ123" s="153"/>
      <c r="BR123" s="153"/>
      <c r="BS123" s="153"/>
      <c r="BT123" s="153"/>
      <c r="BU123" s="153"/>
      <c r="BV123" s="153"/>
      <c r="BW123" s="153"/>
    </row>
    <row r="124" spans="1:75" s="36" customFormat="1">
      <c r="A124" s="200"/>
      <c r="B124" s="201"/>
      <c r="C124" s="161"/>
      <c r="D124" s="202"/>
      <c r="E124" s="200"/>
      <c r="F124" s="201"/>
      <c r="G124" s="200"/>
      <c r="H124" s="203"/>
      <c r="I124" s="161"/>
      <c r="J124" s="163"/>
      <c r="K124" s="200"/>
      <c r="L124" s="161"/>
      <c r="M124" s="201"/>
      <c r="N124" s="200"/>
      <c r="O124" s="163"/>
      <c r="P124" s="163"/>
      <c r="Q124" s="200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232"/>
      <c r="BK124" s="146"/>
      <c r="BL124" s="146"/>
      <c r="BM124" s="235"/>
      <c r="BN124" s="204"/>
      <c r="BO124" s="156"/>
      <c r="BP124" s="153"/>
      <c r="BQ124" s="153"/>
      <c r="BR124" s="153"/>
      <c r="BS124" s="153"/>
      <c r="BT124" s="153"/>
      <c r="BU124" s="153"/>
      <c r="BV124" s="153"/>
      <c r="BW124" s="153"/>
    </row>
    <row r="125" spans="1:75" s="36" customFormat="1">
      <c r="A125" s="200"/>
      <c r="B125" s="201"/>
      <c r="C125" s="20" t="s">
        <v>655</v>
      </c>
      <c r="D125" s="202"/>
      <c r="E125" s="200"/>
      <c r="F125" s="201"/>
      <c r="G125" s="200"/>
      <c r="H125" s="203"/>
      <c r="I125" s="161"/>
      <c r="J125" s="163"/>
      <c r="K125" s="200"/>
      <c r="L125" s="161"/>
      <c r="M125" s="201"/>
      <c r="N125" s="200"/>
      <c r="O125" s="163"/>
      <c r="P125" s="163"/>
      <c r="Q125" s="200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232"/>
      <c r="BK125" s="146"/>
      <c r="BL125" s="146"/>
      <c r="BM125" s="232"/>
      <c r="BN125" s="204"/>
      <c r="BO125" s="156"/>
      <c r="BP125" s="153"/>
      <c r="BQ125" s="153"/>
      <c r="BR125" s="153"/>
      <c r="BS125" s="153"/>
      <c r="BT125" s="153"/>
      <c r="BU125" s="153"/>
      <c r="BV125" s="153"/>
      <c r="BW125" s="153"/>
    </row>
    <row r="126" spans="1:75" s="220" customFormat="1" ht="45">
      <c r="A126" s="209">
        <v>1</v>
      </c>
      <c r="B126" s="210"/>
      <c r="C126" s="211" t="s">
        <v>645</v>
      </c>
      <c r="D126" s="212" t="s">
        <v>646</v>
      </c>
      <c r="E126" s="209"/>
      <c r="F126" s="213" t="s">
        <v>648</v>
      </c>
      <c r="G126" s="209"/>
      <c r="H126" s="214" t="s">
        <v>647</v>
      </c>
      <c r="I126" s="205" t="s">
        <v>649</v>
      </c>
      <c r="J126" s="215"/>
      <c r="K126" s="209"/>
      <c r="L126" s="211" t="s">
        <v>650</v>
      </c>
      <c r="M126" s="213" t="s">
        <v>651</v>
      </c>
      <c r="N126" s="209"/>
      <c r="O126" s="206" t="s">
        <v>652</v>
      </c>
      <c r="P126" s="206" t="s">
        <v>653</v>
      </c>
      <c r="Q126" s="209" t="s">
        <v>62</v>
      </c>
      <c r="R126" s="216"/>
      <c r="S126" s="216"/>
      <c r="T126" s="216"/>
      <c r="U126" s="207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08">
        <f t="shared" ref="AR126" si="90">AP126+AQ126</f>
        <v>0</v>
      </c>
      <c r="AS126" s="208">
        <f t="shared" ref="AS126" si="91">AO126+AR126</f>
        <v>0</v>
      </c>
      <c r="AT126" s="217"/>
      <c r="AU126" s="217"/>
      <c r="AV126" s="217"/>
      <c r="AW126" s="222">
        <f t="shared" ref="AW126" si="92">SUM(AT126:AV126)</f>
        <v>0</v>
      </c>
      <c r="AX126" s="217"/>
      <c r="AY126" s="217"/>
      <c r="AZ126" s="217"/>
      <c r="BA126" s="222">
        <f t="shared" ref="BA126" si="93">SUM(AX126:AZ126)</f>
        <v>0</v>
      </c>
      <c r="BB126" s="217"/>
      <c r="BC126" s="217"/>
      <c r="BD126" s="217"/>
      <c r="BE126" s="222">
        <f t="shared" ref="BE126" si="94">SUM(BB126:BD126)</f>
        <v>0</v>
      </c>
      <c r="BF126" s="217">
        <v>180000000</v>
      </c>
      <c r="BG126" s="217"/>
      <c r="BH126" s="217"/>
      <c r="BI126" s="229">
        <f t="shared" ref="BI126" si="95">SUM(BF126:BH126)</f>
        <v>180000000</v>
      </c>
      <c r="BJ126" s="229"/>
      <c r="BK126" s="230">
        <f>AW126+BA126+BE126+BI126</f>
        <v>180000000</v>
      </c>
      <c r="BL126" s="228">
        <f>BK126-R126</f>
        <v>180000000</v>
      </c>
      <c r="BM126" s="233"/>
      <c r="BN126" s="216"/>
      <c r="BO126" s="218"/>
      <c r="BP126" s="219"/>
      <c r="BQ126" s="219"/>
      <c r="BR126" s="219"/>
      <c r="BS126" s="219"/>
      <c r="BT126" s="219"/>
      <c r="BU126" s="219"/>
      <c r="BV126" s="219"/>
      <c r="BW126" s="219"/>
    </row>
    <row r="127" spans="1:75" s="36" customFormat="1">
      <c r="A127" s="200">
        <v>1</v>
      </c>
      <c r="B127" s="201"/>
      <c r="C127" s="12" t="s">
        <v>655</v>
      </c>
      <c r="D127" s="202"/>
      <c r="E127" s="200"/>
      <c r="F127" s="201"/>
      <c r="G127" s="200"/>
      <c r="H127" s="203"/>
      <c r="I127" s="161"/>
      <c r="J127" s="163"/>
      <c r="K127" s="200"/>
      <c r="L127" s="161"/>
      <c r="M127" s="201"/>
      <c r="N127" s="200"/>
      <c r="O127" s="163"/>
      <c r="P127" s="163"/>
      <c r="Q127" s="200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18">
        <f>SUM(AO126:AO126)</f>
        <v>0</v>
      </c>
      <c r="AP127" s="18">
        <f t="shared" ref="AP127:BL127" si="96">SUM(AP126:AP126)</f>
        <v>0</v>
      </c>
      <c r="AQ127" s="18">
        <f t="shared" si="96"/>
        <v>0</v>
      </c>
      <c r="AR127" s="18">
        <f t="shared" si="96"/>
        <v>0</v>
      </c>
      <c r="AS127" s="18">
        <f t="shared" si="96"/>
        <v>0</v>
      </c>
      <c r="AT127" s="18">
        <f t="shared" si="96"/>
        <v>0</v>
      </c>
      <c r="AU127" s="18">
        <f t="shared" si="96"/>
        <v>0</v>
      </c>
      <c r="AV127" s="18">
        <f t="shared" si="96"/>
        <v>0</v>
      </c>
      <c r="AW127" s="18">
        <f t="shared" si="96"/>
        <v>0</v>
      </c>
      <c r="AX127" s="18">
        <f t="shared" si="96"/>
        <v>0</v>
      </c>
      <c r="AY127" s="18">
        <f t="shared" si="96"/>
        <v>0</v>
      </c>
      <c r="AZ127" s="18">
        <f t="shared" si="96"/>
        <v>0</v>
      </c>
      <c r="BA127" s="18">
        <f t="shared" si="96"/>
        <v>0</v>
      </c>
      <c r="BB127" s="18">
        <f t="shared" si="96"/>
        <v>0</v>
      </c>
      <c r="BC127" s="18">
        <f t="shared" si="96"/>
        <v>0</v>
      </c>
      <c r="BD127" s="18">
        <f t="shared" si="96"/>
        <v>0</v>
      </c>
      <c r="BE127" s="18">
        <f t="shared" si="96"/>
        <v>0</v>
      </c>
      <c r="BF127" s="18">
        <f t="shared" si="96"/>
        <v>180000000</v>
      </c>
      <c r="BG127" s="18">
        <f t="shared" si="96"/>
        <v>0</v>
      </c>
      <c r="BH127" s="18">
        <f t="shared" si="96"/>
        <v>0</v>
      </c>
      <c r="BI127" s="18">
        <f t="shared" si="96"/>
        <v>180000000</v>
      </c>
      <c r="BJ127" s="18"/>
      <c r="BK127" s="18">
        <f t="shared" si="96"/>
        <v>180000000</v>
      </c>
      <c r="BL127" s="18">
        <f t="shared" si="96"/>
        <v>180000000</v>
      </c>
      <c r="BM127" s="18"/>
      <c r="BN127" s="204"/>
      <c r="BO127" s="156"/>
      <c r="BP127" s="156"/>
      <c r="BQ127" s="153"/>
      <c r="BR127" s="153"/>
      <c r="BS127" s="153"/>
      <c r="BT127" s="153"/>
      <c r="BU127" s="153"/>
      <c r="BV127" s="153"/>
      <c r="BW127" s="153"/>
    </row>
    <row r="128" spans="1:75" s="36" customFormat="1">
      <c r="A128" s="19">
        <f>+A123+A112+A103+A80+A64+A19+A127</f>
        <v>100</v>
      </c>
      <c r="B128" s="15"/>
      <c r="C128" s="15" t="s">
        <v>378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/>
      <c r="O128" s="15"/>
      <c r="P128" s="15"/>
      <c r="Q128" s="15"/>
      <c r="R128" s="19">
        <f>+R123+R112+R103+R80+R64+R19+R127</f>
        <v>480275499.81818187</v>
      </c>
      <c r="S128" s="19">
        <f>+S123+S112+S103+S80+S64+S19+S127</f>
        <v>48082414.791818187</v>
      </c>
      <c r="T128" s="19">
        <f t="shared" ref="T128:AN128" si="97">+T123+T112+T103+T80+T64+T19</f>
        <v>0</v>
      </c>
      <c r="U128" s="19">
        <f>+U123+U112+U103+U80+U64+U19+U127</f>
        <v>528357914.61000001</v>
      </c>
      <c r="V128" s="19">
        <f>+V123+V112+V103+V80+V64+V19+V127</f>
        <v>484366408.81818187</v>
      </c>
      <c r="W128" s="19">
        <f t="shared" si="97"/>
        <v>0</v>
      </c>
      <c r="X128" s="19">
        <f t="shared" si="97"/>
        <v>0</v>
      </c>
      <c r="Y128" s="19">
        <f t="shared" si="97"/>
        <v>0</v>
      </c>
      <c r="Z128" s="19">
        <f t="shared" si="97"/>
        <v>0</v>
      </c>
      <c r="AA128" s="19">
        <f t="shared" si="97"/>
        <v>0</v>
      </c>
      <c r="AB128" s="19">
        <f t="shared" si="97"/>
        <v>0</v>
      </c>
      <c r="AC128" s="19">
        <f t="shared" si="97"/>
        <v>0</v>
      </c>
      <c r="AD128" s="19">
        <f t="shared" si="97"/>
        <v>0</v>
      </c>
      <c r="AE128" s="19">
        <f t="shared" si="97"/>
        <v>0</v>
      </c>
      <c r="AF128" s="19">
        <f t="shared" si="97"/>
        <v>0</v>
      </c>
      <c r="AG128" s="19">
        <f t="shared" si="97"/>
        <v>0</v>
      </c>
      <c r="AH128" s="19">
        <f t="shared" si="97"/>
        <v>0</v>
      </c>
      <c r="AI128" s="19">
        <f t="shared" si="97"/>
        <v>0</v>
      </c>
      <c r="AJ128" s="19">
        <f t="shared" si="97"/>
        <v>0</v>
      </c>
      <c r="AK128" s="19">
        <f t="shared" si="97"/>
        <v>0</v>
      </c>
      <c r="AL128" s="19">
        <f t="shared" si="97"/>
        <v>0</v>
      </c>
      <c r="AM128" s="19">
        <f t="shared" si="97"/>
        <v>0</v>
      </c>
      <c r="AN128" s="19">
        <f t="shared" si="97"/>
        <v>0</v>
      </c>
      <c r="AO128" s="19">
        <f>+AO123+AO112+AO103+AO80+AO64+AO19+AO127</f>
        <v>19483172</v>
      </c>
      <c r="AP128" s="19">
        <f>+AP123+AP112+AP103+AP80+AP64+AP19+AP127</f>
        <v>0</v>
      </c>
      <c r="AQ128" s="19">
        <f t="shared" ref="AQ128:AR128" si="98">+AQ123+AQ112+AQ103+AQ80+AQ64+AQ19+AQ127</f>
        <v>4135134</v>
      </c>
      <c r="AR128" s="19">
        <f t="shared" si="98"/>
        <v>4135134</v>
      </c>
      <c r="AS128" s="19">
        <f>+AS123+AS112+AS103+AS80+AS64+AS19+AS127</f>
        <v>23618306</v>
      </c>
      <c r="AT128" s="19">
        <f t="shared" ref="AT128:BK128" si="99">+AT123+AT112+AT103+AT80+AT64+AT19+AT127</f>
        <v>25040454</v>
      </c>
      <c r="AU128" s="19">
        <f t="shared" si="99"/>
        <v>8590906</v>
      </c>
      <c r="AV128" s="19">
        <f t="shared" si="99"/>
        <v>2495454</v>
      </c>
      <c r="AW128" s="19">
        <f t="shared" si="99"/>
        <v>36126814</v>
      </c>
      <c r="AX128" s="19">
        <f t="shared" si="99"/>
        <v>4135135</v>
      </c>
      <c r="AY128" s="19">
        <f t="shared" si="99"/>
        <v>127771237</v>
      </c>
      <c r="AZ128" s="19">
        <f t="shared" si="99"/>
        <v>11517567</v>
      </c>
      <c r="BA128" s="19">
        <f t="shared" si="99"/>
        <v>143423939</v>
      </c>
      <c r="BB128" s="19">
        <f t="shared" si="99"/>
        <v>28560807</v>
      </c>
      <c r="BC128" s="19">
        <f t="shared" si="99"/>
        <v>33454846</v>
      </c>
      <c r="BD128" s="19">
        <f t="shared" si="99"/>
        <v>36215805</v>
      </c>
      <c r="BE128" s="19">
        <f t="shared" si="99"/>
        <v>99893620</v>
      </c>
      <c r="BF128" s="19">
        <f t="shared" si="99"/>
        <v>188722702</v>
      </c>
      <c r="BG128" s="19">
        <f t="shared" si="99"/>
        <v>0</v>
      </c>
      <c r="BH128" s="19">
        <f t="shared" si="99"/>
        <v>0</v>
      </c>
      <c r="BI128" s="19">
        <f t="shared" si="99"/>
        <v>188722702</v>
      </c>
      <c r="BJ128" s="19">
        <v>474789018.81818187</v>
      </c>
      <c r="BK128" s="19">
        <f t="shared" si="99"/>
        <v>468167075</v>
      </c>
      <c r="BL128" s="19">
        <f>+BL123+BL112+BL103+BL80+BL64+BL19</f>
        <v>-186621943.81818187</v>
      </c>
      <c r="BM128" s="236">
        <f t="shared" ref="BM128" si="100">BK128/BJ128*100</f>
        <v>98.605287073684892</v>
      </c>
      <c r="BN128" s="19"/>
      <c r="BO128" s="153"/>
      <c r="BP128" s="157"/>
      <c r="BQ128" s="157"/>
      <c r="BR128" s="156"/>
      <c r="BS128" s="153"/>
      <c r="BT128" s="153"/>
      <c r="BU128" s="153"/>
      <c r="BV128" s="153"/>
      <c r="BW128" s="153"/>
    </row>
    <row r="130" spans="1:65">
      <c r="A130" s="98"/>
      <c r="AO130" s="158"/>
      <c r="AS130" s="4" t="s">
        <v>734</v>
      </c>
      <c r="BK130" s="98">
        <f>BK128-AS128</f>
        <v>444548769</v>
      </c>
    </row>
    <row r="131" spans="1:65">
      <c r="B131" s="104" t="s">
        <v>386</v>
      </c>
      <c r="M131" s="1" t="s">
        <v>386</v>
      </c>
      <c r="AO131" s="98"/>
      <c r="AQ131" s="98"/>
      <c r="AR131" s="98"/>
      <c r="AS131" s="106" t="s">
        <v>396</v>
      </c>
      <c r="BK131" s="98">
        <f>BK128-BK127</f>
        <v>288167075</v>
      </c>
      <c r="BL131" s="98">
        <f>BK131-R128</f>
        <v>-192108424.81818187</v>
      </c>
      <c r="BM131" s="98"/>
    </row>
    <row r="132" spans="1:65">
      <c r="B132" s="1" t="s">
        <v>387</v>
      </c>
      <c r="M132" s="1" t="s">
        <v>543</v>
      </c>
      <c r="N132" s="1" t="s">
        <v>544</v>
      </c>
      <c r="AQ132" s="98"/>
      <c r="AS132" s="106" t="s">
        <v>397</v>
      </c>
    </row>
    <row r="133" spans="1:65">
      <c r="B133" s="175"/>
      <c r="M133"/>
      <c r="N133"/>
      <c r="AQ133" s="98"/>
      <c r="AS133"/>
    </row>
    <row r="134" spans="1:65">
      <c r="B134" s="175"/>
      <c r="M134"/>
      <c r="N134"/>
      <c r="AS134"/>
    </row>
    <row r="135" spans="1:65">
      <c r="B135" s="175"/>
      <c r="M135"/>
      <c r="N135"/>
      <c r="AS135"/>
    </row>
    <row r="136" spans="1:65">
      <c r="B136" s="176" t="s">
        <v>388</v>
      </c>
      <c r="M136" s="312" t="s">
        <v>723</v>
      </c>
      <c r="N136" s="312" t="s">
        <v>394</v>
      </c>
      <c r="AS136" s="312" t="s">
        <v>721</v>
      </c>
    </row>
    <row r="137" spans="1:65">
      <c r="B137" s="175" t="s">
        <v>389</v>
      </c>
      <c r="M137" t="s">
        <v>724</v>
      </c>
      <c r="N137" t="s">
        <v>395</v>
      </c>
      <c r="AS137" t="s">
        <v>722</v>
      </c>
    </row>
  </sheetData>
  <autoFilter ref="BO13:BP138"/>
  <mergeCells count="27">
    <mergeCell ref="A10:A11"/>
    <mergeCell ref="B10:B11"/>
    <mergeCell ref="C10:G10"/>
    <mergeCell ref="H10:H11"/>
    <mergeCell ref="I10:K10"/>
    <mergeCell ref="BK10:BK11"/>
    <mergeCell ref="BL10:BL11"/>
    <mergeCell ref="BM10:BM11"/>
    <mergeCell ref="BN10:BN11"/>
    <mergeCell ref="AF10:AI10"/>
    <mergeCell ref="AJ10:AM10"/>
    <mergeCell ref="AN10:AN11"/>
    <mergeCell ref="AO10:AS10"/>
    <mergeCell ref="AT10:AW10"/>
    <mergeCell ref="AX10:BA10"/>
    <mergeCell ref="D12:E12"/>
    <mergeCell ref="M45:M46"/>
    <mergeCell ref="N45:N46"/>
    <mergeCell ref="BB10:BE10"/>
    <mergeCell ref="BF10:BI10"/>
    <mergeCell ref="O10:Q10"/>
    <mergeCell ref="R10:U10"/>
    <mergeCell ref="V10:V11"/>
    <mergeCell ref="W10:W11"/>
    <mergeCell ref="X10:AA10"/>
    <mergeCell ref="AB10:AE10"/>
    <mergeCell ref="L10:N10"/>
  </mergeCells>
  <pageMargins left="0.31496062992125984" right="0" top="0.23622047244094491" bottom="0" header="0" footer="0"/>
  <pageSetup paperSize="9" scale="46" orientation="landscape" horizontalDpi="4294967293" r:id="rId1"/>
  <colBreaks count="2" manualBreakCount="2">
    <brk id="13" max="1048575" man="1"/>
    <brk id="6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Target Pendapatan</vt:lpstr>
      <vt:lpstr>Minggu I-Feb</vt:lpstr>
      <vt:lpstr>Minggu II-Feb (2)</vt:lpstr>
      <vt:lpstr>Minggu IV (2)</vt:lpstr>
      <vt:lpstr>MINGGU I MARET</vt:lpstr>
      <vt:lpstr>MINGGU II MARET </vt:lpstr>
      <vt:lpstr>MINGGU III MARET (2)</vt:lpstr>
      <vt:lpstr>MINGGU V MARET (2)</vt:lpstr>
      <vt:lpstr>MINGGU  I april </vt:lpstr>
      <vt:lpstr>MINGGU  II april (2)</vt:lpstr>
      <vt:lpstr>MINGGU  IV april (2)</vt:lpstr>
      <vt:lpstr>MINGGU I Mei</vt:lpstr>
      <vt:lpstr>tagihan Jan 2023</vt:lpstr>
      <vt:lpstr>'MINGGU  I april '!Print_Titles</vt:lpstr>
      <vt:lpstr>'MINGGU  II april (2)'!Print_Titles</vt:lpstr>
      <vt:lpstr>'MINGGU  IV april (2)'!Print_Titles</vt:lpstr>
      <vt:lpstr>'MINGGU I MARET'!Print_Titles</vt:lpstr>
      <vt:lpstr>'MINGGU I Mei'!Print_Titles</vt:lpstr>
      <vt:lpstr>'Minggu I-Feb'!Print_Titles</vt:lpstr>
      <vt:lpstr>'MINGGU II MARET '!Print_Titles</vt:lpstr>
      <vt:lpstr>'Minggu II-Feb (2)'!Print_Titles</vt:lpstr>
      <vt:lpstr>'MINGGU III MARET (2)'!Print_Titles</vt:lpstr>
      <vt:lpstr>'Minggu IV (2)'!Print_Titles</vt:lpstr>
      <vt:lpstr>'MINGGU V MARET (2)'!Print_Titles</vt:lpstr>
      <vt:lpstr>'tagihan Jan 2023'!Print_Titles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habil</cp:lastModifiedBy>
  <cp:lastPrinted>2023-04-05T03:06:07Z</cp:lastPrinted>
  <dcterms:created xsi:type="dcterms:W3CDTF">2022-01-07T03:45:21Z</dcterms:created>
  <dcterms:modified xsi:type="dcterms:W3CDTF">2023-05-04T04:18:38Z</dcterms:modified>
</cp:coreProperties>
</file>