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KPH Sukabumi\LKP\"/>
    </mc:Choice>
  </mc:AlternateContent>
  <bookViews>
    <workbookView xWindow="-105" yWindow="-105" windowWidth="19425" windowHeight="11505" activeTab="4"/>
  </bookViews>
  <sheets>
    <sheet name="RO" sheetId="3" r:id="rId1"/>
    <sheet name="Januari" sheetId="1" r:id="rId2"/>
    <sheet name="Februari" sheetId="4" r:id="rId3"/>
    <sheet name="Maret" sheetId="5" r:id="rId4"/>
    <sheet name="April" sheetId="6" r:id="rId5"/>
    <sheet name="Mei" sheetId="8" r:id="rId6"/>
    <sheet name="Sheet1" sheetId="7" r:id="rId7"/>
    <sheet name="Sheet2" sheetId="2" state="hidden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00" i="6" l="1"/>
  <c r="AD100" i="6"/>
  <c r="AC100" i="6"/>
  <c r="AB100" i="6"/>
  <c r="AA100" i="6"/>
  <c r="T100" i="6"/>
  <c r="U100" i="6"/>
  <c r="V100" i="6"/>
  <c r="X100" i="6"/>
  <c r="Y100" i="6"/>
  <c r="W100" i="6"/>
  <c r="AA100" i="8"/>
  <c r="Y100" i="8"/>
  <c r="Z100" i="8"/>
  <c r="AO101" i="8"/>
  <c r="AN101" i="8"/>
  <c r="AM101" i="8"/>
  <c r="X101" i="8"/>
  <c r="AN100" i="8"/>
  <c r="AM100" i="8"/>
  <c r="AO100" i="8" s="1"/>
  <c r="AC100" i="8"/>
  <c r="X100" i="8"/>
  <c r="V100" i="8"/>
  <c r="T100" i="8"/>
  <c r="H100" i="8"/>
  <c r="G100" i="8"/>
  <c r="AN99" i="8"/>
  <c r="AM99" i="8"/>
  <c r="AO99" i="8" s="1"/>
  <c r="AE99" i="8"/>
  <c r="AE100" i="8" s="1"/>
  <c r="AD99" i="8"/>
  <c r="AD100" i="8" s="1"/>
  <c r="AA99" i="8"/>
  <c r="T99" i="8"/>
  <c r="AO98" i="8"/>
  <c r="AN98" i="8"/>
  <c r="AM98" i="8"/>
  <c r="AD98" i="8"/>
  <c r="AE98" i="8" s="1"/>
  <c r="Z98" i="8"/>
  <c r="V98" i="8"/>
  <c r="W98" i="8" s="1"/>
  <c r="W100" i="8" s="1"/>
  <c r="U98" i="8"/>
  <c r="U100" i="8" s="1"/>
  <c r="AN97" i="8"/>
  <c r="AM97" i="8"/>
  <c r="AA97" i="8"/>
  <c r="AN96" i="8"/>
  <c r="AM96" i="8"/>
  <c r="AN95" i="8"/>
  <c r="AM95" i="8"/>
  <c r="AO95" i="8" s="1"/>
  <c r="AA95" i="8"/>
  <c r="AN94" i="8"/>
  <c r="AM94" i="8"/>
  <c r="AO94" i="8" s="1"/>
  <c r="AA94" i="8"/>
  <c r="AN93" i="8"/>
  <c r="AM93" i="8"/>
  <c r="AO93" i="8" s="1"/>
  <c r="AC93" i="8"/>
  <c r="AB93" i="8"/>
  <c r="X93" i="8"/>
  <c r="T93" i="8"/>
  <c r="AO92" i="8"/>
  <c r="AN92" i="8"/>
  <c r="AM92" i="8"/>
  <c r="AE92" i="8"/>
  <c r="AD92" i="8"/>
  <c r="AA92" i="8"/>
  <c r="U92" i="8"/>
  <c r="AO91" i="8"/>
  <c r="AN91" i="8"/>
  <c r="AM91" i="8"/>
  <c r="AE91" i="8"/>
  <c r="AD91" i="8"/>
  <c r="AA91" i="8"/>
  <c r="Z91" i="8"/>
  <c r="Y91" i="8"/>
  <c r="W91" i="8"/>
  <c r="V91" i="8"/>
  <c r="U91" i="8"/>
  <c r="A91" i="8"/>
  <c r="AO90" i="8"/>
  <c r="AN90" i="8"/>
  <c r="AM90" i="8"/>
  <c r="AA90" i="8"/>
  <c r="X90" i="8"/>
  <c r="V90" i="8"/>
  <c r="W90" i="8" s="1"/>
  <c r="U90" i="8"/>
  <c r="Y90" i="8" s="1"/>
  <c r="A90" i="8"/>
  <c r="AN89" i="8"/>
  <c r="AM89" i="8"/>
  <c r="AO89" i="8" s="1"/>
  <c r="AD89" i="8"/>
  <c r="AA89" i="8"/>
  <c r="AE89" i="8" s="1"/>
  <c r="Z89" i="8"/>
  <c r="X89" i="8"/>
  <c r="W89" i="8"/>
  <c r="V89" i="8"/>
  <c r="U89" i="8"/>
  <c r="Y89" i="8" s="1"/>
  <c r="A89" i="8"/>
  <c r="AO88" i="8"/>
  <c r="AN88" i="8"/>
  <c r="AM88" i="8"/>
  <c r="AD88" i="8"/>
  <c r="AD93" i="8" s="1"/>
  <c r="AA88" i="8"/>
  <c r="Z88" i="8"/>
  <c r="Z93" i="8" s="1"/>
  <c r="V88" i="8"/>
  <c r="V93" i="8" s="1"/>
  <c r="U88" i="8"/>
  <c r="AN87" i="8"/>
  <c r="AM87" i="8"/>
  <c r="AA87" i="8"/>
  <c r="V87" i="8"/>
  <c r="AO86" i="8"/>
  <c r="AN86" i="8"/>
  <c r="AM86" i="8"/>
  <c r="AD86" i="8"/>
  <c r="AC86" i="8"/>
  <c r="AB86" i="8"/>
  <c r="X86" i="8"/>
  <c r="T86" i="8"/>
  <c r="AN85" i="8"/>
  <c r="AM85" i="8"/>
  <c r="AD85" i="8"/>
  <c r="AA85" i="8"/>
  <c r="AE85" i="8" s="1"/>
  <c r="Z85" i="8"/>
  <c r="V85" i="8"/>
  <c r="W85" i="8" s="1"/>
  <c r="U85" i="8"/>
  <c r="Y85" i="8" s="1"/>
  <c r="AN84" i="8"/>
  <c r="AM84" i="8"/>
  <c r="AD84" i="8"/>
  <c r="AA84" i="8"/>
  <c r="AE84" i="8" s="1"/>
  <c r="Z84" i="8"/>
  <c r="V84" i="8"/>
  <c r="W84" i="8" s="1"/>
  <c r="U84" i="8"/>
  <c r="Y84" i="8" s="1"/>
  <c r="AN83" i="8"/>
  <c r="AM83" i="8"/>
  <c r="AO83" i="8" s="1"/>
  <c r="AD83" i="8"/>
  <c r="AA83" i="8"/>
  <c r="AE83" i="8" s="1"/>
  <c r="Z83" i="8"/>
  <c r="V83" i="8"/>
  <c r="W83" i="8" s="1"/>
  <c r="U83" i="8"/>
  <c r="Y83" i="8" s="1"/>
  <c r="AN82" i="8"/>
  <c r="AM82" i="8"/>
  <c r="AO82" i="8" s="1"/>
  <c r="AD82" i="8"/>
  <c r="AA82" i="8"/>
  <c r="AE82" i="8" s="1"/>
  <c r="Z82" i="8"/>
  <c r="V82" i="8"/>
  <c r="W82" i="8" s="1"/>
  <c r="U82" i="8"/>
  <c r="Y82" i="8" s="1"/>
  <c r="Y86" i="8" s="1"/>
  <c r="AN81" i="8"/>
  <c r="AM81" i="8"/>
  <c r="AD81" i="8"/>
  <c r="AA81" i="8"/>
  <c r="AE81" i="8" s="1"/>
  <c r="Z81" i="8"/>
  <c r="V81" i="8"/>
  <c r="W81" i="8" s="1"/>
  <c r="U81" i="8"/>
  <c r="Y81" i="8" s="1"/>
  <c r="AN80" i="8"/>
  <c r="AM80" i="8"/>
  <c r="AD80" i="8"/>
  <c r="AA80" i="8"/>
  <c r="AE80" i="8" s="1"/>
  <c r="Z80" i="8"/>
  <c r="V80" i="8"/>
  <c r="W80" i="8" s="1"/>
  <c r="U80" i="8"/>
  <c r="Y80" i="8" s="1"/>
  <c r="A80" i="8"/>
  <c r="A81" i="8" s="1"/>
  <c r="A82" i="8" s="1"/>
  <c r="A83" i="8" s="1"/>
  <c r="A84" i="8" s="1"/>
  <c r="A85" i="8" s="1"/>
  <c r="AN79" i="8"/>
  <c r="AM79" i="8"/>
  <c r="AD79" i="8"/>
  <c r="AA79" i="8"/>
  <c r="Z79" i="8"/>
  <c r="Z86" i="8" s="1"/>
  <c r="V79" i="8"/>
  <c r="W79" i="8" s="1"/>
  <c r="U79" i="8"/>
  <c r="Y79" i="8" s="1"/>
  <c r="AN78" i="8"/>
  <c r="AM78" i="8"/>
  <c r="AO78" i="8" s="1"/>
  <c r="AI78" i="8"/>
  <c r="AA78" i="8"/>
  <c r="AN77" i="8"/>
  <c r="AM77" i="8"/>
  <c r="AO77" i="8" s="1"/>
  <c r="AK77" i="8"/>
  <c r="AI77" i="8"/>
  <c r="AC77" i="8"/>
  <c r="AB77" i="8"/>
  <c r="Z77" i="8"/>
  <c r="X77" i="8"/>
  <c r="T77" i="8"/>
  <c r="AO76" i="8"/>
  <c r="AN76" i="8"/>
  <c r="AM76" i="8"/>
  <c r="AD76" i="8"/>
  <c r="AA76" i="8"/>
  <c r="AN75" i="8"/>
  <c r="AM75" i="8"/>
  <c r="AO75" i="8" s="1"/>
  <c r="AH75" i="8"/>
  <c r="AD75" i="8"/>
  <c r="AA75" i="8"/>
  <c r="AE75" i="8" s="1"/>
  <c r="Z75" i="8"/>
  <c r="V75" i="8"/>
  <c r="W75" i="8" s="1"/>
  <c r="U75" i="8"/>
  <c r="Y75" i="8" s="1"/>
  <c r="AN74" i="8"/>
  <c r="AM74" i="8"/>
  <c r="AO74" i="8" s="1"/>
  <c r="AH74" i="8"/>
  <c r="AD74" i="8"/>
  <c r="AA74" i="8"/>
  <c r="Z74" i="8"/>
  <c r="W74" i="8"/>
  <c r="V74" i="8"/>
  <c r="U74" i="8"/>
  <c r="Y74" i="8" s="1"/>
  <c r="AN73" i="8"/>
  <c r="AO73" i="8" s="1"/>
  <c r="AM73" i="8"/>
  <c r="AH73" i="8"/>
  <c r="AD73" i="8"/>
  <c r="AE73" i="8" s="1"/>
  <c r="AA73" i="8"/>
  <c r="Z73" i="8"/>
  <c r="Y73" i="8"/>
  <c r="W73" i="8"/>
  <c r="V73" i="8"/>
  <c r="U73" i="8"/>
  <c r="AO72" i="8"/>
  <c r="AN72" i="8"/>
  <c r="AM72" i="8"/>
  <c r="AH72" i="8"/>
  <c r="AE72" i="8"/>
  <c r="AD72" i="8"/>
  <c r="AA72" i="8"/>
  <c r="Z72" i="8"/>
  <c r="Y72" i="8"/>
  <c r="W72" i="8"/>
  <c r="V72" i="8"/>
  <c r="U72" i="8"/>
  <c r="A72" i="8"/>
  <c r="A73" i="8" s="1"/>
  <c r="A74" i="8" s="1"/>
  <c r="A75" i="8" s="1"/>
  <c r="AN71" i="8"/>
  <c r="AM71" i="8"/>
  <c r="AO71" i="8" s="1"/>
  <c r="AH71" i="8"/>
  <c r="AD71" i="8"/>
  <c r="AA71" i="8"/>
  <c r="AE71" i="8" s="1"/>
  <c r="Z71" i="8"/>
  <c r="V71" i="8"/>
  <c r="W71" i="8" s="1"/>
  <c r="U71" i="8"/>
  <c r="Y71" i="8" s="1"/>
  <c r="AN70" i="8"/>
  <c r="AM70" i="8"/>
  <c r="AH70" i="8"/>
  <c r="AD70" i="8"/>
  <c r="AD77" i="8" s="1"/>
  <c r="AA70" i="8"/>
  <c r="Z70" i="8"/>
  <c r="V70" i="8"/>
  <c r="W70" i="8" s="1"/>
  <c r="U70" i="8"/>
  <c r="Y70" i="8" s="1"/>
  <c r="AN69" i="8"/>
  <c r="AO69" i="8" s="1"/>
  <c r="AM69" i="8"/>
  <c r="AD69" i="8"/>
  <c r="AA69" i="8"/>
  <c r="Z69" i="8"/>
  <c r="W69" i="8"/>
  <c r="V69" i="8"/>
  <c r="U69" i="8"/>
  <c r="Y69" i="8" s="1"/>
  <c r="AN68" i="8"/>
  <c r="AO68" i="8" s="1"/>
  <c r="AM68" i="8"/>
  <c r="AD68" i="8"/>
  <c r="AA68" i="8"/>
  <c r="AE68" i="8" s="1"/>
  <c r="Z68" i="8"/>
  <c r="W68" i="8"/>
  <c r="V68" i="8"/>
  <c r="U68" i="8"/>
  <c r="Y68" i="8" s="1"/>
  <c r="AO67" i="8"/>
  <c r="AN67" i="8"/>
  <c r="AM67" i="8"/>
  <c r="AD67" i="8"/>
  <c r="AA67" i="8"/>
  <c r="Z67" i="8"/>
  <c r="V67" i="8"/>
  <c r="W67" i="8" s="1"/>
  <c r="U67" i="8"/>
  <c r="U77" i="8" s="1"/>
  <c r="A67" i="8"/>
  <c r="A68" i="8" s="1"/>
  <c r="A69" i="8" s="1"/>
  <c r="A70" i="8" s="1"/>
  <c r="A71" i="8" s="1"/>
  <c r="AN66" i="8"/>
  <c r="AO66" i="8" s="1"/>
  <c r="AM66" i="8"/>
  <c r="AH66" i="8"/>
  <c r="AD66" i="8"/>
  <c r="AE66" i="8" s="1"/>
  <c r="AA66" i="8"/>
  <c r="Z66" i="8"/>
  <c r="Y66" i="8"/>
  <c r="W66" i="8"/>
  <c r="V66" i="8"/>
  <c r="U66" i="8"/>
  <c r="AN65" i="8"/>
  <c r="AO65" i="8" s="1"/>
  <c r="AM65" i="8"/>
  <c r="AA65" i="8"/>
  <c r="AN64" i="8"/>
  <c r="AO64" i="8" s="1"/>
  <c r="AM64" i="8"/>
  <c r="AC64" i="8"/>
  <c r="AB64" i="8"/>
  <c r="X64" i="8"/>
  <c r="AN63" i="8"/>
  <c r="AM63" i="8"/>
  <c r="AO63" i="8" s="1"/>
  <c r="AE63" i="8"/>
  <c r="AD63" i="8"/>
  <c r="AA63" i="8"/>
  <c r="Z63" i="8"/>
  <c r="Y63" i="8"/>
  <c r="AN62" i="8"/>
  <c r="AM62" i="8"/>
  <c r="AO62" i="8" s="1"/>
  <c r="AD62" i="8"/>
  <c r="AA62" i="8"/>
  <c r="V62" i="8"/>
  <c r="U62" i="8"/>
  <c r="T62" i="8"/>
  <c r="Y62" i="8" s="1"/>
  <c r="AN61" i="8"/>
  <c r="AM61" i="8"/>
  <c r="AO61" i="8" s="1"/>
  <c r="AD61" i="8"/>
  <c r="AA61" i="8"/>
  <c r="Y61" i="8"/>
  <c r="V61" i="8"/>
  <c r="W61" i="8" s="1"/>
  <c r="U61" i="8"/>
  <c r="AN60" i="8"/>
  <c r="AM60" i="8"/>
  <c r="AO60" i="8" s="1"/>
  <c r="AD60" i="8"/>
  <c r="AA60" i="8"/>
  <c r="AE60" i="8" s="1"/>
  <c r="Z60" i="8"/>
  <c r="Z64" i="8" s="1"/>
  <c r="V60" i="8"/>
  <c r="W60" i="8" s="1"/>
  <c r="U60" i="8"/>
  <c r="Y60" i="8" s="1"/>
  <c r="A60" i="8"/>
  <c r="A61" i="8" s="1"/>
  <c r="A62" i="8" s="1"/>
  <c r="A63" i="8" s="1"/>
  <c r="AN59" i="8"/>
  <c r="AM59" i="8"/>
  <c r="AE59" i="8"/>
  <c r="AD59" i="8"/>
  <c r="AA59" i="8"/>
  <c r="Z59" i="8"/>
  <c r="Y59" i="8"/>
  <c r="V59" i="8"/>
  <c r="W59" i="8" s="1"/>
  <c r="U59" i="8"/>
  <c r="AN58" i="8"/>
  <c r="AM58" i="8"/>
  <c r="AO58" i="8" s="1"/>
  <c r="AH58" i="8"/>
  <c r="AD58" i="8"/>
  <c r="AA58" i="8"/>
  <c r="AE58" i="8" s="1"/>
  <c r="Z58" i="8"/>
  <c r="V58" i="8"/>
  <c r="W58" i="8" s="1"/>
  <c r="U58" i="8"/>
  <c r="Y58" i="8" s="1"/>
  <c r="AN57" i="8"/>
  <c r="AM57" i="8"/>
  <c r="AO57" i="8" s="1"/>
  <c r="AH57" i="8"/>
  <c r="AD57" i="8"/>
  <c r="AA57" i="8"/>
  <c r="AE57" i="8" s="1"/>
  <c r="Z57" i="8"/>
  <c r="V57" i="8"/>
  <c r="W57" i="8" s="1"/>
  <c r="U57" i="8"/>
  <c r="Y57" i="8" s="1"/>
  <c r="AO56" i="8"/>
  <c r="AN56" i="8"/>
  <c r="AM56" i="8"/>
  <c r="AD56" i="8"/>
  <c r="AE56" i="8" s="1"/>
  <c r="AA56" i="8"/>
  <c r="Z56" i="8"/>
  <c r="Y56" i="8"/>
  <c r="W56" i="8"/>
  <c r="V56" i="8"/>
  <c r="U56" i="8"/>
  <c r="AO55" i="8"/>
  <c r="AN55" i="8"/>
  <c r="AM55" i="8"/>
  <c r="AD55" i="8"/>
  <c r="AE55" i="8" s="1"/>
  <c r="AA55" i="8"/>
  <c r="Z55" i="8"/>
  <c r="Y55" i="8"/>
  <c r="W55" i="8"/>
  <c r="V55" i="8"/>
  <c r="U55" i="8"/>
  <c r="AO54" i="8"/>
  <c r="AN54" i="8"/>
  <c r="AM54" i="8"/>
  <c r="AD54" i="8"/>
  <c r="AE54" i="8" s="1"/>
  <c r="AA54" i="8"/>
  <c r="Z54" i="8"/>
  <c r="Y54" i="8"/>
  <c r="W54" i="8"/>
  <c r="V54" i="8"/>
  <c r="U54" i="8"/>
  <c r="AO53" i="8"/>
  <c r="AN53" i="8"/>
  <c r="AM53" i="8"/>
  <c r="AD53" i="8"/>
  <c r="AE53" i="8" s="1"/>
  <c r="AA53" i="8"/>
  <c r="Z53" i="8"/>
  <c r="Y53" i="8"/>
  <c r="W53" i="8"/>
  <c r="V53" i="8"/>
  <c r="U53" i="8"/>
  <c r="AO52" i="8"/>
  <c r="AN52" i="8"/>
  <c r="AM52" i="8"/>
  <c r="AD52" i="8"/>
  <c r="AE52" i="8" s="1"/>
  <c r="AA52" i="8"/>
  <c r="Z52" i="8"/>
  <c r="Y52" i="8"/>
  <c r="W52" i="8"/>
  <c r="V52" i="8"/>
  <c r="U52" i="8"/>
  <c r="AO51" i="8"/>
  <c r="AN51" i="8"/>
  <c r="AM51" i="8"/>
  <c r="AD51" i="8"/>
  <c r="AE51" i="8" s="1"/>
  <c r="AA51" i="8"/>
  <c r="Z51" i="8"/>
  <c r="Y51" i="8"/>
  <c r="W51" i="8"/>
  <c r="V51" i="8"/>
  <c r="U51" i="8"/>
  <c r="AO50" i="8"/>
  <c r="AN50" i="8"/>
  <c r="AM50" i="8"/>
  <c r="AD50" i="8"/>
  <c r="AE50" i="8" s="1"/>
  <c r="AA50" i="8"/>
  <c r="Z50" i="8"/>
  <c r="Y50" i="8"/>
  <c r="W50" i="8"/>
  <c r="V50" i="8"/>
  <c r="U50" i="8"/>
  <c r="AO49" i="8"/>
  <c r="AN49" i="8"/>
  <c r="AM49" i="8"/>
  <c r="AD49" i="8"/>
  <c r="AE49" i="8" s="1"/>
  <c r="AA49" i="8"/>
  <c r="Z49" i="8"/>
  <c r="Y49" i="8"/>
  <c r="W49" i="8"/>
  <c r="V49" i="8"/>
  <c r="U49" i="8"/>
  <c r="AO48" i="8"/>
  <c r="AN48" i="8"/>
  <c r="AM48" i="8"/>
  <c r="AD48" i="8"/>
  <c r="AE48" i="8" s="1"/>
  <c r="AA48" i="8"/>
  <c r="Z48" i="8"/>
  <c r="Y48" i="8"/>
  <c r="W48" i="8"/>
  <c r="V48" i="8"/>
  <c r="U48" i="8"/>
  <c r="AO47" i="8"/>
  <c r="AN47" i="8"/>
  <c r="AM47" i="8"/>
  <c r="AD47" i="8"/>
  <c r="AE47" i="8" s="1"/>
  <c r="AA47" i="8"/>
  <c r="Z47" i="8"/>
  <c r="Y47" i="8"/>
  <c r="W47" i="8"/>
  <c r="V47" i="8"/>
  <c r="U47" i="8"/>
  <c r="AO46" i="8"/>
  <c r="AN46" i="8"/>
  <c r="AM46" i="8"/>
  <c r="AD46" i="8"/>
  <c r="AE46" i="8" s="1"/>
  <c r="AA46" i="8"/>
  <c r="Z46" i="8"/>
  <c r="Y46" i="8"/>
  <c r="W46" i="8"/>
  <c r="V46" i="8"/>
  <c r="U46" i="8"/>
  <c r="AO45" i="8"/>
  <c r="AN45" i="8"/>
  <c r="AM45" i="8"/>
  <c r="AD45" i="8"/>
  <c r="AE45" i="8" s="1"/>
  <c r="AA45" i="8"/>
  <c r="Z45" i="8"/>
  <c r="Y45" i="8"/>
  <c r="W45" i="8"/>
  <c r="V45" i="8"/>
  <c r="U45" i="8"/>
  <c r="AO44" i="8"/>
  <c r="AN44" i="8"/>
  <c r="AM44" i="8"/>
  <c r="AD44" i="8"/>
  <c r="AE44" i="8" s="1"/>
  <c r="AA44" i="8"/>
  <c r="Z44" i="8"/>
  <c r="Y44" i="8"/>
  <c r="W44" i="8"/>
  <c r="V44" i="8"/>
  <c r="U44" i="8"/>
  <c r="AO43" i="8"/>
  <c r="AN43" i="8"/>
  <c r="AM43" i="8"/>
  <c r="AD43" i="8"/>
  <c r="AE43" i="8" s="1"/>
  <c r="Z43" i="8"/>
  <c r="Y43" i="8"/>
  <c r="V43" i="8"/>
  <c r="W43" i="8" s="1"/>
  <c r="U43" i="8"/>
  <c r="AN42" i="8"/>
  <c r="AO42" i="8" s="1"/>
  <c r="AM42" i="8"/>
  <c r="AD42" i="8"/>
  <c r="AA42" i="8"/>
  <c r="AE42" i="8" s="1"/>
  <c r="Z42" i="8"/>
  <c r="Y42" i="8"/>
  <c r="V42" i="8"/>
  <c r="W42" i="8" s="1"/>
  <c r="U42" i="8"/>
  <c r="AN41" i="8"/>
  <c r="AO41" i="8" s="1"/>
  <c r="AM41" i="8"/>
  <c r="AD41" i="8"/>
  <c r="AA41" i="8"/>
  <c r="AE41" i="8" s="1"/>
  <c r="Z41" i="8"/>
  <c r="Y41" i="8"/>
  <c r="V41" i="8"/>
  <c r="W41" i="8" s="1"/>
  <c r="U41" i="8"/>
  <c r="AN40" i="8"/>
  <c r="AO40" i="8" s="1"/>
  <c r="AM40" i="8"/>
  <c r="AD40" i="8"/>
  <c r="AA40" i="8"/>
  <c r="AE40" i="8" s="1"/>
  <c r="Z40" i="8"/>
  <c r="Y40" i="8"/>
  <c r="V40" i="8"/>
  <c r="W40" i="8" s="1"/>
  <c r="U40" i="8"/>
  <c r="AN39" i="8"/>
  <c r="AO39" i="8" s="1"/>
  <c r="AM39" i="8"/>
  <c r="AD39" i="8"/>
  <c r="AA39" i="8"/>
  <c r="AE39" i="8" s="1"/>
  <c r="Z39" i="8"/>
  <c r="Y39" i="8"/>
  <c r="V39" i="8"/>
  <c r="W39" i="8" s="1"/>
  <c r="U39" i="8"/>
  <c r="AN38" i="8"/>
  <c r="AO38" i="8" s="1"/>
  <c r="AM38" i="8"/>
  <c r="AD38" i="8"/>
  <c r="AA38" i="8"/>
  <c r="AE38" i="8" s="1"/>
  <c r="Z38" i="8"/>
  <c r="Y38" i="8"/>
  <c r="V38" i="8"/>
  <c r="W38" i="8" s="1"/>
  <c r="U38" i="8"/>
  <c r="AN37" i="8"/>
  <c r="AO37" i="8" s="1"/>
  <c r="AM37" i="8"/>
  <c r="AD37" i="8"/>
  <c r="AA37" i="8"/>
  <c r="AE37" i="8" s="1"/>
  <c r="Z37" i="8"/>
  <c r="Y37" i="8"/>
  <c r="V37" i="8"/>
  <c r="W37" i="8" s="1"/>
  <c r="U37" i="8"/>
  <c r="AN36" i="8"/>
  <c r="AO36" i="8" s="1"/>
  <c r="AM36" i="8"/>
  <c r="AD36" i="8"/>
  <c r="AA36" i="8"/>
  <c r="AE36" i="8" s="1"/>
  <c r="Z36" i="8"/>
  <c r="Y36" i="8"/>
  <c r="V36" i="8"/>
  <c r="U36" i="8"/>
  <c r="AN35" i="8"/>
  <c r="AO35" i="8" s="1"/>
  <c r="AM35" i="8"/>
  <c r="AH35" i="8"/>
  <c r="AD35" i="8"/>
  <c r="AE35" i="8" s="1"/>
  <c r="AA35" i="8"/>
  <c r="Z35" i="8"/>
  <c r="Y35" i="8"/>
  <c r="W35" i="8"/>
  <c r="V35" i="8"/>
  <c r="U35" i="8"/>
  <c r="AO34" i="8"/>
  <c r="AN34" i="8"/>
  <c r="AM34" i="8"/>
  <c r="AD34" i="8"/>
  <c r="AE34" i="8" s="1"/>
  <c r="AA34" i="8"/>
  <c r="Z34" i="8"/>
  <c r="Y34" i="8"/>
  <c r="W34" i="8"/>
  <c r="V34" i="8"/>
  <c r="U34" i="8"/>
  <c r="AO33" i="8"/>
  <c r="AN33" i="8"/>
  <c r="AM33" i="8"/>
  <c r="AD33" i="8"/>
  <c r="AE33" i="8" s="1"/>
  <c r="AA33" i="8"/>
  <c r="Z33" i="8"/>
  <c r="Y33" i="8"/>
  <c r="W33" i="8"/>
  <c r="V33" i="8"/>
  <c r="U33" i="8"/>
  <c r="AO32" i="8"/>
  <c r="AN32" i="8"/>
  <c r="AM32" i="8"/>
  <c r="AD32" i="8"/>
  <c r="AE32" i="8" s="1"/>
  <c r="AA32" i="8"/>
  <c r="Z32" i="8"/>
  <c r="Y32" i="8"/>
  <c r="W32" i="8"/>
  <c r="V32" i="8"/>
  <c r="U32" i="8"/>
  <c r="AO31" i="8"/>
  <c r="AN31" i="8"/>
  <c r="AM31" i="8"/>
  <c r="AD31" i="8"/>
  <c r="AE31" i="8" s="1"/>
  <c r="AA31" i="8"/>
  <c r="Z31" i="8"/>
  <c r="Y31" i="8"/>
  <c r="W31" i="8"/>
  <c r="V31" i="8"/>
  <c r="U31" i="8"/>
  <c r="AO30" i="8"/>
  <c r="AN30" i="8"/>
  <c r="AM30" i="8"/>
  <c r="AD30" i="8"/>
  <c r="AE30" i="8" s="1"/>
  <c r="AA30" i="8"/>
  <c r="Z30" i="8"/>
  <c r="Y30" i="8"/>
  <c r="W30" i="8"/>
  <c r="V30" i="8"/>
  <c r="U30" i="8"/>
  <c r="AO29" i="8"/>
  <c r="AN29" i="8"/>
  <c r="AM29" i="8"/>
  <c r="AD29" i="8"/>
  <c r="AE29" i="8" s="1"/>
  <c r="AA29" i="8"/>
  <c r="Z29" i="8"/>
  <c r="Y29" i="8"/>
  <c r="W29" i="8"/>
  <c r="V29" i="8"/>
  <c r="U29" i="8"/>
  <c r="AO28" i="8"/>
  <c r="AN28" i="8"/>
  <c r="AM28" i="8"/>
  <c r="AD28" i="8"/>
  <c r="AE28" i="8" s="1"/>
  <c r="AA28" i="8"/>
  <c r="Z28" i="8"/>
  <c r="Y28" i="8"/>
  <c r="W28" i="8"/>
  <c r="V28" i="8"/>
  <c r="U28" i="8"/>
  <c r="A28" i="8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O27" i="8"/>
  <c r="AN27" i="8"/>
  <c r="AM27" i="8"/>
  <c r="AD27" i="8"/>
  <c r="AA27" i="8"/>
  <c r="Z27" i="8"/>
  <c r="Y27" i="8"/>
  <c r="W27" i="8"/>
  <c r="V27" i="8"/>
  <c r="U27" i="8"/>
  <c r="AN26" i="8"/>
  <c r="AO26" i="8" s="1"/>
  <c r="AM26" i="8"/>
  <c r="AA26" i="8"/>
  <c r="AN25" i="8"/>
  <c r="AO25" i="8" s="1"/>
  <c r="AM25" i="8"/>
  <c r="AB25" i="8"/>
  <c r="X25" i="8"/>
  <c r="T25" i="8"/>
  <c r="AN24" i="8"/>
  <c r="AM24" i="8"/>
  <c r="AO24" i="8" s="1"/>
  <c r="AD24" i="8"/>
  <c r="AA24" i="8"/>
  <c r="AE24" i="8" s="1"/>
  <c r="Z24" i="8"/>
  <c r="W24" i="8"/>
  <c r="V24" i="8"/>
  <c r="U24" i="8"/>
  <c r="Y24" i="8" s="1"/>
  <c r="AN23" i="8"/>
  <c r="AO23" i="8" s="1"/>
  <c r="AM23" i="8"/>
  <c r="AD23" i="8"/>
  <c r="AA23" i="8"/>
  <c r="AE23" i="8" s="1"/>
  <c r="Z23" i="8"/>
  <c r="V23" i="8"/>
  <c r="W23" i="8" s="1"/>
  <c r="U23" i="8"/>
  <c r="Y23" i="8" s="1"/>
  <c r="AO22" i="8"/>
  <c r="AN22" i="8"/>
  <c r="AM22" i="8"/>
  <c r="AD22" i="8"/>
  <c r="AA22" i="8"/>
  <c r="AE22" i="8" s="1"/>
  <c r="Z22" i="8"/>
  <c r="V22" i="8"/>
  <c r="W22" i="8" s="1"/>
  <c r="U22" i="8"/>
  <c r="Y22" i="8" s="1"/>
  <c r="AN21" i="8"/>
  <c r="AM21" i="8"/>
  <c r="AO21" i="8" s="1"/>
  <c r="AD21" i="8"/>
  <c r="AA21" i="8"/>
  <c r="Z21" i="8"/>
  <c r="V21" i="8"/>
  <c r="W21" i="8" s="1"/>
  <c r="U21" i="8"/>
  <c r="Y21" i="8" s="1"/>
  <c r="AN20" i="8"/>
  <c r="AM20" i="8"/>
  <c r="AO20" i="8" s="1"/>
  <c r="AD20" i="8"/>
  <c r="AA20" i="8"/>
  <c r="AE20" i="8" s="1"/>
  <c r="Z20" i="8"/>
  <c r="W20" i="8"/>
  <c r="V20" i="8"/>
  <c r="U20" i="8"/>
  <c r="Y20" i="8" s="1"/>
  <c r="AN19" i="8"/>
  <c r="AO19" i="8" s="1"/>
  <c r="AM19" i="8"/>
  <c r="AD19" i="8"/>
  <c r="AA19" i="8"/>
  <c r="AE19" i="8" s="1"/>
  <c r="Z19" i="8"/>
  <c r="V19" i="8"/>
  <c r="W19" i="8" s="1"/>
  <c r="U19" i="8"/>
  <c r="Y19" i="8" s="1"/>
  <c r="AO18" i="8"/>
  <c r="AN18" i="8"/>
  <c r="AM18" i="8"/>
  <c r="AD18" i="8"/>
  <c r="AE18" i="8" s="1"/>
  <c r="AA18" i="8"/>
  <c r="Z18" i="8"/>
  <c r="Y18" i="8"/>
  <c r="W18" i="8"/>
  <c r="V18" i="8"/>
  <c r="U18" i="8"/>
  <c r="AO17" i="8"/>
  <c r="AN17" i="8"/>
  <c r="AM17" i="8"/>
  <c r="AD17" i="8"/>
  <c r="AE17" i="8" s="1"/>
  <c r="AA17" i="8"/>
  <c r="Z17" i="8"/>
  <c r="Y17" i="8"/>
  <c r="W17" i="8"/>
  <c r="V17" i="8"/>
  <c r="U17" i="8"/>
  <c r="AO16" i="8"/>
  <c r="AN16" i="8"/>
  <c r="AM16" i="8"/>
  <c r="AH16" i="8"/>
  <c r="AE16" i="8"/>
  <c r="AD16" i="8"/>
  <c r="Z16" i="8"/>
  <c r="V16" i="8"/>
  <c r="W16" i="8" s="1"/>
  <c r="U16" i="8"/>
  <c r="Y16" i="8" s="1"/>
  <c r="AN15" i="8"/>
  <c r="AM15" i="8"/>
  <c r="AO15" i="8" s="1"/>
  <c r="AE15" i="8"/>
  <c r="AD15" i="8"/>
  <c r="AA15" i="8"/>
  <c r="Z15" i="8"/>
  <c r="Y15" i="8"/>
  <c r="V15" i="8"/>
  <c r="W15" i="8" s="1"/>
  <c r="U15" i="8"/>
  <c r="AN14" i="8"/>
  <c r="AM14" i="8"/>
  <c r="AO14" i="8" s="1"/>
  <c r="AE14" i="8"/>
  <c r="AD14" i="8"/>
  <c r="AA14" i="8"/>
  <c r="Z14" i="8"/>
  <c r="V14" i="8"/>
  <c r="W14" i="8" s="1"/>
  <c r="U14" i="8"/>
  <c r="Y14" i="8" s="1"/>
  <c r="AN13" i="8"/>
  <c r="AM13" i="8"/>
  <c r="AO13" i="8" s="1"/>
  <c r="AE13" i="8"/>
  <c r="AD13" i="8"/>
  <c r="AA13" i="8"/>
  <c r="Z13" i="8"/>
  <c r="Y13" i="8"/>
  <c r="V13" i="8"/>
  <c r="W13" i="8" s="1"/>
  <c r="U13" i="8"/>
  <c r="AN12" i="8"/>
  <c r="AM12" i="8"/>
  <c r="AO12" i="8" s="1"/>
  <c r="AI12" i="8"/>
  <c r="AH12" i="8"/>
  <c r="AD12" i="8"/>
  <c r="AA12" i="8"/>
  <c r="Z12" i="8"/>
  <c r="Y12" i="8"/>
  <c r="W12" i="8"/>
  <c r="V12" i="8"/>
  <c r="U12" i="8"/>
  <c r="L12" i="8"/>
  <c r="A12" i="8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O11" i="8"/>
  <c r="AN11" i="8"/>
  <c r="AM11" i="8"/>
  <c r="AH11" i="8"/>
  <c r="AD11" i="8"/>
  <c r="AA11" i="8"/>
  <c r="AE11" i="8" s="1"/>
  <c r="Z11" i="8"/>
  <c r="Z25" i="8" s="1"/>
  <c r="V11" i="8"/>
  <c r="U11" i="8"/>
  <c r="Y11" i="8" s="1"/>
  <c r="A11" i="8"/>
  <c r="AN10" i="8"/>
  <c r="AM10" i="8"/>
  <c r="AH10" i="8"/>
  <c r="AC25" i="8"/>
  <c r="Z10" i="8"/>
  <c r="Y10" i="8"/>
  <c r="Y25" i="8" s="1"/>
  <c r="W10" i="8"/>
  <c r="V10" i="8"/>
  <c r="U10" i="8"/>
  <c r="L10" i="8"/>
  <c r="C8" i="8"/>
  <c r="D8" i="8" s="1"/>
  <c r="E8" i="8" s="1"/>
  <c r="F8" i="8" s="1"/>
  <c r="G8" i="8" s="1"/>
  <c r="H8" i="8" s="1"/>
  <c r="I8" i="8" s="1"/>
  <c r="J8" i="8" s="1"/>
  <c r="K8" i="8" s="1"/>
  <c r="L8" i="8" s="1"/>
  <c r="M8" i="8" s="1"/>
  <c r="N8" i="8" s="1"/>
  <c r="O8" i="8" s="1"/>
  <c r="P8" i="8" s="1"/>
  <c r="Q8" i="8" s="1"/>
  <c r="R8" i="8" s="1"/>
  <c r="S8" i="8" s="1"/>
  <c r="T8" i="8" s="1"/>
  <c r="U8" i="8" s="1"/>
  <c r="V8" i="8" s="1"/>
  <c r="W8" i="8" s="1"/>
  <c r="X8" i="8" s="1"/>
  <c r="Y8" i="8" s="1"/>
  <c r="AA8" i="8" s="1"/>
  <c r="AB8" i="8" s="1"/>
  <c r="AC8" i="8" s="1"/>
  <c r="AD8" i="8" s="1"/>
  <c r="AE8" i="8" s="1"/>
  <c r="AF8" i="8" s="1"/>
  <c r="B8" i="8"/>
  <c r="F19" i="7"/>
  <c r="F15" i="7"/>
  <c r="F17" i="7" s="1"/>
  <c r="G17" i="7" s="1"/>
  <c r="AT100" i="3"/>
  <c r="AK77" i="6"/>
  <c r="AQ102" i="3"/>
  <c r="AB101" i="8" l="1"/>
  <c r="AI11" i="8"/>
  <c r="AI101" i="8" s="1"/>
  <c r="AE88" i="8"/>
  <c r="AE93" i="8" s="1"/>
  <c r="AA93" i="8"/>
  <c r="AD10" i="8"/>
  <c r="U25" i="8"/>
  <c r="AD64" i="8"/>
  <c r="AE27" i="8"/>
  <c r="U93" i="8"/>
  <c r="U101" i="8" s="1"/>
  <c r="Y64" i="8"/>
  <c r="U64" i="8"/>
  <c r="W77" i="8"/>
  <c r="AE67" i="8"/>
  <c r="AE77" i="8" s="1"/>
  <c r="AA77" i="8"/>
  <c r="AA25" i="8"/>
  <c r="AO10" i="8"/>
  <c r="V25" i="8"/>
  <c r="W11" i="8"/>
  <c r="W25" i="8" s="1"/>
  <c r="AE12" i="8"/>
  <c r="W36" i="8"/>
  <c r="W64" i="8" s="1"/>
  <c r="V64" i="8"/>
  <c r="A101" i="8"/>
  <c r="A92" i="8"/>
  <c r="T101" i="8"/>
  <c r="V77" i="8"/>
  <c r="AE79" i="8"/>
  <c r="AE86" i="8" s="1"/>
  <c r="AA86" i="8"/>
  <c r="U86" i="8"/>
  <c r="V99" i="8"/>
  <c r="U99" i="8"/>
  <c r="AC101" i="8"/>
  <c r="AO59" i="8"/>
  <c r="AE61" i="8"/>
  <c r="AE69" i="8"/>
  <c r="AO70" i="8"/>
  <c r="AE74" i="8"/>
  <c r="AO81" i="8"/>
  <c r="AO85" i="8"/>
  <c r="V86" i="8"/>
  <c r="V101" i="8" s="1"/>
  <c r="AO87" i="8"/>
  <c r="W88" i="8"/>
  <c r="W93" i="8" s="1"/>
  <c r="W101" i="8" s="1"/>
  <c r="AO97" i="8"/>
  <c r="W99" i="8"/>
  <c r="AE21" i="8"/>
  <c r="AA64" i="8"/>
  <c r="W62" i="8"/>
  <c r="AE62" i="8"/>
  <c r="T64" i="8"/>
  <c r="AE70" i="8"/>
  <c r="AE76" i="8"/>
  <c r="W86" i="8"/>
  <c r="AO79" i="8"/>
  <c r="AO80" i="8"/>
  <c r="AO84" i="8"/>
  <c r="AO96" i="8"/>
  <c r="Y99" i="8"/>
  <c r="Z101" i="8"/>
  <c r="Y67" i="8"/>
  <c r="Y77" i="8" s="1"/>
  <c r="Y88" i="8"/>
  <c r="Y93" i="8" s="1"/>
  <c r="Y98" i="8"/>
  <c r="AC10" i="6"/>
  <c r="AA101" i="8" l="1"/>
  <c r="AE64" i="8"/>
  <c r="AE10" i="8"/>
  <c r="AE25" i="8" s="1"/>
  <c r="AD25" i="8"/>
  <c r="AD101" i="8" s="1"/>
  <c r="Y101" i="8"/>
  <c r="AE101" i="8" l="1"/>
  <c r="Y77" i="5" l="1"/>
  <c r="AN101" i="6" l="1"/>
  <c r="AM101" i="6"/>
  <c r="AO101" i="6" s="1"/>
  <c r="AN100" i="6"/>
  <c r="AM100" i="6"/>
  <c r="AO100" i="6" s="1"/>
  <c r="H100" i="6"/>
  <c r="G100" i="6"/>
  <c r="AN99" i="6"/>
  <c r="AM99" i="6"/>
  <c r="AO99" i="6" s="1"/>
  <c r="AD99" i="6"/>
  <c r="AA99" i="6"/>
  <c r="AE99" i="6" s="1"/>
  <c r="T99" i="6"/>
  <c r="AN98" i="6"/>
  <c r="AM98" i="6"/>
  <c r="AO98" i="6" s="1"/>
  <c r="AE98" i="6"/>
  <c r="AD98" i="6"/>
  <c r="Z98" i="6"/>
  <c r="Z100" i="6" s="1"/>
  <c r="W98" i="6"/>
  <c r="V98" i="6"/>
  <c r="U98" i="6"/>
  <c r="AN97" i="6"/>
  <c r="AO97" i="6" s="1"/>
  <c r="AM97" i="6"/>
  <c r="AA97" i="6"/>
  <c r="AN96" i="6"/>
  <c r="AO96" i="6" s="1"/>
  <c r="AM96" i="6"/>
  <c r="AN95" i="6"/>
  <c r="AM95" i="6"/>
  <c r="AO95" i="6" s="1"/>
  <c r="AA95" i="6"/>
  <c r="AN94" i="6"/>
  <c r="AM94" i="6"/>
  <c r="AO94" i="6" s="1"/>
  <c r="AA94" i="6"/>
  <c r="AN93" i="6"/>
  <c r="AM93" i="6"/>
  <c r="AO93" i="6" s="1"/>
  <c r="AC93" i="6"/>
  <c r="AB93" i="6"/>
  <c r="X93" i="6"/>
  <c r="T93" i="6"/>
  <c r="AN92" i="6"/>
  <c r="AM92" i="6"/>
  <c r="AO92" i="6" s="1"/>
  <c r="AE92" i="6"/>
  <c r="AD92" i="6"/>
  <c r="AA92" i="6"/>
  <c r="U92" i="6"/>
  <c r="AN91" i="6"/>
  <c r="AM91" i="6"/>
  <c r="AO91" i="6" s="1"/>
  <c r="AD91" i="6"/>
  <c r="Z91" i="6"/>
  <c r="Y91" i="6"/>
  <c r="V91" i="6"/>
  <c r="W91" i="6" s="1"/>
  <c r="U91" i="6"/>
  <c r="A91" i="6"/>
  <c r="AN90" i="6"/>
  <c r="AO90" i="6" s="1"/>
  <c r="AM90" i="6"/>
  <c r="X90" i="6"/>
  <c r="V90" i="6"/>
  <c r="W90" i="6" s="1"/>
  <c r="U90" i="6"/>
  <c r="Y90" i="6" s="1"/>
  <c r="A90" i="6"/>
  <c r="AN89" i="6"/>
  <c r="AM89" i="6"/>
  <c r="AO89" i="6" s="1"/>
  <c r="AD89" i="6"/>
  <c r="AA89" i="6"/>
  <c r="AE89" i="6" s="1"/>
  <c r="Z89" i="6"/>
  <c r="X89" i="6"/>
  <c r="W89" i="6"/>
  <c r="V89" i="6"/>
  <c r="U89" i="6"/>
  <c r="Y89" i="6" s="1"/>
  <c r="A89" i="6"/>
  <c r="AO88" i="6"/>
  <c r="AN88" i="6"/>
  <c r="AM88" i="6"/>
  <c r="AD88" i="6"/>
  <c r="AD93" i="6" s="1"/>
  <c r="Z88" i="6"/>
  <c r="Z93" i="6" s="1"/>
  <c r="W88" i="6"/>
  <c r="W93" i="6" s="1"/>
  <c r="V88" i="6"/>
  <c r="V93" i="6" s="1"/>
  <c r="U88" i="6"/>
  <c r="U93" i="6" s="1"/>
  <c r="AN87" i="6"/>
  <c r="AM87" i="6"/>
  <c r="AO87" i="6" s="1"/>
  <c r="AA87" i="6"/>
  <c r="V87" i="6"/>
  <c r="AO86" i="6"/>
  <c r="AN86" i="6"/>
  <c r="AM86" i="6"/>
  <c r="AD86" i="6"/>
  <c r="AC86" i="6"/>
  <c r="AB86" i="6"/>
  <c r="Z86" i="6"/>
  <c r="X86" i="6"/>
  <c r="T86" i="6"/>
  <c r="AN85" i="6"/>
  <c r="AM85" i="6"/>
  <c r="AO85" i="6" s="1"/>
  <c r="AD85" i="6"/>
  <c r="Z85" i="6"/>
  <c r="Y85" i="6"/>
  <c r="V85" i="6"/>
  <c r="W85" i="6" s="1"/>
  <c r="U85" i="6"/>
  <c r="AN84" i="6"/>
  <c r="AM84" i="6"/>
  <c r="AO84" i="6" s="1"/>
  <c r="AD84" i="6"/>
  <c r="Z84" i="6"/>
  <c r="Y84" i="6"/>
  <c r="V84" i="6"/>
  <c r="W84" i="6" s="1"/>
  <c r="U84" i="6"/>
  <c r="AN83" i="6"/>
  <c r="AM83" i="6"/>
  <c r="AO83" i="6" s="1"/>
  <c r="AD83" i="6"/>
  <c r="Z83" i="6"/>
  <c r="Y83" i="6"/>
  <c r="V83" i="6"/>
  <c r="W83" i="6" s="1"/>
  <c r="U83" i="6"/>
  <c r="AN82" i="6"/>
  <c r="AM82" i="6"/>
  <c r="AO82" i="6" s="1"/>
  <c r="AD82" i="6"/>
  <c r="Z82" i="6"/>
  <c r="Y82" i="6"/>
  <c r="V82" i="6"/>
  <c r="W82" i="6" s="1"/>
  <c r="U82" i="6"/>
  <c r="AN81" i="6"/>
  <c r="AO81" i="6" s="1"/>
  <c r="AM81" i="6"/>
  <c r="AD81" i="6"/>
  <c r="Z81" i="6"/>
  <c r="Y81" i="6"/>
  <c r="V81" i="6"/>
  <c r="W81" i="6" s="1"/>
  <c r="U81" i="6"/>
  <c r="AN80" i="6"/>
  <c r="AO80" i="6" s="1"/>
  <c r="AM80" i="6"/>
  <c r="AD80" i="6"/>
  <c r="Z80" i="6"/>
  <c r="Y80" i="6"/>
  <c r="V80" i="6"/>
  <c r="W80" i="6" s="1"/>
  <c r="U80" i="6"/>
  <c r="A80" i="6"/>
  <c r="A81" i="6" s="1"/>
  <c r="A82" i="6" s="1"/>
  <c r="A83" i="6" s="1"/>
  <c r="A84" i="6" s="1"/>
  <c r="A85" i="6" s="1"/>
  <c r="AN79" i="6"/>
  <c r="AO79" i="6" s="1"/>
  <c r="AM79" i="6"/>
  <c r="AD79" i="6"/>
  <c r="Z79" i="6"/>
  <c r="Y79" i="6"/>
  <c r="Y86" i="6" s="1"/>
  <c r="V79" i="6"/>
  <c r="W79" i="6" s="1"/>
  <c r="U79" i="6"/>
  <c r="U86" i="6" s="1"/>
  <c r="AN78" i="6"/>
  <c r="AM78" i="6"/>
  <c r="AO78" i="6" s="1"/>
  <c r="AA78" i="6"/>
  <c r="AN77" i="6"/>
  <c r="AO77" i="6" s="1"/>
  <c r="AM77" i="6"/>
  <c r="AI77" i="6"/>
  <c r="AC77" i="6"/>
  <c r="AB77" i="6"/>
  <c r="X77" i="6"/>
  <c r="T77" i="6"/>
  <c r="AN76" i="6"/>
  <c r="AO76" i="6" s="1"/>
  <c r="AM76" i="6"/>
  <c r="AD76" i="6"/>
  <c r="AN75" i="6"/>
  <c r="AM75" i="6"/>
  <c r="AO75" i="6" s="1"/>
  <c r="AH75" i="6"/>
  <c r="AD75" i="6"/>
  <c r="Z75" i="6"/>
  <c r="W75" i="6"/>
  <c r="V75" i="6"/>
  <c r="U75" i="6"/>
  <c r="Y75" i="6" s="1"/>
  <c r="AN74" i="6"/>
  <c r="AM74" i="6"/>
  <c r="AO74" i="6" s="1"/>
  <c r="AH74" i="6"/>
  <c r="AD74" i="6"/>
  <c r="Z74" i="6"/>
  <c r="V74" i="6"/>
  <c r="W74" i="6" s="1"/>
  <c r="U74" i="6"/>
  <c r="Y74" i="6" s="1"/>
  <c r="AN73" i="6"/>
  <c r="AM73" i="6"/>
  <c r="AO73" i="6" s="1"/>
  <c r="AH73" i="6"/>
  <c r="AD73" i="6"/>
  <c r="Z73" i="6"/>
  <c r="AI78" i="6" s="1"/>
  <c r="V73" i="6"/>
  <c r="W73" i="6" s="1"/>
  <c r="U73" i="6"/>
  <c r="Y73" i="6" s="1"/>
  <c r="AN72" i="6"/>
  <c r="AO72" i="6" s="1"/>
  <c r="AM72" i="6"/>
  <c r="AH72" i="6"/>
  <c r="AD72" i="6"/>
  <c r="Z72" i="6"/>
  <c r="Y72" i="6"/>
  <c r="W72" i="6"/>
  <c r="V72" i="6"/>
  <c r="U72" i="6"/>
  <c r="AO71" i="6"/>
  <c r="AN71" i="6"/>
  <c r="AM71" i="6"/>
  <c r="AH71" i="6"/>
  <c r="AD71" i="6"/>
  <c r="Z71" i="6"/>
  <c r="Y71" i="6"/>
  <c r="W71" i="6"/>
  <c r="V71" i="6"/>
  <c r="U71" i="6"/>
  <c r="AN70" i="6"/>
  <c r="AM70" i="6"/>
  <c r="AO70" i="6" s="1"/>
  <c r="AH70" i="6"/>
  <c r="AD70" i="6"/>
  <c r="Z70" i="6"/>
  <c r="V70" i="6"/>
  <c r="W70" i="6" s="1"/>
  <c r="U70" i="6"/>
  <c r="Y70" i="6" s="1"/>
  <c r="AN69" i="6"/>
  <c r="AM69" i="6"/>
  <c r="AO69" i="6" s="1"/>
  <c r="AD69" i="6"/>
  <c r="Z69" i="6"/>
  <c r="V69" i="6"/>
  <c r="W69" i="6" s="1"/>
  <c r="U69" i="6"/>
  <c r="Y69" i="6" s="1"/>
  <c r="AN68" i="6"/>
  <c r="AM68" i="6"/>
  <c r="AO68" i="6" s="1"/>
  <c r="AD68" i="6"/>
  <c r="Z68" i="6"/>
  <c r="V68" i="6"/>
  <c r="W68" i="6" s="1"/>
  <c r="U68" i="6"/>
  <c r="Y68" i="6" s="1"/>
  <c r="AN67" i="6"/>
  <c r="AM67" i="6"/>
  <c r="AO67" i="6" s="1"/>
  <c r="AD67" i="6"/>
  <c r="Z67" i="6"/>
  <c r="V67" i="6"/>
  <c r="W67" i="6" s="1"/>
  <c r="U67" i="6"/>
  <c r="Y67" i="6" s="1"/>
  <c r="A67" i="6"/>
  <c r="A68" i="6" s="1"/>
  <c r="A69" i="6" s="1"/>
  <c r="A70" i="6" s="1"/>
  <c r="A71" i="6" s="1"/>
  <c r="A72" i="6" s="1"/>
  <c r="A73" i="6" s="1"/>
  <c r="A74" i="6" s="1"/>
  <c r="A75" i="6" s="1"/>
  <c r="AN66" i="6"/>
  <c r="AM66" i="6"/>
  <c r="AO66" i="6" s="1"/>
  <c r="AH66" i="6"/>
  <c r="AD66" i="6"/>
  <c r="AD77" i="6" s="1"/>
  <c r="Z66" i="6"/>
  <c r="V66" i="6"/>
  <c r="U66" i="6"/>
  <c r="U77" i="6" s="1"/>
  <c r="AN65" i="6"/>
  <c r="AM65" i="6"/>
  <c r="AO65" i="6" s="1"/>
  <c r="AA65" i="6"/>
  <c r="AN64" i="6"/>
  <c r="AM64" i="6"/>
  <c r="AO64" i="6" s="1"/>
  <c r="AC64" i="6"/>
  <c r="AB64" i="6"/>
  <c r="X64" i="6"/>
  <c r="AN63" i="6"/>
  <c r="AM63" i="6"/>
  <c r="AO63" i="6" s="1"/>
  <c r="AD63" i="6"/>
  <c r="Z63" i="6"/>
  <c r="Y63" i="6"/>
  <c r="AN62" i="6"/>
  <c r="AM62" i="6"/>
  <c r="AO62" i="6" s="1"/>
  <c r="AD62" i="6"/>
  <c r="AA62" i="6"/>
  <c r="AE62" i="6" s="1"/>
  <c r="T62" i="6"/>
  <c r="AN61" i="6"/>
  <c r="AM61" i="6"/>
  <c r="AO61" i="6" s="1"/>
  <c r="AD61" i="6"/>
  <c r="Y61" i="6"/>
  <c r="V61" i="6"/>
  <c r="W61" i="6" s="1"/>
  <c r="U61" i="6"/>
  <c r="AN60" i="6"/>
  <c r="AM60" i="6"/>
  <c r="AO60" i="6" s="1"/>
  <c r="AD60" i="6"/>
  <c r="Z60" i="6"/>
  <c r="Y60" i="6"/>
  <c r="V60" i="6"/>
  <c r="W60" i="6" s="1"/>
  <c r="U60" i="6"/>
  <c r="A60" i="6"/>
  <c r="A61" i="6" s="1"/>
  <c r="A62" i="6" s="1"/>
  <c r="A63" i="6" s="1"/>
  <c r="AN59" i="6"/>
  <c r="AM59" i="6"/>
  <c r="AO59" i="6" s="1"/>
  <c r="AD59" i="6"/>
  <c r="Z59" i="6"/>
  <c r="Y59" i="6"/>
  <c r="V59" i="6"/>
  <c r="W59" i="6" s="1"/>
  <c r="U59" i="6"/>
  <c r="AO58" i="6"/>
  <c r="AN58" i="6"/>
  <c r="AM58" i="6"/>
  <c r="AH58" i="6"/>
  <c r="AD58" i="6"/>
  <c r="Z58" i="6"/>
  <c r="Y58" i="6"/>
  <c r="V58" i="6"/>
  <c r="W58" i="6" s="1"/>
  <c r="U58" i="6"/>
  <c r="AO57" i="6"/>
  <c r="AN57" i="6"/>
  <c r="AM57" i="6"/>
  <c r="AH57" i="6"/>
  <c r="AD57" i="6"/>
  <c r="Z57" i="6"/>
  <c r="Y57" i="6"/>
  <c r="V57" i="6"/>
  <c r="W57" i="6" s="1"/>
  <c r="U57" i="6"/>
  <c r="AO56" i="6"/>
  <c r="AN56" i="6"/>
  <c r="AM56" i="6"/>
  <c r="AD56" i="6"/>
  <c r="Z56" i="6"/>
  <c r="Y56" i="6"/>
  <c r="W56" i="6"/>
  <c r="V56" i="6"/>
  <c r="U56" i="6"/>
  <c r="AO55" i="6"/>
  <c r="AN55" i="6"/>
  <c r="AM55" i="6"/>
  <c r="AD55" i="6"/>
  <c r="Z55" i="6"/>
  <c r="Y55" i="6"/>
  <c r="W55" i="6"/>
  <c r="V55" i="6"/>
  <c r="U55" i="6"/>
  <c r="AO54" i="6"/>
  <c r="AN54" i="6"/>
  <c r="AM54" i="6"/>
  <c r="AD54" i="6"/>
  <c r="Z54" i="6"/>
  <c r="Y54" i="6"/>
  <c r="W54" i="6"/>
  <c r="V54" i="6"/>
  <c r="U54" i="6"/>
  <c r="AO53" i="6"/>
  <c r="AN53" i="6"/>
  <c r="AM53" i="6"/>
  <c r="AD53" i="6"/>
  <c r="Z53" i="6"/>
  <c r="Y53" i="6"/>
  <c r="W53" i="6"/>
  <c r="V53" i="6"/>
  <c r="U53" i="6"/>
  <c r="AO52" i="6"/>
  <c r="AN52" i="6"/>
  <c r="AM52" i="6"/>
  <c r="AD52" i="6"/>
  <c r="Z52" i="6"/>
  <c r="Y52" i="6"/>
  <c r="W52" i="6"/>
  <c r="V52" i="6"/>
  <c r="U52" i="6"/>
  <c r="AO51" i="6"/>
  <c r="AN51" i="6"/>
  <c r="AM51" i="6"/>
  <c r="AD51" i="6"/>
  <c r="Z51" i="6"/>
  <c r="Y51" i="6"/>
  <c r="W51" i="6"/>
  <c r="V51" i="6"/>
  <c r="U51" i="6"/>
  <c r="AO50" i="6"/>
  <c r="AN50" i="6"/>
  <c r="AM50" i="6"/>
  <c r="AD50" i="6"/>
  <c r="Z50" i="6"/>
  <c r="Y50" i="6"/>
  <c r="W50" i="6"/>
  <c r="V50" i="6"/>
  <c r="U50" i="6"/>
  <c r="AO49" i="6"/>
  <c r="AN49" i="6"/>
  <c r="AM49" i="6"/>
  <c r="AD49" i="6"/>
  <c r="Z49" i="6"/>
  <c r="Y49" i="6"/>
  <c r="W49" i="6"/>
  <c r="V49" i="6"/>
  <c r="U49" i="6"/>
  <c r="AO48" i="6"/>
  <c r="AN48" i="6"/>
  <c r="AM48" i="6"/>
  <c r="AD48" i="6"/>
  <c r="Z48" i="6"/>
  <c r="Y48" i="6"/>
  <c r="W48" i="6"/>
  <c r="V48" i="6"/>
  <c r="U48" i="6"/>
  <c r="AO47" i="6"/>
  <c r="AN47" i="6"/>
  <c r="AM47" i="6"/>
  <c r="AD47" i="6"/>
  <c r="Z47" i="6"/>
  <c r="Y47" i="6"/>
  <c r="W47" i="6"/>
  <c r="V47" i="6"/>
  <c r="U47" i="6"/>
  <c r="AO46" i="6"/>
  <c r="AN46" i="6"/>
  <c r="AM46" i="6"/>
  <c r="AD46" i="6"/>
  <c r="Z46" i="6"/>
  <c r="Y46" i="6"/>
  <c r="W46" i="6"/>
  <c r="V46" i="6"/>
  <c r="U46" i="6"/>
  <c r="AO45" i="6"/>
  <c r="AN45" i="6"/>
  <c r="AM45" i="6"/>
  <c r="AD45" i="6"/>
  <c r="Z45" i="6"/>
  <c r="Y45" i="6"/>
  <c r="W45" i="6"/>
  <c r="V45" i="6"/>
  <c r="U45" i="6"/>
  <c r="AO44" i="6"/>
  <c r="AN44" i="6"/>
  <c r="AM44" i="6"/>
  <c r="AD44" i="6"/>
  <c r="Z44" i="6"/>
  <c r="Y44" i="6"/>
  <c r="W44" i="6"/>
  <c r="V44" i="6"/>
  <c r="U44" i="6"/>
  <c r="AO43" i="6"/>
  <c r="AN43" i="6"/>
  <c r="AM43" i="6"/>
  <c r="AD43" i="6"/>
  <c r="AE43" i="6" s="1"/>
  <c r="Z43" i="6"/>
  <c r="V43" i="6"/>
  <c r="W43" i="6" s="1"/>
  <c r="U43" i="6"/>
  <c r="Y43" i="6" s="1"/>
  <c r="AN42" i="6"/>
  <c r="AM42" i="6"/>
  <c r="AO42" i="6" s="1"/>
  <c r="AD42" i="6"/>
  <c r="Z42" i="6"/>
  <c r="V42" i="6"/>
  <c r="W42" i="6" s="1"/>
  <c r="U42" i="6"/>
  <c r="Y42" i="6" s="1"/>
  <c r="AN41" i="6"/>
  <c r="AM41" i="6"/>
  <c r="AD41" i="6"/>
  <c r="Z41" i="6"/>
  <c r="V41" i="6"/>
  <c r="W41" i="6" s="1"/>
  <c r="U41" i="6"/>
  <c r="Y41" i="6" s="1"/>
  <c r="AN40" i="6"/>
  <c r="AM40" i="6"/>
  <c r="AO40" i="6" s="1"/>
  <c r="AD40" i="6"/>
  <c r="Z40" i="6"/>
  <c r="V40" i="6"/>
  <c r="W40" i="6" s="1"/>
  <c r="U40" i="6"/>
  <c r="Y40" i="6" s="1"/>
  <c r="AN39" i="6"/>
  <c r="AM39" i="6"/>
  <c r="AD39" i="6"/>
  <c r="Z39" i="6"/>
  <c r="V39" i="6"/>
  <c r="W39" i="6" s="1"/>
  <c r="U39" i="6"/>
  <c r="Y39" i="6" s="1"/>
  <c r="AN38" i="6"/>
  <c r="AM38" i="6"/>
  <c r="AO38" i="6" s="1"/>
  <c r="AD38" i="6"/>
  <c r="Z38" i="6"/>
  <c r="V38" i="6"/>
  <c r="W38" i="6" s="1"/>
  <c r="U38" i="6"/>
  <c r="Y38" i="6" s="1"/>
  <c r="AN37" i="6"/>
  <c r="AM37" i="6"/>
  <c r="AD37" i="6"/>
  <c r="Z37" i="6"/>
  <c r="V37" i="6"/>
  <c r="W37" i="6" s="1"/>
  <c r="U37" i="6"/>
  <c r="Y37" i="6" s="1"/>
  <c r="AN36" i="6"/>
  <c r="AM36" i="6"/>
  <c r="AO36" i="6" s="1"/>
  <c r="AD36" i="6"/>
  <c r="Z36" i="6"/>
  <c r="V36" i="6"/>
  <c r="W36" i="6" s="1"/>
  <c r="U36" i="6"/>
  <c r="Y36" i="6" s="1"/>
  <c r="AN35" i="6"/>
  <c r="AM35" i="6"/>
  <c r="AH35" i="6"/>
  <c r="AD35" i="6"/>
  <c r="Z35" i="6"/>
  <c r="Y35" i="6"/>
  <c r="W35" i="6"/>
  <c r="V35" i="6"/>
  <c r="U35" i="6"/>
  <c r="AO34" i="6"/>
  <c r="AN34" i="6"/>
  <c r="AM34" i="6"/>
  <c r="AD34" i="6"/>
  <c r="Z34" i="6"/>
  <c r="Y34" i="6"/>
  <c r="W34" i="6"/>
  <c r="V34" i="6"/>
  <c r="U34" i="6"/>
  <c r="AO33" i="6"/>
  <c r="AN33" i="6"/>
  <c r="AM33" i="6"/>
  <c r="AD33" i="6"/>
  <c r="Z33" i="6"/>
  <c r="Y33" i="6"/>
  <c r="W33" i="6"/>
  <c r="V33" i="6"/>
  <c r="U33" i="6"/>
  <c r="AO32" i="6"/>
  <c r="AN32" i="6"/>
  <c r="AM32" i="6"/>
  <c r="AD32" i="6"/>
  <c r="Z32" i="6"/>
  <c r="Y32" i="6"/>
  <c r="W32" i="6"/>
  <c r="V32" i="6"/>
  <c r="U32" i="6"/>
  <c r="AO31" i="6"/>
  <c r="AN31" i="6"/>
  <c r="AM31" i="6"/>
  <c r="AD31" i="6"/>
  <c r="Z31" i="6"/>
  <c r="Y31" i="6"/>
  <c r="W31" i="6"/>
  <c r="V31" i="6"/>
  <c r="U31" i="6"/>
  <c r="AO30" i="6"/>
  <c r="AN30" i="6"/>
  <c r="AM30" i="6"/>
  <c r="AD30" i="6"/>
  <c r="Z30" i="6"/>
  <c r="Y30" i="6"/>
  <c r="W30" i="6"/>
  <c r="V30" i="6"/>
  <c r="U30" i="6"/>
  <c r="AO29" i="6"/>
  <c r="AN29" i="6"/>
  <c r="AM29" i="6"/>
  <c r="AD29" i="6"/>
  <c r="Z29" i="6"/>
  <c r="Y29" i="6"/>
  <c r="W29" i="6"/>
  <c r="V29" i="6"/>
  <c r="U29" i="6"/>
  <c r="AO28" i="6"/>
  <c r="AN28" i="6"/>
  <c r="AM28" i="6"/>
  <c r="AD28" i="6"/>
  <c r="Z28" i="6"/>
  <c r="Y28" i="6"/>
  <c r="V28" i="6"/>
  <c r="W28" i="6" s="1"/>
  <c r="U28" i="6"/>
  <c r="A28" i="6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N27" i="6"/>
  <c r="AO27" i="6" s="1"/>
  <c r="AM27" i="6"/>
  <c r="AD27" i="6"/>
  <c r="AD64" i="6" s="1"/>
  <c r="Z27" i="6"/>
  <c r="Z64" i="6" s="1"/>
  <c r="Y27" i="6"/>
  <c r="W27" i="6"/>
  <c r="V27" i="6"/>
  <c r="U27" i="6"/>
  <c r="AN26" i="6"/>
  <c r="AM26" i="6"/>
  <c r="AO26" i="6" s="1"/>
  <c r="AA26" i="6"/>
  <c r="AN25" i="6"/>
  <c r="AM25" i="6"/>
  <c r="AC25" i="6"/>
  <c r="AB25" i="6"/>
  <c r="X25" i="6"/>
  <c r="T25" i="6"/>
  <c r="AO24" i="6"/>
  <c r="AN24" i="6"/>
  <c r="AM24" i="6"/>
  <c r="AD24" i="6"/>
  <c r="Z24" i="6"/>
  <c r="W24" i="6"/>
  <c r="V24" i="6"/>
  <c r="U24" i="6"/>
  <c r="Y24" i="6" s="1"/>
  <c r="AO23" i="6"/>
  <c r="AN23" i="6"/>
  <c r="AM23" i="6"/>
  <c r="AD23" i="6"/>
  <c r="Z23" i="6"/>
  <c r="W23" i="6"/>
  <c r="V23" i="6"/>
  <c r="U23" i="6"/>
  <c r="Y23" i="6" s="1"/>
  <c r="AO22" i="6"/>
  <c r="AN22" i="6"/>
  <c r="AM22" i="6"/>
  <c r="AD22" i="6"/>
  <c r="Z22" i="6"/>
  <c r="W22" i="6"/>
  <c r="V22" i="6"/>
  <c r="U22" i="6"/>
  <c r="Y22" i="6" s="1"/>
  <c r="AO21" i="6"/>
  <c r="AN21" i="6"/>
  <c r="AM21" i="6"/>
  <c r="AD21" i="6"/>
  <c r="Z21" i="6"/>
  <c r="W21" i="6"/>
  <c r="V21" i="6"/>
  <c r="U21" i="6"/>
  <c r="Y21" i="6" s="1"/>
  <c r="AO20" i="6"/>
  <c r="AN20" i="6"/>
  <c r="AM20" i="6"/>
  <c r="AD20" i="6"/>
  <c r="Z20" i="6"/>
  <c r="W20" i="6"/>
  <c r="V20" i="6"/>
  <c r="U20" i="6"/>
  <c r="Y20" i="6" s="1"/>
  <c r="AO19" i="6"/>
  <c r="AN19" i="6"/>
  <c r="AM19" i="6"/>
  <c r="AD19" i="6"/>
  <c r="Z19" i="6"/>
  <c r="W19" i="6"/>
  <c r="V19" i="6"/>
  <c r="U19" i="6"/>
  <c r="Y19" i="6" s="1"/>
  <c r="AO18" i="6"/>
  <c r="AN18" i="6"/>
  <c r="AM18" i="6"/>
  <c r="AD18" i="6"/>
  <c r="Z18" i="6"/>
  <c r="W18" i="6"/>
  <c r="V18" i="6"/>
  <c r="U18" i="6"/>
  <c r="Y18" i="6" s="1"/>
  <c r="AO17" i="6"/>
  <c r="AN17" i="6"/>
  <c r="AM17" i="6"/>
  <c r="AD17" i="6"/>
  <c r="Z17" i="6"/>
  <c r="W17" i="6"/>
  <c r="V17" i="6"/>
  <c r="U17" i="6"/>
  <c r="Y17" i="6" s="1"/>
  <c r="AO16" i="6"/>
  <c r="AN16" i="6"/>
  <c r="AM16" i="6"/>
  <c r="AH16" i="6"/>
  <c r="AD16" i="6"/>
  <c r="Z16" i="6"/>
  <c r="Y16" i="6"/>
  <c r="V16" i="6"/>
  <c r="W16" i="6" s="1"/>
  <c r="U16" i="6"/>
  <c r="AN15" i="6"/>
  <c r="AM15" i="6"/>
  <c r="AO15" i="6" s="1"/>
  <c r="AD15" i="6"/>
  <c r="Z15" i="6"/>
  <c r="Y15" i="6"/>
  <c r="V15" i="6"/>
  <c r="W15" i="6" s="1"/>
  <c r="U15" i="6"/>
  <c r="AN14" i="6"/>
  <c r="AM14" i="6"/>
  <c r="AO14" i="6" s="1"/>
  <c r="AD14" i="6"/>
  <c r="Z14" i="6"/>
  <c r="Y14" i="6"/>
  <c r="V14" i="6"/>
  <c r="W14" i="6" s="1"/>
  <c r="U14" i="6"/>
  <c r="AN13" i="6"/>
  <c r="AM13" i="6"/>
  <c r="AO13" i="6" s="1"/>
  <c r="AD13" i="6"/>
  <c r="Z13" i="6"/>
  <c r="Y13" i="6"/>
  <c r="V13" i="6"/>
  <c r="W13" i="6" s="1"/>
  <c r="U13" i="6"/>
  <c r="AN12" i="6"/>
  <c r="AO12" i="6" s="1"/>
  <c r="AM12" i="6"/>
  <c r="AI12" i="6"/>
  <c r="AH12" i="6"/>
  <c r="AD12" i="6"/>
  <c r="Z12" i="6"/>
  <c r="Y12" i="6"/>
  <c r="V12" i="6"/>
  <c r="W12" i="6" s="1"/>
  <c r="U12" i="6"/>
  <c r="L12" i="6"/>
  <c r="AO11" i="6"/>
  <c r="AN11" i="6"/>
  <c r="AM11" i="6"/>
  <c r="AH11" i="6"/>
  <c r="AD11" i="6"/>
  <c r="Z11" i="6"/>
  <c r="AI11" i="6" s="1"/>
  <c r="AI101" i="6" s="1"/>
  <c r="W11" i="6"/>
  <c r="V11" i="6"/>
  <c r="U11" i="6"/>
  <c r="Y11" i="6" s="1"/>
  <c r="A11" i="6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N10" i="6"/>
  <c r="AM10" i="6"/>
  <c r="AO10" i="6" s="1"/>
  <c r="AH10" i="6"/>
  <c r="AD10" i="6"/>
  <c r="Z10" i="6"/>
  <c r="Y10" i="6"/>
  <c r="V10" i="6"/>
  <c r="V25" i="6" s="1"/>
  <c r="U10" i="6"/>
  <c r="L10" i="6"/>
  <c r="B8" i="6"/>
  <c r="C8" i="6" s="1"/>
  <c r="D8" i="6" s="1"/>
  <c r="E8" i="6" s="1"/>
  <c r="F8" i="6" s="1"/>
  <c r="G8" i="6" s="1"/>
  <c r="H8" i="6" s="1"/>
  <c r="I8" i="6" s="1"/>
  <c r="J8" i="6" s="1"/>
  <c r="K8" i="6" s="1"/>
  <c r="L8" i="6" s="1"/>
  <c r="M8" i="6" s="1"/>
  <c r="N8" i="6" s="1"/>
  <c r="O8" i="6" s="1"/>
  <c r="P8" i="6" s="1"/>
  <c r="Q8" i="6" s="1"/>
  <c r="R8" i="6" s="1"/>
  <c r="S8" i="6" s="1"/>
  <c r="T8" i="6" s="1"/>
  <c r="U8" i="6" s="1"/>
  <c r="V8" i="6" s="1"/>
  <c r="W8" i="6" s="1"/>
  <c r="X8" i="6" s="1"/>
  <c r="Y8" i="6" s="1"/>
  <c r="AA8" i="6" s="1"/>
  <c r="AB8" i="6" s="1"/>
  <c r="AC8" i="6" s="1"/>
  <c r="AD8" i="6" s="1"/>
  <c r="AE8" i="6" s="1"/>
  <c r="AF8" i="6" s="1"/>
  <c r="Y25" i="6" l="1"/>
  <c r="A101" i="6"/>
  <c r="W10" i="6"/>
  <c r="W25" i="6" s="1"/>
  <c r="AD25" i="6"/>
  <c r="AD101" i="6" s="1"/>
  <c r="AO35" i="6"/>
  <c r="AO39" i="6"/>
  <c r="V77" i="6"/>
  <c r="W66" i="6"/>
  <c r="W77" i="6" s="1"/>
  <c r="W86" i="6"/>
  <c r="X101" i="6"/>
  <c r="U25" i="6"/>
  <c r="W62" i="6"/>
  <c r="W64" i="6" s="1"/>
  <c r="W101" i="6" s="1"/>
  <c r="V62" i="6"/>
  <c r="V64" i="6" s="1"/>
  <c r="U62" i="6"/>
  <c r="U64" i="6" s="1"/>
  <c r="U101" i="6" s="1"/>
  <c r="Z77" i="6"/>
  <c r="Z101" i="6" s="1"/>
  <c r="AB101" i="6"/>
  <c r="Z25" i="6"/>
  <c r="AO25" i="6"/>
  <c r="AO37" i="6"/>
  <c r="AO41" i="6"/>
  <c r="Y62" i="6"/>
  <c r="Y64" i="6" s="1"/>
  <c r="T64" i="6"/>
  <c r="T101" i="6" s="1"/>
  <c r="AC101" i="6"/>
  <c r="V86" i="6"/>
  <c r="V101" i="6" s="1"/>
  <c r="A92" i="6"/>
  <c r="Y66" i="6"/>
  <c r="Y77" i="6" s="1"/>
  <c r="Y88" i="6"/>
  <c r="Y93" i="6" s="1"/>
  <c r="Y98" i="6"/>
  <c r="U99" i="6"/>
  <c r="Y99" i="6" s="1"/>
  <c r="V99" i="6"/>
  <c r="W99" i="6" s="1"/>
  <c r="Y101" i="6" l="1"/>
  <c r="AA62" i="5" l="1"/>
  <c r="AA99" i="5"/>
  <c r="AC100" i="5" l="1"/>
  <c r="AD99" i="5" l="1"/>
  <c r="AD98" i="5"/>
  <c r="AE98" i="5" s="1"/>
  <c r="AD62" i="5"/>
  <c r="AE62" i="5" s="1"/>
  <c r="AE99" i="5" l="1"/>
  <c r="AE100" i="5" s="1"/>
  <c r="AD100" i="5"/>
  <c r="U90" i="5" l="1"/>
  <c r="Y90" i="5" s="1"/>
  <c r="V90" i="5"/>
  <c r="W90" i="5" s="1"/>
  <c r="T99" i="5"/>
  <c r="U99" i="5" s="1"/>
  <c r="Y99" i="5" s="1"/>
  <c r="T62" i="5"/>
  <c r="V62" i="5" s="1"/>
  <c r="U62" i="5" l="1"/>
  <c r="Y62" i="5" s="1"/>
  <c r="V99" i="5"/>
  <c r="W99" i="5" s="1"/>
  <c r="W62" i="5"/>
  <c r="AA62" i="4"/>
  <c r="AD62" i="4"/>
  <c r="Z62" i="4"/>
  <c r="Y62" i="4"/>
  <c r="A62" i="4"/>
  <c r="AD92" i="5" l="1"/>
  <c r="AD90" i="4"/>
  <c r="AE90" i="4" s="1"/>
  <c r="AA92" i="5" s="1"/>
  <c r="AD63" i="5"/>
  <c r="AB86" i="5"/>
  <c r="AA26" i="5"/>
  <c r="AA65" i="5"/>
  <c r="AA78" i="5"/>
  <c r="AA87" i="5"/>
  <c r="AA89" i="5"/>
  <c r="AA94" i="5"/>
  <c r="AA95" i="5"/>
  <c r="AA97" i="5"/>
  <c r="AA100" i="5"/>
  <c r="X100" i="5"/>
  <c r="T100" i="5"/>
  <c r="H100" i="5"/>
  <c r="G100" i="5"/>
  <c r="Z98" i="5"/>
  <c r="Z100" i="5" s="1"/>
  <c r="V98" i="5"/>
  <c r="U98" i="5"/>
  <c r="Y98" i="5" s="1"/>
  <c r="Y100" i="5" s="1"/>
  <c r="AC93" i="5"/>
  <c r="AB93" i="5"/>
  <c r="T93" i="5"/>
  <c r="U92" i="5"/>
  <c r="AD91" i="5"/>
  <c r="Z91" i="5"/>
  <c r="V91" i="5"/>
  <c r="W91" i="5" s="1"/>
  <c r="U91" i="5"/>
  <c r="AD89" i="5"/>
  <c r="Z89" i="5"/>
  <c r="X89" i="5"/>
  <c r="V89" i="5"/>
  <c r="W89" i="5" s="1"/>
  <c r="U89" i="5"/>
  <c r="Y89" i="5" s="1"/>
  <c r="A89" i="5"/>
  <c r="A90" i="5" s="1"/>
  <c r="A91" i="5" s="1"/>
  <c r="AD88" i="5"/>
  <c r="Z88" i="5"/>
  <c r="V88" i="5"/>
  <c r="W88" i="5" s="1"/>
  <c r="U88" i="5"/>
  <c r="V87" i="5"/>
  <c r="AC86" i="5"/>
  <c r="X86" i="5"/>
  <c r="T86" i="5"/>
  <c r="AD85" i="5"/>
  <c r="Z85" i="5"/>
  <c r="V85" i="5"/>
  <c r="W85" i="5" s="1"/>
  <c r="U85" i="5"/>
  <c r="Y85" i="5" s="1"/>
  <c r="AD84" i="5"/>
  <c r="Z84" i="5"/>
  <c r="V84" i="5"/>
  <c r="W84" i="5" s="1"/>
  <c r="U84" i="5"/>
  <c r="Y84" i="5" s="1"/>
  <c r="AD83" i="5"/>
  <c r="Z83" i="5"/>
  <c r="V83" i="5"/>
  <c r="W83" i="5" s="1"/>
  <c r="U83" i="5"/>
  <c r="Y83" i="5" s="1"/>
  <c r="AD82" i="5"/>
  <c r="Z82" i="5"/>
  <c r="V82" i="5"/>
  <c r="W82" i="5" s="1"/>
  <c r="U82" i="5"/>
  <c r="Y82" i="5" s="1"/>
  <c r="AD81" i="5"/>
  <c r="Z81" i="5"/>
  <c r="V81" i="5"/>
  <c r="W81" i="5" s="1"/>
  <c r="U81" i="5"/>
  <c r="Y81" i="5" s="1"/>
  <c r="AD80" i="5"/>
  <c r="Z80" i="5"/>
  <c r="V80" i="5"/>
  <c r="W80" i="5" s="1"/>
  <c r="U80" i="5"/>
  <c r="Y80" i="5" s="1"/>
  <c r="A80" i="5"/>
  <c r="A81" i="5" s="1"/>
  <c r="A82" i="5" s="1"/>
  <c r="A83" i="5" s="1"/>
  <c r="A84" i="5" s="1"/>
  <c r="A85" i="5" s="1"/>
  <c r="AD79" i="5"/>
  <c r="Z79" i="5"/>
  <c r="V79" i="5"/>
  <c r="W79" i="5" s="1"/>
  <c r="U79" i="5"/>
  <c r="Y79" i="5" s="1"/>
  <c r="AC77" i="5"/>
  <c r="AB77" i="5"/>
  <c r="X77" i="5"/>
  <c r="T77" i="5"/>
  <c r="AD76" i="5"/>
  <c r="AD75" i="5"/>
  <c r="Z75" i="5"/>
  <c r="V75" i="5"/>
  <c r="W75" i="5" s="1"/>
  <c r="U75" i="5"/>
  <c r="Y75" i="5" s="1"/>
  <c r="AD74" i="5"/>
  <c r="Z74" i="5"/>
  <c r="V74" i="5"/>
  <c r="W74" i="5" s="1"/>
  <c r="U74" i="5"/>
  <c r="Y74" i="5" s="1"/>
  <c r="AD73" i="5"/>
  <c r="Z73" i="5"/>
  <c r="V73" i="5"/>
  <c r="W73" i="5" s="1"/>
  <c r="U73" i="5"/>
  <c r="Y73" i="5" s="1"/>
  <c r="AD72" i="5"/>
  <c r="Z72" i="5"/>
  <c r="V72" i="5"/>
  <c r="W72" i="5" s="1"/>
  <c r="U72" i="5"/>
  <c r="Y72" i="5" s="1"/>
  <c r="AD71" i="5"/>
  <c r="Z71" i="5"/>
  <c r="V71" i="5"/>
  <c r="W71" i="5" s="1"/>
  <c r="U71" i="5"/>
  <c r="Y71" i="5" s="1"/>
  <c r="AD70" i="5"/>
  <c r="Z70" i="5"/>
  <c r="V70" i="5"/>
  <c r="W70" i="5" s="1"/>
  <c r="U70" i="5"/>
  <c r="Y70" i="5" s="1"/>
  <c r="AD69" i="5"/>
  <c r="Z69" i="5"/>
  <c r="V69" i="5"/>
  <c r="W69" i="5" s="1"/>
  <c r="U69" i="5"/>
  <c r="Y69" i="5" s="1"/>
  <c r="AD68" i="5"/>
  <c r="Z68" i="5"/>
  <c r="V68" i="5"/>
  <c r="W68" i="5" s="1"/>
  <c r="U68" i="5"/>
  <c r="Y68" i="5" s="1"/>
  <c r="AD67" i="5"/>
  <c r="Z67" i="5"/>
  <c r="V67" i="5"/>
  <c r="U67" i="5"/>
  <c r="Y67" i="5" s="1"/>
  <c r="A67" i="5"/>
  <c r="A68" i="5" s="1"/>
  <c r="A69" i="5" s="1"/>
  <c r="A70" i="5" s="1"/>
  <c r="A71" i="5" s="1"/>
  <c r="A72" i="5" s="1"/>
  <c r="A73" i="5" s="1"/>
  <c r="A74" i="5" s="1"/>
  <c r="A75" i="5" s="1"/>
  <c r="AD66" i="5"/>
  <c r="Z66" i="5"/>
  <c r="V66" i="5"/>
  <c r="W66" i="5" s="1"/>
  <c r="U66" i="5"/>
  <c r="AC64" i="5"/>
  <c r="AB64" i="5"/>
  <c r="X64" i="5"/>
  <c r="T64" i="5"/>
  <c r="Z63" i="5"/>
  <c r="Y63" i="5"/>
  <c r="AD61" i="5"/>
  <c r="V61" i="5"/>
  <c r="W61" i="5" s="1"/>
  <c r="U61" i="5"/>
  <c r="Y61" i="5" s="1"/>
  <c r="AD60" i="5"/>
  <c r="Z60" i="5"/>
  <c r="V60" i="5"/>
  <c r="W60" i="5" s="1"/>
  <c r="U60" i="5"/>
  <c r="Y60" i="5" s="1"/>
  <c r="A60" i="5"/>
  <c r="A61" i="5" s="1"/>
  <c r="A62" i="5" s="1"/>
  <c r="A63" i="5" s="1"/>
  <c r="AD59" i="5"/>
  <c r="Z59" i="5"/>
  <c r="V59" i="5"/>
  <c r="W59" i="5" s="1"/>
  <c r="U59" i="5"/>
  <c r="Y59" i="5" s="1"/>
  <c r="AD58" i="5"/>
  <c r="Z58" i="5"/>
  <c r="V58" i="5"/>
  <c r="W58" i="5" s="1"/>
  <c r="U58" i="5"/>
  <c r="Y58" i="5" s="1"/>
  <c r="AD57" i="5"/>
  <c r="Z57" i="5"/>
  <c r="V57" i="5"/>
  <c r="W57" i="5" s="1"/>
  <c r="U57" i="5"/>
  <c r="Y57" i="5" s="1"/>
  <c r="AD56" i="5"/>
  <c r="Z56" i="5"/>
  <c r="V56" i="5"/>
  <c r="W56" i="5" s="1"/>
  <c r="U56" i="5"/>
  <c r="Y56" i="5" s="1"/>
  <c r="AD55" i="5"/>
  <c r="Z55" i="5"/>
  <c r="V55" i="5"/>
  <c r="W55" i="5" s="1"/>
  <c r="U55" i="5"/>
  <c r="Y55" i="5" s="1"/>
  <c r="AD54" i="5"/>
  <c r="Z54" i="5"/>
  <c r="V54" i="5"/>
  <c r="W54" i="5" s="1"/>
  <c r="U54" i="5"/>
  <c r="Y54" i="5" s="1"/>
  <c r="AD53" i="5"/>
  <c r="Z53" i="5"/>
  <c r="V53" i="5"/>
  <c r="W53" i="5" s="1"/>
  <c r="U53" i="5"/>
  <c r="Y53" i="5" s="1"/>
  <c r="AD52" i="5"/>
  <c r="Z52" i="5"/>
  <c r="V52" i="5"/>
  <c r="W52" i="5" s="1"/>
  <c r="U52" i="5"/>
  <c r="Y52" i="5" s="1"/>
  <c r="AD51" i="5"/>
  <c r="Z51" i="5"/>
  <c r="Y51" i="5"/>
  <c r="V51" i="5"/>
  <c r="W51" i="5" s="1"/>
  <c r="U51" i="5"/>
  <c r="AD50" i="5"/>
  <c r="Z50" i="5"/>
  <c r="V50" i="5"/>
  <c r="W50" i="5" s="1"/>
  <c r="U50" i="5"/>
  <c r="Y50" i="5" s="1"/>
  <c r="AD49" i="5"/>
  <c r="Z49" i="5"/>
  <c r="V49" i="5"/>
  <c r="W49" i="5" s="1"/>
  <c r="U49" i="5"/>
  <c r="Y49" i="5" s="1"/>
  <c r="AD48" i="5"/>
  <c r="Z48" i="5"/>
  <c r="V48" i="5"/>
  <c r="W48" i="5" s="1"/>
  <c r="U48" i="5"/>
  <c r="Y48" i="5" s="1"/>
  <c r="AD47" i="5"/>
  <c r="Z47" i="5"/>
  <c r="V47" i="5"/>
  <c r="W47" i="5" s="1"/>
  <c r="U47" i="5"/>
  <c r="Y47" i="5" s="1"/>
  <c r="AD46" i="5"/>
  <c r="Z46" i="5"/>
  <c r="V46" i="5"/>
  <c r="W46" i="5" s="1"/>
  <c r="U46" i="5"/>
  <c r="Y46" i="5" s="1"/>
  <c r="AD45" i="5"/>
  <c r="Z45" i="5"/>
  <c r="V45" i="5"/>
  <c r="W45" i="5" s="1"/>
  <c r="U45" i="5"/>
  <c r="Y45" i="5" s="1"/>
  <c r="AD44" i="5"/>
  <c r="Z44" i="5"/>
  <c r="V44" i="5"/>
  <c r="W44" i="5" s="1"/>
  <c r="U44" i="5"/>
  <c r="Y44" i="5" s="1"/>
  <c r="AD43" i="5"/>
  <c r="Z43" i="5"/>
  <c r="V43" i="5"/>
  <c r="W43" i="5" s="1"/>
  <c r="U43" i="5"/>
  <c r="Y43" i="5" s="1"/>
  <c r="AD42" i="5"/>
  <c r="Z42" i="5"/>
  <c r="V42" i="5"/>
  <c r="W42" i="5" s="1"/>
  <c r="U42" i="5"/>
  <c r="Y42" i="5" s="1"/>
  <c r="AD41" i="5"/>
  <c r="Z41" i="5"/>
  <c r="V41" i="5"/>
  <c r="W41" i="5" s="1"/>
  <c r="U41" i="5"/>
  <c r="Y41" i="5" s="1"/>
  <c r="AD40" i="5"/>
  <c r="Z40" i="5"/>
  <c r="V40" i="5"/>
  <c r="W40" i="5" s="1"/>
  <c r="U40" i="5"/>
  <c r="Y40" i="5" s="1"/>
  <c r="AD39" i="5"/>
  <c r="Z39" i="5"/>
  <c r="V39" i="5"/>
  <c r="W39" i="5" s="1"/>
  <c r="U39" i="5"/>
  <c r="Y39" i="5" s="1"/>
  <c r="AD38" i="5"/>
  <c r="Z38" i="5"/>
  <c r="V38" i="5"/>
  <c r="W38" i="5" s="1"/>
  <c r="U38" i="5"/>
  <c r="Y38" i="5" s="1"/>
  <c r="AD37" i="5"/>
  <c r="Z37" i="5"/>
  <c r="V37" i="5"/>
  <c r="W37" i="5" s="1"/>
  <c r="U37" i="5"/>
  <c r="Y37" i="5" s="1"/>
  <c r="AD36" i="5"/>
  <c r="Z36" i="5"/>
  <c r="V36" i="5"/>
  <c r="W36" i="5" s="1"/>
  <c r="U36" i="5"/>
  <c r="Y36" i="5" s="1"/>
  <c r="AD35" i="5"/>
  <c r="Z35" i="5"/>
  <c r="V35" i="5"/>
  <c r="W35" i="5" s="1"/>
  <c r="U35" i="5"/>
  <c r="Y35" i="5" s="1"/>
  <c r="AD34" i="5"/>
  <c r="Z34" i="5"/>
  <c r="V34" i="5"/>
  <c r="W34" i="5" s="1"/>
  <c r="U34" i="5"/>
  <c r="Y34" i="5" s="1"/>
  <c r="AD33" i="5"/>
  <c r="Z33" i="5"/>
  <c r="V33" i="5"/>
  <c r="W33" i="5" s="1"/>
  <c r="U33" i="5"/>
  <c r="Y33" i="5" s="1"/>
  <c r="AD32" i="5"/>
  <c r="Z32" i="5"/>
  <c r="V32" i="5"/>
  <c r="W32" i="5" s="1"/>
  <c r="U32" i="5"/>
  <c r="Y32" i="5" s="1"/>
  <c r="AD31" i="5"/>
  <c r="Z31" i="5"/>
  <c r="V31" i="5"/>
  <c r="W31" i="5" s="1"/>
  <c r="U31" i="5"/>
  <c r="Y31" i="5" s="1"/>
  <c r="AD30" i="5"/>
  <c r="Z30" i="5"/>
  <c r="V30" i="5"/>
  <c r="W30" i="5" s="1"/>
  <c r="U30" i="5"/>
  <c r="Y30" i="5" s="1"/>
  <c r="AD29" i="5"/>
  <c r="Z29" i="5"/>
  <c r="V29" i="5"/>
  <c r="W29" i="5" s="1"/>
  <c r="U29" i="5"/>
  <c r="Y29" i="5" s="1"/>
  <c r="AD28" i="5"/>
  <c r="Z28" i="5"/>
  <c r="V28" i="5"/>
  <c r="W28" i="5" s="1"/>
  <c r="U28" i="5"/>
  <c r="Y28" i="5" s="1"/>
  <c r="A28" i="5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D27" i="5"/>
  <c r="Z27" i="5"/>
  <c r="V27" i="5"/>
  <c r="W27" i="5" s="1"/>
  <c r="U27" i="5"/>
  <c r="Y27" i="5" s="1"/>
  <c r="AC25" i="5"/>
  <c r="AB25" i="5"/>
  <c r="X25" i="5"/>
  <c r="T25" i="5"/>
  <c r="AD24" i="5"/>
  <c r="Z24" i="5"/>
  <c r="V24" i="5"/>
  <c r="W24" i="5" s="1"/>
  <c r="U24" i="5"/>
  <c r="Y24" i="5" s="1"/>
  <c r="AD23" i="5"/>
  <c r="Z23" i="5"/>
  <c r="V23" i="5"/>
  <c r="W23" i="5" s="1"/>
  <c r="U23" i="5"/>
  <c r="Y23" i="5" s="1"/>
  <c r="AD22" i="5"/>
  <c r="Z22" i="5"/>
  <c r="V22" i="5"/>
  <c r="W22" i="5" s="1"/>
  <c r="U22" i="5"/>
  <c r="Y22" i="5" s="1"/>
  <c r="AD21" i="5"/>
  <c r="Z21" i="5"/>
  <c r="V21" i="5"/>
  <c r="W21" i="5" s="1"/>
  <c r="U21" i="5"/>
  <c r="Y21" i="5" s="1"/>
  <c r="AD20" i="5"/>
  <c r="Z20" i="5"/>
  <c r="V20" i="5"/>
  <c r="W20" i="5" s="1"/>
  <c r="U20" i="5"/>
  <c r="Y20" i="5" s="1"/>
  <c r="AD19" i="5"/>
  <c r="Z19" i="5"/>
  <c r="V19" i="5"/>
  <c r="W19" i="5" s="1"/>
  <c r="U19" i="5"/>
  <c r="Y19" i="5" s="1"/>
  <c r="AD18" i="5"/>
  <c r="Z18" i="5"/>
  <c r="V18" i="5"/>
  <c r="W18" i="5" s="1"/>
  <c r="U18" i="5"/>
  <c r="Y18" i="5" s="1"/>
  <c r="AD17" i="5"/>
  <c r="Z17" i="5"/>
  <c r="V17" i="5"/>
  <c r="W17" i="5" s="1"/>
  <c r="U17" i="5"/>
  <c r="Y17" i="5" s="1"/>
  <c r="AD16" i="5"/>
  <c r="Z16" i="5"/>
  <c r="V16" i="5"/>
  <c r="W16" i="5" s="1"/>
  <c r="U16" i="5"/>
  <c r="Y16" i="5" s="1"/>
  <c r="AD15" i="5"/>
  <c r="Z15" i="5"/>
  <c r="V15" i="5"/>
  <c r="W15" i="5" s="1"/>
  <c r="U15" i="5"/>
  <c r="Y15" i="5" s="1"/>
  <c r="AD14" i="5"/>
  <c r="Z14" i="5"/>
  <c r="V14" i="5"/>
  <c r="W14" i="5" s="1"/>
  <c r="U14" i="5"/>
  <c r="Y14" i="5" s="1"/>
  <c r="AD13" i="5"/>
  <c r="Z13" i="5"/>
  <c r="V13" i="5"/>
  <c r="W13" i="5" s="1"/>
  <c r="U13" i="5"/>
  <c r="Y13" i="5" s="1"/>
  <c r="AD12" i="5"/>
  <c r="Z12" i="5"/>
  <c r="V12" i="5"/>
  <c r="W12" i="5" s="1"/>
  <c r="U12" i="5"/>
  <c r="Y12" i="5" s="1"/>
  <c r="L12" i="5"/>
  <c r="AD11" i="5"/>
  <c r="Z11" i="5"/>
  <c r="V11" i="5"/>
  <c r="W11" i="5" s="1"/>
  <c r="U11" i="5"/>
  <c r="Y11" i="5" s="1"/>
  <c r="A11" i="5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D10" i="5"/>
  <c r="Z10" i="5"/>
  <c r="V10" i="5"/>
  <c r="U10" i="5"/>
  <c r="L10" i="5"/>
  <c r="B8" i="5"/>
  <c r="C8" i="5" s="1"/>
  <c r="D8" i="5" s="1"/>
  <c r="E8" i="5" s="1"/>
  <c r="F8" i="5" s="1"/>
  <c r="G8" i="5" s="1"/>
  <c r="H8" i="5" s="1"/>
  <c r="I8" i="5" s="1"/>
  <c r="J8" i="5" s="1"/>
  <c r="K8" i="5" s="1"/>
  <c r="L8" i="5" s="1"/>
  <c r="M8" i="5" s="1"/>
  <c r="N8" i="5" s="1"/>
  <c r="O8" i="5" s="1"/>
  <c r="P8" i="5" s="1"/>
  <c r="Q8" i="5" s="1"/>
  <c r="R8" i="5" s="1"/>
  <c r="S8" i="5" s="1"/>
  <c r="T8" i="5" s="1"/>
  <c r="U8" i="5" s="1"/>
  <c r="V8" i="5" s="1"/>
  <c r="W8" i="5" s="1"/>
  <c r="X8" i="5" s="1"/>
  <c r="Y8" i="5" s="1"/>
  <c r="AA8" i="5" s="1"/>
  <c r="AB8" i="5" s="1"/>
  <c r="AC8" i="5" s="1"/>
  <c r="AD8" i="5" s="1"/>
  <c r="AE8" i="5" s="1"/>
  <c r="AF8" i="5" s="1"/>
  <c r="U61" i="4"/>
  <c r="AH50" i="4"/>
  <c r="AH49" i="4"/>
  <c r="AC101" i="5" l="1"/>
  <c r="A101" i="5"/>
  <c r="A92" i="5"/>
  <c r="X90" i="5"/>
  <c r="X93" i="5" s="1"/>
  <c r="X101" i="5" s="1"/>
  <c r="W98" i="5"/>
  <c r="W100" i="5" s="1"/>
  <c r="V77" i="5"/>
  <c r="AD93" i="5"/>
  <c r="U100" i="5"/>
  <c r="V100" i="5"/>
  <c r="Y91" i="5"/>
  <c r="Z93" i="5"/>
  <c r="Z25" i="5"/>
  <c r="AB101" i="5"/>
  <c r="W67" i="5"/>
  <c r="W77" i="5" s="1"/>
  <c r="V86" i="5"/>
  <c r="AE92" i="5"/>
  <c r="T101" i="5"/>
  <c r="Z77" i="5"/>
  <c r="AD64" i="5"/>
  <c r="AE89" i="5"/>
  <c r="AD25" i="5"/>
  <c r="W64" i="5"/>
  <c r="U86" i="5"/>
  <c r="U25" i="5"/>
  <c r="W86" i="5"/>
  <c r="Y64" i="5"/>
  <c r="U77" i="5"/>
  <c r="Y66" i="5"/>
  <c r="V25" i="5"/>
  <c r="Z64" i="5"/>
  <c r="Y86" i="5"/>
  <c r="V93" i="5"/>
  <c r="U64" i="5"/>
  <c r="AD86" i="5"/>
  <c r="Z86" i="5"/>
  <c r="U93" i="5"/>
  <c r="AE43" i="5"/>
  <c r="V64" i="5"/>
  <c r="Y88" i="5"/>
  <c r="Y10" i="5"/>
  <c r="Y25" i="5" s="1"/>
  <c r="W10" i="5"/>
  <c r="W25" i="5" s="1"/>
  <c r="AD77" i="5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E24" i="4" s="1"/>
  <c r="AA26" i="4"/>
  <c r="AA27" i="4"/>
  <c r="AA28" i="4"/>
  <c r="AA29" i="4"/>
  <c r="AA30" i="4"/>
  <c r="AA31" i="4"/>
  <c r="AA32" i="4"/>
  <c r="AE32" i="4" s="1"/>
  <c r="AA33" i="4"/>
  <c r="AA34" i="4"/>
  <c r="AA35" i="4"/>
  <c r="AA36" i="4"/>
  <c r="AA37" i="4"/>
  <c r="AA38" i="4"/>
  <c r="AE38" i="4" s="1"/>
  <c r="AA39" i="4"/>
  <c r="AA40" i="4"/>
  <c r="AA41" i="4"/>
  <c r="AE41" i="4" s="1"/>
  <c r="AA42" i="4"/>
  <c r="AA43" i="4"/>
  <c r="AA44" i="4"/>
  <c r="AE44" i="4" s="1"/>
  <c r="AA45" i="4"/>
  <c r="AA46" i="4"/>
  <c r="AA47" i="4"/>
  <c r="AA48" i="4"/>
  <c r="AA49" i="4"/>
  <c r="AA50" i="4"/>
  <c r="AE50" i="4" s="1"/>
  <c r="AA51" i="4"/>
  <c r="AA52" i="4"/>
  <c r="AA53" i="4"/>
  <c r="AA54" i="4"/>
  <c r="AA55" i="4"/>
  <c r="AA56" i="4"/>
  <c r="AA57" i="4"/>
  <c r="AA58" i="4"/>
  <c r="AA59" i="4"/>
  <c r="AA60" i="4"/>
  <c r="AA61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7" i="4"/>
  <c r="AA78" i="4"/>
  <c r="AA79" i="4"/>
  <c r="AE79" i="4" s="1"/>
  <c r="AA80" i="4"/>
  <c r="AE80" i="4" s="1"/>
  <c r="AA81" i="4"/>
  <c r="AA82" i="4"/>
  <c r="AE82" i="4" s="1"/>
  <c r="AA83" i="4"/>
  <c r="AE83" i="4" s="1"/>
  <c r="AA84" i="4"/>
  <c r="AA86" i="4"/>
  <c r="AA87" i="4"/>
  <c r="AA89" i="4"/>
  <c r="AA93" i="4"/>
  <c r="AA95" i="4"/>
  <c r="AA96" i="4"/>
  <c r="AA97" i="4" s="1"/>
  <c r="AA10" i="4"/>
  <c r="AE75" i="4"/>
  <c r="AD88" i="1"/>
  <c r="AE88" i="1"/>
  <c r="AD65" i="1"/>
  <c r="AD66" i="1"/>
  <c r="AD67" i="1"/>
  <c r="AD68" i="1"/>
  <c r="AD69" i="1"/>
  <c r="AD70" i="1"/>
  <c r="AD71" i="1"/>
  <c r="AD72" i="1"/>
  <c r="AD73" i="1"/>
  <c r="AD74" i="1"/>
  <c r="X97" i="4"/>
  <c r="V97" i="4"/>
  <c r="U97" i="4"/>
  <c r="T97" i="4"/>
  <c r="T98" i="4" s="1"/>
  <c r="H97" i="4"/>
  <c r="G97" i="4"/>
  <c r="Z96" i="4"/>
  <c r="Z97" i="4" s="1"/>
  <c r="Y96" i="4"/>
  <c r="Y97" i="4" s="1"/>
  <c r="W96" i="4"/>
  <c r="W97" i="4" s="1"/>
  <c r="V96" i="4"/>
  <c r="U96" i="4"/>
  <c r="AC91" i="4"/>
  <c r="AB91" i="4"/>
  <c r="Z91" i="4"/>
  <c r="X91" i="4"/>
  <c r="T91" i="4"/>
  <c r="U90" i="4"/>
  <c r="AD89" i="4"/>
  <c r="Z89" i="4"/>
  <c r="Y89" i="4"/>
  <c r="W89" i="4"/>
  <c r="V89" i="4"/>
  <c r="U89" i="4"/>
  <c r="A89" i="4"/>
  <c r="AE88" i="4"/>
  <c r="AD88" i="4"/>
  <c r="Z88" i="4"/>
  <c r="X88" i="4"/>
  <c r="V88" i="4"/>
  <c r="V91" i="4" s="1"/>
  <c r="U88" i="4"/>
  <c r="U91" i="4" s="1"/>
  <c r="A88" i="4"/>
  <c r="AE87" i="4"/>
  <c r="AD87" i="4"/>
  <c r="AD91" i="4" s="1"/>
  <c r="Z87" i="4"/>
  <c r="Y87" i="4"/>
  <c r="W87" i="4"/>
  <c r="V87" i="4"/>
  <c r="U87" i="4"/>
  <c r="V86" i="4"/>
  <c r="AC85" i="4"/>
  <c r="AB85" i="4"/>
  <c r="X85" i="4"/>
  <c r="T85" i="4"/>
  <c r="AD84" i="4"/>
  <c r="AE84" i="4" s="1"/>
  <c r="Z84" i="4"/>
  <c r="Y84" i="4"/>
  <c r="W84" i="4"/>
  <c r="V84" i="4"/>
  <c r="U84" i="4"/>
  <c r="AD83" i="4"/>
  <c r="Z83" i="4"/>
  <c r="V83" i="4"/>
  <c r="W83" i="4" s="1"/>
  <c r="U83" i="4"/>
  <c r="Y83" i="4" s="1"/>
  <c r="AD82" i="4"/>
  <c r="Z82" i="4"/>
  <c r="Y82" i="4"/>
  <c r="W82" i="4"/>
  <c r="V82" i="4"/>
  <c r="U82" i="4"/>
  <c r="AD81" i="4"/>
  <c r="Z81" i="4"/>
  <c r="Y81" i="4"/>
  <c r="W81" i="4"/>
  <c r="V81" i="4"/>
  <c r="U81" i="4"/>
  <c r="AD80" i="4"/>
  <c r="Z80" i="4"/>
  <c r="V80" i="4"/>
  <c r="W80" i="4" s="1"/>
  <c r="U80" i="4"/>
  <c r="Y80" i="4" s="1"/>
  <c r="A80" i="4"/>
  <c r="A81" i="4" s="1"/>
  <c r="A82" i="4" s="1"/>
  <c r="A83" i="4" s="1"/>
  <c r="A84" i="4" s="1"/>
  <c r="AD79" i="4"/>
  <c r="Z79" i="4"/>
  <c r="Y79" i="4"/>
  <c r="W79" i="4"/>
  <c r="V79" i="4"/>
  <c r="U79" i="4"/>
  <c r="A79" i="4"/>
  <c r="AD78" i="4"/>
  <c r="AD85" i="4" s="1"/>
  <c r="Z78" i="4"/>
  <c r="Z85" i="4" s="1"/>
  <c r="Y78" i="4"/>
  <c r="W78" i="4"/>
  <c r="V78" i="4"/>
  <c r="V85" i="4" s="1"/>
  <c r="U78" i="4"/>
  <c r="U85" i="4" s="1"/>
  <c r="AC76" i="4"/>
  <c r="AB76" i="4"/>
  <c r="X76" i="4"/>
  <c r="V76" i="4"/>
  <c r="T76" i="4"/>
  <c r="AD75" i="4"/>
  <c r="AD74" i="4"/>
  <c r="Z74" i="4"/>
  <c r="V74" i="4"/>
  <c r="W74" i="4" s="1"/>
  <c r="U74" i="4"/>
  <c r="Y74" i="4" s="1"/>
  <c r="AD73" i="4"/>
  <c r="Z73" i="4"/>
  <c r="Y73" i="4"/>
  <c r="V73" i="4"/>
  <c r="W73" i="4" s="1"/>
  <c r="U73" i="4"/>
  <c r="AD72" i="4"/>
  <c r="Z72" i="4"/>
  <c r="Y72" i="4"/>
  <c r="V72" i="4"/>
  <c r="W72" i="4" s="1"/>
  <c r="U72" i="4"/>
  <c r="AD71" i="4"/>
  <c r="Z71" i="4"/>
  <c r="V71" i="4"/>
  <c r="W71" i="4" s="1"/>
  <c r="U71" i="4"/>
  <c r="Y71" i="4" s="1"/>
  <c r="AD70" i="4"/>
  <c r="Z70" i="4"/>
  <c r="Y70" i="4"/>
  <c r="V70" i="4"/>
  <c r="W70" i="4" s="1"/>
  <c r="U70" i="4"/>
  <c r="AD69" i="4"/>
  <c r="Z69" i="4"/>
  <c r="Y69" i="4"/>
  <c r="V69" i="4"/>
  <c r="W69" i="4" s="1"/>
  <c r="U69" i="4"/>
  <c r="AD68" i="4"/>
  <c r="Z68" i="4"/>
  <c r="V68" i="4"/>
  <c r="W68" i="4" s="1"/>
  <c r="U68" i="4"/>
  <c r="Y68" i="4" s="1"/>
  <c r="A68" i="4"/>
  <c r="A69" i="4" s="1"/>
  <c r="A70" i="4" s="1"/>
  <c r="A71" i="4" s="1"/>
  <c r="A72" i="4" s="1"/>
  <c r="A73" i="4" s="1"/>
  <c r="A74" i="4" s="1"/>
  <c r="AD67" i="4"/>
  <c r="Z67" i="4"/>
  <c r="Y67" i="4"/>
  <c r="V67" i="4"/>
  <c r="W67" i="4" s="1"/>
  <c r="U67" i="4"/>
  <c r="A67" i="4"/>
  <c r="AD66" i="4"/>
  <c r="Z66" i="4"/>
  <c r="Z76" i="4" s="1"/>
  <c r="Y66" i="4"/>
  <c r="V66" i="4"/>
  <c r="W66" i="4" s="1"/>
  <c r="U66" i="4"/>
  <c r="A66" i="4"/>
  <c r="AD65" i="4"/>
  <c r="AE65" i="4" s="1"/>
  <c r="Z65" i="4"/>
  <c r="V65" i="4"/>
  <c r="W65" i="4" s="1"/>
  <c r="U65" i="4"/>
  <c r="Y65" i="4" s="1"/>
  <c r="AC63" i="4"/>
  <c r="AB63" i="4"/>
  <c r="X63" i="4"/>
  <c r="X98" i="4" s="1"/>
  <c r="T63" i="4"/>
  <c r="AD61" i="4"/>
  <c r="AE61" i="4" s="1"/>
  <c r="V61" i="4"/>
  <c r="W61" i="4" s="1"/>
  <c r="Y61" i="4"/>
  <c r="A61" i="4"/>
  <c r="AD60" i="4"/>
  <c r="AE60" i="4" s="1"/>
  <c r="Z60" i="4"/>
  <c r="Y60" i="4"/>
  <c r="W60" i="4"/>
  <c r="V60" i="4"/>
  <c r="U60" i="4"/>
  <c r="A60" i="4"/>
  <c r="AD59" i="4"/>
  <c r="AE59" i="4" s="1"/>
  <c r="Z59" i="4"/>
  <c r="V59" i="4"/>
  <c r="W59" i="4" s="1"/>
  <c r="U59" i="4"/>
  <c r="U63" i="4" s="1"/>
  <c r="AD58" i="4"/>
  <c r="Z58" i="4"/>
  <c r="Y58" i="4"/>
  <c r="V58" i="4"/>
  <c r="W58" i="4" s="1"/>
  <c r="U58" i="4"/>
  <c r="AD57" i="4"/>
  <c r="Z57" i="4"/>
  <c r="Y57" i="4"/>
  <c r="W57" i="4"/>
  <c r="V57" i="4"/>
  <c r="U57" i="4"/>
  <c r="AD56" i="4"/>
  <c r="Z56" i="4"/>
  <c r="V56" i="4"/>
  <c r="W56" i="4" s="1"/>
  <c r="U56" i="4"/>
  <c r="Y56" i="4" s="1"/>
  <c r="AD55" i="4"/>
  <c r="Z55" i="4"/>
  <c r="Y55" i="4"/>
  <c r="W55" i="4"/>
  <c r="V55" i="4"/>
  <c r="U55" i="4"/>
  <c r="AD54" i="4"/>
  <c r="AE54" i="4" s="1"/>
  <c r="Z54" i="4"/>
  <c r="Y54" i="4"/>
  <c r="V54" i="4"/>
  <c r="W54" i="4" s="1"/>
  <c r="U54" i="4"/>
  <c r="AD53" i="4"/>
  <c r="Z53" i="4"/>
  <c r="V53" i="4"/>
  <c r="W53" i="4" s="1"/>
  <c r="U53" i="4"/>
  <c r="Y53" i="4" s="1"/>
  <c r="AD52" i="4"/>
  <c r="AE52" i="4" s="1"/>
  <c r="Z52" i="4"/>
  <c r="Y52" i="4"/>
  <c r="W52" i="4"/>
  <c r="V52" i="4"/>
  <c r="U52" i="4"/>
  <c r="AD51" i="4"/>
  <c r="AE51" i="4" s="1"/>
  <c r="Z51" i="4"/>
  <c r="Y51" i="4"/>
  <c r="V51" i="4"/>
  <c r="W51" i="4" s="1"/>
  <c r="U51" i="4"/>
  <c r="AD50" i="4"/>
  <c r="Z50" i="4"/>
  <c r="V50" i="4"/>
  <c r="W50" i="4" s="1"/>
  <c r="U50" i="4"/>
  <c r="Y50" i="4" s="1"/>
  <c r="AD49" i="4"/>
  <c r="Z49" i="4"/>
  <c r="Y49" i="4"/>
  <c r="W49" i="4"/>
  <c r="V49" i="4"/>
  <c r="U49" i="4"/>
  <c r="AD48" i="4"/>
  <c r="AE48" i="4" s="1"/>
  <c r="Z48" i="4"/>
  <c r="Y48" i="4"/>
  <c r="V48" i="4"/>
  <c r="W48" i="4" s="1"/>
  <c r="U48" i="4"/>
  <c r="AE47" i="4"/>
  <c r="AD47" i="4"/>
  <c r="Z47" i="4"/>
  <c r="V47" i="4"/>
  <c r="W47" i="4" s="1"/>
  <c r="U47" i="4"/>
  <c r="Y47" i="4" s="1"/>
  <c r="AD46" i="4"/>
  <c r="Z46" i="4"/>
  <c r="Y46" i="4"/>
  <c r="W46" i="4"/>
  <c r="V46" i="4"/>
  <c r="U46" i="4"/>
  <c r="AD45" i="4"/>
  <c r="Z45" i="4"/>
  <c r="Y45" i="4"/>
  <c r="V45" i="4"/>
  <c r="W45" i="4" s="1"/>
  <c r="U45" i="4"/>
  <c r="AD44" i="4"/>
  <c r="Z44" i="4"/>
  <c r="V44" i="4"/>
  <c r="W44" i="4" s="1"/>
  <c r="U44" i="4"/>
  <c r="Y44" i="4" s="1"/>
  <c r="AD43" i="4"/>
  <c r="AE43" i="4" s="1"/>
  <c r="Z43" i="4"/>
  <c r="Y43" i="4"/>
  <c r="W43" i="4"/>
  <c r="V43" i="4"/>
  <c r="U43" i="4"/>
  <c r="AD42" i="4"/>
  <c r="AE42" i="4" s="1"/>
  <c r="Z42" i="4"/>
  <c r="Y42" i="4"/>
  <c r="V42" i="4"/>
  <c r="W42" i="4" s="1"/>
  <c r="U42" i="4"/>
  <c r="AD41" i="4"/>
  <c r="Z41" i="4"/>
  <c r="V41" i="4"/>
  <c r="W41" i="4" s="1"/>
  <c r="U41" i="4"/>
  <c r="Y41" i="4" s="1"/>
  <c r="AD40" i="4"/>
  <c r="AE40" i="4" s="1"/>
  <c r="Z40" i="4"/>
  <c r="Y40" i="4"/>
  <c r="W40" i="4"/>
  <c r="V40" i="4"/>
  <c r="U40" i="4"/>
  <c r="AD39" i="4"/>
  <c r="AE39" i="4" s="1"/>
  <c r="Z39" i="4"/>
  <c r="Y39" i="4"/>
  <c r="V39" i="4"/>
  <c r="W39" i="4" s="1"/>
  <c r="U39" i="4"/>
  <c r="AD38" i="4"/>
  <c r="Z38" i="4"/>
  <c r="V38" i="4"/>
  <c r="W38" i="4" s="1"/>
  <c r="U38" i="4"/>
  <c r="Y38" i="4" s="1"/>
  <c r="AD37" i="4"/>
  <c r="Z37" i="4"/>
  <c r="Y37" i="4"/>
  <c r="W37" i="4"/>
  <c r="V37" i="4"/>
  <c r="U37" i="4"/>
  <c r="AD36" i="4"/>
  <c r="AE36" i="4" s="1"/>
  <c r="Z36" i="4"/>
  <c r="Y36" i="4"/>
  <c r="V36" i="4"/>
  <c r="W36" i="4" s="1"/>
  <c r="U36" i="4"/>
  <c r="AE35" i="4"/>
  <c r="AD35" i="4"/>
  <c r="Z35" i="4"/>
  <c r="V35" i="4"/>
  <c r="W35" i="4" s="1"/>
  <c r="U35" i="4"/>
  <c r="Y35" i="4" s="1"/>
  <c r="AD34" i="4"/>
  <c r="Z34" i="4"/>
  <c r="Y34" i="4"/>
  <c r="W34" i="4"/>
  <c r="V34" i="4"/>
  <c r="U34" i="4"/>
  <c r="AD33" i="4"/>
  <c r="AE33" i="4" s="1"/>
  <c r="Z33" i="4"/>
  <c r="Y33" i="4"/>
  <c r="V33" i="4"/>
  <c r="W33" i="4" s="1"/>
  <c r="U33" i="4"/>
  <c r="AD32" i="4"/>
  <c r="Z32" i="4"/>
  <c r="V32" i="4"/>
  <c r="W32" i="4" s="1"/>
  <c r="U32" i="4"/>
  <c r="Y32" i="4" s="1"/>
  <c r="AD31" i="4"/>
  <c r="Z31" i="4"/>
  <c r="Y31" i="4"/>
  <c r="W31" i="4"/>
  <c r="V31" i="4"/>
  <c r="U31" i="4"/>
  <c r="AD30" i="4"/>
  <c r="AE30" i="4" s="1"/>
  <c r="Z30" i="4"/>
  <c r="Y30" i="4"/>
  <c r="V30" i="4"/>
  <c r="W30" i="4" s="1"/>
  <c r="U30" i="4"/>
  <c r="AE29" i="4"/>
  <c r="AD29" i="4"/>
  <c r="Z29" i="4"/>
  <c r="V29" i="4"/>
  <c r="W29" i="4" s="1"/>
  <c r="U29" i="4"/>
  <c r="Y29" i="4" s="1"/>
  <c r="A29" i="4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D28" i="4"/>
  <c r="AE28" i="4" s="1"/>
  <c r="Z28" i="4"/>
  <c r="Y28" i="4"/>
  <c r="W28" i="4"/>
  <c r="V28" i="4"/>
  <c r="U28" i="4"/>
  <c r="A28" i="4"/>
  <c r="AD27" i="4"/>
  <c r="AE27" i="4" s="1"/>
  <c r="Z27" i="4"/>
  <c r="Z63" i="4" s="1"/>
  <c r="Y27" i="4"/>
  <c r="V27" i="4"/>
  <c r="U27" i="4"/>
  <c r="AC25" i="4"/>
  <c r="AB25" i="4"/>
  <c r="X25" i="4"/>
  <c r="T25" i="4"/>
  <c r="AD24" i="4"/>
  <c r="Z24" i="4"/>
  <c r="V24" i="4"/>
  <c r="W24" i="4" s="1"/>
  <c r="U24" i="4"/>
  <c r="Y24" i="4" s="1"/>
  <c r="AD23" i="4"/>
  <c r="AE23" i="4" s="1"/>
  <c r="Z23" i="4"/>
  <c r="Y23" i="4"/>
  <c r="W23" i="4"/>
  <c r="V23" i="4"/>
  <c r="U23" i="4"/>
  <c r="AD22" i="4"/>
  <c r="AE22" i="4" s="1"/>
  <c r="Z22" i="4"/>
  <c r="V22" i="4"/>
  <c r="W22" i="4" s="1"/>
  <c r="U22" i="4"/>
  <c r="Y22" i="4" s="1"/>
  <c r="AD21" i="4"/>
  <c r="Z21" i="4"/>
  <c r="V21" i="4"/>
  <c r="W21" i="4" s="1"/>
  <c r="U21" i="4"/>
  <c r="Y21" i="4" s="1"/>
  <c r="AD20" i="4"/>
  <c r="Z20" i="4"/>
  <c r="Y20" i="4"/>
  <c r="W20" i="4"/>
  <c r="V20" i="4"/>
  <c r="U20" i="4"/>
  <c r="AD19" i="4"/>
  <c r="AE19" i="4" s="1"/>
  <c r="Z19" i="4"/>
  <c r="V19" i="4"/>
  <c r="W19" i="4" s="1"/>
  <c r="U19" i="4"/>
  <c r="Y19" i="4" s="1"/>
  <c r="AD18" i="4"/>
  <c r="AE18" i="4" s="1"/>
  <c r="Z18" i="4"/>
  <c r="V18" i="4"/>
  <c r="W18" i="4" s="1"/>
  <c r="U18" i="4"/>
  <c r="Y18" i="4" s="1"/>
  <c r="AD17" i="4"/>
  <c r="AE17" i="4" s="1"/>
  <c r="Z17" i="4"/>
  <c r="Y17" i="4"/>
  <c r="W17" i="4"/>
  <c r="V17" i="4"/>
  <c r="U17" i="4"/>
  <c r="AD16" i="4"/>
  <c r="Z16" i="4"/>
  <c r="V16" i="4"/>
  <c r="W16" i="4" s="1"/>
  <c r="U16" i="4"/>
  <c r="Y16" i="4" s="1"/>
  <c r="AD15" i="4"/>
  <c r="AE15" i="4" s="1"/>
  <c r="Z15" i="4"/>
  <c r="V15" i="4"/>
  <c r="W15" i="4" s="1"/>
  <c r="U15" i="4"/>
  <c r="Y15" i="4" s="1"/>
  <c r="AD14" i="4"/>
  <c r="AE14" i="4" s="1"/>
  <c r="Z14" i="4"/>
  <c r="Y14" i="4"/>
  <c r="W14" i="4"/>
  <c r="V14" i="4"/>
  <c r="U14" i="4"/>
  <c r="AD13" i="4"/>
  <c r="AE13" i="4" s="1"/>
  <c r="Z13" i="4"/>
  <c r="V13" i="4"/>
  <c r="W13" i="4" s="1"/>
  <c r="U13" i="4"/>
  <c r="U25" i="4" s="1"/>
  <c r="AD12" i="4"/>
  <c r="Z12" i="4"/>
  <c r="V12" i="4"/>
  <c r="W12" i="4" s="1"/>
  <c r="U12" i="4"/>
  <c r="Y12" i="4" s="1"/>
  <c r="L12" i="4"/>
  <c r="A12" i="4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D11" i="4"/>
  <c r="AE11" i="4" s="1"/>
  <c r="Z11" i="4"/>
  <c r="Y11" i="4"/>
  <c r="W11" i="4"/>
  <c r="V11" i="4"/>
  <c r="U11" i="4"/>
  <c r="A11" i="4"/>
  <c r="AD10" i="4"/>
  <c r="AE10" i="4" s="1"/>
  <c r="Z10" i="4"/>
  <c r="Z25" i="4" s="1"/>
  <c r="Y10" i="4"/>
  <c r="V10" i="4"/>
  <c r="W10" i="4" s="1"/>
  <c r="U10" i="4"/>
  <c r="L10" i="4"/>
  <c r="B8" i="4"/>
  <c r="C8" i="4" s="1"/>
  <c r="D8" i="4" s="1"/>
  <c r="E8" i="4" s="1"/>
  <c r="F8" i="4" s="1"/>
  <c r="G8" i="4" s="1"/>
  <c r="H8" i="4" s="1"/>
  <c r="I8" i="4" s="1"/>
  <c r="J8" i="4" s="1"/>
  <c r="K8" i="4" s="1"/>
  <c r="L8" i="4" s="1"/>
  <c r="M8" i="4" s="1"/>
  <c r="N8" i="4" s="1"/>
  <c r="O8" i="4" s="1"/>
  <c r="P8" i="4" s="1"/>
  <c r="Q8" i="4" s="1"/>
  <c r="R8" i="4" s="1"/>
  <c r="S8" i="4" s="1"/>
  <c r="T8" i="4" s="1"/>
  <c r="U8" i="4" s="1"/>
  <c r="V8" i="4" s="1"/>
  <c r="W8" i="4" s="1"/>
  <c r="X8" i="4" s="1"/>
  <c r="Y8" i="4" s="1"/>
  <c r="AA8" i="4" s="1"/>
  <c r="AB8" i="4" s="1"/>
  <c r="AC8" i="4" s="1"/>
  <c r="AD8" i="4" s="1"/>
  <c r="AE8" i="4" s="1"/>
  <c r="AF8" i="4" s="1"/>
  <c r="CD24" i="3"/>
  <c r="AE72" i="4" l="1"/>
  <c r="AE12" i="4"/>
  <c r="AA12" i="5" s="1"/>
  <c r="AE12" i="5" s="1"/>
  <c r="AA25" i="4"/>
  <c r="AE45" i="4"/>
  <c r="AE16" i="4"/>
  <c r="AE53" i="4"/>
  <c r="AA53" i="5" s="1"/>
  <c r="AE53" i="5" s="1"/>
  <c r="AE71" i="4"/>
  <c r="AE89" i="4"/>
  <c r="AA90" i="6" s="1"/>
  <c r="AA91" i="4"/>
  <c r="AA85" i="4"/>
  <c r="AA76" i="4"/>
  <c r="AA81" i="6"/>
  <c r="AE81" i="6" s="1"/>
  <c r="AA81" i="5"/>
  <c r="AE81" i="5" s="1"/>
  <c r="AA11" i="6"/>
  <c r="AE11" i="6" s="1"/>
  <c r="AA11" i="5"/>
  <c r="AE11" i="5" s="1"/>
  <c r="AA14" i="6"/>
  <c r="AE14" i="6" s="1"/>
  <c r="AA14" i="5"/>
  <c r="AE14" i="5" s="1"/>
  <c r="AA16" i="6"/>
  <c r="AE16" i="6" s="1"/>
  <c r="AA16" i="5"/>
  <c r="AE16" i="5" s="1"/>
  <c r="AA22" i="6"/>
  <c r="AE22" i="6" s="1"/>
  <c r="AA22" i="5"/>
  <c r="AE22" i="5" s="1"/>
  <c r="AA35" i="6"/>
  <c r="AE35" i="6" s="1"/>
  <c r="AA35" i="5"/>
  <c r="AE35" i="5" s="1"/>
  <c r="AA42" i="6"/>
  <c r="AE42" i="6" s="1"/>
  <c r="AA42" i="5"/>
  <c r="AE42" i="5" s="1"/>
  <c r="AA10" i="6"/>
  <c r="AA10" i="5"/>
  <c r="AA29" i="6"/>
  <c r="AE29" i="6" s="1"/>
  <c r="AA29" i="5"/>
  <c r="AE29" i="5" s="1"/>
  <c r="AA33" i="6"/>
  <c r="AE33" i="6" s="1"/>
  <c r="AA33" i="5"/>
  <c r="AE33" i="5" s="1"/>
  <c r="AA36" i="6"/>
  <c r="AE36" i="6" s="1"/>
  <c r="AA36" i="5"/>
  <c r="AE36" i="5" s="1"/>
  <c r="AA54" i="6"/>
  <c r="AE54" i="6" s="1"/>
  <c r="AA54" i="5"/>
  <c r="AE54" i="5" s="1"/>
  <c r="AA60" i="6"/>
  <c r="AE60" i="6" s="1"/>
  <c r="AA60" i="5"/>
  <c r="AE60" i="5" s="1"/>
  <c r="AA61" i="6"/>
  <c r="AE61" i="6" s="1"/>
  <c r="AA61" i="5"/>
  <c r="AE61" i="5" s="1"/>
  <c r="AG61" i="4"/>
  <c r="AA66" i="6"/>
  <c r="AA66" i="5"/>
  <c r="AA73" i="6"/>
  <c r="AE73" i="6" s="1"/>
  <c r="AA73" i="5"/>
  <c r="AE73" i="5" s="1"/>
  <c r="AA50" i="6"/>
  <c r="AE50" i="6" s="1"/>
  <c r="AA50" i="5"/>
  <c r="AE50" i="5" s="1"/>
  <c r="AA38" i="6"/>
  <c r="AE38" i="6" s="1"/>
  <c r="AA38" i="5"/>
  <c r="AE38" i="5" s="1"/>
  <c r="AH43" i="4"/>
  <c r="AA13" i="6"/>
  <c r="AE13" i="6" s="1"/>
  <c r="AA13" i="5"/>
  <c r="AE13" i="5" s="1"/>
  <c r="AA17" i="6"/>
  <c r="AE17" i="6" s="1"/>
  <c r="AA17" i="5"/>
  <c r="AE17" i="5" s="1"/>
  <c r="AA30" i="6"/>
  <c r="AE30" i="6" s="1"/>
  <c r="AA30" i="5"/>
  <c r="AE30" i="5" s="1"/>
  <c r="AA40" i="6"/>
  <c r="AE40" i="6" s="1"/>
  <c r="AA40" i="5"/>
  <c r="AE40" i="5" s="1"/>
  <c r="AA47" i="6"/>
  <c r="AE47" i="6" s="1"/>
  <c r="AA47" i="5"/>
  <c r="AE47" i="5" s="1"/>
  <c r="AA51" i="6"/>
  <c r="AE51" i="6" s="1"/>
  <c r="AA51" i="5"/>
  <c r="AE51" i="5" s="1"/>
  <c r="AA59" i="6"/>
  <c r="AE59" i="6" s="1"/>
  <c r="AA59" i="5"/>
  <c r="AE59" i="5" s="1"/>
  <c r="AA85" i="6"/>
  <c r="AE85" i="6" s="1"/>
  <c r="AA85" i="5"/>
  <c r="AE85" i="5" s="1"/>
  <c r="AA88" i="6"/>
  <c r="AA88" i="5"/>
  <c r="AA76" i="6"/>
  <c r="AE76" i="6" s="1"/>
  <c r="AA76" i="5"/>
  <c r="AE76" i="5" s="1"/>
  <c r="AA12" i="6"/>
  <c r="AE12" i="6" s="1"/>
  <c r="AA18" i="6"/>
  <c r="AE18" i="6" s="1"/>
  <c r="AA18" i="5"/>
  <c r="AE18" i="5" s="1"/>
  <c r="AA19" i="6"/>
  <c r="AE19" i="6" s="1"/>
  <c r="AA19" i="5"/>
  <c r="AE19" i="5" s="1"/>
  <c r="AA23" i="6"/>
  <c r="AE23" i="6" s="1"/>
  <c r="AA23" i="5"/>
  <c r="AE23" i="5" s="1"/>
  <c r="AA24" i="6"/>
  <c r="AE24" i="6" s="1"/>
  <c r="AA24" i="5"/>
  <c r="AE24" i="5" s="1"/>
  <c r="AA28" i="6"/>
  <c r="AE28" i="6" s="1"/>
  <c r="AA28" i="5"/>
  <c r="AE28" i="5" s="1"/>
  <c r="AA41" i="6"/>
  <c r="AE41" i="6" s="1"/>
  <c r="AA41" i="5"/>
  <c r="AE41" i="5" s="1"/>
  <c r="AA45" i="6"/>
  <c r="AE45" i="6" s="1"/>
  <c r="AA45" i="5"/>
  <c r="AE45" i="5" s="1"/>
  <c r="AA48" i="6"/>
  <c r="AE48" i="6" s="1"/>
  <c r="AA48" i="5"/>
  <c r="AE48" i="5" s="1"/>
  <c r="AA80" i="6"/>
  <c r="AE80" i="6" s="1"/>
  <c r="AA80" i="5"/>
  <c r="AE80" i="5" s="1"/>
  <c r="AA44" i="6"/>
  <c r="AE44" i="6" s="1"/>
  <c r="AA44" i="5"/>
  <c r="AE44" i="5" s="1"/>
  <c r="AA32" i="6"/>
  <c r="AE32" i="6" s="1"/>
  <c r="AA32" i="5"/>
  <c r="AE32" i="5" s="1"/>
  <c r="AA15" i="6"/>
  <c r="AE15" i="6" s="1"/>
  <c r="AA15" i="5"/>
  <c r="AE15" i="5" s="1"/>
  <c r="AA27" i="6"/>
  <c r="AA27" i="5"/>
  <c r="AE27" i="5" s="1"/>
  <c r="AA39" i="6"/>
  <c r="AE39" i="6" s="1"/>
  <c r="AA39" i="5"/>
  <c r="AE39" i="5" s="1"/>
  <c r="AA52" i="6"/>
  <c r="AE52" i="6" s="1"/>
  <c r="AA52" i="5"/>
  <c r="AE52" i="5" s="1"/>
  <c r="AA53" i="6"/>
  <c r="AE53" i="6" s="1"/>
  <c r="AA72" i="6"/>
  <c r="AE72" i="6" s="1"/>
  <c r="AA72" i="5"/>
  <c r="AE72" i="5" s="1"/>
  <c r="AA84" i="6"/>
  <c r="AE84" i="6" s="1"/>
  <c r="AA84" i="5"/>
  <c r="AE84" i="5" s="1"/>
  <c r="AA91" i="6"/>
  <c r="AE91" i="6" s="1"/>
  <c r="AA83" i="6"/>
  <c r="AE83" i="6" s="1"/>
  <c r="AA83" i="5"/>
  <c r="AE83" i="5" s="1"/>
  <c r="Z101" i="5"/>
  <c r="AD101" i="5"/>
  <c r="Y93" i="5"/>
  <c r="Y101" i="5" s="1"/>
  <c r="AB98" i="4"/>
  <c r="Z98" i="4"/>
  <c r="W93" i="5"/>
  <c r="W101" i="5" s="1"/>
  <c r="U101" i="5"/>
  <c r="V101" i="5"/>
  <c r="V63" i="4"/>
  <c r="AE20" i="4"/>
  <c r="AE74" i="4"/>
  <c r="AE67" i="4"/>
  <c r="AE70" i="4"/>
  <c r="AE57" i="4"/>
  <c r="AE68" i="4"/>
  <c r="AE73" i="4"/>
  <c r="AE55" i="4"/>
  <c r="AE81" i="4"/>
  <c r="AE34" i="4"/>
  <c r="AE37" i="4"/>
  <c r="AE46" i="4"/>
  <c r="AE58" i="4"/>
  <c r="AE56" i="4"/>
  <c r="AE69" i="4"/>
  <c r="AE21" i="4"/>
  <c r="AE31" i="4"/>
  <c r="AE49" i="4"/>
  <c r="AD76" i="4"/>
  <c r="AC98" i="4"/>
  <c r="W85" i="4"/>
  <c r="W25" i="4"/>
  <c r="Y76" i="4"/>
  <c r="Y85" i="4"/>
  <c r="W76" i="4"/>
  <c r="V25" i="4"/>
  <c r="V98" i="4" s="1"/>
  <c r="Y59" i="4"/>
  <c r="Y63" i="4" s="1"/>
  <c r="AD25" i="4"/>
  <c r="Y13" i="4"/>
  <c r="Y25" i="4" s="1"/>
  <c r="AD63" i="4"/>
  <c r="U76" i="4"/>
  <c r="U98" i="4" s="1"/>
  <c r="W27" i="4"/>
  <c r="W63" i="4" s="1"/>
  <c r="AE78" i="4"/>
  <c r="Y88" i="4"/>
  <c r="Y91" i="4" s="1"/>
  <c r="AE66" i="4"/>
  <c r="W88" i="4"/>
  <c r="W91" i="4" s="1"/>
  <c r="CE98" i="3"/>
  <c r="CE95" i="3"/>
  <c r="CE91" i="3"/>
  <c r="CE90" i="3"/>
  <c r="CE89" i="3"/>
  <c r="CE86" i="3"/>
  <c r="CE85" i="3"/>
  <c r="CE84" i="3"/>
  <c r="CE83" i="3"/>
  <c r="CE82" i="3"/>
  <c r="CE81" i="3"/>
  <c r="CE80" i="3"/>
  <c r="CE76" i="3"/>
  <c r="CE75" i="3"/>
  <c r="CE74" i="3"/>
  <c r="CE73" i="3"/>
  <c r="CE72" i="3"/>
  <c r="CE71" i="3"/>
  <c r="CE70" i="3"/>
  <c r="CE69" i="3"/>
  <c r="CE68" i="3"/>
  <c r="CE67" i="3"/>
  <c r="CE66" i="3"/>
  <c r="CE63" i="3"/>
  <c r="CE60" i="3"/>
  <c r="CE58" i="3"/>
  <c r="CE57" i="3"/>
  <c r="CE56" i="3"/>
  <c r="CE55" i="3"/>
  <c r="CE54" i="3"/>
  <c r="CE53" i="3"/>
  <c r="CE52" i="3"/>
  <c r="CE51" i="3"/>
  <c r="CE50" i="3"/>
  <c r="CE49" i="3"/>
  <c r="CE48" i="3"/>
  <c r="CE47" i="3"/>
  <c r="CE46" i="3"/>
  <c r="CE45" i="3"/>
  <c r="CE44" i="3"/>
  <c r="CE43" i="3"/>
  <c r="CE42" i="3"/>
  <c r="CE41" i="3"/>
  <c r="CE40" i="3"/>
  <c r="CE39" i="3"/>
  <c r="CE38" i="3"/>
  <c r="CE37" i="3"/>
  <c r="CE36" i="3"/>
  <c r="CE35" i="3"/>
  <c r="CE34" i="3"/>
  <c r="CE33" i="3"/>
  <c r="CE32" i="3"/>
  <c r="CE31" i="3"/>
  <c r="CE30" i="3"/>
  <c r="CE29" i="3"/>
  <c r="CE28" i="3"/>
  <c r="CE25" i="3"/>
  <c r="CE23" i="3"/>
  <c r="CE22" i="3"/>
  <c r="CE21" i="3"/>
  <c r="CE18" i="3"/>
  <c r="CE17" i="3"/>
  <c r="CE16" i="3"/>
  <c r="CE15" i="3"/>
  <c r="CE13" i="3"/>
  <c r="CE11" i="3"/>
  <c r="BZ98" i="3"/>
  <c r="BZ99" i="3" s="1"/>
  <c r="BZ95" i="3"/>
  <c r="BZ91" i="3"/>
  <c r="BZ89" i="3"/>
  <c r="BZ86" i="3"/>
  <c r="BZ85" i="3"/>
  <c r="BZ84" i="3"/>
  <c r="BZ83" i="3"/>
  <c r="BZ82" i="3"/>
  <c r="BZ81" i="3"/>
  <c r="BZ80" i="3"/>
  <c r="BZ76" i="3"/>
  <c r="BZ75" i="3"/>
  <c r="BZ74" i="3"/>
  <c r="BZ73" i="3"/>
  <c r="BZ72" i="3"/>
  <c r="BZ71" i="3"/>
  <c r="BZ70" i="3"/>
  <c r="BZ69" i="3"/>
  <c r="BZ68" i="3"/>
  <c r="BZ67" i="3"/>
  <c r="BZ66" i="3"/>
  <c r="BZ63" i="3"/>
  <c r="BZ62" i="3"/>
  <c r="BZ61" i="3"/>
  <c r="BZ60" i="3"/>
  <c r="BZ59" i="3"/>
  <c r="BZ57" i="3"/>
  <c r="BZ56" i="3"/>
  <c r="BZ55" i="3"/>
  <c r="BZ54" i="3"/>
  <c r="BZ53" i="3"/>
  <c r="BZ52" i="3"/>
  <c r="BZ51" i="3"/>
  <c r="BZ50" i="3"/>
  <c r="BZ49" i="3"/>
  <c r="BZ48" i="3"/>
  <c r="BZ47" i="3"/>
  <c r="BZ46" i="3"/>
  <c r="BZ45" i="3"/>
  <c r="BZ44" i="3"/>
  <c r="BZ43" i="3"/>
  <c r="BZ40" i="3"/>
  <c r="BZ39" i="3"/>
  <c r="BZ25" i="3"/>
  <c r="BZ24" i="3"/>
  <c r="BZ23" i="3"/>
  <c r="BZ22" i="3"/>
  <c r="BZ21" i="3"/>
  <c r="BZ20" i="3"/>
  <c r="BZ19" i="3"/>
  <c r="BZ18" i="3"/>
  <c r="BZ17" i="3"/>
  <c r="BZ16" i="3"/>
  <c r="BZ15" i="3"/>
  <c r="BZ14" i="3"/>
  <c r="BZ13" i="3"/>
  <c r="BZ12" i="3"/>
  <c r="BZ11" i="3"/>
  <c r="BU98" i="3"/>
  <c r="BU99" i="3" s="1"/>
  <c r="BU95" i="3"/>
  <c r="BU91" i="3"/>
  <c r="BU90" i="3"/>
  <c r="BU89" i="3"/>
  <c r="BU86" i="3"/>
  <c r="BU85" i="3"/>
  <c r="BU84" i="3"/>
  <c r="BU83" i="3"/>
  <c r="BU82" i="3"/>
  <c r="BU81" i="3"/>
  <c r="BU80" i="3"/>
  <c r="BU63" i="3"/>
  <c r="BU62" i="3"/>
  <c r="BU61" i="3"/>
  <c r="BU60" i="3"/>
  <c r="BU59" i="3"/>
  <c r="BU58" i="3"/>
  <c r="BU52" i="3"/>
  <c r="BU51" i="3"/>
  <c r="BU50" i="3"/>
  <c r="BU49" i="3"/>
  <c r="BU48" i="3"/>
  <c r="BU47" i="3"/>
  <c r="BU46" i="3"/>
  <c r="BU45" i="3"/>
  <c r="BU44" i="3"/>
  <c r="BU42" i="3"/>
  <c r="BU41" i="3"/>
  <c r="BU38" i="3"/>
  <c r="BU37" i="3"/>
  <c r="BU36" i="3"/>
  <c r="BU35" i="3"/>
  <c r="BU34" i="3"/>
  <c r="BU33" i="3"/>
  <c r="BU32" i="3"/>
  <c r="BU31" i="3"/>
  <c r="BU30" i="3"/>
  <c r="BU29" i="3"/>
  <c r="BU28" i="3"/>
  <c r="BU25" i="3"/>
  <c r="BU24" i="3"/>
  <c r="BU23" i="3"/>
  <c r="BU22" i="3"/>
  <c r="BU21" i="3"/>
  <c r="BU20" i="3"/>
  <c r="BU19" i="3"/>
  <c r="BU18" i="3"/>
  <c r="BU17" i="3"/>
  <c r="BU16" i="3"/>
  <c r="BU15" i="3"/>
  <c r="BU14" i="3"/>
  <c r="BU12" i="3"/>
  <c r="BU11" i="3"/>
  <c r="BP98" i="3"/>
  <c r="BP99" i="3" s="1"/>
  <c r="BP95" i="3"/>
  <c r="BP91" i="3"/>
  <c r="BP90" i="3"/>
  <c r="BP86" i="3"/>
  <c r="BP85" i="3"/>
  <c r="BP84" i="3"/>
  <c r="BP83" i="3"/>
  <c r="BP82" i="3"/>
  <c r="BP81" i="3"/>
  <c r="BP80" i="3"/>
  <c r="BP76" i="3"/>
  <c r="BP75" i="3"/>
  <c r="BP74" i="3"/>
  <c r="BP73" i="3"/>
  <c r="BP72" i="3"/>
  <c r="BP71" i="3"/>
  <c r="BP70" i="3"/>
  <c r="BP69" i="3"/>
  <c r="BP68" i="3"/>
  <c r="BP67" i="3"/>
  <c r="BP66" i="3"/>
  <c r="BP63" i="3"/>
  <c r="BP62" i="3"/>
  <c r="BP61" i="3"/>
  <c r="BP60" i="3"/>
  <c r="BP59" i="3"/>
  <c r="BP58" i="3"/>
  <c r="BP57" i="3"/>
  <c r="BP56" i="3"/>
  <c r="BP55" i="3"/>
  <c r="BP54" i="3"/>
  <c r="BP53" i="3"/>
  <c r="BP52" i="3"/>
  <c r="BP51" i="3"/>
  <c r="BP49" i="3"/>
  <c r="BP48" i="3"/>
  <c r="BP47" i="3"/>
  <c r="BP46" i="3"/>
  <c r="BP45" i="3"/>
  <c r="BP44" i="3"/>
  <c r="BP43" i="3"/>
  <c r="BP42" i="3"/>
  <c r="BP41" i="3"/>
  <c r="BP40" i="3"/>
  <c r="BP39" i="3"/>
  <c r="BP38" i="3"/>
  <c r="BP37" i="3"/>
  <c r="BP36" i="3"/>
  <c r="BP35" i="3"/>
  <c r="BP34" i="3"/>
  <c r="BP33" i="3"/>
  <c r="BP32" i="3"/>
  <c r="BP31" i="3"/>
  <c r="BP30" i="3"/>
  <c r="BP29" i="3"/>
  <c r="BP28" i="3"/>
  <c r="BP25" i="3"/>
  <c r="BP24" i="3"/>
  <c r="BP23" i="3"/>
  <c r="BP22" i="3"/>
  <c r="BP21" i="3"/>
  <c r="BP20" i="3"/>
  <c r="BP19" i="3"/>
  <c r="BP18" i="3"/>
  <c r="BP17" i="3"/>
  <c r="BP16" i="3"/>
  <c r="BP15" i="3"/>
  <c r="BP14" i="3"/>
  <c r="BP13" i="3"/>
  <c r="BP12" i="3"/>
  <c r="BP11" i="3"/>
  <c r="BK98" i="3"/>
  <c r="BK99" i="3" s="1"/>
  <c r="BK95" i="3"/>
  <c r="BK91" i="3"/>
  <c r="BK90" i="3"/>
  <c r="BK89" i="3"/>
  <c r="BK86" i="3"/>
  <c r="BK85" i="3"/>
  <c r="BK84" i="3"/>
  <c r="BK83" i="3"/>
  <c r="BK82" i="3"/>
  <c r="BK81" i="3"/>
  <c r="BK80" i="3"/>
  <c r="BK76" i="3"/>
  <c r="BK75" i="3"/>
  <c r="BK74" i="3"/>
  <c r="BK73" i="3"/>
  <c r="BK72" i="3"/>
  <c r="BK71" i="3"/>
  <c r="BK70" i="3"/>
  <c r="BK69" i="3"/>
  <c r="BK68" i="3"/>
  <c r="BK67" i="3"/>
  <c r="BK66" i="3"/>
  <c r="BK63" i="3"/>
  <c r="BK62" i="3"/>
  <c r="BK61" i="3"/>
  <c r="BK59" i="3"/>
  <c r="BK58" i="3"/>
  <c r="BK57" i="3"/>
  <c r="BK56" i="3"/>
  <c r="BK55" i="3"/>
  <c r="BK54" i="3"/>
  <c r="BK53" i="3"/>
  <c r="BK52" i="3"/>
  <c r="BK51" i="3"/>
  <c r="BK50" i="3"/>
  <c r="BK49" i="3"/>
  <c r="BK48" i="3"/>
  <c r="BK47" i="3"/>
  <c r="BK46" i="3"/>
  <c r="BK45" i="3"/>
  <c r="BK44" i="3"/>
  <c r="BK43" i="3"/>
  <c r="BK42" i="3"/>
  <c r="BK41" i="3"/>
  <c r="BK40" i="3"/>
  <c r="BK39" i="3"/>
  <c r="BK38" i="3"/>
  <c r="BK37" i="3"/>
  <c r="BK36" i="3"/>
  <c r="BK35" i="3"/>
  <c r="BK34" i="3"/>
  <c r="BK33" i="3"/>
  <c r="BK32" i="3"/>
  <c r="BK31" i="3"/>
  <c r="BK30" i="3"/>
  <c r="BK29" i="3"/>
  <c r="BK28" i="3"/>
  <c r="BK25" i="3"/>
  <c r="BK24" i="3"/>
  <c r="BK23" i="3"/>
  <c r="BK22" i="3"/>
  <c r="BK21" i="3"/>
  <c r="BK20" i="3"/>
  <c r="BK19" i="3"/>
  <c r="BK18" i="3"/>
  <c r="BK17" i="3"/>
  <c r="BK16" i="3"/>
  <c r="BK15" i="3"/>
  <c r="BK14" i="3"/>
  <c r="BK13" i="3"/>
  <c r="BK12" i="3"/>
  <c r="BK11" i="3"/>
  <c r="BF98" i="3"/>
  <c r="BF99" i="3" s="1"/>
  <c r="BF95" i="3"/>
  <c r="BF91" i="3"/>
  <c r="BF90" i="3"/>
  <c r="BF89" i="3"/>
  <c r="BF93" i="3" s="1"/>
  <c r="BF86" i="3"/>
  <c r="BF85" i="3"/>
  <c r="BF84" i="3"/>
  <c r="BF83" i="3"/>
  <c r="BF82" i="3"/>
  <c r="BF81" i="3"/>
  <c r="BF76" i="3"/>
  <c r="BF75" i="3"/>
  <c r="BF74" i="3"/>
  <c r="BF73" i="3"/>
  <c r="BF72" i="3"/>
  <c r="BF71" i="3"/>
  <c r="BF70" i="3"/>
  <c r="BF69" i="3"/>
  <c r="BF68" i="3"/>
  <c r="BF67" i="3"/>
  <c r="BF66" i="3"/>
  <c r="BF63" i="3"/>
  <c r="BF62" i="3"/>
  <c r="BF61" i="3"/>
  <c r="BF60" i="3"/>
  <c r="BF59" i="3"/>
  <c r="BF58" i="3"/>
  <c r="BF57" i="3"/>
  <c r="BF56" i="3"/>
  <c r="BF55" i="3"/>
  <c r="BF54" i="3"/>
  <c r="BF53" i="3"/>
  <c r="BF52" i="3"/>
  <c r="BF51" i="3"/>
  <c r="BF50" i="3"/>
  <c r="BF49" i="3"/>
  <c r="BF47" i="3"/>
  <c r="BF46" i="3"/>
  <c r="BF45" i="3"/>
  <c r="BF44" i="3"/>
  <c r="BF43" i="3"/>
  <c r="BF42" i="3"/>
  <c r="BF41" i="3"/>
  <c r="BF40" i="3"/>
  <c r="BF39" i="3"/>
  <c r="BF38" i="3"/>
  <c r="BF37" i="3"/>
  <c r="BF36" i="3"/>
  <c r="BF35" i="3"/>
  <c r="BF34" i="3"/>
  <c r="BF33" i="3"/>
  <c r="BF32" i="3"/>
  <c r="BF31" i="3"/>
  <c r="BF30" i="3"/>
  <c r="BF29" i="3"/>
  <c r="BF28" i="3"/>
  <c r="BF25" i="3"/>
  <c r="BF24" i="3"/>
  <c r="BF23" i="3"/>
  <c r="BF20" i="3"/>
  <c r="BF19" i="3"/>
  <c r="BF18" i="3"/>
  <c r="BF17" i="3"/>
  <c r="BF16" i="3"/>
  <c r="BF15" i="3"/>
  <c r="BF14" i="3"/>
  <c r="BF13" i="3"/>
  <c r="BF12" i="3"/>
  <c r="BF11" i="3"/>
  <c r="BA98" i="3"/>
  <c r="BA99" i="3" s="1"/>
  <c r="BA95" i="3"/>
  <c r="BA91" i="3"/>
  <c r="BA90" i="3"/>
  <c r="BA89" i="3"/>
  <c r="BA85" i="3"/>
  <c r="BA84" i="3"/>
  <c r="BA83" i="3"/>
  <c r="BA82" i="3"/>
  <c r="BA81" i="3"/>
  <c r="BA80" i="3"/>
  <c r="BA76" i="3"/>
  <c r="BA75" i="3"/>
  <c r="BA74" i="3"/>
  <c r="BA73" i="3"/>
  <c r="BA72" i="3"/>
  <c r="BA71" i="3"/>
  <c r="BA70" i="3"/>
  <c r="BA69" i="3"/>
  <c r="BA68" i="3"/>
  <c r="BA67" i="3"/>
  <c r="BA66" i="3"/>
  <c r="BA63" i="3"/>
  <c r="BA62" i="3"/>
  <c r="BA61" i="3"/>
  <c r="BA60" i="3"/>
  <c r="BA59" i="3"/>
  <c r="BA58" i="3"/>
  <c r="BA57" i="3"/>
  <c r="BA56" i="3"/>
  <c r="BA55" i="3"/>
  <c r="BA54" i="3"/>
  <c r="BA53" i="3"/>
  <c r="BA52" i="3"/>
  <c r="BA51" i="3"/>
  <c r="BA50" i="3"/>
  <c r="BA49" i="3"/>
  <c r="BA48" i="3"/>
  <c r="BA47" i="3"/>
  <c r="BA46" i="3"/>
  <c r="BA45" i="3"/>
  <c r="BA44" i="3"/>
  <c r="BA43" i="3"/>
  <c r="BA42" i="3"/>
  <c r="BA41" i="3"/>
  <c r="BA40" i="3"/>
  <c r="BA39" i="3"/>
  <c r="BA38" i="3"/>
  <c r="BA37" i="3"/>
  <c r="BA36" i="3"/>
  <c r="BA35" i="3"/>
  <c r="BA34" i="3"/>
  <c r="BA33" i="3"/>
  <c r="BA32" i="3"/>
  <c r="BA31" i="3"/>
  <c r="BA30" i="3"/>
  <c r="BA29" i="3"/>
  <c r="BA28" i="3"/>
  <c r="BA64" i="3" s="1"/>
  <c r="BA25" i="3"/>
  <c r="BA24" i="3"/>
  <c r="BA23" i="3"/>
  <c r="BA22" i="3"/>
  <c r="BA21" i="3"/>
  <c r="BA20" i="3"/>
  <c r="BA19" i="3"/>
  <c r="BA18" i="3"/>
  <c r="BA16" i="3"/>
  <c r="BA15" i="3"/>
  <c r="BA14" i="3"/>
  <c r="BA13" i="3"/>
  <c r="BA12" i="3"/>
  <c r="AV98" i="3"/>
  <c r="AV99" i="3" s="1"/>
  <c r="AV95" i="3"/>
  <c r="AV90" i="3"/>
  <c r="AV89" i="3"/>
  <c r="AV86" i="3"/>
  <c r="AV85" i="3"/>
  <c r="AV84" i="3"/>
  <c r="AV83" i="3"/>
  <c r="AV82" i="3"/>
  <c r="AV81" i="3"/>
  <c r="AV80" i="3"/>
  <c r="AV76" i="3"/>
  <c r="AV75" i="3"/>
  <c r="AV74" i="3"/>
  <c r="AV73" i="3"/>
  <c r="AV72" i="3"/>
  <c r="AV71" i="3"/>
  <c r="AV70" i="3"/>
  <c r="AV69" i="3"/>
  <c r="AV68" i="3"/>
  <c r="AV67" i="3"/>
  <c r="AV66" i="3"/>
  <c r="AV63" i="3"/>
  <c r="AV62" i="3"/>
  <c r="AV61" i="3"/>
  <c r="AV60" i="3"/>
  <c r="AV59" i="3"/>
  <c r="AV58" i="3"/>
  <c r="AV57" i="3"/>
  <c r="AV56" i="3"/>
  <c r="AV55" i="3"/>
  <c r="AV54" i="3"/>
  <c r="AV53" i="3"/>
  <c r="AV52" i="3"/>
  <c r="AV51" i="3"/>
  <c r="AV50" i="3"/>
  <c r="AV49" i="3"/>
  <c r="AV48" i="3"/>
  <c r="AV47" i="3"/>
  <c r="AV46" i="3"/>
  <c r="AV45" i="3"/>
  <c r="AV44" i="3"/>
  <c r="AV43" i="3"/>
  <c r="AV42" i="3"/>
  <c r="AV41" i="3"/>
  <c r="AV40" i="3"/>
  <c r="AV39" i="3"/>
  <c r="AV38" i="3"/>
  <c r="AV37" i="3"/>
  <c r="AV36" i="3"/>
  <c r="AV35" i="3"/>
  <c r="AV34" i="3"/>
  <c r="AV33" i="3"/>
  <c r="AV32" i="3"/>
  <c r="AV31" i="3"/>
  <c r="AV30" i="3"/>
  <c r="AV29" i="3"/>
  <c r="AV28" i="3"/>
  <c r="AV24" i="3"/>
  <c r="AV23" i="3"/>
  <c r="AV22" i="3"/>
  <c r="AV21" i="3"/>
  <c r="AV20" i="3"/>
  <c r="AV19" i="3"/>
  <c r="AV18" i="3"/>
  <c r="AV17" i="3"/>
  <c r="AV16" i="3"/>
  <c r="AV15" i="3"/>
  <c r="AV14" i="3"/>
  <c r="AV13" i="3"/>
  <c r="AV12" i="3"/>
  <c r="AV11" i="3"/>
  <c r="AQ98" i="3"/>
  <c r="AQ99" i="3" s="1"/>
  <c r="AQ95" i="3"/>
  <c r="AQ91" i="3"/>
  <c r="AQ90" i="3"/>
  <c r="AQ89" i="3"/>
  <c r="AQ86" i="3"/>
  <c r="AQ85" i="3"/>
  <c r="AQ84" i="3"/>
  <c r="AQ83" i="3"/>
  <c r="AQ82" i="3"/>
  <c r="AQ81" i="3"/>
  <c r="AQ80" i="3"/>
  <c r="AQ76" i="3"/>
  <c r="AQ75" i="3"/>
  <c r="AQ74" i="3"/>
  <c r="AQ73" i="3"/>
  <c r="AQ72" i="3"/>
  <c r="AQ71" i="3"/>
  <c r="AQ70" i="3"/>
  <c r="AQ69" i="3"/>
  <c r="AQ68" i="3"/>
  <c r="AQ67" i="3"/>
  <c r="AQ66" i="3"/>
  <c r="AQ63" i="3"/>
  <c r="AQ62" i="3"/>
  <c r="AQ61" i="3"/>
  <c r="AQ60" i="3"/>
  <c r="AQ59" i="3"/>
  <c r="AQ58" i="3"/>
  <c r="AQ57" i="3"/>
  <c r="AQ56" i="3"/>
  <c r="AQ55" i="3"/>
  <c r="AQ54" i="3"/>
  <c r="AQ53" i="3"/>
  <c r="AQ52" i="3"/>
  <c r="AQ51" i="3"/>
  <c r="AQ50" i="3"/>
  <c r="AQ49" i="3"/>
  <c r="AQ48" i="3"/>
  <c r="AQ47" i="3"/>
  <c r="AQ46" i="3"/>
  <c r="AQ45" i="3"/>
  <c r="AQ44" i="3"/>
  <c r="AQ43" i="3"/>
  <c r="AQ42" i="3"/>
  <c r="AQ41" i="3"/>
  <c r="AQ40" i="3"/>
  <c r="AQ39" i="3"/>
  <c r="AQ38" i="3"/>
  <c r="AQ37" i="3"/>
  <c r="AQ36" i="3"/>
  <c r="AQ35" i="3"/>
  <c r="AQ34" i="3"/>
  <c r="AQ33" i="3"/>
  <c r="AQ32" i="3"/>
  <c r="AQ31" i="3"/>
  <c r="AQ30" i="3"/>
  <c r="AQ29" i="3"/>
  <c r="AQ28" i="3"/>
  <c r="AQ25" i="3"/>
  <c r="AQ24" i="3"/>
  <c r="AQ23" i="3"/>
  <c r="AQ22" i="3"/>
  <c r="AQ21" i="3"/>
  <c r="AQ20" i="3"/>
  <c r="AQ19" i="3"/>
  <c r="AQ18" i="3"/>
  <c r="AQ17" i="3"/>
  <c r="AQ15" i="3"/>
  <c r="AQ14" i="3"/>
  <c r="AQ13" i="3"/>
  <c r="AQ12" i="3"/>
  <c r="AQ11" i="3"/>
  <c r="AL98" i="3"/>
  <c r="AL99" i="3" s="1"/>
  <c r="AL95" i="3"/>
  <c r="AL91" i="3"/>
  <c r="AL90" i="3"/>
  <c r="AL89" i="3"/>
  <c r="AL86" i="3"/>
  <c r="AL85" i="3"/>
  <c r="AL84" i="3"/>
  <c r="AL83" i="3"/>
  <c r="AL82" i="3"/>
  <c r="AL81" i="3"/>
  <c r="AL80" i="3"/>
  <c r="AL76" i="3"/>
  <c r="AL75" i="3"/>
  <c r="AL74" i="3"/>
  <c r="AL73" i="3"/>
  <c r="AL72" i="3"/>
  <c r="AL71" i="3"/>
  <c r="AL70" i="3"/>
  <c r="AL69" i="3"/>
  <c r="AL68" i="3"/>
  <c r="AL67" i="3"/>
  <c r="AL66" i="3"/>
  <c r="AL63" i="3"/>
  <c r="AL62" i="3"/>
  <c r="AL61" i="3"/>
  <c r="AL60" i="3"/>
  <c r="AL59" i="3"/>
  <c r="AL58" i="3"/>
  <c r="AL57" i="3"/>
  <c r="AL56" i="3"/>
  <c r="AL55" i="3"/>
  <c r="AL54" i="3"/>
  <c r="AL53" i="3"/>
  <c r="AL52" i="3"/>
  <c r="AL51" i="3"/>
  <c r="AL50" i="3"/>
  <c r="AL49" i="3"/>
  <c r="AL48" i="3"/>
  <c r="AL47" i="3"/>
  <c r="AL46" i="3"/>
  <c r="AL45" i="3"/>
  <c r="AL43" i="3"/>
  <c r="AL42" i="3"/>
  <c r="AL41" i="3"/>
  <c r="AL40" i="3"/>
  <c r="AL39" i="3"/>
  <c r="AL38" i="3"/>
  <c r="AL37" i="3"/>
  <c r="AL36" i="3"/>
  <c r="AL35" i="3"/>
  <c r="AL34" i="3"/>
  <c r="AL33" i="3"/>
  <c r="AL32" i="3"/>
  <c r="AL31" i="3"/>
  <c r="AL30" i="3"/>
  <c r="AL29" i="3"/>
  <c r="AL28" i="3"/>
  <c r="AL25" i="3"/>
  <c r="AL24" i="3"/>
  <c r="AL23" i="3"/>
  <c r="AL22" i="3"/>
  <c r="AL21" i="3"/>
  <c r="AL20" i="3"/>
  <c r="AL19" i="3"/>
  <c r="AL18" i="3"/>
  <c r="AL17" i="3"/>
  <c r="AL16" i="3"/>
  <c r="AL15" i="3"/>
  <c r="AL14" i="3"/>
  <c r="AL13" i="3"/>
  <c r="AL12" i="3"/>
  <c r="AL11" i="3"/>
  <c r="AG98" i="3"/>
  <c r="AG99" i="3" s="1"/>
  <c r="AG95" i="3"/>
  <c r="AG91" i="3"/>
  <c r="AG90" i="3"/>
  <c r="AG89" i="3"/>
  <c r="AG86" i="3"/>
  <c r="AG80" i="3"/>
  <c r="AG76" i="3"/>
  <c r="AG75" i="3"/>
  <c r="AG74" i="3"/>
  <c r="AG73" i="3"/>
  <c r="AG72" i="3"/>
  <c r="AG71" i="3"/>
  <c r="AG70" i="3"/>
  <c r="AG69" i="3"/>
  <c r="AG68" i="3"/>
  <c r="AG67" i="3"/>
  <c r="AG66" i="3"/>
  <c r="AG63" i="3"/>
  <c r="AG62" i="3"/>
  <c r="AG61" i="3"/>
  <c r="AG60" i="3"/>
  <c r="AG59" i="3"/>
  <c r="AG58" i="3"/>
  <c r="AG57" i="3"/>
  <c r="AG56" i="3"/>
  <c r="AG55" i="3"/>
  <c r="AG54" i="3"/>
  <c r="AG53" i="3"/>
  <c r="AG52" i="3"/>
  <c r="AG51" i="3"/>
  <c r="AG50" i="3"/>
  <c r="AG48" i="3"/>
  <c r="AG45" i="3"/>
  <c r="AG44" i="3"/>
  <c r="AG43" i="3"/>
  <c r="AG42" i="3"/>
  <c r="AG41" i="3"/>
  <c r="AG40" i="3"/>
  <c r="AG39" i="3"/>
  <c r="AG38" i="3"/>
  <c r="AG37" i="3"/>
  <c r="AG36" i="3"/>
  <c r="AG35" i="3"/>
  <c r="AG34" i="3"/>
  <c r="AG33" i="3"/>
  <c r="AG32" i="3"/>
  <c r="AG31" i="3"/>
  <c r="AG30" i="3"/>
  <c r="AG29" i="3"/>
  <c r="AG28" i="3"/>
  <c r="AG25" i="3"/>
  <c r="AG24" i="3"/>
  <c r="AG23" i="3"/>
  <c r="AG22" i="3"/>
  <c r="AG21" i="3"/>
  <c r="AG20" i="3"/>
  <c r="AG19" i="3"/>
  <c r="AG18" i="3"/>
  <c r="AG17" i="3"/>
  <c r="AG16" i="3"/>
  <c r="AG15" i="3"/>
  <c r="AG14" i="3"/>
  <c r="AG13" i="3"/>
  <c r="AG12" i="3"/>
  <c r="AG11" i="3"/>
  <c r="AB98" i="3"/>
  <c r="AB99" i="3" s="1"/>
  <c r="AB95" i="3"/>
  <c r="AB91" i="3"/>
  <c r="AB90" i="3"/>
  <c r="AB89" i="3"/>
  <c r="AB86" i="3"/>
  <c r="AB85" i="3"/>
  <c r="AB84" i="3"/>
  <c r="AB83" i="3"/>
  <c r="AB82" i="3"/>
  <c r="AB81" i="3"/>
  <c r="AB80" i="3"/>
  <c r="AB76" i="3"/>
  <c r="AB75" i="3"/>
  <c r="AB74" i="3"/>
  <c r="AB73" i="3"/>
  <c r="AB72" i="3"/>
  <c r="AB71" i="3"/>
  <c r="AB70" i="3"/>
  <c r="AB69" i="3"/>
  <c r="AB68" i="3"/>
  <c r="AB67" i="3"/>
  <c r="AB66" i="3"/>
  <c r="AB63" i="3"/>
  <c r="AB62" i="3"/>
  <c r="AB61" i="3"/>
  <c r="AB60" i="3"/>
  <c r="AB59" i="3"/>
  <c r="AB58" i="3"/>
  <c r="AB57" i="3"/>
  <c r="AB56" i="3"/>
  <c r="AB55" i="3"/>
  <c r="AB54" i="3"/>
  <c r="AB53" i="3"/>
  <c r="AB50" i="3"/>
  <c r="AB49" i="3"/>
  <c r="AB48" i="3"/>
  <c r="AB47" i="3"/>
  <c r="AB46" i="3"/>
  <c r="AB45" i="3"/>
  <c r="AB44" i="3"/>
  <c r="AB43" i="3"/>
  <c r="AB42" i="3"/>
  <c r="AB41" i="3"/>
  <c r="AB40" i="3"/>
  <c r="AB39" i="3"/>
  <c r="AB38" i="3"/>
  <c r="AB37" i="3"/>
  <c r="AB36" i="3"/>
  <c r="AB35" i="3"/>
  <c r="AB34" i="3"/>
  <c r="AB33" i="3"/>
  <c r="AB32" i="3"/>
  <c r="AB31" i="3"/>
  <c r="AB30" i="3"/>
  <c r="AB29" i="3"/>
  <c r="AB28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11" i="3"/>
  <c r="U99" i="3"/>
  <c r="V99" i="3"/>
  <c r="W99" i="3"/>
  <c r="X99" i="3"/>
  <c r="Y99" i="3"/>
  <c r="Z99" i="3"/>
  <c r="AA99" i="3"/>
  <c r="AC99" i="3"/>
  <c r="AD99" i="3"/>
  <c r="AE99" i="3"/>
  <c r="AF99" i="3"/>
  <c r="AH99" i="3"/>
  <c r="AI99" i="3"/>
  <c r="AJ99" i="3"/>
  <c r="AK99" i="3"/>
  <c r="AM99" i="3"/>
  <c r="AN99" i="3"/>
  <c r="AO99" i="3"/>
  <c r="AP99" i="3"/>
  <c r="AR99" i="3"/>
  <c r="AS99" i="3"/>
  <c r="AT99" i="3"/>
  <c r="AU99" i="3"/>
  <c r="AW99" i="3"/>
  <c r="AX99" i="3"/>
  <c r="AY99" i="3"/>
  <c r="AZ99" i="3"/>
  <c r="BB99" i="3"/>
  <c r="BC99" i="3"/>
  <c r="BD99" i="3"/>
  <c r="BE99" i="3"/>
  <c r="BG99" i="3"/>
  <c r="BH99" i="3"/>
  <c r="BI99" i="3"/>
  <c r="BJ99" i="3"/>
  <c r="BL99" i="3"/>
  <c r="BM99" i="3"/>
  <c r="BN99" i="3"/>
  <c r="BO99" i="3"/>
  <c r="BQ99" i="3"/>
  <c r="BR99" i="3"/>
  <c r="BS99" i="3"/>
  <c r="BT99" i="3"/>
  <c r="BV99" i="3"/>
  <c r="BW99" i="3"/>
  <c r="BX99" i="3"/>
  <c r="BY99" i="3"/>
  <c r="CA99" i="3"/>
  <c r="CB99" i="3"/>
  <c r="CC99" i="3"/>
  <c r="CD99" i="3"/>
  <c r="AE25" i="4" l="1"/>
  <c r="AA91" i="5"/>
  <c r="AE91" i="5" s="1"/>
  <c r="AA90" i="5"/>
  <c r="AE91" i="4"/>
  <c r="AA67" i="6"/>
  <c r="AE67" i="6" s="1"/>
  <c r="AA67" i="5"/>
  <c r="AE67" i="5" s="1"/>
  <c r="AA21" i="6"/>
  <c r="AE21" i="6" s="1"/>
  <c r="AA21" i="5"/>
  <c r="AE21" i="5" s="1"/>
  <c r="AA46" i="6"/>
  <c r="AE46" i="6" s="1"/>
  <c r="AA46" i="5"/>
  <c r="AE46" i="5" s="1"/>
  <c r="AA55" i="6"/>
  <c r="AE55" i="6" s="1"/>
  <c r="AA55" i="5"/>
  <c r="AE55" i="5" s="1"/>
  <c r="AA71" i="6"/>
  <c r="AE71" i="6" s="1"/>
  <c r="AA71" i="5"/>
  <c r="AE71" i="5" s="1"/>
  <c r="AA20" i="6"/>
  <c r="AE20" i="6" s="1"/>
  <c r="AA20" i="5"/>
  <c r="AE20" i="5" s="1"/>
  <c r="AE88" i="5"/>
  <c r="AE10" i="5"/>
  <c r="AA25" i="5"/>
  <c r="AA70" i="6"/>
  <c r="AE70" i="6" s="1"/>
  <c r="AA70" i="5"/>
  <c r="AE70" i="5" s="1"/>
  <c r="AA37" i="6"/>
  <c r="AE37" i="6" s="1"/>
  <c r="AA37" i="5"/>
  <c r="AE37" i="5" s="1"/>
  <c r="AA74" i="6"/>
  <c r="AE74" i="6" s="1"/>
  <c r="AA74" i="5"/>
  <c r="AE74" i="5" s="1"/>
  <c r="AA68" i="6"/>
  <c r="AE68" i="6" s="1"/>
  <c r="AA68" i="5"/>
  <c r="AE68" i="5" s="1"/>
  <c r="AA93" i="6"/>
  <c r="AE88" i="6"/>
  <c r="AE93" i="6" s="1"/>
  <c r="AE66" i="5"/>
  <c r="AE10" i="6"/>
  <c r="AE85" i="4"/>
  <c r="AA79" i="6"/>
  <c r="AA79" i="5"/>
  <c r="AA49" i="6"/>
  <c r="AE49" i="6" s="1"/>
  <c r="AA49" i="5"/>
  <c r="AE49" i="5" s="1"/>
  <c r="AA56" i="6"/>
  <c r="AE56" i="6" s="1"/>
  <c r="AA56" i="5"/>
  <c r="AE56" i="5" s="1"/>
  <c r="AA34" i="6"/>
  <c r="AE34" i="6" s="1"/>
  <c r="AA34" i="5"/>
  <c r="AE34" i="5" s="1"/>
  <c r="AA69" i="6"/>
  <c r="AE69" i="6" s="1"/>
  <c r="AA69" i="5"/>
  <c r="AE69" i="5" s="1"/>
  <c r="AE66" i="6"/>
  <c r="AA31" i="6"/>
  <c r="AE31" i="6" s="1"/>
  <c r="AA31" i="5"/>
  <c r="AE31" i="5" s="1"/>
  <c r="AA58" i="6"/>
  <c r="AE58" i="6" s="1"/>
  <c r="AA58" i="5"/>
  <c r="AE58" i="5" s="1"/>
  <c r="AA82" i="6"/>
  <c r="AE82" i="6" s="1"/>
  <c r="AA82" i="5"/>
  <c r="AE82" i="5" s="1"/>
  <c r="AA57" i="6"/>
  <c r="AE57" i="6" s="1"/>
  <c r="AA57" i="5"/>
  <c r="AE57" i="5" s="1"/>
  <c r="AA75" i="6"/>
  <c r="AE75" i="6" s="1"/>
  <c r="AA75" i="5"/>
  <c r="AE75" i="5" s="1"/>
  <c r="AE27" i="6"/>
  <c r="BP78" i="3"/>
  <c r="AL93" i="3"/>
  <c r="BA93" i="3"/>
  <c r="AQ93" i="3"/>
  <c r="BK93" i="3"/>
  <c r="CF15" i="3"/>
  <c r="AQ78" i="3"/>
  <c r="CF95" i="3"/>
  <c r="CE99" i="3"/>
  <c r="CF98" i="3"/>
  <c r="CF99" i="3" s="1"/>
  <c r="CF63" i="3"/>
  <c r="CF45" i="3"/>
  <c r="CF18" i="3"/>
  <c r="CF23" i="3"/>
  <c r="W98" i="4"/>
  <c r="AE76" i="4"/>
  <c r="AD98" i="4"/>
  <c r="Y98" i="4"/>
  <c r="AG26" i="3"/>
  <c r="BK26" i="3"/>
  <c r="BZ87" i="3"/>
  <c r="BA78" i="3"/>
  <c r="BU93" i="3"/>
  <c r="BF78" i="3"/>
  <c r="AQ64" i="3"/>
  <c r="AL87" i="3"/>
  <c r="BK78" i="3"/>
  <c r="BZ26" i="3"/>
  <c r="CE93" i="3"/>
  <c r="AV87" i="3"/>
  <c r="AL26" i="3"/>
  <c r="CE78" i="3"/>
  <c r="BP26" i="3"/>
  <c r="AG78" i="3"/>
  <c r="BK87" i="3"/>
  <c r="AG93" i="3"/>
  <c r="AL78" i="3"/>
  <c r="AV64" i="3"/>
  <c r="AV78" i="3"/>
  <c r="BU87" i="3"/>
  <c r="CE87" i="3"/>
  <c r="BZ78" i="3"/>
  <c r="AQ87" i="3"/>
  <c r="BP87" i="3"/>
  <c r="AE93" i="5" l="1"/>
  <c r="AE77" i="6"/>
  <c r="AA93" i="5"/>
  <c r="AE25" i="5"/>
  <c r="AA25" i="6"/>
  <c r="AE79" i="6"/>
  <c r="AE86" i="6" s="1"/>
  <c r="AA86" i="6"/>
  <c r="AA77" i="5"/>
  <c r="AE77" i="5"/>
  <c r="AA77" i="6"/>
  <c r="AE25" i="6"/>
  <c r="AA86" i="5"/>
  <c r="AE79" i="5"/>
  <c r="AE86" i="5" s="1"/>
  <c r="U11" i="1"/>
  <c r="Y11" i="1" s="1"/>
  <c r="V11" i="1"/>
  <c r="W11" i="1" s="1"/>
  <c r="Z11" i="1"/>
  <c r="U12" i="1"/>
  <c r="Y12" i="1" s="1"/>
  <c r="V12" i="1"/>
  <c r="W12" i="1"/>
  <c r="Z12" i="1"/>
  <c r="U13" i="1"/>
  <c r="Y13" i="1" s="1"/>
  <c r="V13" i="1"/>
  <c r="W13" i="1" s="1"/>
  <c r="Z13" i="1"/>
  <c r="U14" i="1"/>
  <c r="Y14" i="1" s="1"/>
  <c r="V14" i="1"/>
  <c r="W14" i="1" s="1"/>
  <c r="Z14" i="1"/>
  <c r="U15" i="1"/>
  <c r="Y15" i="1" s="1"/>
  <c r="V15" i="1"/>
  <c r="W15" i="1" s="1"/>
  <c r="Z15" i="1"/>
  <c r="U16" i="1"/>
  <c r="Y16" i="1" s="1"/>
  <c r="V16" i="1"/>
  <c r="W16" i="1" s="1"/>
  <c r="Z16" i="1"/>
  <c r="U17" i="1"/>
  <c r="Y17" i="1" s="1"/>
  <c r="V17" i="1"/>
  <c r="W17" i="1"/>
  <c r="Z17" i="1"/>
  <c r="U18" i="1"/>
  <c r="Y18" i="1" s="1"/>
  <c r="V18" i="1"/>
  <c r="W18" i="1" s="1"/>
  <c r="Z18" i="1"/>
  <c r="U19" i="1"/>
  <c r="Y19" i="1" s="1"/>
  <c r="V19" i="1"/>
  <c r="W19" i="1" s="1"/>
  <c r="Z19" i="1"/>
  <c r="U20" i="1"/>
  <c r="Y20" i="1" s="1"/>
  <c r="V20" i="1"/>
  <c r="W20" i="1" s="1"/>
  <c r="Z20" i="1"/>
  <c r="U21" i="1"/>
  <c r="Y21" i="1" s="1"/>
  <c r="V21" i="1"/>
  <c r="W21" i="1"/>
  <c r="Z21" i="1"/>
  <c r="U22" i="1"/>
  <c r="Y22" i="1" s="1"/>
  <c r="V22" i="1"/>
  <c r="W22" i="1" s="1"/>
  <c r="Z22" i="1"/>
  <c r="U23" i="1"/>
  <c r="V23" i="1"/>
  <c r="W23" i="1" s="1"/>
  <c r="Y23" i="1"/>
  <c r="Z23" i="1"/>
  <c r="U24" i="1"/>
  <c r="Y24" i="1" s="1"/>
  <c r="V24" i="1"/>
  <c r="W24" i="1" s="1"/>
  <c r="Z24" i="1"/>
  <c r="U66" i="1"/>
  <c r="V66" i="1"/>
  <c r="W66" i="1"/>
  <c r="U67" i="1"/>
  <c r="V67" i="1"/>
  <c r="W67" i="1" s="1"/>
  <c r="U68" i="1"/>
  <c r="V68" i="1"/>
  <c r="W68" i="1"/>
  <c r="U69" i="1"/>
  <c r="V69" i="1"/>
  <c r="W69" i="1" s="1"/>
  <c r="U70" i="1"/>
  <c r="V70" i="1"/>
  <c r="W70" i="1" s="1"/>
  <c r="U71" i="1"/>
  <c r="V71" i="1"/>
  <c r="W71" i="1" s="1"/>
  <c r="U72" i="1"/>
  <c r="V72" i="1"/>
  <c r="W72" i="1" s="1"/>
  <c r="U73" i="1"/>
  <c r="V73" i="1"/>
  <c r="W73" i="1" s="1"/>
  <c r="U74" i="1"/>
  <c r="V74" i="1"/>
  <c r="W74" i="1"/>
  <c r="V65" i="1"/>
  <c r="W65" i="1" s="1"/>
  <c r="U65" i="1"/>
  <c r="X63" i="1"/>
  <c r="AA63" i="1"/>
  <c r="AB63" i="1"/>
  <c r="AC63" i="1"/>
  <c r="X25" i="1"/>
  <c r="AA25" i="1"/>
  <c r="AB25" i="1"/>
  <c r="AC25" i="1"/>
  <c r="T25" i="1"/>
  <c r="AD24" i="1"/>
  <c r="AE24" i="1" s="1"/>
  <c r="Z97" i="1"/>
  <c r="Z98" i="1" s="1"/>
  <c r="X98" i="1"/>
  <c r="U97" i="1"/>
  <c r="Y97" i="1" s="1"/>
  <c r="Y98" i="1" s="1"/>
  <c r="AD89" i="1"/>
  <c r="AE89" i="1" s="1"/>
  <c r="AD90" i="1"/>
  <c r="AE90" i="1" s="1"/>
  <c r="AA92" i="1"/>
  <c r="AB92" i="1"/>
  <c r="AC92" i="1"/>
  <c r="Z90" i="1"/>
  <c r="Z89" i="1"/>
  <c r="Z87" i="1"/>
  <c r="V89" i="1"/>
  <c r="V90" i="1"/>
  <c r="V87" i="1"/>
  <c r="U89" i="1"/>
  <c r="W89" i="1" s="1"/>
  <c r="U90" i="1"/>
  <c r="Y90" i="1" s="1"/>
  <c r="U91" i="1"/>
  <c r="U87" i="1"/>
  <c r="V78" i="1"/>
  <c r="W78" i="1" s="1"/>
  <c r="V79" i="1"/>
  <c r="W79" i="1" s="1"/>
  <c r="V80" i="1"/>
  <c r="W80" i="1" s="1"/>
  <c r="V81" i="1"/>
  <c r="W81" i="1" s="1"/>
  <c r="V82" i="1"/>
  <c r="W82" i="1" s="1"/>
  <c r="V83" i="1"/>
  <c r="W83" i="1" s="1"/>
  <c r="V84" i="1"/>
  <c r="W84" i="1" s="1"/>
  <c r="U28" i="1"/>
  <c r="Y28" i="1" s="1"/>
  <c r="V28" i="1"/>
  <c r="W28" i="1" s="1"/>
  <c r="U29" i="1"/>
  <c r="Y29" i="1" s="1"/>
  <c r="V29" i="1"/>
  <c r="W29" i="1" s="1"/>
  <c r="U30" i="1"/>
  <c r="Y30" i="1" s="1"/>
  <c r="V30" i="1"/>
  <c r="W30" i="1" s="1"/>
  <c r="U31" i="1"/>
  <c r="V31" i="1"/>
  <c r="W31" i="1" s="1"/>
  <c r="U32" i="1"/>
  <c r="Y32" i="1" s="1"/>
  <c r="V32" i="1"/>
  <c r="W32" i="1" s="1"/>
  <c r="U33" i="1"/>
  <c r="Y33" i="1" s="1"/>
  <c r="V33" i="1"/>
  <c r="W33" i="1" s="1"/>
  <c r="U34" i="1"/>
  <c r="Y34" i="1" s="1"/>
  <c r="V34" i="1"/>
  <c r="W34" i="1" s="1"/>
  <c r="U35" i="1"/>
  <c r="Y35" i="1" s="1"/>
  <c r="V35" i="1"/>
  <c r="W35" i="1" s="1"/>
  <c r="U36" i="1"/>
  <c r="Y36" i="1" s="1"/>
  <c r="V36" i="1"/>
  <c r="W36" i="1" s="1"/>
  <c r="U37" i="1"/>
  <c r="Y37" i="1" s="1"/>
  <c r="V37" i="1"/>
  <c r="W37" i="1" s="1"/>
  <c r="U38" i="1"/>
  <c r="V38" i="1"/>
  <c r="W38" i="1"/>
  <c r="U39" i="1"/>
  <c r="Y39" i="1" s="1"/>
  <c r="V39" i="1"/>
  <c r="W39" i="1"/>
  <c r="U40" i="1"/>
  <c r="Y40" i="1" s="1"/>
  <c r="V40" i="1"/>
  <c r="W40" i="1" s="1"/>
  <c r="U41" i="1"/>
  <c r="Y41" i="1" s="1"/>
  <c r="V41" i="1"/>
  <c r="W41" i="1" s="1"/>
  <c r="U42" i="1"/>
  <c r="V42" i="1"/>
  <c r="W42" i="1" s="1"/>
  <c r="U43" i="1"/>
  <c r="Y43" i="1" s="1"/>
  <c r="V43" i="1"/>
  <c r="W43" i="1" s="1"/>
  <c r="U44" i="1"/>
  <c r="Y44" i="1" s="1"/>
  <c r="V44" i="1"/>
  <c r="W44" i="1" s="1"/>
  <c r="U45" i="1"/>
  <c r="Y45" i="1" s="1"/>
  <c r="V45" i="1"/>
  <c r="W45" i="1" s="1"/>
  <c r="U46" i="1"/>
  <c r="Y46" i="1" s="1"/>
  <c r="V46" i="1"/>
  <c r="W46" i="1" s="1"/>
  <c r="U47" i="1"/>
  <c r="Y47" i="1" s="1"/>
  <c r="V47" i="1"/>
  <c r="W47" i="1" s="1"/>
  <c r="U48" i="1"/>
  <c r="Y48" i="1" s="1"/>
  <c r="V48" i="1"/>
  <c r="W48" i="1" s="1"/>
  <c r="U49" i="1"/>
  <c r="Y49" i="1" s="1"/>
  <c r="V49" i="1"/>
  <c r="W49" i="1" s="1"/>
  <c r="U50" i="1"/>
  <c r="Y50" i="1" s="1"/>
  <c r="V50" i="1"/>
  <c r="W50" i="1" s="1"/>
  <c r="U51" i="1"/>
  <c r="Y51" i="1" s="1"/>
  <c r="V51" i="1"/>
  <c r="W51" i="1" s="1"/>
  <c r="U52" i="1"/>
  <c r="Y52" i="1" s="1"/>
  <c r="V52" i="1"/>
  <c r="W52" i="1" s="1"/>
  <c r="U53" i="1"/>
  <c r="Y53" i="1" s="1"/>
  <c r="V53" i="1"/>
  <c r="W53" i="1" s="1"/>
  <c r="U54" i="1"/>
  <c r="Y54" i="1" s="1"/>
  <c r="V54" i="1"/>
  <c r="W54" i="1" s="1"/>
  <c r="U55" i="1"/>
  <c r="Y55" i="1" s="1"/>
  <c r="V55" i="1"/>
  <c r="W55" i="1" s="1"/>
  <c r="U56" i="1"/>
  <c r="Y56" i="1" s="1"/>
  <c r="V56" i="1"/>
  <c r="W56" i="1" s="1"/>
  <c r="U57" i="1"/>
  <c r="Y57" i="1" s="1"/>
  <c r="V57" i="1"/>
  <c r="W57" i="1" s="1"/>
  <c r="U58" i="1"/>
  <c r="Y58" i="1" s="1"/>
  <c r="V58" i="1"/>
  <c r="W58" i="1" s="1"/>
  <c r="U59" i="1"/>
  <c r="Y59" i="1" s="1"/>
  <c r="V59" i="1"/>
  <c r="W59" i="1" s="1"/>
  <c r="U60" i="1"/>
  <c r="Y60" i="1" s="1"/>
  <c r="V60" i="1"/>
  <c r="W60" i="1" s="1"/>
  <c r="U61" i="1"/>
  <c r="Y61" i="1" s="1"/>
  <c r="V61" i="1"/>
  <c r="W61" i="1" s="1"/>
  <c r="V27" i="1"/>
  <c r="W27" i="1" s="1"/>
  <c r="U27" i="1"/>
  <c r="Y27" i="1" s="1"/>
  <c r="Z10" i="1"/>
  <c r="Z79" i="1"/>
  <c r="Z80" i="1"/>
  <c r="Z81" i="1"/>
  <c r="Z82" i="1"/>
  <c r="Z83" i="1"/>
  <c r="Z84" i="1"/>
  <c r="Z78" i="1"/>
  <c r="Z28" i="1"/>
  <c r="Z29" i="1"/>
  <c r="Z30" i="1"/>
  <c r="Y31" i="1"/>
  <c r="Z31" i="1"/>
  <c r="Z32" i="1"/>
  <c r="Z33" i="1"/>
  <c r="Z34" i="1"/>
  <c r="Z35" i="1"/>
  <c r="Z36" i="1"/>
  <c r="Z37" i="1"/>
  <c r="Y38" i="1"/>
  <c r="Z38" i="1"/>
  <c r="Z39" i="1"/>
  <c r="Z40" i="1"/>
  <c r="Z41" i="1"/>
  <c r="Y42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Y62" i="1"/>
  <c r="Z62" i="1"/>
  <c r="Z65" i="1"/>
  <c r="Z66" i="1"/>
  <c r="Z67" i="1"/>
  <c r="Z68" i="1"/>
  <c r="Z69" i="1"/>
  <c r="Z70" i="1"/>
  <c r="Z71" i="1"/>
  <c r="Z72" i="1"/>
  <c r="Z73" i="1"/>
  <c r="Z74" i="1"/>
  <c r="Z27" i="1"/>
  <c r="U79" i="1"/>
  <c r="Y79" i="1" s="1"/>
  <c r="U80" i="1"/>
  <c r="Y80" i="1" s="1"/>
  <c r="U81" i="1"/>
  <c r="Y81" i="1" s="1"/>
  <c r="U82" i="1"/>
  <c r="Y82" i="1" s="1"/>
  <c r="U83" i="1"/>
  <c r="Y83" i="1" s="1"/>
  <c r="U84" i="1"/>
  <c r="Y84" i="1" s="1"/>
  <c r="U78" i="1"/>
  <c r="Y78" i="1" s="1"/>
  <c r="T98" i="1"/>
  <c r="H98" i="1"/>
  <c r="G98" i="1"/>
  <c r="T92" i="1"/>
  <c r="T85" i="1"/>
  <c r="A79" i="1"/>
  <c r="A80" i="1" s="1"/>
  <c r="A81" i="1" s="1"/>
  <c r="A82" i="1" s="1"/>
  <c r="A83" i="1" s="1"/>
  <c r="A84" i="1" s="1"/>
  <c r="T76" i="1"/>
  <c r="A66" i="1"/>
  <c r="A67" i="1" s="1"/>
  <c r="A68" i="1" s="1"/>
  <c r="A69" i="1" s="1"/>
  <c r="A70" i="1" s="1"/>
  <c r="A71" i="1" s="1"/>
  <c r="A72" i="1" s="1"/>
  <c r="A73" i="1" s="1"/>
  <c r="A74" i="1" s="1"/>
  <c r="T63" i="1"/>
  <c r="A60" i="1"/>
  <c r="A61" i="1" s="1"/>
  <c r="A28" i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L12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L10" i="1"/>
  <c r="Z63" i="1" l="1"/>
  <c r="W63" i="1"/>
  <c r="Y63" i="1"/>
  <c r="V92" i="1"/>
  <c r="U92" i="1"/>
  <c r="U63" i="1"/>
  <c r="Z25" i="1"/>
  <c r="U98" i="1"/>
  <c r="V63" i="1"/>
  <c r="Z92" i="1"/>
  <c r="Y87" i="1"/>
  <c r="Y89" i="1"/>
  <c r="W87" i="1"/>
  <c r="W90" i="1"/>
  <c r="T99" i="1"/>
  <c r="W92" i="1" l="1"/>
  <c r="Y92" i="1"/>
  <c r="AD57" i="1" l="1"/>
  <c r="AE57" i="1" s="1"/>
  <c r="AD58" i="1"/>
  <c r="AE58" i="1" s="1"/>
  <c r="AA76" i="1"/>
  <c r="AB76" i="1"/>
  <c r="AC76" i="1"/>
  <c r="AA85" i="1"/>
  <c r="AB85" i="1"/>
  <c r="AC85" i="1"/>
  <c r="AD87" i="1"/>
  <c r="AD84" i="1"/>
  <c r="AE84" i="1" s="1"/>
  <c r="AD83" i="1"/>
  <c r="AE83" i="1" s="1"/>
  <c r="AD82" i="1"/>
  <c r="AE82" i="1" s="1"/>
  <c r="AD81" i="1"/>
  <c r="AE81" i="1" s="1"/>
  <c r="AD80" i="1"/>
  <c r="AE80" i="1" s="1"/>
  <c r="AD79" i="1"/>
  <c r="AE79" i="1" s="1"/>
  <c r="AD78" i="1"/>
  <c r="AE78" i="1" s="1"/>
  <c r="AD75" i="1"/>
  <c r="AE75" i="1" s="1"/>
  <c r="AE74" i="1"/>
  <c r="AE73" i="1"/>
  <c r="AE72" i="1"/>
  <c r="AE71" i="1"/>
  <c r="AE70" i="1"/>
  <c r="AE69" i="1"/>
  <c r="AE68" i="1"/>
  <c r="AE67" i="1"/>
  <c r="AE66" i="1"/>
  <c r="AE65" i="1"/>
  <c r="AD28" i="1"/>
  <c r="AE28" i="1" s="1"/>
  <c r="AD29" i="1"/>
  <c r="AE29" i="1" s="1"/>
  <c r="AD30" i="1"/>
  <c r="AE30" i="1" s="1"/>
  <c r="AD31" i="1"/>
  <c r="AE31" i="1" s="1"/>
  <c r="AD32" i="1"/>
  <c r="AE32" i="1" s="1"/>
  <c r="AD33" i="1"/>
  <c r="AE33" i="1" s="1"/>
  <c r="AD34" i="1"/>
  <c r="AE34" i="1"/>
  <c r="AD35" i="1"/>
  <c r="AE35" i="1" s="1"/>
  <c r="AD36" i="1"/>
  <c r="AE36" i="1" s="1"/>
  <c r="AD37" i="1"/>
  <c r="AE37" i="1" s="1"/>
  <c r="AD38" i="1"/>
  <c r="AE38" i="1" s="1"/>
  <c r="AD39" i="1"/>
  <c r="AE39" i="1" s="1"/>
  <c r="AD40" i="1"/>
  <c r="AE40" i="1" s="1"/>
  <c r="AD41" i="1"/>
  <c r="AE41" i="1" s="1"/>
  <c r="AD42" i="1"/>
  <c r="AE42" i="1" s="1"/>
  <c r="AD43" i="1"/>
  <c r="AE43" i="1" s="1"/>
  <c r="AD44" i="1"/>
  <c r="AE44" i="1" s="1"/>
  <c r="AD45" i="1"/>
  <c r="AE45" i="1" s="1"/>
  <c r="AD46" i="1"/>
  <c r="AE46" i="1" s="1"/>
  <c r="AD47" i="1"/>
  <c r="AE47" i="1" s="1"/>
  <c r="AD48" i="1"/>
  <c r="AE48" i="1" s="1"/>
  <c r="AD49" i="1"/>
  <c r="AE49" i="1" s="1"/>
  <c r="AD50" i="1"/>
  <c r="AE50" i="1" s="1"/>
  <c r="AD51" i="1"/>
  <c r="AE51" i="1" s="1"/>
  <c r="AD52" i="1"/>
  <c r="AE52" i="1" s="1"/>
  <c r="AD53" i="1"/>
  <c r="AE53" i="1" s="1"/>
  <c r="AD54" i="1"/>
  <c r="AE54" i="1" s="1"/>
  <c r="AD55" i="1"/>
  <c r="AE55" i="1" s="1"/>
  <c r="AD56" i="1"/>
  <c r="AE56" i="1" s="1"/>
  <c r="AD59" i="1"/>
  <c r="AE59" i="1" s="1"/>
  <c r="AD60" i="1"/>
  <c r="AE60" i="1" s="1"/>
  <c r="AD61" i="1"/>
  <c r="AE61" i="1" s="1"/>
  <c r="AD27" i="1"/>
  <c r="AE27" i="1" s="1"/>
  <c r="AD11" i="1"/>
  <c r="AE11" i="1" s="1"/>
  <c r="AD12" i="1"/>
  <c r="AE12" i="1" s="1"/>
  <c r="AD13" i="1"/>
  <c r="AE13" i="1" s="1"/>
  <c r="AD14" i="1"/>
  <c r="AE14" i="1" s="1"/>
  <c r="AD15" i="1"/>
  <c r="AE15" i="1" s="1"/>
  <c r="AD16" i="1"/>
  <c r="AE16" i="1" s="1"/>
  <c r="AD17" i="1"/>
  <c r="AE17" i="1" s="1"/>
  <c r="AD18" i="1"/>
  <c r="AE18" i="1" s="1"/>
  <c r="AD19" i="1"/>
  <c r="AE19" i="1" s="1"/>
  <c r="AD20" i="1"/>
  <c r="AE20" i="1" s="1"/>
  <c r="AD21" i="1"/>
  <c r="AE21" i="1" s="1"/>
  <c r="AD22" i="1"/>
  <c r="AE22" i="1" s="1"/>
  <c r="AD23" i="1"/>
  <c r="AE23" i="1" s="1"/>
  <c r="AD10" i="1"/>
  <c r="Z85" i="1"/>
  <c r="Z76" i="1"/>
  <c r="B8" i="1"/>
  <c r="C8" i="1" s="1"/>
  <c r="D8" i="1" s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AA8" i="1" s="1"/>
  <c r="AB8" i="1" s="1"/>
  <c r="AC8" i="1" s="1"/>
  <c r="AD8" i="1" s="1"/>
  <c r="AE8" i="1" s="1"/>
  <c r="AF8" i="1" s="1"/>
  <c r="BK14" i="2"/>
  <c r="BK13" i="2" s="1"/>
  <c r="BI14" i="2"/>
  <c r="BJ14" i="2" s="1"/>
  <c r="BH14" i="2"/>
  <c r="BF14" i="2"/>
  <c r="BG14" i="2" s="1"/>
  <c r="BE14" i="2"/>
  <c r="BC14" i="2"/>
  <c r="BD14" i="2" s="1"/>
  <c r="BB14" i="2"/>
  <c r="BB13" i="2" s="1"/>
  <c r="AZ14" i="2"/>
  <c r="BA14" i="2" s="1"/>
  <c r="AY14" i="2"/>
  <c r="AY13" i="2" s="1"/>
  <c r="AW14" i="2"/>
  <c r="AX14" i="2" s="1"/>
  <c r="AV14" i="2"/>
  <c r="AV13" i="2" s="1"/>
  <c r="AT14" i="2"/>
  <c r="AU14" i="2" s="1"/>
  <c r="AS14" i="2"/>
  <c r="AS13" i="2" s="1"/>
  <c r="AQ14" i="2"/>
  <c r="AR14" i="2" s="1"/>
  <c r="AP14" i="2"/>
  <c r="AP13" i="2" s="1"/>
  <c r="AN14" i="2"/>
  <c r="AO14" i="2" s="1"/>
  <c r="AM14" i="2"/>
  <c r="AM13" i="2" s="1"/>
  <c r="AK14" i="2"/>
  <c r="AL14" i="2" s="1"/>
  <c r="AJ14" i="2"/>
  <c r="AH14" i="2"/>
  <c r="AI14" i="2" s="1"/>
  <c r="AG14" i="2"/>
  <c r="AE14" i="2"/>
  <c r="AF14" i="2" s="1"/>
  <c r="AD14" i="2"/>
  <c r="AB14" i="2"/>
  <c r="AC14" i="2" s="1"/>
  <c r="BH13" i="2"/>
  <c r="BE13" i="2"/>
  <c r="AJ13" i="2"/>
  <c r="AA13" i="2"/>
  <c r="DR12" i="2"/>
  <c r="DP12" i="2"/>
  <c r="DO12" i="2"/>
  <c r="DN12" i="2"/>
  <c r="DM12" i="2"/>
  <c r="DL12" i="2"/>
  <c r="DK12" i="2"/>
  <c r="DJ12" i="2"/>
  <c r="DI12" i="2"/>
  <c r="DH12" i="2"/>
  <c r="DG12" i="2"/>
  <c r="DF12" i="2"/>
  <c r="BO12" i="2"/>
  <c r="AB7" i="2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AM7" i="2" s="1"/>
  <c r="AN7" i="2" s="1"/>
  <c r="AO7" i="2" s="1"/>
  <c r="AP7" i="2" s="1"/>
  <c r="AQ7" i="2" s="1"/>
  <c r="AR7" i="2" s="1"/>
  <c r="AS7" i="2" s="1"/>
  <c r="AT7" i="2" s="1"/>
  <c r="AU7" i="2" s="1"/>
  <c r="AV7" i="2" s="1"/>
  <c r="AW7" i="2" s="1"/>
  <c r="AX7" i="2" s="1"/>
  <c r="AY7" i="2" s="1"/>
  <c r="AZ7" i="2" s="1"/>
  <c r="BA7" i="2" s="1"/>
  <c r="BB7" i="2" s="1"/>
  <c r="BC7" i="2" s="1"/>
  <c r="BD7" i="2" s="1"/>
  <c r="BE7" i="2" s="1"/>
  <c r="BF7" i="2" s="1"/>
  <c r="BG7" i="2" s="1"/>
  <c r="BH7" i="2" s="1"/>
  <c r="BI7" i="2" s="1"/>
  <c r="BJ7" i="2" s="1"/>
  <c r="BK7" i="2" s="1"/>
  <c r="BL7" i="2" s="1"/>
  <c r="BM7" i="2" s="1"/>
  <c r="BN7" i="2" s="1"/>
  <c r="BN4" i="2"/>
  <c r="BK4" i="2"/>
  <c r="BH4" i="2"/>
  <c r="BE4" i="2"/>
  <c r="BB4" i="2"/>
  <c r="AY4" i="2"/>
  <c r="AV4" i="2"/>
  <c r="AS4" i="2"/>
  <c r="AP4" i="2"/>
  <c r="AM4" i="2"/>
  <c r="AJ4" i="2"/>
  <c r="AG4" i="2"/>
  <c r="AD4" i="2"/>
  <c r="AA4" i="2"/>
  <c r="BO4" i="2" s="1"/>
  <c r="BI1" i="2"/>
  <c r="BF1" i="2"/>
  <c r="BC1" i="2"/>
  <c r="AZ1" i="2"/>
  <c r="AW1" i="2"/>
  <c r="AT1" i="2"/>
  <c r="AQ1" i="2"/>
  <c r="AN1" i="2"/>
  <c r="AK1" i="2"/>
  <c r="AH1" i="2"/>
  <c r="AE1" i="2"/>
  <c r="AB1" i="2"/>
  <c r="BK10" i="2"/>
  <c r="BI10" i="2"/>
  <c r="BJ10" i="2" s="1"/>
  <c r="BH10" i="2"/>
  <c r="BF10" i="2"/>
  <c r="BG10" i="2" s="1"/>
  <c r="BE10" i="2"/>
  <c r="BE9" i="2" s="1"/>
  <c r="BC10" i="2"/>
  <c r="BD10" i="2" s="1"/>
  <c r="BB10" i="2"/>
  <c r="BB9" i="2" s="1"/>
  <c r="AZ10" i="2"/>
  <c r="BA10" i="2" s="1"/>
  <c r="AY10" i="2"/>
  <c r="AY9" i="2" s="1"/>
  <c r="AW10" i="2"/>
  <c r="AX10" i="2" s="1"/>
  <c r="AV10" i="2"/>
  <c r="AV9" i="2" s="1"/>
  <c r="AT10" i="2"/>
  <c r="AU10" i="2" s="1"/>
  <c r="AS10" i="2"/>
  <c r="AS9" i="2" s="1"/>
  <c r="AQ10" i="2"/>
  <c r="AR10" i="2" s="1"/>
  <c r="AP10" i="2"/>
  <c r="AP9" i="2" s="1"/>
  <c r="AN10" i="2"/>
  <c r="AO10" i="2" s="1"/>
  <c r="AM10" i="2"/>
  <c r="AM9" i="2" s="1"/>
  <c r="AK10" i="2"/>
  <c r="AL10" i="2" s="1"/>
  <c r="AJ10" i="2"/>
  <c r="AJ9" i="2" s="1"/>
  <c r="AH10" i="2"/>
  <c r="AI10" i="2" s="1"/>
  <c r="AG10" i="2"/>
  <c r="AG9" i="2" s="1"/>
  <c r="AE10" i="2"/>
  <c r="AF10" i="2" s="1"/>
  <c r="AD10" i="2"/>
  <c r="AB10" i="2"/>
  <c r="AC10" i="2" s="1"/>
  <c r="BK9" i="2"/>
  <c r="BH9" i="2"/>
  <c r="AA9" i="2"/>
  <c r="DR8" i="2"/>
  <c r="DP8" i="2"/>
  <c r="DO8" i="2"/>
  <c r="DN8" i="2"/>
  <c r="DM8" i="2"/>
  <c r="DL8" i="2"/>
  <c r="DK8" i="2"/>
  <c r="DJ8" i="2"/>
  <c r="DI8" i="2"/>
  <c r="DH8" i="2"/>
  <c r="DG8" i="2"/>
  <c r="DF8" i="2"/>
  <c r="BO8" i="2"/>
  <c r="BK52" i="2"/>
  <c r="BI52" i="2"/>
  <c r="BJ52" i="2" s="1"/>
  <c r="BH52" i="2"/>
  <c r="BF52" i="2"/>
  <c r="BG52" i="2" s="1"/>
  <c r="BE52" i="2"/>
  <c r="BC52" i="2"/>
  <c r="BD52" i="2" s="1"/>
  <c r="BB52" i="2"/>
  <c r="AZ52" i="2"/>
  <c r="BA52" i="2" s="1"/>
  <c r="AY52" i="2"/>
  <c r="AW52" i="2"/>
  <c r="AX52" i="2" s="1"/>
  <c r="AV52" i="2"/>
  <c r="AT52" i="2"/>
  <c r="AU52" i="2" s="1"/>
  <c r="AS52" i="2"/>
  <c r="AR52" i="2"/>
  <c r="AQ52" i="2"/>
  <c r="AP52" i="2"/>
  <c r="AN52" i="2"/>
  <c r="AO52" i="2" s="1"/>
  <c r="AM52" i="2"/>
  <c r="AK52" i="2"/>
  <c r="AL52" i="2" s="1"/>
  <c r="AJ52" i="2"/>
  <c r="AH52" i="2"/>
  <c r="AI52" i="2" s="1"/>
  <c r="AG52" i="2"/>
  <c r="AE52" i="2"/>
  <c r="AF52" i="2" s="1"/>
  <c r="AD52" i="2"/>
  <c r="AB52" i="2"/>
  <c r="BK51" i="2"/>
  <c r="BK50" i="2" s="1"/>
  <c r="BI51" i="2"/>
  <c r="BJ51" i="2" s="1"/>
  <c r="BH51" i="2"/>
  <c r="BF51" i="2"/>
  <c r="BG51" i="2" s="1"/>
  <c r="BE51" i="2"/>
  <c r="BC51" i="2"/>
  <c r="BD51" i="2" s="1"/>
  <c r="BB51" i="2"/>
  <c r="BB50" i="2" s="1"/>
  <c r="AZ51" i="2"/>
  <c r="BA51" i="2" s="1"/>
  <c r="AY51" i="2"/>
  <c r="AY50" i="2" s="1"/>
  <c r="AX51" i="2"/>
  <c r="AW51" i="2"/>
  <c r="AV51" i="2"/>
  <c r="AT51" i="2"/>
  <c r="AU51" i="2" s="1"/>
  <c r="AS51" i="2"/>
  <c r="AS50" i="2" s="1"/>
  <c r="AQ51" i="2"/>
  <c r="AR51" i="2" s="1"/>
  <c r="AP51" i="2"/>
  <c r="AP50" i="2" s="1"/>
  <c r="AP43" i="2" s="1"/>
  <c r="AP42" i="2" s="1"/>
  <c r="AP40" i="2" s="1"/>
  <c r="AN51" i="2"/>
  <c r="AO51" i="2" s="1"/>
  <c r="AM51" i="2"/>
  <c r="AK51" i="2"/>
  <c r="AL51" i="2" s="1"/>
  <c r="AJ51" i="2"/>
  <c r="AJ50" i="2" s="1"/>
  <c r="AH51" i="2"/>
  <c r="AI51" i="2" s="1"/>
  <c r="AG51" i="2"/>
  <c r="AG50" i="2" s="1"/>
  <c r="AE51" i="2"/>
  <c r="AF51" i="2" s="1"/>
  <c r="AD51" i="2"/>
  <c r="AB51" i="2"/>
  <c r="AC51" i="2" s="1"/>
  <c r="AA50" i="2"/>
  <c r="BK49" i="2"/>
  <c r="BI49" i="2"/>
  <c r="BJ49" i="2" s="1"/>
  <c r="BH49" i="2"/>
  <c r="BF49" i="2"/>
  <c r="BG49" i="2" s="1"/>
  <c r="BE49" i="2"/>
  <c r="BC49" i="2"/>
  <c r="BD49" i="2" s="1"/>
  <c r="BB49" i="2"/>
  <c r="AZ49" i="2"/>
  <c r="BA49" i="2" s="1"/>
  <c r="AY49" i="2"/>
  <c r="AW49" i="2"/>
  <c r="AX49" i="2" s="1"/>
  <c r="AV49" i="2"/>
  <c r="AT49" i="2"/>
  <c r="AU49" i="2" s="1"/>
  <c r="AS49" i="2"/>
  <c r="AQ49" i="2"/>
  <c r="AR49" i="2" s="1"/>
  <c r="AP49" i="2"/>
  <c r="AN49" i="2"/>
  <c r="AO49" i="2" s="1"/>
  <c r="AM49" i="2"/>
  <c r="AK49" i="2"/>
  <c r="AL49" i="2" s="1"/>
  <c r="AJ49" i="2"/>
  <c r="AH49" i="2"/>
  <c r="AI49" i="2" s="1"/>
  <c r="AG49" i="2"/>
  <c r="AE49" i="2"/>
  <c r="AF49" i="2" s="1"/>
  <c r="AD49" i="2"/>
  <c r="AB49" i="2"/>
  <c r="BK48" i="2"/>
  <c r="BK47" i="2" s="1"/>
  <c r="BJ48" i="2"/>
  <c r="BI48" i="2"/>
  <c r="BH48" i="2"/>
  <c r="BF48" i="2"/>
  <c r="BG48" i="2" s="1"/>
  <c r="BE48" i="2"/>
  <c r="BE47" i="2" s="1"/>
  <c r="BD48" i="2"/>
  <c r="BC48" i="2"/>
  <c r="BB48" i="2"/>
  <c r="BB47" i="2" s="1"/>
  <c r="AZ48" i="2"/>
  <c r="BA48" i="2" s="1"/>
  <c r="AY48" i="2"/>
  <c r="AY47" i="2" s="1"/>
  <c r="AW48" i="2"/>
  <c r="AX48" i="2" s="1"/>
  <c r="AV48" i="2"/>
  <c r="AT48" i="2"/>
  <c r="AU48" i="2" s="1"/>
  <c r="AS48" i="2"/>
  <c r="AQ48" i="2"/>
  <c r="AR48" i="2" s="1"/>
  <c r="AP48" i="2"/>
  <c r="AN48" i="2"/>
  <c r="AO48" i="2" s="1"/>
  <c r="AM48" i="2"/>
  <c r="AM47" i="2" s="1"/>
  <c r="AK48" i="2"/>
  <c r="AL48" i="2" s="1"/>
  <c r="AJ48" i="2"/>
  <c r="AJ47" i="2" s="1"/>
  <c r="AH48" i="2"/>
  <c r="AI48" i="2" s="1"/>
  <c r="AG48" i="2"/>
  <c r="AE48" i="2"/>
  <c r="AF48" i="2" s="1"/>
  <c r="AD48" i="2"/>
  <c r="AB48" i="2"/>
  <c r="AP47" i="2"/>
  <c r="AA47" i="2"/>
  <c r="AA43" i="2" s="1"/>
  <c r="AA42" i="2" s="1"/>
  <c r="AA40" i="2" s="1"/>
  <c r="DR46" i="2"/>
  <c r="DP46" i="2"/>
  <c r="DO46" i="2"/>
  <c r="DN46" i="2"/>
  <c r="DM46" i="2"/>
  <c r="DL46" i="2"/>
  <c r="DK46" i="2"/>
  <c r="DJ46" i="2"/>
  <c r="DI46" i="2"/>
  <c r="DH46" i="2"/>
  <c r="DG46" i="2"/>
  <c r="DF46" i="2"/>
  <c r="BO46" i="2"/>
  <c r="BK45" i="2"/>
  <c r="BJ45" i="2"/>
  <c r="BI45" i="2"/>
  <c r="BH45" i="2"/>
  <c r="BF45" i="2"/>
  <c r="BG45" i="2" s="1"/>
  <c r="BE45" i="2"/>
  <c r="BC45" i="2"/>
  <c r="BD45" i="2" s="1"/>
  <c r="BB45" i="2"/>
  <c r="AZ45" i="2"/>
  <c r="BA45" i="2" s="1"/>
  <c r="AY45" i="2"/>
  <c r="AW45" i="2"/>
  <c r="AX45" i="2" s="1"/>
  <c r="AV45" i="2"/>
  <c r="AT45" i="2"/>
  <c r="AU45" i="2" s="1"/>
  <c r="AS45" i="2"/>
  <c r="AQ45" i="2"/>
  <c r="AR45" i="2" s="1"/>
  <c r="AP45" i="2"/>
  <c r="AN45" i="2"/>
  <c r="AO45" i="2" s="1"/>
  <c r="AM45" i="2"/>
  <c r="AK45" i="2"/>
  <c r="AL45" i="2" s="1"/>
  <c r="AJ45" i="2"/>
  <c r="AH45" i="2"/>
  <c r="AI45" i="2" s="1"/>
  <c r="AG45" i="2"/>
  <c r="AE45" i="2"/>
  <c r="AF45" i="2" s="1"/>
  <c r="AD45" i="2"/>
  <c r="DK45" i="2" s="1"/>
  <c r="AB45" i="2"/>
  <c r="BK44" i="2"/>
  <c r="BI44" i="2"/>
  <c r="BJ44" i="2" s="1"/>
  <c r="BH44" i="2"/>
  <c r="BF44" i="2"/>
  <c r="BG44" i="2" s="1"/>
  <c r="BE44" i="2"/>
  <c r="BC44" i="2"/>
  <c r="BD44" i="2" s="1"/>
  <c r="BB44" i="2"/>
  <c r="BA44" i="2"/>
  <c r="AZ44" i="2"/>
  <c r="AY44" i="2"/>
  <c r="AW44" i="2"/>
  <c r="AX44" i="2" s="1"/>
  <c r="AV44" i="2"/>
  <c r="AU44" i="2"/>
  <c r="AT44" i="2"/>
  <c r="AS44" i="2"/>
  <c r="AQ44" i="2"/>
  <c r="AR44" i="2" s="1"/>
  <c r="AP44" i="2"/>
  <c r="AO44" i="2"/>
  <c r="AN44" i="2"/>
  <c r="AM44" i="2"/>
  <c r="AK44" i="2"/>
  <c r="AL44" i="2" s="1"/>
  <c r="AJ44" i="2"/>
  <c r="AH44" i="2"/>
  <c r="AI44" i="2" s="1"/>
  <c r="AG44" i="2"/>
  <c r="AF44" i="2"/>
  <c r="AE44" i="2"/>
  <c r="AD44" i="2"/>
  <c r="AB44" i="2"/>
  <c r="DR41" i="2"/>
  <c r="DP41" i="2"/>
  <c r="DO41" i="2"/>
  <c r="DN41" i="2"/>
  <c r="DM41" i="2"/>
  <c r="DL41" i="2"/>
  <c r="DK41" i="2"/>
  <c r="DJ41" i="2"/>
  <c r="DI41" i="2"/>
  <c r="DH41" i="2"/>
  <c r="DG41" i="2"/>
  <c r="DF41" i="2"/>
  <c r="BO41" i="2"/>
  <c r="BK39" i="2"/>
  <c r="BI39" i="2"/>
  <c r="BJ39" i="2" s="1"/>
  <c r="BH39" i="2"/>
  <c r="BF39" i="2"/>
  <c r="BG39" i="2" s="1"/>
  <c r="BE39" i="2"/>
  <c r="BC39" i="2"/>
  <c r="BD39" i="2" s="1"/>
  <c r="BB39" i="2"/>
  <c r="AZ39" i="2"/>
  <c r="BA39" i="2" s="1"/>
  <c r="AY39" i="2"/>
  <c r="AW39" i="2"/>
  <c r="AX39" i="2" s="1"/>
  <c r="AV39" i="2"/>
  <c r="AT39" i="2"/>
  <c r="AU39" i="2" s="1"/>
  <c r="AS39" i="2"/>
  <c r="AQ39" i="2"/>
  <c r="AR39" i="2" s="1"/>
  <c r="AP39" i="2"/>
  <c r="AN39" i="2"/>
  <c r="AO39" i="2" s="1"/>
  <c r="AM39" i="2"/>
  <c r="AK39" i="2"/>
  <c r="AL39" i="2" s="1"/>
  <c r="AJ39" i="2"/>
  <c r="AH39" i="2"/>
  <c r="AI39" i="2" s="1"/>
  <c r="AG39" i="2"/>
  <c r="AE39" i="2"/>
  <c r="AF39" i="2" s="1"/>
  <c r="AD39" i="2"/>
  <c r="AB39" i="2"/>
  <c r="BK38" i="2"/>
  <c r="BI38" i="2"/>
  <c r="BJ38" i="2" s="1"/>
  <c r="BH38" i="2"/>
  <c r="BF38" i="2"/>
  <c r="BG38" i="2" s="1"/>
  <c r="BE38" i="2"/>
  <c r="BC38" i="2"/>
  <c r="BD38" i="2" s="1"/>
  <c r="BB38" i="2"/>
  <c r="AZ38" i="2"/>
  <c r="BA38" i="2" s="1"/>
  <c r="AY38" i="2"/>
  <c r="AW38" i="2"/>
  <c r="AX38" i="2" s="1"/>
  <c r="AV38" i="2"/>
  <c r="AU38" i="2"/>
  <c r="AT38" i="2"/>
  <c r="AS38" i="2"/>
  <c r="AQ38" i="2"/>
  <c r="AR38" i="2" s="1"/>
  <c r="AP38" i="2"/>
  <c r="AN38" i="2"/>
  <c r="AO38" i="2" s="1"/>
  <c r="AM38" i="2"/>
  <c r="AK38" i="2"/>
  <c r="AL38" i="2" s="1"/>
  <c r="AJ38" i="2"/>
  <c r="AH38" i="2"/>
  <c r="AI38" i="2" s="1"/>
  <c r="AG38" i="2"/>
  <c r="AE38" i="2"/>
  <c r="AF38" i="2" s="1"/>
  <c r="AD38" i="2"/>
  <c r="AB38" i="2"/>
  <c r="BK37" i="2"/>
  <c r="BJ37" i="2"/>
  <c r="BI37" i="2"/>
  <c r="BH37" i="2"/>
  <c r="BF37" i="2"/>
  <c r="BG37" i="2" s="1"/>
  <c r="BE37" i="2"/>
  <c r="BC37" i="2"/>
  <c r="BD37" i="2" s="1"/>
  <c r="BB37" i="2"/>
  <c r="AZ37" i="2"/>
  <c r="BA37" i="2" s="1"/>
  <c r="AY37" i="2"/>
  <c r="AW37" i="2"/>
  <c r="AX37" i="2" s="1"/>
  <c r="AV37" i="2"/>
  <c r="AT37" i="2"/>
  <c r="AU37" i="2" s="1"/>
  <c r="AS37" i="2"/>
  <c r="AQ37" i="2"/>
  <c r="AR37" i="2" s="1"/>
  <c r="AP37" i="2"/>
  <c r="AN37" i="2"/>
  <c r="AO37" i="2" s="1"/>
  <c r="AM37" i="2"/>
  <c r="AK37" i="2"/>
  <c r="AL37" i="2" s="1"/>
  <c r="AJ37" i="2"/>
  <c r="AH37" i="2"/>
  <c r="AI37" i="2" s="1"/>
  <c r="AG37" i="2"/>
  <c r="AE37" i="2"/>
  <c r="AF37" i="2" s="1"/>
  <c r="AD37" i="2"/>
  <c r="AB37" i="2"/>
  <c r="AC37" i="2" s="1"/>
  <c r="BK36" i="2"/>
  <c r="BI36" i="2"/>
  <c r="BJ36" i="2" s="1"/>
  <c r="BH36" i="2"/>
  <c r="BG36" i="2"/>
  <c r="BF36" i="2"/>
  <c r="BE36" i="2"/>
  <c r="BC36" i="2"/>
  <c r="BD36" i="2" s="1"/>
  <c r="BB36" i="2"/>
  <c r="AZ36" i="2"/>
  <c r="BA36" i="2" s="1"/>
  <c r="AY36" i="2"/>
  <c r="AW36" i="2"/>
  <c r="AX36" i="2" s="1"/>
  <c r="AV36" i="2"/>
  <c r="AT36" i="2"/>
  <c r="AU36" i="2" s="1"/>
  <c r="AS36" i="2"/>
  <c r="AR36" i="2"/>
  <c r="AQ36" i="2"/>
  <c r="AP36" i="2"/>
  <c r="AN36" i="2"/>
  <c r="AO36" i="2" s="1"/>
  <c r="AM36" i="2"/>
  <c r="AK36" i="2"/>
  <c r="AL36" i="2" s="1"/>
  <c r="AJ36" i="2"/>
  <c r="AI36" i="2"/>
  <c r="AH36" i="2"/>
  <c r="AG36" i="2"/>
  <c r="AE36" i="2"/>
  <c r="AF36" i="2" s="1"/>
  <c r="AD36" i="2"/>
  <c r="DF36" i="2" s="1"/>
  <c r="AB36" i="2"/>
  <c r="AV35" i="2"/>
  <c r="AS35" i="2"/>
  <c r="AJ35" i="2"/>
  <c r="AA35" i="2"/>
  <c r="BK34" i="2"/>
  <c r="BI34" i="2"/>
  <c r="BJ34" i="2" s="1"/>
  <c r="BH34" i="2"/>
  <c r="BF34" i="2"/>
  <c r="BG34" i="2" s="1"/>
  <c r="BE34" i="2"/>
  <c r="BC34" i="2"/>
  <c r="BD34" i="2" s="1"/>
  <c r="BB34" i="2"/>
  <c r="AZ34" i="2"/>
  <c r="BA34" i="2" s="1"/>
  <c r="AY34" i="2"/>
  <c r="AW34" i="2"/>
  <c r="AX34" i="2" s="1"/>
  <c r="AV34" i="2"/>
  <c r="AT34" i="2"/>
  <c r="AU34" i="2" s="1"/>
  <c r="AS34" i="2"/>
  <c r="AQ34" i="2"/>
  <c r="AR34" i="2" s="1"/>
  <c r="AP34" i="2"/>
  <c r="AN34" i="2"/>
  <c r="AO34" i="2" s="1"/>
  <c r="AM34" i="2"/>
  <c r="AL34" i="2"/>
  <c r="AK34" i="2"/>
  <c r="AJ34" i="2"/>
  <c r="AH34" i="2"/>
  <c r="AI34" i="2" s="1"/>
  <c r="AG34" i="2"/>
  <c r="AF34" i="2"/>
  <c r="AE34" i="2"/>
  <c r="AD34" i="2"/>
  <c r="AB34" i="2"/>
  <c r="AC34" i="2" s="1"/>
  <c r="BK33" i="2"/>
  <c r="BJ33" i="2"/>
  <c r="BI33" i="2"/>
  <c r="BH33" i="2"/>
  <c r="BF33" i="2"/>
  <c r="BG33" i="2" s="1"/>
  <c r="BE33" i="2"/>
  <c r="BC33" i="2"/>
  <c r="BD33" i="2" s="1"/>
  <c r="BB33" i="2"/>
  <c r="BB32" i="2" s="1"/>
  <c r="BA33" i="2"/>
  <c r="AZ33" i="2"/>
  <c r="AY33" i="2"/>
  <c r="AW33" i="2"/>
  <c r="AX33" i="2" s="1"/>
  <c r="AV33" i="2"/>
  <c r="AV32" i="2" s="1"/>
  <c r="AT33" i="2"/>
  <c r="AU33" i="2" s="1"/>
  <c r="AS33" i="2"/>
  <c r="AS32" i="2" s="1"/>
  <c r="AQ33" i="2"/>
  <c r="AR33" i="2" s="1"/>
  <c r="AP33" i="2"/>
  <c r="AN33" i="2"/>
  <c r="AO33" i="2" s="1"/>
  <c r="AM33" i="2"/>
  <c r="AK33" i="2"/>
  <c r="AL33" i="2" s="1"/>
  <c r="AJ33" i="2"/>
  <c r="AH33" i="2"/>
  <c r="AI33" i="2" s="1"/>
  <c r="AG33" i="2"/>
  <c r="AE33" i="2"/>
  <c r="AF33" i="2" s="1"/>
  <c r="AD33" i="2"/>
  <c r="AB33" i="2"/>
  <c r="AC33" i="2" s="1"/>
  <c r="AA32" i="2"/>
  <c r="BK31" i="2"/>
  <c r="BI31" i="2"/>
  <c r="BJ31" i="2" s="1"/>
  <c r="BH31" i="2"/>
  <c r="BF31" i="2"/>
  <c r="BG31" i="2" s="1"/>
  <c r="BE31" i="2"/>
  <c r="BC31" i="2"/>
  <c r="BD31" i="2" s="1"/>
  <c r="BB31" i="2"/>
  <c r="AZ31" i="2"/>
  <c r="BA31" i="2" s="1"/>
  <c r="AY31" i="2"/>
  <c r="AX31" i="2"/>
  <c r="AW31" i="2"/>
  <c r="AV31" i="2"/>
  <c r="AT31" i="2"/>
  <c r="AU31" i="2" s="1"/>
  <c r="AS31" i="2"/>
  <c r="AQ31" i="2"/>
  <c r="AR31" i="2" s="1"/>
  <c r="AP31" i="2"/>
  <c r="AN31" i="2"/>
  <c r="AO31" i="2" s="1"/>
  <c r="AM31" i="2"/>
  <c r="AK31" i="2"/>
  <c r="AL31" i="2" s="1"/>
  <c r="AJ31" i="2"/>
  <c r="AH31" i="2"/>
  <c r="AI31" i="2" s="1"/>
  <c r="AG31" i="2"/>
  <c r="AE31" i="2"/>
  <c r="AF31" i="2" s="1"/>
  <c r="AD31" i="2"/>
  <c r="AB31" i="2"/>
  <c r="AC31" i="2" s="1"/>
  <c r="BK30" i="2"/>
  <c r="BI30" i="2"/>
  <c r="BJ30" i="2" s="1"/>
  <c r="BH30" i="2"/>
  <c r="BF30" i="2"/>
  <c r="BG30" i="2" s="1"/>
  <c r="BE30" i="2"/>
  <c r="BD30" i="2"/>
  <c r="BC30" i="2"/>
  <c r="BB30" i="2"/>
  <c r="BA30" i="2"/>
  <c r="AZ30" i="2"/>
  <c r="AY30" i="2"/>
  <c r="AW30" i="2"/>
  <c r="AX30" i="2" s="1"/>
  <c r="AV30" i="2"/>
  <c r="AT30" i="2"/>
  <c r="AU30" i="2" s="1"/>
  <c r="AS30" i="2"/>
  <c r="AQ30" i="2"/>
  <c r="AR30" i="2" s="1"/>
  <c r="AP30" i="2"/>
  <c r="AN30" i="2"/>
  <c r="AO30" i="2" s="1"/>
  <c r="AM30" i="2"/>
  <c r="AK30" i="2"/>
  <c r="AL30" i="2" s="1"/>
  <c r="AJ30" i="2"/>
  <c r="AH30" i="2"/>
  <c r="AI30" i="2" s="1"/>
  <c r="AG30" i="2"/>
  <c r="AE30" i="2"/>
  <c r="AF30" i="2" s="1"/>
  <c r="AD30" i="2"/>
  <c r="AB30" i="2"/>
  <c r="BK29" i="2"/>
  <c r="BI29" i="2"/>
  <c r="BJ29" i="2" s="1"/>
  <c r="BH29" i="2"/>
  <c r="BF29" i="2"/>
  <c r="BG29" i="2" s="1"/>
  <c r="BE29" i="2"/>
  <c r="BC29" i="2"/>
  <c r="BD29" i="2" s="1"/>
  <c r="BB29" i="2"/>
  <c r="AZ29" i="2"/>
  <c r="BA29" i="2" s="1"/>
  <c r="AY29" i="2"/>
  <c r="AW29" i="2"/>
  <c r="AX29" i="2" s="1"/>
  <c r="AV29" i="2"/>
  <c r="AT29" i="2"/>
  <c r="AU29" i="2" s="1"/>
  <c r="AS29" i="2"/>
  <c r="AQ29" i="2"/>
  <c r="AR29" i="2" s="1"/>
  <c r="AP29" i="2"/>
  <c r="AN29" i="2"/>
  <c r="AO29" i="2" s="1"/>
  <c r="AM29" i="2"/>
  <c r="AK29" i="2"/>
  <c r="AL29" i="2" s="1"/>
  <c r="AJ29" i="2"/>
  <c r="AH29" i="2"/>
  <c r="AI29" i="2" s="1"/>
  <c r="AG29" i="2"/>
  <c r="AE29" i="2"/>
  <c r="AF29" i="2" s="1"/>
  <c r="AD29" i="2"/>
  <c r="AC29" i="2"/>
  <c r="AB29" i="2"/>
  <c r="BK28" i="2"/>
  <c r="BI28" i="2"/>
  <c r="BJ28" i="2" s="1"/>
  <c r="BH28" i="2"/>
  <c r="BF28" i="2"/>
  <c r="BG28" i="2" s="1"/>
  <c r="BE28" i="2"/>
  <c r="BC28" i="2"/>
  <c r="BD28" i="2" s="1"/>
  <c r="BB28" i="2"/>
  <c r="AZ28" i="2"/>
  <c r="BA28" i="2" s="1"/>
  <c r="AY28" i="2"/>
  <c r="AX28" i="2"/>
  <c r="AW28" i="2"/>
  <c r="AV28" i="2"/>
  <c r="AT28" i="2"/>
  <c r="AU28" i="2" s="1"/>
  <c r="AS28" i="2"/>
  <c r="AQ28" i="2"/>
  <c r="AR28" i="2" s="1"/>
  <c r="AP28" i="2"/>
  <c r="AO28" i="2"/>
  <c r="AN28" i="2"/>
  <c r="AM28" i="2"/>
  <c r="AK28" i="2"/>
  <c r="AL28" i="2" s="1"/>
  <c r="AJ28" i="2"/>
  <c r="AI28" i="2"/>
  <c r="AH28" i="2"/>
  <c r="AG28" i="2"/>
  <c r="AE28" i="2"/>
  <c r="AF28" i="2" s="1"/>
  <c r="AD28" i="2"/>
  <c r="AB28" i="2"/>
  <c r="BK27" i="2"/>
  <c r="BI27" i="2"/>
  <c r="BJ27" i="2" s="1"/>
  <c r="BH27" i="2"/>
  <c r="BG27" i="2"/>
  <c r="BF27" i="2"/>
  <c r="BE27" i="2"/>
  <c r="BC27" i="2"/>
  <c r="BD27" i="2" s="1"/>
  <c r="BB27" i="2"/>
  <c r="AZ27" i="2"/>
  <c r="BA27" i="2" s="1"/>
  <c r="AY27" i="2"/>
  <c r="AW27" i="2"/>
  <c r="AX27" i="2" s="1"/>
  <c r="AV27" i="2"/>
  <c r="AT27" i="2"/>
  <c r="AU27" i="2" s="1"/>
  <c r="AS27" i="2"/>
  <c r="AQ27" i="2"/>
  <c r="AR27" i="2" s="1"/>
  <c r="AP27" i="2"/>
  <c r="AN27" i="2"/>
  <c r="AO27" i="2" s="1"/>
  <c r="AM27" i="2"/>
  <c r="AK27" i="2"/>
  <c r="AL27" i="2" s="1"/>
  <c r="AJ27" i="2"/>
  <c r="AI27" i="2"/>
  <c r="AH27" i="2"/>
  <c r="AG27" i="2"/>
  <c r="AE27" i="2"/>
  <c r="AF27" i="2" s="1"/>
  <c r="AD27" i="2"/>
  <c r="AB27" i="2"/>
  <c r="AC27" i="2" s="1"/>
  <c r="BK26" i="2"/>
  <c r="BI26" i="2"/>
  <c r="BJ26" i="2" s="1"/>
  <c r="BH26" i="2"/>
  <c r="BF26" i="2"/>
  <c r="BG26" i="2" s="1"/>
  <c r="BE26" i="2"/>
  <c r="BC26" i="2"/>
  <c r="BD26" i="2" s="1"/>
  <c r="BB26" i="2"/>
  <c r="AZ26" i="2"/>
  <c r="BA26" i="2" s="1"/>
  <c r="AY26" i="2"/>
  <c r="AW26" i="2"/>
  <c r="AX26" i="2" s="1"/>
  <c r="AV26" i="2"/>
  <c r="AT26" i="2"/>
  <c r="AU26" i="2" s="1"/>
  <c r="AS26" i="2"/>
  <c r="AQ26" i="2"/>
  <c r="AR26" i="2" s="1"/>
  <c r="AP26" i="2"/>
  <c r="AN26" i="2"/>
  <c r="AO26" i="2" s="1"/>
  <c r="AM26" i="2"/>
  <c r="AK26" i="2"/>
  <c r="AL26" i="2" s="1"/>
  <c r="AJ26" i="2"/>
  <c r="AH26" i="2"/>
  <c r="AI26" i="2" s="1"/>
  <c r="AG26" i="2"/>
  <c r="AE26" i="2"/>
  <c r="AF26" i="2" s="1"/>
  <c r="AD26" i="2"/>
  <c r="DH26" i="2" s="1"/>
  <c r="AB26" i="2"/>
  <c r="AC26" i="2" s="1"/>
  <c r="BK25" i="2"/>
  <c r="BJ25" i="2"/>
  <c r="BI25" i="2"/>
  <c r="BH25" i="2"/>
  <c r="BF25" i="2"/>
  <c r="BG25" i="2" s="1"/>
  <c r="BE25" i="2"/>
  <c r="BC25" i="2"/>
  <c r="BD25" i="2" s="1"/>
  <c r="BB25" i="2"/>
  <c r="AZ25" i="2"/>
  <c r="BA25" i="2" s="1"/>
  <c r="AY25" i="2"/>
  <c r="AW25" i="2"/>
  <c r="AX25" i="2" s="1"/>
  <c r="AV25" i="2"/>
  <c r="AU25" i="2"/>
  <c r="AT25" i="2"/>
  <c r="AS25" i="2"/>
  <c r="AQ25" i="2"/>
  <c r="AR25" i="2" s="1"/>
  <c r="AP25" i="2"/>
  <c r="AN25" i="2"/>
  <c r="AO25" i="2" s="1"/>
  <c r="AM25" i="2"/>
  <c r="AK25" i="2"/>
  <c r="AL25" i="2" s="1"/>
  <c r="AJ25" i="2"/>
  <c r="AH25" i="2"/>
  <c r="AI25" i="2" s="1"/>
  <c r="AG25" i="2"/>
  <c r="AE25" i="2"/>
  <c r="AF25" i="2" s="1"/>
  <c r="AD25" i="2"/>
  <c r="DL25" i="2" s="1"/>
  <c r="AB25" i="2"/>
  <c r="AC25" i="2" s="1"/>
  <c r="BK24" i="2"/>
  <c r="BI24" i="2"/>
  <c r="BJ24" i="2" s="1"/>
  <c r="BH24" i="2"/>
  <c r="BG24" i="2"/>
  <c r="BF24" i="2"/>
  <c r="BE24" i="2"/>
  <c r="BC24" i="2"/>
  <c r="BD24" i="2" s="1"/>
  <c r="BB24" i="2"/>
  <c r="AZ24" i="2"/>
  <c r="BA24" i="2" s="1"/>
  <c r="AY24" i="2"/>
  <c r="AW24" i="2"/>
  <c r="AX24" i="2" s="1"/>
  <c r="AV24" i="2"/>
  <c r="AT24" i="2"/>
  <c r="AU24" i="2" s="1"/>
  <c r="AS24" i="2"/>
  <c r="AR24" i="2"/>
  <c r="AQ24" i="2"/>
  <c r="AP24" i="2"/>
  <c r="AN24" i="2"/>
  <c r="AO24" i="2" s="1"/>
  <c r="AM24" i="2"/>
  <c r="AK24" i="2"/>
  <c r="AL24" i="2" s="1"/>
  <c r="AJ24" i="2"/>
  <c r="AH24" i="2"/>
  <c r="AI24" i="2" s="1"/>
  <c r="AG24" i="2"/>
  <c r="AE24" i="2"/>
  <c r="AF24" i="2" s="1"/>
  <c r="AD24" i="2"/>
  <c r="AB24" i="2"/>
  <c r="AC24" i="2" s="1"/>
  <c r="BK23" i="2"/>
  <c r="BI23" i="2"/>
  <c r="BJ23" i="2" s="1"/>
  <c r="BH23" i="2"/>
  <c r="BF23" i="2"/>
  <c r="BG23" i="2" s="1"/>
  <c r="BE23" i="2"/>
  <c r="BD23" i="2"/>
  <c r="BC23" i="2"/>
  <c r="BB23" i="2"/>
  <c r="AZ23" i="2"/>
  <c r="BA23" i="2" s="1"/>
  <c r="AY23" i="2"/>
  <c r="AW23" i="2"/>
  <c r="AX23" i="2" s="1"/>
  <c r="AV23" i="2"/>
  <c r="AT23" i="2"/>
  <c r="AU23" i="2" s="1"/>
  <c r="AS23" i="2"/>
  <c r="AQ23" i="2"/>
  <c r="AR23" i="2" s="1"/>
  <c r="AP23" i="2"/>
  <c r="AN23" i="2"/>
  <c r="AO23" i="2" s="1"/>
  <c r="AM23" i="2"/>
  <c r="AK23" i="2"/>
  <c r="AL23" i="2" s="1"/>
  <c r="AJ23" i="2"/>
  <c r="AH23" i="2"/>
  <c r="AI23" i="2" s="1"/>
  <c r="AG23" i="2"/>
  <c r="AE23" i="2"/>
  <c r="AF23" i="2" s="1"/>
  <c r="AD23" i="2"/>
  <c r="AB23" i="2"/>
  <c r="AC23" i="2" s="1"/>
  <c r="BK22" i="2"/>
  <c r="BI22" i="2"/>
  <c r="BJ22" i="2" s="1"/>
  <c r="BH22" i="2"/>
  <c r="BF22" i="2"/>
  <c r="BG22" i="2" s="1"/>
  <c r="BE22" i="2"/>
  <c r="BC22" i="2"/>
  <c r="BD22" i="2" s="1"/>
  <c r="BB22" i="2"/>
  <c r="AZ22" i="2"/>
  <c r="BA22" i="2" s="1"/>
  <c r="AY22" i="2"/>
  <c r="AW22" i="2"/>
  <c r="AX22" i="2" s="1"/>
  <c r="AV22" i="2"/>
  <c r="AT22" i="2"/>
  <c r="AU22" i="2" s="1"/>
  <c r="AS22" i="2"/>
  <c r="AQ22" i="2"/>
  <c r="AR22" i="2" s="1"/>
  <c r="AP22" i="2"/>
  <c r="AN22" i="2"/>
  <c r="AO22" i="2" s="1"/>
  <c r="AM22" i="2"/>
  <c r="AK22" i="2"/>
  <c r="AL22" i="2" s="1"/>
  <c r="AJ22" i="2"/>
  <c r="AH22" i="2"/>
  <c r="AI22" i="2" s="1"/>
  <c r="AG22" i="2"/>
  <c r="AE22" i="2"/>
  <c r="AF22" i="2" s="1"/>
  <c r="AD22" i="2"/>
  <c r="DK22" i="2" s="1"/>
  <c r="AB22" i="2"/>
  <c r="BK21" i="2"/>
  <c r="BK19" i="2" s="1"/>
  <c r="BI21" i="2"/>
  <c r="BJ21" i="2" s="1"/>
  <c r="BH21" i="2"/>
  <c r="BF21" i="2"/>
  <c r="BG21" i="2" s="1"/>
  <c r="BE21" i="2"/>
  <c r="BD21" i="2"/>
  <c r="BC21" i="2"/>
  <c r="BB21" i="2"/>
  <c r="AZ21" i="2"/>
  <c r="BA21" i="2" s="1"/>
  <c r="AY21" i="2"/>
  <c r="AW21" i="2"/>
  <c r="AX21" i="2" s="1"/>
  <c r="AV21" i="2"/>
  <c r="AU21" i="2"/>
  <c r="AT21" i="2"/>
  <c r="AS21" i="2"/>
  <c r="AQ21" i="2"/>
  <c r="AR21" i="2" s="1"/>
  <c r="AP21" i="2"/>
  <c r="AO21" i="2"/>
  <c r="AN21" i="2"/>
  <c r="AM21" i="2"/>
  <c r="AK21" i="2"/>
  <c r="AL21" i="2" s="1"/>
  <c r="AJ21" i="2"/>
  <c r="AH21" i="2"/>
  <c r="AI21" i="2" s="1"/>
  <c r="AG21" i="2"/>
  <c r="AF21" i="2"/>
  <c r="AE21" i="2"/>
  <c r="AD21" i="2"/>
  <c r="AB21" i="2"/>
  <c r="BK20" i="2"/>
  <c r="BI20" i="2"/>
  <c r="BJ20" i="2" s="1"/>
  <c r="BH20" i="2"/>
  <c r="BF20" i="2"/>
  <c r="BG20" i="2" s="1"/>
  <c r="BE20" i="2"/>
  <c r="BC20" i="2"/>
  <c r="BD20" i="2" s="1"/>
  <c r="BB20" i="2"/>
  <c r="BA20" i="2"/>
  <c r="AZ20" i="2"/>
  <c r="AY20" i="2"/>
  <c r="AY19" i="2" s="1"/>
  <c r="AW20" i="2"/>
  <c r="AX20" i="2" s="1"/>
  <c r="AV20" i="2"/>
  <c r="AT20" i="2"/>
  <c r="AU20" i="2" s="1"/>
  <c r="AS20" i="2"/>
  <c r="AQ20" i="2"/>
  <c r="AR20" i="2" s="1"/>
  <c r="AP20" i="2"/>
  <c r="AO20" i="2"/>
  <c r="AN20" i="2"/>
  <c r="AM20" i="2"/>
  <c r="AK20" i="2"/>
  <c r="AL20" i="2" s="1"/>
  <c r="AJ20" i="2"/>
  <c r="AH20" i="2"/>
  <c r="AI20" i="2" s="1"/>
  <c r="AG20" i="2"/>
  <c r="AE20" i="2"/>
  <c r="AF20" i="2" s="1"/>
  <c r="AD20" i="2"/>
  <c r="AC20" i="2"/>
  <c r="AB20" i="2"/>
  <c r="AA19" i="2"/>
  <c r="BK18" i="2"/>
  <c r="BK17" i="2" s="1"/>
  <c r="BI18" i="2"/>
  <c r="BJ18" i="2" s="1"/>
  <c r="BH18" i="2"/>
  <c r="BF18" i="2"/>
  <c r="BG18" i="2" s="1"/>
  <c r="BE18" i="2"/>
  <c r="BC18" i="2"/>
  <c r="BD18" i="2" s="1"/>
  <c r="BB18" i="2"/>
  <c r="AZ18" i="2"/>
  <c r="BA18" i="2" s="1"/>
  <c r="AY18" i="2"/>
  <c r="AW18" i="2"/>
  <c r="AX18" i="2" s="1"/>
  <c r="AV18" i="2"/>
  <c r="AT18" i="2"/>
  <c r="AU18" i="2" s="1"/>
  <c r="AS18" i="2"/>
  <c r="AR18" i="2"/>
  <c r="AQ18" i="2"/>
  <c r="AP18" i="2"/>
  <c r="AN18" i="2"/>
  <c r="AO18" i="2" s="1"/>
  <c r="AM18" i="2"/>
  <c r="AK18" i="2"/>
  <c r="AL18" i="2" s="1"/>
  <c r="AJ18" i="2"/>
  <c r="AH18" i="2"/>
  <c r="AI18" i="2" s="1"/>
  <c r="AG18" i="2"/>
  <c r="DG18" i="2" s="1"/>
  <c r="AE18" i="2"/>
  <c r="AF18" i="2" s="1"/>
  <c r="AD18" i="2"/>
  <c r="AB18" i="2"/>
  <c r="AC18" i="2" s="1"/>
  <c r="AA17" i="2"/>
  <c r="AE63" i="1" l="1"/>
  <c r="AD63" i="1"/>
  <c r="AE10" i="1"/>
  <c r="AE25" i="1" s="1"/>
  <c r="AD25" i="1"/>
  <c r="AE87" i="1"/>
  <c r="AD92" i="1"/>
  <c r="AA99" i="1"/>
  <c r="Z99" i="1"/>
  <c r="AC99" i="1"/>
  <c r="AB99" i="1"/>
  <c r="AE85" i="1"/>
  <c r="AD85" i="1"/>
  <c r="AE76" i="1"/>
  <c r="AD76" i="1"/>
  <c r="DP30" i="2"/>
  <c r="DO18" i="2"/>
  <c r="DK49" i="2"/>
  <c r="BE19" i="2"/>
  <c r="BE17" i="2" s="1"/>
  <c r="DP14" i="2"/>
  <c r="DJ25" i="2"/>
  <c r="DO49" i="2"/>
  <c r="DL29" i="2"/>
  <c r="BE35" i="2"/>
  <c r="AS19" i="2"/>
  <c r="AS17" i="2" s="1"/>
  <c r="BE32" i="2"/>
  <c r="BE16" i="2" s="1"/>
  <c r="DI14" i="2"/>
  <c r="DL20" i="2"/>
  <c r="AP32" i="2"/>
  <c r="AG35" i="2"/>
  <c r="AP35" i="2"/>
  <c r="BH35" i="2"/>
  <c r="AD13" i="2"/>
  <c r="DO13" i="2" s="1"/>
  <c r="AV19" i="2"/>
  <c r="AV17" i="2" s="1"/>
  <c r="AV16" i="2" s="1"/>
  <c r="DL22" i="2"/>
  <c r="DP27" i="2"/>
  <c r="DL45" i="2"/>
  <c r="AG13" i="2"/>
  <c r="DK13" i="2" s="1"/>
  <c r="BH19" i="2"/>
  <c r="BH17" i="2" s="1"/>
  <c r="BH16" i="2" s="1"/>
  <c r="AG32" i="2"/>
  <c r="AY32" i="2"/>
  <c r="AY35" i="2"/>
  <c r="AS47" i="2"/>
  <c r="DJ14" i="2"/>
  <c r="BN24" i="2"/>
  <c r="BL28" i="2"/>
  <c r="BM28" i="2" s="1"/>
  <c r="DL31" i="2"/>
  <c r="DJ52" i="2"/>
  <c r="AA16" i="2"/>
  <c r="AJ32" i="2"/>
  <c r="BB35" i="2"/>
  <c r="AG47" i="2"/>
  <c r="BH47" i="2"/>
  <c r="DL14" i="2"/>
  <c r="DF14" i="2"/>
  <c r="DG14" i="2"/>
  <c r="DH14" i="2"/>
  <c r="DM13" i="2"/>
  <c r="DN13" i="2"/>
  <c r="DK14" i="2"/>
  <c r="DM14" i="2"/>
  <c r="BL14" i="2"/>
  <c r="BM14" i="2" s="1"/>
  <c r="DN14" i="2"/>
  <c r="DO14" i="2"/>
  <c r="DH13" i="2"/>
  <c r="BN14" i="2"/>
  <c r="AG43" i="2"/>
  <c r="AG42" i="2" s="1"/>
  <c r="AG40" i="2" s="1"/>
  <c r="AJ43" i="2"/>
  <c r="AJ42" i="2" s="1"/>
  <c r="AJ40" i="2" s="1"/>
  <c r="BL27" i="2"/>
  <c r="BM27" i="2" s="1"/>
  <c r="AC28" i="2"/>
  <c r="DK31" i="2"/>
  <c r="DK18" i="2"/>
  <c r="AS16" i="2"/>
  <c r="DP28" i="2"/>
  <c r="DP37" i="2"/>
  <c r="BL39" i="2"/>
  <c r="BM39" i="2" s="1"/>
  <c r="DI51" i="2"/>
  <c r="BH50" i="2"/>
  <c r="BL22" i="2"/>
  <c r="BM22" i="2" s="1"/>
  <c r="DP34" i="2"/>
  <c r="BL36" i="2"/>
  <c r="BM36" i="2" s="1"/>
  <c r="DJ38" i="2"/>
  <c r="AC39" i="2"/>
  <c r="BL45" i="2"/>
  <c r="BM45" i="2" s="1"/>
  <c r="DJ49" i="2"/>
  <c r="AY17" i="2"/>
  <c r="AY16" i="2" s="1"/>
  <c r="DG20" i="2"/>
  <c r="AM19" i="2"/>
  <c r="AM17" i="2" s="1"/>
  <c r="AC22" i="2"/>
  <c r="DL23" i="2"/>
  <c r="DK25" i="2"/>
  <c r="DO28" i="2"/>
  <c r="DG29" i="2"/>
  <c r="BL31" i="2"/>
  <c r="BM31" i="2" s="1"/>
  <c r="BH32" i="2"/>
  <c r="AC36" i="2"/>
  <c r="DF37" i="2"/>
  <c r="DJ39" i="2"/>
  <c r="AC45" i="2"/>
  <c r="AV47" i="2"/>
  <c r="AV43" i="2" s="1"/>
  <c r="AV42" i="2" s="1"/>
  <c r="AV40" i="2" s="1"/>
  <c r="AV50" i="2"/>
  <c r="DM18" i="2"/>
  <c r="DF18" i="2"/>
  <c r="DH20" i="2"/>
  <c r="DP22" i="2"/>
  <c r="DH29" i="2"/>
  <c r="DJ36" i="2"/>
  <c r="DP45" i="2"/>
  <c r="DP10" i="2"/>
  <c r="DN18" i="2"/>
  <c r="BL21" i="2"/>
  <c r="BM21" i="2" s="1"/>
  <c r="BL30" i="2"/>
  <c r="BM30" i="2" s="1"/>
  <c r="DP31" i="2"/>
  <c r="BL44" i="2"/>
  <c r="BM44" i="2" s="1"/>
  <c r="DL49" i="2"/>
  <c r="BL52" i="2"/>
  <c r="BM52" i="2" s="1"/>
  <c r="BL18" i="2"/>
  <c r="BM18" i="2" s="1"/>
  <c r="AC21" i="2"/>
  <c r="AP19" i="2"/>
  <c r="AP17" i="2" s="1"/>
  <c r="AP16" i="2" s="1"/>
  <c r="DO22" i="2"/>
  <c r="DG23" i="2"/>
  <c r="BL25" i="2"/>
  <c r="BM25" i="2" s="1"/>
  <c r="DJ28" i="2"/>
  <c r="AC30" i="2"/>
  <c r="DJ37" i="2"/>
  <c r="DN37" i="2"/>
  <c r="AC44" i="2"/>
  <c r="DO45" i="2"/>
  <c r="AC52" i="2"/>
  <c r="DF10" i="2"/>
  <c r="DH23" i="2"/>
  <c r="DL26" i="2"/>
  <c r="DO31" i="2"/>
  <c r="DJ34" i="2"/>
  <c r="BL38" i="2"/>
  <c r="BM38" i="2" s="1"/>
  <c r="DH44" i="2"/>
  <c r="BH43" i="2"/>
  <c r="BH42" i="2" s="1"/>
  <c r="BH40" i="2" s="1"/>
  <c r="BL48" i="2"/>
  <c r="BM48" i="2" s="1"/>
  <c r="BL49" i="2"/>
  <c r="BM49" i="2" s="1"/>
  <c r="DP52" i="2"/>
  <c r="AD9" i="2"/>
  <c r="DO9" i="2" s="1"/>
  <c r="DH10" i="2"/>
  <c r="DP18" i="2"/>
  <c r="BL24" i="2"/>
  <c r="BM24" i="2" s="1"/>
  <c r="DP24" i="2"/>
  <c r="DP25" i="2"/>
  <c r="DK28" i="2"/>
  <c r="DM34" i="2"/>
  <c r="AC38" i="2"/>
  <c r="AC48" i="2"/>
  <c r="AC49" i="2"/>
  <c r="DJ22" i="2"/>
  <c r="BN27" i="2"/>
  <c r="BO27" i="2" s="1"/>
  <c r="DL28" i="2"/>
  <c r="DI33" i="2"/>
  <c r="DM37" i="2"/>
  <c r="DN38" i="2"/>
  <c r="DJ45" i="2"/>
  <c r="DH48" i="2"/>
  <c r="DP49" i="2"/>
  <c r="BL20" i="2"/>
  <c r="BM20" i="2" s="1"/>
  <c r="DO25" i="2"/>
  <c r="DG26" i="2"/>
  <c r="DJ31" i="2"/>
  <c r="BK35" i="2"/>
  <c r="DF39" i="2"/>
  <c r="BE50" i="2"/>
  <c r="BE43" i="2" s="1"/>
  <c r="BE42" i="2" s="1"/>
  <c r="BE40" i="2" s="1"/>
  <c r="AA3" i="2"/>
  <c r="DH9" i="2"/>
  <c r="DI9" i="2"/>
  <c r="DJ9" i="2"/>
  <c r="DG10" i="2"/>
  <c r="DI10" i="2"/>
  <c r="DJ10" i="2"/>
  <c r="DK10" i="2"/>
  <c r="DP9" i="2"/>
  <c r="DL10" i="2"/>
  <c r="DM10" i="2"/>
  <c r="BL10" i="2"/>
  <c r="BM10" i="2" s="1"/>
  <c r="DN10" i="2"/>
  <c r="DO10" i="2"/>
  <c r="BN10" i="2"/>
  <c r="BB19" i="2"/>
  <c r="BB17" i="2" s="1"/>
  <c r="BL26" i="2"/>
  <c r="BM26" i="2" s="1"/>
  <c r="DM38" i="2"/>
  <c r="AS43" i="2"/>
  <c r="AS42" i="2" s="1"/>
  <c r="AS40" i="2" s="1"/>
  <c r="DH30" i="2"/>
  <c r="DG30" i="2"/>
  <c r="DF30" i="2"/>
  <c r="DO30" i="2"/>
  <c r="DN30" i="2"/>
  <c r="DM30" i="2"/>
  <c r="DL30" i="2"/>
  <c r="DK30" i="2"/>
  <c r="DJ30" i="2"/>
  <c r="DI30" i="2"/>
  <c r="DH24" i="2"/>
  <c r="DG24" i="2"/>
  <c r="DF24" i="2"/>
  <c r="DO24" i="2"/>
  <c r="DN24" i="2"/>
  <c r="DM24" i="2"/>
  <c r="DL24" i="2"/>
  <c r="DK24" i="2"/>
  <c r="DJ24" i="2"/>
  <c r="DI24" i="2"/>
  <c r="DR27" i="2"/>
  <c r="BL33" i="2"/>
  <c r="BM33" i="2" s="1"/>
  <c r="DI38" i="2"/>
  <c r="DH38" i="2"/>
  <c r="BL51" i="2"/>
  <c r="BM51" i="2" s="1"/>
  <c r="BL29" i="2"/>
  <c r="BM29" i="2" s="1"/>
  <c r="BK43" i="2"/>
  <c r="BK42" i="2" s="1"/>
  <c r="BK40" i="2" s="1"/>
  <c r="DH21" i="2"/>
  <c r="DG21" i="2"/>
  <c r="DF21" i="2"/>
  <c r="DO21" i="2"/>
  <c r="DN21" i="2"/>
  <c r="DM21" i="2"/>
  <c r="DL21" i="2"/>
  <c r="DK21" i="2"/>
  <c r="DJ21" i="2"/>
  <c r="DI21" i="2"/>
  <c r="DR24" i="2"/>
  <c r="BO24" i="2"/>
  <c r="BN21" i="2"/>
  <c r="AY43" i="2"/>
  <c r="AY42" i="2" s="1"/>
  <c r="AY40" i="2" s="1"/>
  <c r="DP21" i="2"/>
  <c r="BL23" i="2"/>
  <c r="BM23" i="2" s="1"/>
  <c r="BL37" i="2"/>
  <c r="BM37" i="2" s="1"/>
  <c r="DH27" i="2"/>
  <c r="DG27" i="2"/>
  <c r="DF27" i="2"/>
  <c r="DO27" i="2"/>
  <c r="DN27" i="2"/>
  <c r="DM27" i="2"/>
  <c r="DL27" i="2"/>
  <c r="DK27" i="2"/>
  <c r="DJ27" i="2"/>
  <c r="DI27" i="2"/>
  <c r="BN30" i="2"/>
  <c r="BK32" i="2"/>
  <c r="BK16" i="2" s="1"/>
  <c r="DL34" i="2"/>
  <c r="DK34" i="2"/>
  <c r="AM32" i="2"/>
  <c r="BB43" i="2"/>
  <c r="BB42" i="2" s="1"/>
  <c r="BB40" i="2" s="1"/>
  <c r="DM52" i="2"/>
  <c r="DL52" i="2"/>
  <c r="DK52" i="2"/>
  <c r="AM50" i="2"/>
  <c r="AM43" i="2" s="1"/>
  <c r="AM42" i="2" s="1"/>
  <c r="AM40" i="2" s="1"/>
  <c r="DH18" i="2"/>
  <c r="AG19" i="2"/>
  <c r="AG17" i="2" s="1"/>
  <c r="AG16" i="2" s="1"/>
  <c r="DM20" i="2"/>
  <c r="DM23" i="2"/>
  <c r="DM26" i="2"/>
  <c r="DM29" i="2"/>
  <c r="DJ33" i="2"/>
  <c r="DF34" i="2"/>
  <c r="DK36" i="2"/>
  <c r="DG37" i="2"/>
  <c r="DO38" i="2"/>
  <c r="DK39" i="2"/>
  <c r="DI44" i="2"/>
  <c r="DI48" i="2"/>
  <c r="DJ51" i="2"/>
  <c r="DF52" i="2"/>
  <c r="BN44" i="2"/>
  <c r="DI18" i="2"/>
  <c r="AJ19" i="2"/>
  <c r="AJ17" i="2" s="1"/>
  <c r="AJ16" i="2" s="1"/>
  <c r="DN20" i="2"/>
  <c r="DF22" i="2"/>
  <c r="DN23" i="2"/>
  <c r="DF25" i="2"/>
  <c r="DN26" i="2"/>
  <c r="DF28" i="2"/>
  <c r="DN29" i="2"/>
  <c r="DF31" i="2"/>
  <c r="DK33" i="2"/>
  <c r="DG34" i="2"/>
  <c r="AD35" i="2"/>
  <c r="DL36" i="2"/>
  <c r="DH37" i="2"/>
  <c r="BN38" i="2"/>
  <c r="DP38" i="2"/>
  <c r="DL39" i="2"/>
  <c r="DJ44" i="2"/>
  <c r="DF45" i="2"/>
  <c r="DJ48" i="2"/>
  <c r="DF49" i="2"/>
  <c r="DK51" i="2"/>
  <c r="DG52" i="2"/>
  <c r="DJ18" i="2"/>
  <c r="DO20" i="2"/>
  <c r="DG22" i="2"/>
  <c r="DO23" i="2"/>
  <c r="DG25" i="2"/>
  <c r="DO26" i="2"/>
  <c r="DG28" i="2"/>
  <c r="DO29" i="2"/>
  <c r="DG31" i="2"/>
  <c r="AD32" i="2"/>
  <c r="DL33" i="2"/>
  <c r="DH34" i="2"/>
  <c r="DM36" i="2"/>
  <c r="DI37" i="2"/>
  <c r="DM39" i="2"/>
  <c r="DK44" i="2"/>
  <c r="DG45" i="2"/>
  <c r="DK48" i="2"/>
  <c r="DG49" i="2"/>
  <c r="AD50" i="2"/>
  <c r="DL51" i="2"/>
  <c r="DH52" i="2"/>
  <c r="BN20" i="2"/>
  <c r="DP20" i="2"/>
  <c r="DH22" i="2"/>
  <c r="BN23" i="2"/>
  <c r="DP23" i="2"/>
  <c r="DH25" i="2"/>
  <c r="BN26" i="2"/>
  <c r="DP26" i="2"/>
  <c r="DH28" i="2"/>
  <c r="BN29" i="2"/>
  <c r="DP29" i="2"/>
  <c r="DH31" i="2"/>
  <c r="DM33" i="2"/>
  <c r="DI34" i="2"/>
  <c r="DN36" i="2"/>
  <c r="DF38" i="2"/>
  <c r="DN39" i="2"/>
  <c r="DL44" i="2"/>
  <c r="DH45" i="2"/>
  <c r="AD47" i="2"/>
  <c r="DL48" i="2"/>
  <c r="DH49" i="2"/>
  <c r="DM51" i="2"/>
  <c r="DI52" i="2"/>
  <c r="DL18" i="2"/>
  <c r="DI22" i="2"/>
  <c r="DI25" i="2"/>
  <c r="DI28" i="2"/>
  <c r="DI31" i="2"/>
  <c r="DN33" i="2"/>
  <c r="AM35" i="2"/>
  <c r="DO36" i="2"/>
  <c r="DK37" i="2"/>
  <c r="DG38" i="2"/>
  <c r="DO39" i="2"/>
  <c r="DM44" i="2"/>
  <c r="DI45" i="2"/>
  <c r="DM48" i="2"/>
  <c r="DI49" i="2"/>
  <c r="DN51" i="2"/>
  <c r="DF20" i="2"/>
  <c r="DF23" i="2"/>
  <c r="DF26" i="2"/>
  <c r="DF29" i="2"/>
  <c r="DO33" i="2"/>
  <c r="BN36" i="2"/>
  <c r="DP36" i="2"/>
  <c r="DL37" i="2"/>
  <c r="BN39" i="2"/>
  <c r="DP39" i="2"/>
  <c r="DN44" i="2"/>
  <c r="DN48" i="2"/>
  <c r="DO51" i="2"/>
  <c r="BN33" i="2"/>
  <c r="DP33" i="2"/>
  <c r="DO44" i="2"/>
  <c r="DO48" i="2"/>
  <c r="BN51" i="2"/>
  <c r="DP51" i="2"/>
  <c r="DP44" i="2"/>
  <c r="BN48" i="2"/>
  <c r="DP48" i="2"/>
  <c r="BN18" i="2"/>
  <c r="DI20" i="2"/>
  <c r="DM22" i="2"/>
  <c r="DI23" i="2"/>
  <c r="DM25" i="2"/>
  <c r="DI26" i="2"/>
  <c r="DM28" i="2"/>
  <c r="DI29" i="2"/>
  <c r="DM31" i="2"/>
  <c r="DF33" i="2"/>
  <c r="BL34" i="2"/>
  <c r="BM34" i="2" s="1"/>
  <c r="DN34" i="2"/>
  <c r="DG36" i="2"/>
  <c r="DO37" i="2"/>
  <c r="DK38" i="2"/>
  <c r="DG39" i="2"/>
  <c r="DM45" i="2"/>
  <c r="DM49" i="2"/>
  <c r="DF51" i="2"/>
  <c r="DN52" i="2"/>
  <c r="DJ20" i="2"/>
  <c r="DN22" i="2"/>
  <c r="DJ23" i="2"/>
  <c r="DN25" i="2"/>
  <c r="DJ26" i="2"/>
  <c r="DN28" i="2"/>
  <c r="DJ29" i="2"/>
  <c r="DN31" i="2"/>
  <c r="DG33" i="2"/>
  <c r="DO34" i="2"/>
  <c r="DH36" i="2"/>
  <c r="BN37" i="2"/>
  <c r="DL38" i="2"/>
  <c r="DH39" i="2"/>
  <c r="DF44" i="2"/>
  <c r="DN45" i="2"/>
  <c r="DF48" i="2"/>
  <c r="DN49" i="2"/>
  <c r="DG51" i="2"/>
  <c r="DO52" i="2"/>
  <c r="DK20" i="2"/>
  <c r="DK23" i="2"/>
  <c r="DK26" i="2"/>
  <c r="DK29" i="2"/>
  <c r="DH33" i="2"/>
  <c r="BN34" i="2"/>
  <c r="DI36" i="2"/>
  <c r="DI39" i="2"/>
  <c r="DG44" i="2"/>
  <c r="DG48" i="2"/>
  <c r="DH51" i="2"/>
  <c r="BN52" i="2"/>
  <c r="AD19" i="2"/>
  <c r="BN22" i="2"/>
  <c r="BN25" i="2"/>
  <c r="BN28" i="2"/>
  <c r="BN31" i="2"/>
  <c r="BN45" i="2"/>
  <c r="BN49" i="2"/>
  <c r="AD99" i="1" l="1"/>
  <c r="AE92" i="1"/>
  <c r="AE99" i="1" s="1"/>
  <c r="BB16" i="2"/>
  <c r="DL13" i="2"/>
  <c r="DG13" i="2"/>
  <c r="DP13" i="2"/>
  <c r="DJ13" i="2"/>
  <c r="DF13" i="2"/>
  <c r="DI13" i="2"/>
  <c r="DR14" i="2"/>
  <c r="BO14" i="2"/>
  <c r="BN13" i="2"/>
  <c r="DG9" i="2"/>
  <c r="DK9" i="2"/>
  <c r="DM9" i="2"/>
  <c r="DN9" i="2"/>
  <c r="DF9" i="2"/>
  <c r="DL9" i="2"/>
  <c r="AM16" i="2"/>
  <c r="DR10" i="2"/>
  <c r="BO10" i="2"/>
  <c r="BN9" i="2"/>
  <c r="DR18" i="2"/>
  <c r="BO18" i="2"/>
  <c r="DR23" i="2"/>
  <c r="BO23" i="2"/>
  <c r="DN35" i="2"/>
  <c r="DM35" i="2"/>
  <c r="DL35" i="2"/>
  <c r="DK35" i="2"/>
  <c r="DI35" i="2"/>
  <c r="DH35" i="2"/>
  <c r="DG35" i="2"/>
  <c r="DF35" i="2"/>
  <c r="DP35" i="2"/>
  <c r="DO35" i="2"/>
  <c r="DJ35" i="2"/>
  <c r="DR49" i="2"/>
  <c r="BO49" i="2"/>
  <c r="DR48" i="2"/>
  <c r="BO48" i="2"/>
  <c r="BN47" i="2"/>
  <c r="DR39" i="2"/>
  <c r="BO39" i="2"/>
  <c r="DR44" i="2"/>
  <c r="BO44" i="2"/>
  <c r="DR45" i="2"/>
  <c r="BO45" i="2"/>
  <c r="DR34" i="2"/>
  <c r="BO34" i="2"/>
  <c r="BN19" i="2"/>
  <c r="DR20" i="2"/>
  <c r="BO20" i="2"/>
  <c r="DR31" i="2"/>
  <c r="BO31" i="2"/>
  <c r="DM32" i="2"/>
  <c r="DL32" i="2"/>
  <c r="DK32" i="2"/>
  <c r="DJ32" i="2"/>
  <c r="DH32" i="2"/>
  <c r="DG32" i="2"/>
  <c r="DF32" i="2"/>
  <c r="DP32" i="2"/>
  <c r="DO32" i="2"/>
  <c r="DN32" i="2"/>
  <c r="DI32" i="2"/>
  <c r="DR30" i="2"/>
  <c r="BO30" i="2"/>
  <c r="DR28" i="2"/>
  <c r="BO28" i="2"/>
  <c r="DR37" i="2"/>
  <c r="BO37" i="2"/>
  <c r="BN50" i="2"/>
  <c r="DR51" i="2"/>
  <c r="BO51" i="2"/>
  <c r="DR36" i="2"/>
  <c r="BO36" i="2"/>
  <c r="BN35" i="2"/>
  <c r="DR25" i="2"/>
  <c r="BO25" i="2"/>
  <c r="DR29" i="2"/>
  <c r="BO29" i="2"/>
  <c r="DM50" i="2"/>
  <c r="DL50" i="2"/>
  <c r="DK50" i="2"/>
  <c r="DJ50" i="2"/>
  <c r="DH50" i="2"/>
  <c r="DG50" i="2"/>
  <c r="DF50" i="2"/>
  <c r="DP50" i="2"/>
  <c r="DO50" i="2"/>
  <c r="DN50" i="2"/>
  <c r="DI50" i="2"/>
  <c r="DR22" i="2"/>
  <c r="BO22" i="2"/>
  <c r="DL47" i="2"/>
  <c r="DK47" i="2"/>
  <c r="DJ47" i="2"/>
  <c r="DI47" i="2"/>
  <c r="DH47" i="2"/>
  <c r="DG47" i="2"/>
  <c r="DF47" i="2"/>
  <c r="DP47" i="2"/>
  <c r="DO47" i="2"/>
  <c r="DN47" i="2"/>
  <c r="DM47" i="2"/>
  <c r="DP19" i="2"/>
  <c r="DO19" i="2"/>
  <c r="DN19" i="2"/>
  <c r="DM19" i="2"/>
  <c r="DK19" i="2"/>
  <c r="DJ19" i="2"/>
  <c r="DI19" i="2"/>
  <c r="AD17" i="2"/>
  <c r="DH19" i="2"/>
  <c r="DG19" i="2"/>
  <c r="DF19" i="2"/>
  <c r="DL19" i="2"/>
  <c r="DR21" i="2"/>
  <c r="BO21" i="2"/>
  <c r="DR52" i="2"/>
  <c r="BO52" i="2"/>
  <c r="BN32" i="2"/>
  <c r="DR33" i="2"/>
  <c r="BO33" i="2"/>
  <c r="DR26" i="2"/>
  <c r="BO26" i="2"/>
  <c r="AD43" i="2"/>
  <c r="DR38" i="2"/>
  <c r="BO38" i="2"/>
  <c r="BO13" i="2" l="1"/>
  <c r="DR13" i="2"/>
  <c r="DR9" i="2"/>
  <c r="BO9" i="2"/>
  <c r="DK17" i="2"/>
  <c r="DJ17" i="2"/>
  <c r="DI17" i="2"/>
  <c r="DH17" i="2"/>
  <c r="DF17" i="2"/>
  <c r="DP17" i="2"/>
  <c r="DO17" i="2"/>
  <c r="DN17" i="2"/>
  <c r="DM17" i="2"/>
  <c r="AD16" i="2"/>
  <c r="DL17" i="2"/>
  <c r="DG17" i="2"/>
  <c r="DR35" i="2"/>
  <c r="BO35" i="2"/>
  <c r="DR47" i="2"/>
  <c r="BO47" i="2"/>
  <c r="DR32" i="2"/>
  <c r="BO32" i="2"/>
  <c r="DR19" i="2"/>
  <c r="BO19" i="2"/>
  <c r="DR50" i="2"/>
  <c r="BO50" i="2"/>
  <c r="DL43" i="2"/>
  <c r="DK43" i="2"/>
  <c r="DJ43" i="2"/>
  <c r="DI43" i="2"/>
  <c r="DH43" i="2"/>
  <c r="DG43" i="2"/>
  <c r="DF43" i="2"/>
  <c r="DP43" i="2"/>
  <c r="DO43" i="2"/>
  <c r="DN43" i="2"/>
  <c r="DM43" i="2"/>
  <c r="AD42" i="2"/>
  <c r="BN17" i="2"/>
  <c r="BN43" i="2"/>
  <c r="DR17" i="2" l="1"/>
  <c r="BO17" i="2"/>
  <c r="BN16" i="2"/>
  <c r="DO42" i="2"/>
  <c r="DN42" i="2"/>
  <c r="DM42" i="2"/>
  <c r="DL42" i="2"/>
  <c r="AD40" i="2"/>
  <c r="DJ42" i="2"/>
  <c r="DI42" i="2"/>
  <c r="DH42" i="2"/>
  <c r="DG42" i="2"/>
  <c r="DF42" i="2"/>
  <c r="DP42" i="2"/>
  <c r="DK42" i="2"/>
  <c r="DN16" i="2"/>
  <c r="DM16" i="2"/>
  <c r="DL16" i="2"/>
  <c r="DK16" i="2"/>
  <c r="DI16" i="2"/>
  <c r="DH16" i="2"/>
  <c r="DG16" i="2"/>
  <c r="DF16" i="2"/>
  <c r="DP16" i="2"/>
  <c r="DO16" i="2"/>
  <c r="DJ16" i="2"/>
  <c r="DR43" i="2"/>
  <c r="BO43" i="2"/>
  <c r="BN42" i="2"/>
  <c r="DG40" i="2" l="1"/>
  <c r="DF40" i="2"/>
  <c r="DP40" i="2"/>
  <c r="DO40" i="2"/>
  <c r="DN40" i="2"/>
  <c r="DM40" i="2"/>
  <c r="DL40" i="2"/>
  <c r="DK40" i="2"/>
  <c r="DJ40" i="2"/>
  <c r="DI40" i="2"/>
  <c r="DH40" i="2"/>
  <c r="BN40" i="2"/>
  <c r="DR42" i="2"/>
  <c r="BO42" i="2"/>
  <c r="DR16" i="2"/>
  <c r="BO16" i="2"/>
  <c r="DR40" i="2" l="1"/>
  <c r="BO40" i="2"/>
  <c r="U10" i="1" l="1"/>
  <c r="Y74" i="1"/>
  <c r="Y73" i="1"/>
  <c r="Y72" i="1"/>
  <c r="Y71" i="1"/>
  <c r="Y70" i="1"/>
  <c r="Y69" i="1"/>
  <c r="Y68" i="1"/>
  <c r="Y67" i="1"/>
  <c r="Y66" i="1"/>
  <c r="Y65" i="1"/>
  <c r="X89" i="1"/>
  <c r="X92" i="1" s="1"/>
  <c r="X85" i="1"/>
  <c r="Y85" i="1"/>
  <c r="X76" i="1"/>
  <c r="V86" i="1"/>
  <c r="V97" i="1"/>
  <c r="V10" i="1"/>
  <c r="CE24" i="3"/>
  <c r="CF24" i="3" s="1"/>
  <c r="CD62" i="3"/>
  <c r="CE62" i="3" s="1"/>
  <c r="CF62" i="3" s="1"/>
  <c r="CD61" i="3"/>
  <c r="CE61" i="3" s="1"/>
  <c r="CF61" i="3" s="1"/>
  <c r="BQ54" i="3"/>
  <c r="BU54" i="3" s="1"/>
  <c r="CF54" i="3" s="1"/>
  <c r="BQ55" i="3"/>
  <c r="BU55" i="3" s="1"/>
  <c r="CF55" i="3" s="1"/>
  <c r="BQ56" i="3"/>
  <c r="BU56" i="3" s="1"/>
  <c r="CF56" i="3" s="1"/>
  <c r="BQ57" i="3"/>
  <c r="BU57" i="3" s="1"/>
  <c r="CF57" i="3" s="1"/>
  <c r="BQ53" i="3"/>
  <c r="BU53" i="3" s="1"/>
  <c r="CF53" i="3" s="1"/>
  <c r="BN50" i="3"/>
  <c r="BB80" i="3"/>
  <c r="BF80" i="3" s="1"/>
  <c r="AW86" i="3"/>
  <c r="BA86" i="3" s="1"/>
  <c r="BY90" i="3"/>
  <c r="BZ90" i="3" s="1"/>
  <c r="CA59" i="3"/>
  <c r="CE59" i="3" s="1"/>
  <c r="CF59" i="3" s="1"/>
  <c r="BW58" i="3"/>
  <c r="BZ58" i="3" s="1"/>
  <c r="CF58" i="3" s="1"/>
  <c r="BW42" i="3"/>
  <c r="BZ42" i="3" s="1"/>
  <c r="CF42" i="3" s="1"/>
  <c r="BW41" i="3"/>
  <c r="BZ41" i="3" s="1"/>
  <c r="CF41" i="3" s="1"/>
  <c r="BQ40" i="3"/>
  <c r="BU40" i="3" s="1"/>
  <c r="CF40" i="3" s="1"/>
  <c r="BQ39" i="3"/>
  <c r="BW29" i="3"/>
  <c r="BZ29" i="3" s="1"/>
  <c r="CF29" i="3" s="1"/>
  <c r="BW30" i="3"/>
  <c r="BZ30" i="3" s="1"/>
  <c r="CF30" i="3" s="1"/>
  <c r="BW31" i="3"/>
  <c r="BZ31" i="3" s="1"/>
  <c r="CF31" i="3" s="1"/>
  <c r="BW32" i="3"/>
  <c r="BZ32" i="3" s="1"/>
  <c r="CF32" i="3" s="1"/>
  <c r="BW33" i="3"/>
  <c r="BZ33" i="3" s="1"/>
  <c r="CF33" i="3" s="1"/>
  <c r="BW34" i="3"/>
  <c r="BZ34" i="3" s="1"/>
  <c r="CF34" i="3" s="1"/>
  <c r="BW35" i="3"/>
  <c r="BZ35" i="3" s="1"/>
  <c r="CF35" i="3" s="1"/>
  <c r="BW36" i="3"/>
  <c r="BZ36" i="3" s="1"/>
  <c r="CF36" i="3" s="1"/>
  <c r="BW37" i="3"/>
  <c r="BZ37" i="3" s="1"/>
  <c r="CF37" i="3" s="1"/>
  <c r="BW38" i="3"/>
  <c r="BZ38" i="3" s="1"/>
  <c r="CF38" i="3" s="1"/>
  <c r="BW28" i="3"/>
  <c r="BZ28" i="3" s="1"/>
  <c r="CD19" i="3"/>
  <c r="CD20" i="3"/>
  <c r="CE20" i="3" s="1"/>
  <c r="CF20" i="3" s="1"/>
  <c r="CA14" i="3"/>
  <c r="CE14" i="3" s="1"/>
  <c r="CF14" i="3" s="1"/>
  <c r="BS13" i="3"/>
  <c r="BU13" i="3" s="1"/>
  <c r="CA12" i="3"/>
  <c r="BQ43" i="3"/>
  <c r="BU43" i="3" s="1"/>
  <c r="CF43" i="3" s="1"/>
  <c r="BS66" i="3"/>
  <c r="BU66" i="3" s="1"/>
  <c r="CF66" i="3" s="1"/>
  <c r="BS67" i="3"/>
  <c r="BS68" i="3"/>
  <c r="BU68" i="3" s="1"/>
  <c r="CF68" i="3" s="1"/>
  <c r="BS70" i="3"/>
  <c r="BU70" i="3" s="1"/>
  <c r="CF70" i="3" s="1"/>
  <c r="BS71" i="3"/>
  <c r="BU71" i="3" s="1"/>
  <c r="CF71" i="3" s="1"/>
  <c r="BS72" i="3"/>
  <c r="BU72" i="3" s="1"/>
  <c r="CF72" i="3" s="1"/>
  <c r="BS73" i="3"/>
  <c r="BU73" i="3" s="1"/>
  <c r="CF73" i="3" s="1"/>
  <c r="BS74" i="3"/>
  <c r="BU74" i="3" s="1"/>
  <c r="CF74" i="3" s="1"/>
  <c r="BS75" i="3"/>
  <c r="BU75" i="3" s="1"/>
  <c r="CF75" i="3" s="1"/>
  <c r="BS76" i="3"/>
  <c r="BU76" i="3" s="1"/>
  <c r="CF76" i="3" s="1"/>
  <c r="BS69" i="3"/>
  <c r="BU69" i="3" s="1"/>
  <c r="CF69" i="3" s="1"/>
  <c r="BN89" i="3"/>
  <c r="BP89" i="3" s="1"/>
  <c r="BI60" i="3"/>
  <c r="BK60" i="3" s="1"/>
  <c r="BB48" i="3"/>
  <c r="BF48" i="3" s="1"/>
  <c r="AZ17" i="3"/>
  <c r="BA17" i="3" s="1"/>
  <c r="CF17" i="3" s="1"/>
  <c r="BB22" i="3"/>
  <c r="BF22" i="3" s="1"/>
  <c r="CF22" i="3" s="1"/>
  <c r="BB21" i="3"/>
  <c r="AY11" i="3"/>
  <c r="AT25" i="3"/>
  <c r="AT91" i="3"/>
  <c r="AV91" i="3" s="1"/>
  <c r="AM16" i="3"/>
  <c r="AQ16" i="3" s="1"/>
  <c r="AH44" i="3"/>
  <c r="AL44" i="3" s="1"/>
  <c r="AD47" i="3"/>
  <c r="AD46" i="3"/>
  <c r="AG46" i="3" s="1"/>
  <c r="CF46" i="3" s="1"/>
  <c r="AE49" i="3"/>
  <c r="AC82" i="3"/>
  <c r="AG82" i="3" s="1"/>
  <c r="CF82" i="3" s="1"/>
  <c r="AC83" i="3"/>
  <c r="AG83" i="3" s="1"/>
  <c r="CF83" i="3" s="1"/>
  <c r="AC84" i="3"/>
  <c r="AG84" i="3" s="1"/>
  <c r="CF84" i="3" s="1"/>
  <c r="AC85" i="3"/>
  <c r="AG85" i="3" s="1"/>
  <c r="CF85" i="3" s="1"/>
  <c r="AC81" i="3"/>
  <c r="Z52" i="3"/>
  <c r="AB52" i="3" s="1"/>
  <c r="CF52" i="3" s="1"/>
  <c r="Z51" i="3"/>
  <c r="CI96" i="3"/>
  <c r="CI99" i="3"/>
  <c r="T99" i="3"/>
  <c r="T93" i="3"/>
  <c r="X93" i="3"/>
  <c r="Y93" i="3"/>
  <c r="Z93" i="3"/>
  <c r="AA93" i="3"/>
  <c r="AB93" i="3"/>
  <c r="AC93" i="3"/>
  <c r="AD93" i="3"/>
  <c r="AE93" i="3"/>
  <c r="AF93" i="3"/>
  <c r="AH93" i="3"/>
  <c r="AI93" i="3"/>
  <c r="AJ93" i="3"/>
  <c r="AK93" i="3"/>
  <c r="AM93" i="3"/>
  <c r="AN93" i="3"/>
  <c r="AO93" i="3"/>
  <c r="AP93" i="3"/>
  <c r="AR93" i="3"/>
  <c r="AS93" i="3"/>
  <c r="AT93" i="3"/>
  <c r="AU93" i="3"/>
  <c r="AW93" i="3"/>
  <c r="AX93" i="3"/>
  <c r="AY93" i="3"/>
  <c r="AZ93" i="3"/>
  <c r="BB93" i="3"/>
  <c r="BC93" i="3"/>
  <c r="BD93" i="3"/>
  <c r="BE93" i="3"/>
  <c r="BG93" i="3"/>
  <c r="BH93" i="3"/>
  <c r="BI93" i="3"/>
  <c r="BJ93" i="3"/>
  <c r="BL93" i="3"/>
  <c r="BM93" i="3"/>
  <c r="BN93" i="3"/>
  <c r="BO93" i="3"/>
  <c r="BQ93" i="3"/>
  <c r="BR93" i="3"/>
  <c r="BS93" i="3"/>
  <c r="BT93" i="3"/>
  <c r="BV93" i="3"/>
  <c r="BW93" i="3"/>
  <c r="BX93" i="3"/>
  <c r="CA93" i="3"/>
  <c r="CB93" i="3"/>
  <c r="CC93" i="3"/>
  <c r="CD93" i="3"/>
  <c r="U87" i="3"/>
  <c r="V87" i="3"/>
  <c r="W87" i="3"/>
  <c r="X87" i="3"/>
  <c r="Y87" i="3"/>
  <c r="Z87" i="3"/>
  <c r="AA87" i="3"/>
  <c r="AB87" i="3"/>
  <c r="AD87" i="3"/>
  <c r="AE87" i="3"/>
  <c r="AF87" i="3"/>
  <c r="AH87" i="3"/>
  <c r="AI87" i="3"/>
  <c r="AJ87" i="3"/>
  <c r="AK87" i="3"/>
  <c r="AM87" i="3"/>
  <c r="AN87" i="3"/>
  <c r="AO87" i="3"/>
  <c r="AP87" i="3"/>
  <c r="AR87" i="3"/>
  <c r="AS87" i="3"/>
  <c r="AT87" i="3"/>
  <c r="AU87" i="3"/>
  <c r="AW87" i="3"/>
  <c r="AX87" i="3"/>
  <c r="AY87" i="3"/>
  <c r="AZ87" i="3"/>
  <c r="BB87" i="3"/>
  <c r="BC87" i="3"/>
  <c r="BD87" i="3"/>
  <c r="BE87" i="3"/>
  <c r="BG87" i="3"/>
  <c r="BH87" i="3"/>
  <c r="BI87" i="3"/>
  <c r="BJ87" i="3"/>
  <c r="BL87" i="3"/>
  <c r="BM87" i="3"/>
  <c r="BN87" i="3"/>
  <c r="BO87" i="3"/>
  <c r="BQ87" i="3"/>
  <c r="BR87" i="3"/>
  <c r="BS87" i="3"/>
  <c r="BT87" i="3"/>
  <c r="BV87" i="3"/>
  <c r="BW87" i="3"/>
  <c r="BX87" i="3"/>
  <c r="BY87" i="3"/>
  <c r="CA87" i="3"/>
  <c r="CB87" i="3"/>
  <c r="CC87" i="3"/>
  <c r="CD87" i="3"/>
  <c r="T87" i="3"/>
  <c r="T100" i="3" s="1"/>
  <c r="U78" i="3"/>
  <c r="V78" i="3"/>
  <c r="W78" i="3"/>
  <c r="X78" i="3"/>
  <c r="Y78" i="3"/>
  <c r="Z78" i="3"/>
  <c r="AA78" i="3"/>
  <c r="AB78" i="3"/>
  <c r="AC78" i="3"/>
  <c r="AD78" i="3"/>
  <c r="AE78" i="3"/>
  <c r="AF78" i="3"/>
  <c r="AH78" i="3"/>
  <c r="AI78" i="3"/>
  <c r="AJ78" i="3"/>
  <c r="AK78" i="3"/>
  <c r="AM78" i="3"/>
  <c r="AN78" i="3"/>
  <c r="AO78" i="3"/>
  <c r="AP78" i="3"/>
  <c r="AR78" i="3"/>
  <c r="AS78" i="3"/>
  <c r="AT78" i="3"/>
  <c r="AU78" i="3"/>
  <c r="AW78" i="3"/>
  <c r="AX78" i="3"/>
  <c r="AY78" i="3"/>
  <c r="AZ78" i="3"/>
  <c r="BB78" i="3"/>
  <c r="BC78" i="3"/>
  <c r="BD78" i="3"/>
  <c r="BE78" i="3"/>
  <c r="BG78" i="3"/>
  <c r="BH78" i="3"/>
  <c r="BI78" i="3"/>
  <c r="BJ78" i="3"/>
  <c r="BL78" i="3"/>
  <c r="BM78" i="3"/>
  <c r="BN78" i="3"/>
  <c r="BO78" i="3"/>
  <c r="BQ78" i="3"/>
  <c r="BR78" i="3"/>
  <c r="BT78" i="3"/>
  <c r="BV78" i="3"/>
  <c r="BW78" i="3"/>
  <c r="BX78" i="3"/>
  <c r="BY78" i="3"/>
  <c r="CA78" i="3"/>
  <c r="CB78" i="3"/>
  <c r="CC78" i="3"/>
  <c r="CD78" i="3"/>
  <c r="T78" i="3"/>
  <c r="CC64" i="3"/>
  <c r="CB64" i="3"/>
  <c r="BY64" i="3"/>
  <c r="BX64" i="3"/>
  <c r="BV64" i="3"/>
  <c r="BT64" i="3"/>
  <c r="BS64" i="3"/>
  <c r="BR64" i="3"/>
  <c r="BO64" i="3"/>
  <c r="BM64" i="3"/>
  <c r="BL64" i="3"/>
  <c r="BJ64" i="3"/>
  <c r="BH64" i="3"/>
  <c r="BG64" i="3"/>
  <c r="BE64" i="3"/>
  <c r="BD64" i="3"/>
  <c r="BC64" i="3"/>
  <c r="BB64" i="3"/>
  <c r="AZ64" i="3"/>
  <c r="AY64" i="3"/>
  <c r="AX64" i="3"/>
  <c r="AW64" i="3"/>
  <c r="AU64" i="3"/>
  <c r="AT64" i="3"/>
  <c r="AS64" i="3"/>
  <c r="AR64" i="3"/>
  <c r="AP64" i="3"/>
  <c r="AO64" i="3"/>
  <c r="AN64" i="3"/>
  <c r="AM64" i="3"/>
  <c r="AK64" i="3"/>
  <c r="AJ64" i="3"/>
  <c r="AI64" i="3"/>
  <c r="AH64" i="3"/>
  <c r="AF64" i="3"/>
  <c r="AC64" i="3"/>
  <c r="AA64" i="3"/>
  <c r="Y64" i="3"/>
  <c r="X64" i="3"/>
  <c r="T64" i="3"/>
  <c r="Y26" i="3"/>
  <c r="Z26" i="3"/>
  <c r="AA26" i="3"/>
  <c r="AB26" i="3"/>
  <c r="AC26" i="3"/>
  <c r="AD26" i="3"/>
  <c r="AE26" i="3"/>
  <c r="AF26" i="3"/>
  <c r="AH26" i="3"/>
  <c r="AI26" i="3"/>
  <c r="AJ26" i="3"/>
  <c r="AK26" i="3"/>
  <c r="AM26" i="3"/>
  <c r="AN26" i="3"/>
  <c r="AO26" i="3"/>
  <c r="AP26" i="3"/>
  <c r="AR26" i="3"/>
  <c r="AS26" i="3"/>
  <c r="AU26" i="3"/>
  <c r="AW26" i="3"/>
  <c r="AX26" i="3"/>
  <c r="BC26" i="3"/>
  <c r="BD26" i="3"/>
  <c r="BE26" i="3"/>
  <c r="BG26" i="3"/>
  <c r="BH26" i="3"/>
  <c r="BI26" i="3"/>
  <c r="BJ26" i="3"/>
  <c r="BL26" i="3"/>
  <c r="BM26" i="3"/>
  <c r="BN26" i="3"/>
  <c r="BO26" i="3"/>
  <c r="BQ26" i="3"/>
  <c r="BR26" i="3"/>
  <c r="BS26" i="3"/>
  <c r="BT26" i="3"/>
  <c r="BV26" i="3"/>
  <c r="BW26" i="3"/>
  <c r="BX26" i="3"/>
  <c r="BY26" i="3"/>
  <c r="CB26" i="3"/>
  <c r="CC26" i="3"/>
  <c r="X26" i="3"/>
  <c r="T26" i="3"/>
  <c r="BZ64" i="3" l="1"/>
  <c r="CF28" i="3"/>
  <c r="W100" i="3"/>
  <c r="BF64" i="3"/>
  <c r="CF48" i="3"/>
  <c r="BK64" i="3"/>
  <c r="BK100" i="3" s="1"/>
  <c r="CF60" i="3"/>
  <c r="BZ93" i="3"/>
  <c r="CF90" i="3"/>
  <c r="BP93" i="3"/>
  <c r="CF89" i="3"/>
  <c r="BF87" i="3"/>
  <c r="CF80" i="3"/>
  <c r="AL64" i="3"/>
  <c r="AL100" i="3" s="1"/>
  <c r="CF44" i="3"/>
  <c r="BU26" i="3"/>
  <c r="CF13" i="3"/>
  <c r="AQ26" i="3"/>
  <c r="AQ100" i="3" s="1"/>
  <c r="CF16" i="3"/>
  <c r="BA87" i="3"/>
  <c r="CF86" i="3"/>
  <c r="AV93" i="3"/>
  <c r="CI93" i="3" s="1"/>
  <c r="CF91" i="3"/>
  <c r="W10" i="1"/>
  <c r="W25" i="1" s="1"/>
  <c r="V25" i="1"/>
  <c r="Y10" i="1"/>
  <c r="Y25" i="1" s="1"/>
  <c r="U25" i="1"/>
  <c r="AA100" i="3"/>
  <c r="AN100" i="3"/>
  <c r="AZ26" i="3"/>
  <c r="AZ100" i="3" s="1"/>
  <c r="BS78" i="3"/>
  <c r="BU67" i="3"/>
  <c r="CF67" i="3" s="1"/>
  <c r="CF78" i="3" s="1"/>
  <c r="BZ100" i="3"/>
  <c r="CD64" i="3"/>
  <c r="BN64" i="3"/>
  <c r="BN100" i="3" s="1"/>
  <c r="BP50" i="3"/>
  <c r="AT26" i="3"/>
  <c r="AV25" i="3"/>
  <c r="CD26" i="3"/>
  <c r="CE19" i="3"/>
  <c r="CF19" i="3" s="1"/>
  <c r="AC87" i="3"/>
  <c r="AG81" i="3"/>
  <c r="CF81" i="3" s="1"/>
  <c r="AO100" i="3"/>
  <c r="BU78" i="3"/>
  <c r="CE64" i="3"/>
  <c r="CA64" i="3"/>
  <c r="CA100" i="3" s="1"/>
  <c r="AE64" i="3"/>
  <c r="AG49" i="3"/>
  <c r="BI64" i="3"/>
  <c r="AD64" i="3"/>
  <c r="AD100" i="3" s="1"/>
  <c r="AG47" i="3"/>
  <c r="CF47" i="3" s="1"/>
  <c r="BY93" i="3"/>
  <c r="BY100" i="3" s="1"/>
  <c r="BQ64" i="3"/>
  <c r="BQ100" i="3" s="1"/>
  <c r="BU39" i="3"/>
  <c r="AY26" i="3"/>
  <c r="AY100" i="3" s="1"/>
  <c r="BA11" i="3"/>
  <c r="BB26" i="3"/>
  <c r="BB100" i="3" s="1"/>
  <c r="BF21" i="3"/>
  <c r="BM100" i="3"/>
  <c r="CA26" i="3"/>
  <c r="CE12" i="3"/>
  <c r="BL100" i="3"/>
  <c r="BX100" i="3"/>
  <c r="AM100" i="3"/>
  <c r="BV100" i="3"/>
  <c r="AX100" i="3"/>
  <c r="V100" i="3"/>
  <c r="AW100" i="3"/>
  <c r="Y100" i="3"/>
  <c r="U100" i="3"/>
  <c r="BH100" i="3"/>
  <c r="AJ100" i="3"/>
  <c r="BG100" i="3"/>
  <c r="AU100" i="3"/>
  <c r="AI100" i="3"/>
  <c r="BJ100" i="3"/>
  <c r="BI100" i="3"/>
  <c r="AK100" i="3"/>
  <c r="BT100" i="3"/>
  <c r="X100" i="3"/>
  <c r="BR100" i="3"/>
  <c r="AH100" i="3"/>
  <c r="CC100" i="3"/>
  <c r="BE100" i="3"/>
  <c r="AS100" i="3"/>
  <c r="BW64" i="3"/>
  <c r="BW100" i="3" s="1"/>
  <c r="CB100" i="3"/>
  <c r="BD100" i="3"/>
  <c r="AR100" i="3"/>
  <c r="AF100" i="3"/>
  <c r="BO100" i="3"/>
  <c r="BC100" i="3"/>
  <c r="AP100" i="3"/>
  <c r="Z64" i="3"/>
  <c r="Z100" i="3" s="1"/>
  <c r="AB51" i="3"/>
  <c r="Y76" i="1"/>
  <c r="V98" i="1"/>
  <c r="W97" i="1"/>
  <c r="W98" i="1" s="1"/>
  <c r="Y99" i="1"/>
  <c r="X99" i="1"/>
  <c r="U85" i="1"/>
  <c r="V85" i="1"/>
  <c r="W85" i="1"/>
  <c r="V76" i="1"/>
  <c r="W76" i="1"/>
  <c r="U76" i="1"/>
  <c r="BA26" i="3" l="1"/>
  <c r="BA100" i="3" s="1"/>
  <c r="CF11" i="3"/>
  <c r="BU64" i="3"/>
  <c r="CF39" i="3"/>
  <c r="CF64" i="3" s="1"/>
  <c r="CE26" i="3"/>
  <c r="CE100" i="3" s="1"/>
  <c r="CF12" i="3"/>
  <c r="AG64" i="3"/>
  <c r="CF49" i="3"/>
  <c r="CF87" i="3"/>
  <c r="AG87" i="3"/>
  <c r="AG100" i="3" s="1"/>
  <c r="AL102" i="3" s="1"/>
  <c r="BP64" i="3"/>
  <c r="BP100" i="3" s="1"/>
  <c r="CF50" i="3"/>
  <c r="AB64" i="3"/>
  <c r="AB100" i="3" s="1"/>
  <c r="CF51" i="3"/>
  <c r="AC100" i="3"/>
  <c r="AV26" i="3"/>
  <c r="AV100" i="3" s="1"/>
  <c r="CF25" i="3"/>
  <c r="BF26" i="3"/>
  <c r="BF100" i="3" s="1"/>
  <c r="CF21" i="3"/>
  <c r="CF93" i="3"/>
  <c r="CD100" i="3"/>
  <c r="BU100" i="3"/>
  <c r="AE100" i="3"/>
  <c r="CI78" i="3"/>
  <c r="BS100" i="3"/>
  <c r="U99" i="1"/>
  <c r="W99" i="1"/>
  <c r="V99" i="1"/>
  <c r="CI26" i="3" l="1"/>
  <c r="CI87" i="3"/>
  <c r="CI100" i="3" s="1"/>
  <c r="CI64" i="3"/>
  <c r="CJ64" i="3" s="1"/>
  <c r="CF26" i="3"/>
  <c r="CF100" i="3" s="1"/>
  <c r="AG102" i="3"/>
  <c r="AA63" i="4"/>
  <c r="AA98" i="4" s="1"/>
  <c r="AE62" i="4"/>
  <c r="AE63" i="4" l="1"/>
  <c r="AE98" i="4" s="1"/>
  <c r="AA63" i="6"/>
  <c r="AA63" i="5"/>
  <c r="AE63" i="6" l="1"/>
  <c r="AE64" i="6" s="1"/>
  <c r="AE101" i="6" s="1"/>
  <c r="AA64" i="6"/>
  <c r="AA101" i="6" s="1"/>
  <c r="AA64" i="5"/>
  <c r="AA101" i="5" s="1"/>
  <c r="AE63" i="5"/>
  <c r="AE64" i="5" s="1"/>
  <c r="AE101" i="5" s="1"/>
</calcChain>
</file>

<file path=xl/comments1.xml><?xml version="1.0" encoding="utf-8"?>
<comments xmlns="http://schemas.openxmlformats.org/spreadsheetml/2006/main">
  <authors>
    <author>USER</author>
  </authors>
  <commentList>
    <comment ref="N1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sudah Titip 1.655.000
tgl. 17 Peb 2022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perubahan nilai PKS
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N1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sudah Titip 1.655.000
tgl. 17 Peb 2022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perubahan nilai PKS
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N1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sudah Titip 1.655.000
tgl. 17 Peb 2022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perubahan nilai PKS
</t>
        </r>
      </text>
    </comment>
  </commentList>
</comments>
</file>

<file path=xl/comments4.xml><?xml version="1.0" encoding="utf-8"?>
<comments xmlns="http://schemas.openxmlformats.org/spreadsheetml/2006/main">
  <authors>
    <author>USER</author>
  </authors>
  <commentList>
    <comment ref="N1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sudah Titip 1.655.000
tgl. 17 Peb 2022</t>
        </r>
      </text>
    </comment>
    <comment ref="AK1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sudah Titip 1.655.000
tgl. 17 Peb 2022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perubahan nilai PKS
</t>
        </r>
      </text>
    </comment>
  </commentList>
</comments>
</file>

<file path=xl/comments5.xml><?xml version="1.0" encoding="utf-8"?>
<comments xmlns="http://schemas.openxmlformats.org/spreadsheetml/2006/main">
  <authors>
    <author>USER</author>
  </authors>
  <commentList>
    <comment ref="N1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sudah Titip 1.655.000
tgl. 17 Peb 2022</t>
        </r>
      </text>
    </comment>
    <comment ref="AK1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sudah Titip 1.655.000
tgl. 17 Peb 2022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perubahan nilai PKS
</t>
        </r>
      </text>
    </comment>
  </commentList>
</comments>
</file>

<file path=xl/sharedStrings.xml><?xml version="1.0" encoding="utf-8"?>
<sst xmlns="http://schemas.openxmlformats.org/spreadsheetml/2006/main" count="6934" uniqueCount="549">
  <si>
    <t>RENCANA PENDAPATAN DAN PERJANJIAN KERJA SAMA OPTIMALISASI ASET TAHUN 2023</t>
  </si>
  <si>
    <t>DIVISI REGIONAL : JAWA BARAT &amp; BANTEN</t>
  </si>
  <si>
    <t>KPH SUKABUMI</t>
  </si>
  <si>
    <t>NO</t>
  </si>
  <si>
    <t>SATUAN KERJA</t>
  </si>
  <si>
    <t>BKPH</t>
  </si>
  <si>
    <t>RPH</t>
  </si>
  <si>
    <t>OBYEK KERJASAMA</t>
  </si>
  <si>
    <t>PERUNTUKAN KERJASAMA</t>
  </si>
  <si>
    <t>PERJANJIAN</t>
  </si>
  <si>
    <t>NAMA &amp; IDENTITAS MITRA KERJASAMA</t>
  </si>
  <si>
    <t>MASA PERJANJIAN</t>
  </si>
  <si>
    <t>TOTAL NILAI KERJA SAMA (Rp.)</t>
  </si>
  <si>
    <t>REALISASI PENDAPATAN                                                                                        (Rp.)</t>
  </si>
  <si>
    <t>KETERANGAN</t>
  </si>
  <si>
    <t>NAMA OBYEK</t>
  </si>
  <si>
    <t>TANAH (M²)</t>
  </si>
  <si>
    <t>BANGUNAN (M²)</t>
  </si>
  <si>
    <t>ALAMAT</t>
  </si>
  <si>
    <t>SERTIPIKAT (Belum/Sudah)</t>
  </si>
  <si>
    <t>NOMOR</t>
  </si>
  <si>
    <t>TANGGAL</t>
  </si>
  <si>
    <t>SKEMA KERJA SAMA</t>
  </si>
  <si>
    <t>NAMA</t>
  </si>
  <si>
    <t>IDENTITAS</t>
  </si>
  <si>
    <t>MULAI</t>
  </si>
  <si>
    <t>SELESAI</t>
  </si>
  <si>
    <t>STATUS (Baru/ Perpanjangan)</t>
  </si>
  <si>
    <t>NILAI</t>
  </si>
  <si>
    <t>PPN</t>
  </si>
  <si>
    <t>PBB</t>
  </si>
  <si>
    <t>Jumlah (17+18+19)</t>
  </si>
  <si>
    <t>REALISASI S/D BULAN LALU</t>
  </si>
  <si>
    <t>S/D MINGGU LALU</t>
  </si>
  <si>
    <t>DALAM MINGGU INI</t>
  </si>
  <si>
    <t>S/D MINGGU INI</t>
  </si>
  <si>
    <t>REALISASI S/D BULAN INI</t>
  </si>
  <si>
    <t>I. BKPH CIKAWUNG</t>
  </si>
  <si>
    <t xml:space="preserve"> </t>
  </si>
  <si>
    <t>KPH Sukabumi</t>
  </si>
  <si>
    <t>Cikawung</t>
  </si>
  <si>
    <t>Baros</t>
  </si>
  <si>
    <t>Tanah Pek. Jalan Kebon Jati (RD. WAKA ADM)</t>
  </si>
  <si>
    <t>Kp.Kebon jati kota sukabumi</t>
  </si>
  <si>
    <t>AB  494703</t>
  </si>
  <si>
    <t>FOOD &amp; BEVERAGE</t>
  </si>
  <si>
    <t>121/PKS/SKB/DIVRE-JANTEN/2022</t>
  </si>
  <si>
    <t>Sewa</t>
  </si>
  <si>
    <t>Dudy Syahprialdi</t>
  </si>
  <si>
    <t>Kebon Jati RT 06 RW 07 Kel. Kebon jati Kec. Cikole Kota Sukabumi</t>
  </si>
  <si>
    <t>KTP</t>
  </si>
  <si>
    <t>22/06/2022</t>
  </si>
  <si>
    <t>21/06/2023</t>
  </si>
  <si>
    <t>Perpajangan</t>
  </si>
  <si>
    <t>Cikembar</t>
  </si>
  <si>
    <t>Tanah Pekarangan Rd.KRPH.Cikembar</t>
  </si>
  <si>
    <t>Kp.Sirnasari panggeleseran</t>
  </si>
  <si>
    <t>AG  403693</t>
  </si>
  <si>
    <t>Warung</t>
  </si>
  <si>
    <t>170/PKS/PPB/SKB/Divre Janten/2021</t>
  </si>
  <si>
    <t>Zaini</t>
  </si>
  <si>
    <t>Tanah Pekarangan cikembar</t>
  </si>
  <si>
    <t>KIOS ISI ULANG GALON</t>
  </si>
  <si>
    <t>104/PKS/SKB/DIVRE-JANTEN/2022</t>
  </si>
  <si>
    <t>Lastri Sulastri</t>
  </si>
  <si>
    <t>17/03/2022</t>
  </si>
  <si>
    <t>16/10/2022</t>
  </si>
  <si>
    <t>AI  232124</t>
  </si>
  <si>
    <t>Garasi</t>
  </si>
  <si>
    <t>171/PKS/PPB/SKB/Divre Janten/2021</t>
  </si>
  <si>
    <t>Nurisman</t>
  </si>
  <si>
    <t>Tanah Pek. ex RD Asman dan KBB 740 m2</t>
  </si>
  <si>
    <t>Jl.raya Sukaraja Sukabumi</t>
  </si>
  <si>
    <t>TOKO MATRIAL BAHAN BANGUNAN</t>
  </si>
  <si>
    <t>103/PKS/SKB/DIVRE-JANTEN/2022</t>
  </si>
  <si>
    <t>28/02/2022</t>
  </si>
  <si>
    <t>Iwan Kurniawan</t>
  </si>
  <si>
    <t>Kp. Kedunghalang Wates Rt 02 Rw 01 Kel. Tanahsereal Bogor</t>
  </si>
  <si>
    <t>27/02/2024</t>
  </si>
  <si>
    <t>Tanah Pekarangan Rumah Dinas Asman</t>
  </si>
  <si>
    <t>Bilbord</t>
  </si>
  <si>
    <t>84/PKS/PPB/skb/Divreg Janten/2020</t>
  </si>
  <si>
    <t>Andris Mustopa/ Bilboard</t>
  </si>
  <si>
    <t>Rancaekek Bandung</t>
  </si>
  <si>
    <t>Tanah Pekarangan TPN Bojong</t>
  </si>
  <si>
    <t>Jl.raya bojong Sukabumi</t>
  </si>
  <si>
    <t>AC  581445</t>
  </si>
  <si>
    <t>KIOS, PARKIRAN, STEAM, GUDANG GAS, AGEN TELUR, DEPOT ISI ULANG AIR, MCK DAN ATM CENTER</t>
  </si>
  <si>
    <t>122/PKS/SKB/DIVRE-JANTEN/2022</t>
  </si>
  <si>
    <t>Iwaka</t>
  </si>
  <si>
    <t>Kp Selabintana Rt 013 Rw 004 Desa Sudajaya Girang Kec Sukabumi Kab Sukabumi</t>
  </si>
  <si>
    <t>29/06/2022</t>
  </si>
  <si>
    <t>28/06/2023</t>
  </si>
  <si>
    <t>Tanah pek. Rumdin RPH Cikembar 15 m2</t>
  </si>
  <si>
    <t>WARUNG KELONTONGAN</t>
  </si>
  <si>
    <t>101/PKS/SKB/DIVRE-JANTEN/2022</t>
  </si>
  <si>
    <t>JAJANG</t>
  </si>
  <si>
    <t>warung</t>
  </si>
  <si>
    <t>141/PKS/PPB/skb/Divreg Janten/2020</t>
  </si>
  <si>
    <t>Tanah &amp; Bang. Rd.KRPH.Cikembar</t>
  </si>
  <si>
    <t>Sate</t>
  </si>
  <si>
    <t>142/PKS/PPB/skb/Divreg Janten/2020</t>
  </si>
  <si>
    <t>buzami</t>
  </si>
  <si>
    <t>Tanah dan Bangunan Eks RD KRPH Bacang</t>
  </si>
  <si>
    <t>jl.Goalpara sukabumi</t>
  </si>
  <si>
    <t>AC  581449</t>
  </si>
  <si>
    <t>pembibitan</t>
  </si>
  <si>
    <t>91/PKS/PPB/Skb/Divreg Janten/2020</t>
  </si>
  <si>
    <t>Dadang Omar</t>
  </si>
  <si>
    <t>Tanah Pekarangan di Panggleseran</t>
  </si>
  <si>
    <t>BENGKEL</t>
  </si>
  <si>
    <t>118/PKS/SKB/DIVRE-JANTEN/2022</t>
  </si>
  <si>
    <t>Rusli Wahyudin</t>
  </si>
  <si>
    <t>Tanah Pekarangan selabintana</t>
  </si>
  <si>
    <t>Jl.Selabintana sukabumi</t>
  </si>
  <si>
    <t>AD  921568</t>
  </si>
  <si>
    <t>WARUNG BAKSO DAN MIE AYAM</t>
  </si>
  <si>
    <t>96/PKS/PPB/SKb/Divreg Janten/2022</t>
  </si>
  <si>
    <t>Deden Suherman</t>
  </si>
  <si>
    <t>Tanah Pek.eks kntor &amp; RD Asper gede barat</t>
  </si>
  <si>
    <t>Iwan Kabul</t>
  </si>
  <si>
    <t>Takokak</t>
  </si>
  <si>
    <t>Jalan Alur</t>
  </si>
  <si>
    <t>JALAN</t>
  </si>
  <si>
    <t>115/PKS/SKB/DIVRE-JANTEN/2022</t>
  </si>
  <si>
    <t>PT. MALE KARYA PRIMA</t>
  </si>
  <si>
    <t>JL.RE Martadinata No.59</t>
  </si>
  <si>
    <t>20/05/2022</t>
  </si>
  <si>
    <t>19/05/2023</t>
  </si>
  <si>
    <t>II. BKPH PELABUHANRATU</t>
  </si>
  <si>
    <t>Pelabuhan Ratu</t>
  </si>
  <si>
    <t>Buniwangi</t>
  </si>
  <si>
    <t>Jalan DK Blok Pakuwon Cibodas</t>
  </si>
  <si>
    <t>Kp.Pakuwon Kabandungan kab Sukabumi</t>
  </si>
  <si>
    <t xml:space="preserve"> AR  574075 </t>
  </si>
  <si>
    <t>Pengolahan kayu limbah</t>
  </si>
  <si>
    <t>145/PKS/PPB/SKB/Divre Janten/2021</t>
  </si>
  <si>
    <t>H.Moh. Holid</t>
  </si>
  <si>
    <t>Kp. Pakuwon Rt 009/002 Ds Bojonggenteng Kab Sukabumi</t>
  </si>
  <si>
    <t>148/PKS/PPB/SKB/Divre Janten/2021</t>
  </si>
  <si>
    <t>H.Uus</t>
  </si>
  <si>
    <t>156/PKS/PPB/SKB/Divre Janten/2021</t>
  </si>
  <si>
    <t>H.Karna Suherman</t>
  </si>
  <si>
    <t>149/PKS/PPB/SKB/Divre Janten/2021</t>
  </si>
  <si>
    <t>Aminin Hasibuan</t>
  </si>
  <si>
    <t>152/PKS/PPB/SKB/Divre Janten/2021</t>
  </si>
  <si>
    <t>Nursiah S.Sos</t>
  </si>
  <si>
    <t>144/PKS/PPB/SKB/Divre Janten/2021</t>
  </si>
  <si>
    <t>H.Ruslan</t>
  </si>
  <si>
    <t>51/PKS/PPB/Skb/Divreg Janten /2018</t>
  </si>
  <si>
    <t>Agus Misbahudin</t>
  </si>
  <si>
    <t>150/PKS/PPB/SKB/Divre Janten/2021</t>
  </si>
  <si>
    <t>Dudi Supriadi</t>
  </si>
  <si>
    <t>155/PKS/PPB/SKB/Divre Janten/2021</t>
  </si>
  <si>
    <t>ADE</t>
  </si>
  <si>
    <t>147/PKS/PPB/SKB/Divre Janten/2021</t>
  </si>
  <si>
    <t>adih Wijaya</t>
  </si>
  <si>
    <t>Rumah makan</t>
  </si>
  <si>
    <t>151/PKS/PPB/SKB/Divre Janten/2021</t>
  </si>
  <si>
    <t>Elvi Susanti</t>
  </si>
  <si>
    <t>66/PKS/PPB/skb/Divreg Janten/2018</t>
  </si>
  <si>
    <t>Ujang Saepuloh</t>
  </si>
  <si>
    <t>64/PKS/PPB/skb/Divreg Janten/2018</t>
  </si>
  <si>
    <t>Enjang S</t>
  </si>
  <si>
    <t>Tanah Pekarangan Pakuwon</t>
  </si>
  <si>
    <t>153/PKS/PPB/SKB/Divre Janten/2021</t>
  </si>
  <si>
    <t>H.agus Wahyudi</t>
  </si>
  <si>
    <t xml:space="preserve">Rumah </t>
  </si>
  <si>
    <t>154/PKS/PPB/SKB/Divre Janten/2021</t>
  </si>
  <si>
    <t>Rusly ariandy yusup</t>
  </si>
  <si>
    <t>baru</t>
  </si>
  <si>
    <t>Jayanti</t>
  </si>
  <si>
    <t>Tanah Pek. Eks. Asper Pelabuhan Ratu</t>
  </si>
  <si>
    <t>Kp.Jamban Pelabuan ratu</t>
  </si>
  <si>
    <t>AA  695284</t>
  </si>
  <si>
    <t>104/PKS/PPB/SKB/Divreg Janten 2020</t>
  </si>
  <si>
    <t>agus supriatna</t>
  </si>
  <si>
    <t>Tanah Pek. Di Desa Cicurug</t>
  </si>
  <si>
    <t>Jl.Raya Cicurug Sukabumi</t>
  </si>
  <si>
    <t>AA  695285</t>
  </si>
  <si>
    <t>TOKO PAKAIAN DAN MAKANAN</t>
  </si>
  <si>
    <t>110/PKS/SKB/DIVRE-JANTEN/2022</t>
  </si>
  <si>
    <t>Alexander</t>
  </si>
  <si>
    <t>Cengkareng Indah FC 14 Rt 004 Rw 14 Kel Kapuk Cengkareng</t>
  </si>
  <si>
    <t>14/03/2022</t>
  </si>
  <si>
    <t>13/03/2023</t>
  </si>
  <si>
    <t>Tanah Pekarangan Jayanti</t>
  </si>
  <si>
    <t>Jl.Raya citarik pelabuanratu</t>
  </si>
  <si>
    <t>AC  581448</t>
  </si>
  <si>
    <t>WARUNG</t>
  </si>
  <si>
    <t>100/PKS/SKB/DIVRE-JANTEN/2022</t>
  </si>
  <si>
    <t>devit</t>
  </si>
  <si>
    <t>Tanah Pekarangan kabandungan</t>
  </si>
  <si>
    <t>Kp.Kabandungan</t>
  </si>
  <si>
    <t>AC  581447</t>
  </si>
  <si>
    <t>kebun bawang</t>
  </si>
  <si>
    <t>104/PKS/PPB/SKb/Divreg Janten/2021</t>
  </si>
  <si>
    <t>teten tendawati</t>
  </si>
  <si>
    <t>Tanah Pekarangan cipeutey</t>
  </si>
  <si>
    <t>Kp.Cipeuteuy Kabandungan</t>
  </si>
  <si>
    <t>AH  939903</t>
  </si>
  <si>
    <t>Las</t>
  </si>
  <si>
    <t>105/PKS/PPB/SKb/Divreg Janten/2021</t>
  </si>
  <si>
    <t>yadi</t>
  </si>
  <si>
    <t>Tanah Pekarangan asper pelabuan ratu</t>
  </si>
  <si>
    <t>Blm di [pakai</t>
  </si>
  <si>
    <t>90/PKS/PPB/SKb/Divreg Janten/220</t>
  </si>
  <si>
    <t>dendi munamdang</t>
  </si>
  <si>
    <t>106/PKS/PPB/SKb/Divreg Janten/2021</t>
  </si>
  <si>
    <t>Agus Muslihat</t>
  </si>
  <si>
    <t>Tanah Pek. Eks RD KRPH Pasir Hantap</t>
  </si>
  <si>
    <t>Jl.Raya parung kuda sukabumi</t>
  </si>
  <si>
    <t>AC  581443</t>
  </si>
  <si>
    <t>Matrial</t>
  </si>
  <si>
    <t>5106/PKS/PPB/Skb/Divreg Janten /2020</t>
  </si>
  <si>
    <t>Liu Hoykian</t>
  </si>
  <si>
    <t>Warung soto</t>
  </si>
  <si>
    <t>73/PKS/PPB/Skb/Divreg Janten /2020</t>
  </si>
  <si>
    <t>Irpan Apriana</t>
  </si>
  <si>
    <t>Warung jus</t>
  </si>
  <si>
    <t>72/PKS/PPB/Skb/Divreg Janten /2020</t>
  </si>
  <si>
    <t>Suherman</t>
  </si>
  <si>
    <t>Salon rias pengantin</t>
  </si>
  <si>
    <t>124/PKS/PPB/SKB/Divre Janten/2021</t>
  </si>
  <si>
    <t>Yudistira Sumapraja</t>
  </si>
  <si>
    <t>Jl.Perintis Kemerdekaan No.27 RT.001 RW.021 Ds.Cibadak Kec.Cibadak Kab.Sukabumi</t>
  </si>
  <si>
    <t xml:space="preserve">Gudang </t>
  </si>
  <si>
    <t>125/PKS/PPB/SKB/Divre Janten/2021</t>
  </si>
  <si>
    <t>Bengkel</t>
  </si>
  <si>
    <t>123/PKS/PPB/SKB/Divre Janten/2021</t>
  </si>
  <si>
    <t>Bibing HS</t>
  </si>
  <si>
    <t>Kp.Tegal Nyampai RT.006 RW.002 Ds. Loji Kec. Simpenan Kab.Sukabumi</t>
  </si>
  <si>
    <t>122/PKS/PPB/SKB/Divre Janten/2021</t>
  </si>
  <si>
    <t>Drs.Sudrajat Jajat,MM</t>
  </si>
  <si>
    <t>Kp.Babakan Sirna RT.003 RW.004 Ds.Jayanti Kec.Pelabuhanratu Kab.Sukabumi</t>
  </si>
  <si>
    <t>Matrial Kayu</t>
  </si>
  <si>
    <t>126/PKS/PPB/SKB/Divre Janten/2021</t>
  </si>
  <si>
    <t>Budi</t>
  </si>
  <si>
    <t>Tanah Pek. Eks RD KRPH Parakan Salak</t>
  </si>
  <si>
    <t>Kp.Parakan salak Sukabumi</t>
  </si>
  <si>
    <t>AC  581446</t>
  </si>
  <si>
    <t>143/PKS/PPB/SKB/Divre Janten/2021</t>
  </si>
  <si>
    <t>Udin Syaripudin</t>
  </si>
  <si>
    <t>Tanah Pek. ek persemaian cipeuteuy</t>
  </si>
  <si>
    <t>Kp.Cipeutey Kabandungan</t>
  </si>
  <si>
    <t>AH  939904</t>
  </si>
  <si>
    <t>sawah</t>
  </si>
  <si>
    <t>10/PKS/PPB/SKb/Divreg Janten/2019</t>
  </si>
  <si>
    <t>ebeh baehaqi</t>
  </si>
  <si>
    <t>Tanah Pekarangan Cikelat</t>
  </si>
  <si>
    <t>Kp.Cikelat pelabuan ratu</t>
  </si>
  <si>
    <t>AG  287471</t>
  </si>
  <si>
    <t>31/PKS/PPB/SKb/Divreg Janten/2019</t>
  </si>
  <si>
    <t>Ustad mulyadi</t>
  </si>
  <si>
    <t>Ustad MH.Solihin</t>
  </si>
  <si>
    <t>Sharing Warung</t>
  </si>
  <si>
    <t>Epi</t>
  </si>
  <si>
    <t>III.BKPH LENGKONG</t>
  </si>
  <si>
    <t>Lengkong</t>
  </si>
  <si>
    <t>Hanjuang Tengah</t>
  </si>
  <si>
    <t>Tanah pekarangan BKPH Lengkong</t>
  </si>
  <si>
    <t>Jl.Raya lengkong.Kp.Lengkong</t>
  </si>
  <si>
    <t>130/PKS/PPB/SKB/Divre Janten/2021</t>
  </si>
  <si>
    <t>Risman Sumardi</t>
  </si>
  <si>
    <t>Tanah pekarangan BKPH lengkong</t>
  </si>
  <si>
    <t>129/PKS/PPB/SKB/Divre Janten/2021</t>
  </si>
  <si>
    <t>Ela/Sasmita</t>
  </si>
  <si>
    <t>Tanah Pek. Rumah Dinas Asper Lengkong</t>
  </si>
  <si>
    <t>111/PKS/PPB/skb/Divreg Janten/2021</t>
  </si>
  <si>
    <t>Teti Astuty</t>
  </si>
  <si>
    <t>113/PKS/PPB/skb/Divreg Janten/2021</t>
  </si>
  <si>
    <t>Aep Sutisna/Dede Isnandar</t>
  </si>
  <si>
    <t>112/PKS/PPB/skb/Divreg Janten/2021</t>
  </si>
  <si>
    <t>Jajang Sumarna</t>
  </si>
  <si>
    <t>118/PKS/PPB/skb/Divreg Janten/2021</t>
  </si>
  <si>
    <t>Anda Suhanda</t>
  </si>
  <si>
    <t>139/PKS/PPB/skb/Divreg Janten/2021</t>
  </si>
  <si>
    <t>Dahlia Sari</t>
  </si>
  <si>
    <t>117/PKS/PPB/skb/Divreg Janten/2021</t>
  </si>
  <si>
    <t>Duloh/Sunardi</t>
  </si>
  <si>
    <t>116/PKS/PPB/skb/Divreg Janten/2021</t>
  </si>
  <si>
    <t>Endang Suwanda/Ejen Riyadi</t>
  </si>
  <si>
    <t>115/PKS/PPB/skb/Divreg Janten/2021</t>
  </si>
  <si>
    <t>Jaenudin</t>
  </si>
  <si>
    <t>114/PKS/PPB/skb/Divreg Janten/2021</t>
  </si>
  <si>
    <t>Tini</t>
  </si>
  <si>
    <t>IV. BKPH JAMPANG KULON</t>
  </si>
  <si>
    <t>Jampang Kulon</t>
  </si>
  <si>
    <t>Karang Bolong</t>
  </si>
  <si>
    <t>Tanah pekarangan TPK Cibarehong</t>
  </si>
  <si>
    <t>Jl.raya Cibarehong</t>
  </si>
  <si>
    <t>AA  699887</t>
  </si>
  <si>
    <t>93/PKS/PPB/skb/Divreg Janten/2020</t>
  </si>
  <si>
    <t>Upen S</t>
  </si>
  <si>
    <t>Kp. Cibarehong Rt 11 Rw 12 Kel. Cibarehong Kec. Sudae Kab Sukabumi</t>
  </si>
  <si>
    <t>Tanah Pekarangan surade</t>
  </si>
  <si>
    <t>Kp.Surade</t>
  </si>
  <si>
    <t>99/PKS/PPB/SKb/Divreg Janten/2021</t>
  </si>
  <si>
    <t>RUDIANA</t>
  </si>
  <si>
    <t>100/PKS/PPB/SKb/Divreg Janten/2021</t>
  </si>
  <si>
    <t>Raditya firdaus</t>
  </si>
  <si>
    <t>101/PKS/PPB/SKb/Divreg Janten/2021</t>
  </si>
  <si>
    <t>ARNAH</t>
  </si>
  <si>
    <t>102/PKS/PPB/SKb/Divreg Janten/2021</t>
  </si>
  <si>
    <t>apid</t>
  </si>
  <si>
    <t>103/PKS/PPB/SKb/Divreg Janten/2021</t>
  </si>
  <si>
    <t>maemunah</t>
  </si>
  <si>
    <t>Tanah Jalan DK Blok Cidahu</t>
  </si>
  <si>
    <t>Jalan Angkutan Pasir</t>
  </si>
  <si>
    <t>117/PKS/PPB/SKB/Divre Janten/2022</t>
  </si>
  <si>
    <t>Bayu Purnama / PT.(KSP)</t>
  </si>
  <si>
    <t>V. BKPH SAGARANTEN</t>
  </si>
  <si>
    <t>Sagaranten</t>
  </si>
  <si>
    <t>Bentang Timur</t>
  </si>
  <si>
    <t>PT.Axiata Tbk</t>
  </si>
  <si>
    <t>0.0578</t>
  </si>
  <si>
    <t>Kp.Gunung bentang sagaranten</t>
  </si>
  <si>
    <t>Kawasan</t>
  </si>
  <si>
    <t>Pemancar Seluler</t>
  </si>
  <si>
    <t>127/PKS/PPB/SKB/Divre Janten/2021</t>
  </si>
  <si>
    <t>ALVIN ISKANDAR ASLAM/PT.Axiata Tbk/Exelindo</t>
  </si>
  <si>
    <t>Gedung XL Axiata Tower, Jln HR Rasuna Said Blok X-5 Kav 11-12 Kuningan Timur Jakarta 12950</t>
  </si>
  <si>
    <t>Gonggang Selatan</t>
  </si>
  <si>
    <t>Tanah Pekarangan RD sagaranten/MTS</t>
  </si>
  <si>
    <t>jl.Raya sagaranten</t>
  </si>
  <si>
    <t>AA 699888</t>
  </si>
  <si>
    <t>Kantin</t>
  </si>
  <si>
    <t>159/PKS/PPB/SKB/Divre Janten/2021</t>
  </si>
  <si>
    <t>H.Mahmudin</t>
  </si>
  <si>
    <t>Tanah Pekarangan Rd.Asper Sagaranten</t>
  </si>
  <si>
    <t>KIOS</t>
  </si>
  <si>
    <t>113/PKS/SKB/DIVRE-JANTEN/2022</t>
  </si>
  <si>
    <t>Samsu</t>
  </si>
  <si>
    <t>Jl.Raya sagaranten</t>
  </si>
  <si>
    <t>VI. BKPH BOJONGLOPANG</t>
  </si>
  <si>
    <t>VII. KPH</t>
  </si>
  <si>
    <t>Tanah Pekarangan kantor KPH</t>
  </si>
  <si>
    <t>Jl.RE.martadianata 27 sukabumi</t>
  </si>
  <si>
    <t>AB 494702</t>
  </si>
  <si>
    <t>BILLBOARD/PAPAN REKLAME</t>
  </si>
  <si>
    <t>111/PKS/SKB/DIVRE-JANTEN/2022</t>
  </si>
  <si>
    <t>Ali Nurdin</t>
  </si>
  <si>
    <t>Komplek Gor Cisaat Desa Sukamanah RT.003 RW.003 Kec.Cisaat Kabupaten Sukabumi</t>
  </si>
  <si>
    <t>Kolom 2 : Nama satuan kerja (KPH...../KBM...../DepRenc/kantor Divre).</t>
  </si>
  <si>
    <t>Kolom 3 : Nama aset tetap (Contoh : Halaman RD KTU, Bangunan/Gudang...., dll).</t>
  </si>
  <si>
    <t>Kolom 11 : Nama Mitra (nama perorangan/nama perusahaan).</t>
  </si>
  <si>
    <t>Kolom 12 : Alamat domisili Mitra.</t>
  </si>
  <si>
    <t>Kolom 13 : Identitas : KTP/KK/SIM/Akte Notaris/dll.</t>
  </si>
  <si>
    <t>Kolom 14 : Tanggal dimulai kerja sama berdasarkan PKS.</t>
  </si>
  <si>
    <t>Kolom 15 : Tanggal berakhirnya kerja sama berdasarkan PKS.</t>
  </si>
  <si>
    <t>Kolom 16 : PKS baru atau perpanjangan.</t>
  </si>
  <si>
    <t>Kolom 17 : Besaran nilai sewa/sharing yang diterima Perhutani (Rp.).</t>
  </si>
  <si>
    <t>Kolom 18 : Besaran nilai Pajak Pertambahan Nilai (PPN) yang ditanggung Mitra (Rp.).</t>
  </si>
  <si>
    <t>Kolom 19 : Besaran nilai Pajak Bumi Bangunan (PBB) yang ditanggung Mitra (Rp).</t>
  </si>
  <si>
    <t>Kolom 20 : Jumlah = kolom 17 + kolom 18 + kolom 19 (Rp.).</t>
  </si>
  <si>
    <t>Kolom 21 : Target pendapatan tahun berjalan (Rp.).</t>
  </si>
  <si>
    <t>Kolom 22 : Jumlah pendapatan Opset sd bulan sebelumnya (Rp.).</t>
  </si>
  <si>
    <t>Kolom 23 : Jumlah pendapatan Opset minggu sebelumnya dalam bulan berjalan (Rp.).</t>
  </si>
  <si>
    <t>Kolom 24 : Jumlah pendapatan Opset pada minggu ini dalam bulan berjalan (Rp.).</t>
  </si>
  <si>
    <t>Kolom 25 : Jumlah = kolom 23 + kolom 24 (Rp.).</t>
  </si>
  <si>
    <t>Kolom 26 : Jumlah = kolom 22 + kolom 25 (Rp.).</t>
  </si>
  <si>
    <t>Kolom 27 : Penjelasan yang perlu disampaikan.</t>
  </si>
  <si>
    <t>BULAN JANUARI TAHUN 2023</t>
  </si>
  <si>
    <t>Agustus</t>
  </si>
  <si>
    <t>September</t>
  </si>
  <si>
    <t>Oktober</t>
  </si>
  <si>
    <t>Nopember</t>
  </si>
  <si>
    <t>Desember</t>
  </si>
  <si>
    <t>Minggu I</t>
  </si>
  <si>
    <t>Minggu II</t>
  </si>
  <si>
    <t>Minggu III</t>
  </si>
  <si>
    <t>Minggu IV</t>
  </si>
  <si>
    <t>JANUARI</t>
  </si>
  <si>
    <t>FEBRUARI</t>
  </si>
  <si>
    <t>MARET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</si>
  <si>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</si>
  <si>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</si>
  <si>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</si>
  <si>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</si>
  <si>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</si>
  <si>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</si>
  <si>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</si>
  <si>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</si>
  <si>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</si>
  <si>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04</t>
  </si>
  <si>
    <t>02</t>
  </si>
  <si>
    <t>01</t>
  </si>
  <si>
    <t>Beban Pemeliharaan Sarana dan Prasarana</t>
  </si>
  <si>
    <t>Bangunan</t>
  </si>
  <si>
    <t>Alat dan Bahan Pemeliharaan Bangunan</t>
  </si>
  <si>
    <t>Upah Pemeliharaan Bangunan</t>
  </si>
  <si>
    <t>64121 1002 sd 64123 1002</t>
  </si>
  <si>
    <t>Upah Pemeliharaan Gedung</t>
  </si>
  <si>
    <t>64142 1999</t>
  </si>
  <si>
    <t>Upah Pemeliharaan Instalasi Listrik</t>
  </si>
  <si>
    <t>03</t>
  </si>
  <si>
    <t>64143 1999</t>
  </si>
  <si>
    <t>Upah Pemeliharaan Instalasi Air</t>
  </si>
  <si>
    <t>64144 1999</t>
  </si>
  <si>
    <t>Upah Pemel Instalasi Telekomunikasi/PABX</t>
  </si>
  <si>
    <t>05</t>
  </si>
  <si>
    <t>64168 1002</t>
  </si>
  <si>
    <t>Upah Pemel Instalasi Pendingin Ruangan</t>
  </si>
  <si>
    <t>06</t>
  </si>
  <si>
    <t>64131 1999</t>
  </si>
  <si>
    <t>Upah Pemeliharaan Jalan Lingkungan</t>
  </si>
  <si>
    <t>07</t>
  </si>
  <si>
    <t>Upah Pemeliharaan Pagar dan Halaman</t>
  </si>
  <si>
    <t>08</t>
  </si>
  <si>
    <t>64143 1002</t>
  </si>
  <si>
    <t>Upah Pemeliharaan Saluran Air</t>
  </si>
  <si>
    <t>09</t>
  </si>
  <si>
    <t>Upah Pemeliharaan Mesin</t>
  </si>
  <si>
    <t>10</t>
  </si>
  <si>
    <t>Upah Pemeliharaan Peralatan Pabrik</t>
  </si>
  <si>
    <t>Jalan</t>
  </si>
  <si>
    <t>Jembatan</t>
  </si>
  <si>
    <t>Kendaraan Bermotor dan Alat Berat</t>
  </si>
  <si>
    <t>Kendaraan Bermotor</t>
  </si>
  <si>
    <t>Alat Berat</t>
  </si>
  <si>
    <t>Peralatan Kantor dan Kendaraan Tidak Bermotor</t>
  </si>
  <si>
    <t>64168 1999</t>
  </si>
  <si>
    <t>Peralatan Kantor</t>
  </si>
  <si>
    <t>Kendaraan Tidak Bermotor</t>
  </si>
  <si>
    <t>Beban Leasing (Sewa Murni) Kendaraan Bermotor dan Alat Berat</t>
  </si>
  <si>
    <t>Beban Asuransi</t>
  </si>
  <si>
    <t>2.11</t>
  </si>
  <si>
    <t>Beban Penyusutan</t>
  </si>
  <si>
    <t>Beban Penyusutan Properti Investasi</t>
  </si>
  <si>
    <t>Beban Penyusutan Aset Tetap</t>
  </si>
  <si>
    <t>Beban Penyusutan Perolehan Langsung Aset Tetap</t>
  </si>
  <si>
    <t>64221 1002 sd 64224 1999</t>
  </si>
  <si>
    <t xml:space="preserve">Kendaraan Bermotor </t>
  </si>
  <si>
    <t>Pendapatan Usaha Non Pokok</t>
  </si>
  <si>
    <t>Pendapatan Optimalisasi Aset</t>
  </si>
  <si>
    <t>43911 1001</t>
  </si>
  <si>
    <t>Sewa Aset Perusahaan</t>
  </si>
  <si>
    <t>RENCANA KERJA ANGGARAN PERUSAHAAN (RKAP)</t>
  </si>
  <si>
    <t>TAHUN 2023</t>
  </si>
  <si>
    <t>DIVRE JANTEN</t>
  </si>
  <si>
    <t>No</t>
  </si>
  <si>
    <t>COA</t>
  </si>
  <si>
    <t>ERP</t>
  </si>
  <si>
    <t>Uraian</t>
  </si>
  <si>
    <t>MEI</t>
  </si>
  <si>
    <t>JUNI</t>
  </si>
  <si>
    <t>JULI</t>
  </si>
  <si>
    <t>AGUSTUS</t>
  </si>
  <si>
    <t>OKTOBER</t>
  </si>
  <si>
    <t>DESEMBER</t>
  </si>
  <si>
    <t>SD DESEMBER</t>
  </si>
  <si>
    <t>SD FEB</t>
  </si>
  <si>
    <t>SD MAR</t>
  </si>
  <si>
    <t>SD APR</t>
  </si>
  <si>
    <t>SD MEI</t>
  </si>
  <si>
    <t>SD JUN</t>
  </si>
  <si>
    <t>SD JUL</t>
  </si>
  <si>
    <t>SD AGS</t>
  </si>
  <si>
    <t>SD SEPT</t>
  </si>
  <si>
    <t>SD OKT</t>
  </si>
  <si>
    <t>SD NOV</t>
  </si>
  <si>
    <t>SD DES</t>
  </si>
  <si>
    <t>Vol</t>
  </si>
  <si>
    <t>Tarif</t>
  </si>
  <si>
    <t>Rp</t>
  </si>
  <si>
    <t>VOL</t>
  </si>
  <si>
    <t>TARIF</t>
  </si>
  <si>
    <t>Beban Produksi Usaha Non Pokok</t>
  </si>
  <si>
    <t>2.5</t>
  </si>
  <si>
    <t>Beban Produksi Usaha Optimalisasi Aset</t>
  </si>
  <si>
    <t>56911 1001</t>
  </si>
  <si>
    <t>Beban Produksi Usaha Pemanfaatan Sewa Aset Perusahaan</t>
  </si>
  <si>
    <t>PPh</t>
  </si>
  <si>
    <t>JUMLAH BRUTO (17+18+19)</t>
  </si>
  <si>
    <t>JUMLAH NETO</t>
  </si>
  <si>
    <t xml:space="preserve">TARGET </t>
  </si>
  <si>
    <t>RKAP 2023</t>
  </si>
  <si>
    <t>I</t>
  </si>
  <si>
    <t>II</t>
  </si>
  <si>
    <t>III</t>
  </si>
  <si>
    <t>IV</t>
  </si>
  <si>
    <t>JAWA BARAT DAN BANTEN</t>
  </si>
  <si>
    <t xml:space="preserve">DIVISI REGIONAL   : </t>
  </si>
  <si>
    <t>BULAN                    :</t>
  </si>
  <si>
    <t>KPH                        :</t>
  </si>
  <si>
    <t>SUKABUMI</t>
  </si>
  <si>
    <t>Iyus Hermawan</t>
  </si>
  <si>
    <t>Sutarso</t>
  </si>
  <si>
    <t xml:space="preserve">     /PKS/PPB/SKB/Divre Janten/2022</t>
  </si>
  <si>
    <t xml:space="preserve">    /PKS/PPB/SKB/Divre Janten/2022</t>
  </si>
  <si>
    <t>124/PKS/PPB/Skb/Divreg Janten /2022</t>
  </si>
  <si>
    <t>125/PKS/PPB/SKB/Divre Janten/2022</t>
  </si>
  <si>
    <t>Rudiansyah</t>
  </si>
  <si>
    <t>Imar Indrawan</t>
  </si>
  <si>
    <t>Ejen Riyadi</t>
  </si>
  <si>
    <t>Jumlah dalam bulan</t>
  </si>
  <si>
    <t>TRIWULAN I</t>
  </si>
  <si>
    <t>TRIWULAN II</t>
  </si>
  <si>
    <t>TRIWULAN III</t>
  </si>
  <si>
    <t>TRIWULAN IV</t>
  </si>
  <si>
    <t>TOTAL PENDAPATAN</t>
  </si>
  <si>
    <t>Sahrudin</t>
  </si>
  <si>
    <t>Baru</t>
  </si>
  <si>
    <t>KSS Sarpra, Opset &amp; IT</t>
  </si>
  <si>
    <t>Soni Sujana</t>
  </si>
  <si>
    <t>121/PKS/PPB/SKb/Divreg Janten/2022</t>
  </si>
  <si>
    <t>16/09/202022</t>
  </si>
  <si>
    <t>Ustad Solihin</t>
  </si>
  <si>
    <t>Pendapatan lain diluar sewa tanah DK</t>
  </si>
  <si>
    <t>PENEBANGAN POHON RAWAN TUMBANG</t>
  </si>
  <si>
    <t>Toko</t>
  </si>
  <si>
    <t>(Sri Herlina) Koperasi Rimba</t>
  </si>
  <si>
    <t>Tanah Pekarangan (DK)</t>
  </si>
  <si>
    <t>pertanian</t>
  </si>
  <si>
    <t>Mahmud</t>
  </si>
  <si>
    <t>Buzami</t>
  </si>
  <si>
    <t>Yusuf Rudianto</t>
  </si>
  <si>
    <t>AA 339784</t>
  </si>
  <si>
    <t>MTS Negri Sagaranten</t>
  </si>
  <si>
    <t>Kp. Sukasasi RT 002 RW 007 Ds. Baros Kec. Baros Kota Sukabumi</t>
  </si>
  <si>
    <t>JUMLAH TOTAL</t>
  </si>
  <si>
    <t>PEMBAYARAN SEWA</t>
  </si>
  <si>
    <t>Dede Isnandar</t>
  </si>
  <si>
    <t>Ela</t>
  </si>
  <si>
    <t>Pembayaran bersih</t>
  </si>
  <si>
    <t>pph</t>
  </si>
  <si>
    <t>ppn</t>
  </si>
  <si>
    <t>jumlah</t>
  </si>
  <si>
    <t>Rencana akhir April</t>
  </si>
  <si>
    <t>Mengetahui/Setuju,</t>
  </si>
  <si>
    <t>Mengetahui,</t>
  </si>
  <si>
    <t>Dikoreksi,</t>
  </si>
  <si>
    <t>Yang Membuat</t>
  </si>
  <si>
    <t>Administratur/KKPH Sukabumi</t>
  </si>
  <si>
    <t>Kasi Keuangan, SDM, Umum &amp; IT</t>
  </si>
  <si>
    <t>KSS Keuangan, Perpajakan, TJSL &amp; MR</t>
  </si>
  <si>
    <t>Asep Setiawan, S.Hut</t>
  </si>
  <si>
    <t>Hendriansyah, SE</t>
  </si>
  <si>
    <t>D i d i</t>
  </si>
  <si>
    <t>PHT 19700229199810100</t>
  </si>
  <si>
    <t xml:space="preserve">PHT 19730901200612100  </t>
  </si>
  <si>
    <t>PHT 19720603200612100</t>
  </si>
  <si>
    <t>PHT19731105200001100</t>
  </si>
  <si>
    <t>Sukabumi,        Januari  2023</t>
  </si>
  <si>
    <t>Sukabumi,     Februari  2023</t>
  </si>
  <si>
    <t>Sukabumi,         Maret</t>
  </si>
  <si>
    <t>Sukabumi,          April 2023</t>
  </si>
  <si>
    <t>4,504,505 (240,750,820) 13,513,514 (254,264,334) 54,054,054 (308,318,388) 13,513,514 (321,831,902) 15,765,766 (337,597,668</t>
  </si>
  <si>
    <t>Sukabumi,          Mei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</si>
</sst>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1" formatCode="_-* #,##0_-;\-* #,##0_-;_-* &quot;-&quot;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_);_(* \(#,##0\);_(* \-_);_(@_)"/>
    <numFmt numFmtId="166" formatCode="_-* #,##0_-;\-* #,##0_-;_-* &quot;-&quot;??_-;_-@_-"/>
    <numFmt numFmtId="167" formatCode="_(* #,##0_);_(* \(#,##0\);_(* &quot;-&quot;??_);_(@_)"/>
    <numFmt numFmtId="168" formatCode="_ * #,##0_ ;_ * \-#,##0_ ;_ * &quot;-&quot;??_ ;_ @_ "/>
    <numFmt numFmtId="169" formatCode="_-* #,##0_-;\-* #,##0_-;_-* &quot;-&quot;_-;_-@"/>
    <numFmt numFmtId="170" formatCode="_(* #,##0_);_(* \(#,##0\);_(* &quot;-&quot;_);_(@_)"/>
    <numFmt numFmtId="171" formatCode="_(* #,##0.000_);_(* \(#,##0.000\);_(* &quot;-&quot;_);_(@_)"/>
    <numFmt numFmtId="172" formatCode="dd/mm/yyyy;@"/>
    <numFmt numFmtId="173" formatCode="d/mm/yyyy;@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Tahoma"/>
      <family val="2"/>
    </font>
    <font>
      <sz val="10"/>
      <name val="Perpetua"/>
      <family val="1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Calibri"/>
      <family val="2"/>
    </font>
    <font>
      <sz val="10"/>
      <name val="Arial"/>
      <family val="2"/>
      <charset val="1"/>
    </font>
    <font>
      <b/>
      <sz val="11"/>
      <name val="Calibri"/>
      <family val="2"/>
      <scheme val="minor"/>
    </font>
    <font>
      <sz val="9"/>
      <name val="Tahoma"/>
      <family val="2"/>
    </font>
    <font>
      <sz val="8"/>
      <name val="Calibri"/>
      <family val="2"/>
      <scheme val="minor"/>
    </font>
    <font>
      <sz val="10"/>
      <name val="Times New Roman"/>
      <family val="1"/>
    </font>
    <font>
      <b/>
      <i/>
      <u/>
      <sz val="9"/>
      <color theme="0"/>
      <name val="Tahoma"/>
      <family val="2"/>
    </font>
    <font>
      <sz val="9"/>
      <color theme="0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indexed="8"/>
      <name val="Calibri"/>
      <family val="2"/>
      <scheme val="minor"/>
    </font>
    <font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Tahoma"/>
      <family val="2"/>
    </font>
    <font>
      <sz val="10"/>
      <name val="Calibri"/>
      <family val="2"/>
      <scheme val="minor"/>
    </font>
    <font>
      <b/>
      <i/>
      <u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u val="singleAccounting"/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auto="1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indexed="55"/>
      </top>
      <bottom style="hair">
        <color indexed="55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auto="1"/>
      </bottom>
      <diagonal/>
    </border>
  </borders>
  <cellStyleXfs count="40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1" fontId="1" fillId="0" borderId="0" applyFont="0" applyFill="0" applyBorder="0" applyAlignment="0" applyProtection="0"/>
    <xf numFmtId="0" fontId="5" fillId="0" borderId="0"/>
    <xf numFmtId="41" fontId="6" fillId="0" borderId="0" applyFont="0" applyFill="0" applyBorder="0" applyAlignment="0" applyProtection="0"/>
    <xf numFmtId="165" fontId="5" fillId="0" borderId="0" applyFill="0" applyBorder="0" applyAlignment="0" applyProtection="0"/>
    <xf numFmtId="0" fontId="1" fillId="0" borderId="0"/>
    <xf numFmtId="0" fontId="5" fillId="0" borderId="0"/>
    <xf numFmtId="0" fontId="7" fillId="0" borderId="0"/>
    <xf numFmtId="41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7" fillId="0" borderId="0" applyBorder="0" applyProtection="0"/>
    <xf numFmtId="41" fontId="1" fillId="0" borderId="0" applyFont="0" applyFill="0" applyBorder="0" applyAlignment="0" applyProtection="0"/>
    <xf numFmtId="0" fontId="18" fillId="0" borderId="0"/>
    <xf numFmtId="0" fontId="17" fillId="0" borderId="0"/>
  </cellStyleXfs>
  <cellXfs count="504">
    <xf numFmtId="0" fontId="0" fillId="0" borderId="0" xfId="0"/>
    <xf numFmtId="41" fontId="0" fillId="0" borderId="0" xfId="0" applyNumberFormat="1"/>
    <xf numFmtId="0" fontId="9" fillId="2" borderId="23" xfId="0" applyFont="1" applyFill="1" applyBorder="1"/>
    <xf numFmtId="0" fontId="9" fillId="2" borderId="23" xfId="0" applyFont="1" applyFill="1" applyBorder="1" applyAlignment="1">
      <alignment horizontal="center"/>
    </xf>
    <xf numFmtId="0" fontId="9" fillId="2" borderId="25" xfId="0" applyFont="1" applyFill="1" applyBorder="1"/>
    <xf numFmtId="0" fontId="9" fillId="2" borderId="25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left"/>
    </xf>
    <xf numFmtId="41" fontId="9" fillId="2" borderId="25" xfId="33" applyFont="1" applyFill="1" applyBorder="1"/>
    <xf numFmtId="0" fontId="9" fillId="2" borderId="14" xfId="0" applyFont="1" applyFill="1" applyBorder="1" applyAlignment="1">
      <alignment horizontal="center"/>
    </xf>
    <xf numFmtId="0" fontId="9" fillId="2" borderId="21" xfId="0" applyFont="1" applyFill="1" applyBorder="1"/>
    <xf numFmtId="0" fontId="9" fillId="2" borderId="21" xfId="0" applyFont="1" applyFill="1" applyBorder="1" applyAlignment="1">
      <alignment horizontal="center"/>
    </xf>
    <xf numFmtId="0" fontId="9" fillId="2" borderId="21" xfId="0" applyFont="1" applyFill="1" applyBorder="1" applyAlignment="1">
      <alignment horizontal="left" indent="1"/>
    </xf>
    <xf numFmtId="41" fontId="9" fillId="2" borderId="17" xfId="33" applyFont="1" applyFill="1" applyBorder="1"/>
    <xf numFmtId="41" fontId="9" fillId="2" borderId="17" xfId="33" applyFont="1" applyFill="1" applyBorder="1" applyAlignment="1">
      <alignment horizontal="right"/>
    </xf>
    <xf numFmtId="0" fontId="2" fillId="2" borderId="12" xfId="0" applyFont="1" applyFill="1" applyBorder="1" applyAlignment="1">
      <alignment horizontal="left"/>
    </xf>
    <xf numFmtId="0" fontId="9" fillId="2" borderId="13" xfId="0" applyFont="1" applyFill="1" applyBorder="1"/>
    <xf numFmtId="0" fontId="9" fillId="2" borderId="13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left" indent="1"/>
    </xf>
    <xf numFmtId="41" fontId="9" fillId="2" borderId="11" xfId="33" applyFont="1" applyFill="1" applyBorder="1"/>
    <xf numFmtId="41" fontId="9" fillId="2" borderId="11" xfId="33" applyFont="1" applyFill="1" applyBorder="1" applyAlignment="1">
      <alignment horizontal="right"/>
    </xf>
    <xf numFmtId="166" fontId="9" fillId="2" borderId="11" xfId="35" applyNumberFormat="1" applyFont="1" applyFill="1" applyBorder="1"/>
    <xf numFmtId="43" fontId="9" fillId="2" borderId="11" xfId="35" applyFont="1" applyFill="1" applyBorder="1"/>
    <xf numFmtId="0" fontId="9" fillId="2" borderId="11" xfId="0" applyFont="1" applyFill="1" applyBorder="1" applyAlignment="1">
      <alignment horizontal="center"/>
    </xf>
    <xf numFmtId="41" fontId="9" fillId="2" borderId="11" xfId="33" applyFont="1" applyFill="1" applyBorder="1" applyAlignment="1">
      <alignment horizontal="left"/>
    </xf>
    <xf numFmtId="0" fontId="9" fillId="2" borderId="11" xfId="0" applyFont="1" applyFill="1" applyBorder="1"/>
    <xf numFmtId="0" fontId="9" fillId="2" borderId="29" xfId="0" applyFont="1" applyFill="1" applyBorder="1" applyAlignment="1">
      <alignment horizontal="center"/>
    </xf>
    <xf numFmtId="0" fontId="9" fillId="2" borderId="28" xfId="0" applyFont="1" applyFill="1" applyBorder="1" applyAlignment="1">
      <alignment vertical="top" wrapText="1"/>
    </xf>
    <xf numFmtId="167" fontId="9" fillId="2" borderId="29" xfId="9" applyNumberFormat="1" applyFont="1" applyFill="1" applyBorder="1" applyAlignment="1">
      <alignment horizontal="center"/>
    </xf>
    <xf numFmtId="41" fontId="9" fillId="2" borderId="16" xfId="33" applyFont="1" applyFill="1" applyBorder="1"/>
    <xf numFmtId="41" fontId="9" fillId="2" borderId="16" xfId="33" applyFont="1" applyFill="1" applyBorder="1" applyAlignment="1">
      <alignment horizontal="right"/>
    </xf>
    <xf numFmtId="41" fontId="9" fillId="2" borderId="16" xfId="2" applyFont="1" applyFill="1" applyBorder="1" applyAlignment="1"/>
    <xf numFmtId="43" fontId="9" fillId="2" borderId="16" xfId="1" applyFont="1" applyFill="1" applyBorder="1"/>
    <xf numFmtId="0" fontId="9" fillId="2" borderId="16" xfId="0" applyFont="1" applyFill="1" applyBorder="1"/>
    <xf numFmtId="0" fontId="2" fillId="2" borderId="14" xfId="0" applyFont="1" applyFill="1" applyBorder="1" applyAlignment="1">
      <alignment horizontal="left"/>
    </xf>
    <xf numFmtId="0" fontId="9" fillId="2" borderId="23" xfId="0" applyFont="1" applyFill="1" applyBorder="1" applyAlignment="1">
      <alignment horizontal="left" indent="1"/>
    </xf>
    <xf numFmtId="41" fontId="9" fillId="2" borderId="25" xfId="33" applyFont="1" applyFill="1" applyBorder="1" applyAlignment="1">
      <alignment horizontal="right"/>
    </xf>
    <xf numFmtId="166" fontId="9" fillId="2" borderId="25" xfId="35" applyNumberFormat="1" applyFont="1" applyFill="1" applyBorder="1"/>
    <xf numFmtId="43" fontId="9" fillId="2" borderId="25" xfId="35" applyFont="1" applyFill="1" applyBorder="1"/>
    <xf numFmtId="41" fontId="9" fillId="2" borderId="25" xfId="33" applyFont="1" applyFill="1" applyBorder="1" applyAlignment="1">
      <alignment horizontal="left"/>
    </xf>
    <xf numFmtId="41" fontId="9" fillId="2" borderId="16" xfId="33" applyFont="1" applyFill="1" applyBorder="1" applyAlignment="1">
      <alignment horizontal="left"/>
    </xf>
    <xf numFmtId="41" fontId="0" fillId="0" borderId="33" xfId="0" applyNumberFormat="1" applyBorder="1"/>
    <xf numFmtId="0" fontId="8" fillId="0" borderId="0" xfId="0" applyFont="1"/>
    <xf numFmtId="0" fontId="2" fillId="0" borderId="0" xfId="0" applyFont="1"/>
    <xf numFmtId="41" fontId="9" fillId="0" borderId="0" xfId="33" applyFont="1" applyFill="1"/>
    <xf numFmtId="0" fontId="9" fillId="0" borderId="17" xfId="0" applyFont="1" applyBorder="1" applyAlignment="1">
      <alignment horizontal="center" vertical="center"/>
    </xf>
    <xf numFmtId="0" fontId="9" fillId="0" borderId="25" xfId="0" applyFont="1" applyBorder="1"/>
    <xf numFmtId="41" fontId="9" fillId="0" borderId="25" xfId="0" applyNumberFormat="1" applyFont="1" applyBorder="1"/>
    <xf numFmtId="0" fontId="9" fillId="0" borderId="14" xfId="0" applyFont="1" applyBorder="1" applyAlignment="1">
      <alignment horizontal="center"/>
    </xf>
    <xf numFmtId="41" fontId="9" fillId="0" borderId="26" xfId="33" applyFont="1" applyFill="1" applyBorder="1"/>
    <xf numFmtId="43" fontId="9" fillId="0" borderId="26" xfId="1" applyFont="1" applyFill="1" applyBorder="1"/>
    <xf numFmtId="0" fontId="9" fillId="0" borderId="26" xfId="0" applyFont="1" applyBorder="1"/>
    <xf numFmtId="41" fontId="9" fillId="0" borderId="10" xfId="33" applyFont="1" applyFill="1" applyBorder="1"/>
    <xf numFmtId="41" fontId="9" fillId="0" borderId="31" xfId="33" applyFont="1" applyFill="1" applyBorder="1"/>
    <xf numFmtId="41" fontId="9" fillId="0" borderId="26" xfId="0" applyNumberFormat="1" applyFont="1" applyBorder="1"/>
    <xf numFmtId="0" fontId="9" fillId="0" borderId="26" xfId="0" applyFont="1" applyBorder="1" applyAlignment="1">
      <alignment vertical="center"/>
    </xf>
    <xf numFmtId="41" fontId="9" fillId="0" borderId="17" xfId="33" applyFont="1" applyFill="1" applyBorder="1" applyAlignment="1">
      <alignment horizontal="right"/>
    </xf>
    <xf numFmtId="41" fontId="9" fillId="0" borderId="11" xfId="33" applyFont="1" applyFill="1" applyBorder="1"/>
    <xf numFmtId="166" fontId="9" fillId="0" borderId="11" xfId="35" applyNumberFormat="1" applyFont="1" applyFill="1" applyBorder="1"/>
    <xf numFmtId="0" fontId="9" fillId="0" borderId="11" xfId="0" applyFont="1" applyBorder="1"/>
    <xf numFmtId="41" fontId="9" fillId="0" borderId="11" xfId="0" applyNumberFormat="1" applyFont="1" applyBorder="1"/>
    <xf numFmtId="0" fontId="9" fillId="0" borderId="29" xfId="0" applyFont="1" applyBorder="1" applyAlignment="1">
      <alignment horizontal="center"/>
    </xf>
    <xf numFmtId="0" fontId="9" fillId="0" borderId="10" xfId="0" applyFont="1" applyBorder="1"/>
    <xf numFmtId="41" fontId="9" fillId="0" borderId="10" xfId="0" applyNumberFormat="1" applyFont="1" applyBorder="1"/>
    <xf numFmtId="0" fontId="9" fillId="0" borderId="18" xfId="0" applyFont="1" applyBorder="1"/>
    <xf numFmtId="41" fontId="9" fillId="0" borderId="18" xfId="0" applyNumberFormat="1" applyFont="1" applyBorder="1"/>
    <xf numFmtId="166" fontId="9" fillId="0" borderId="10" xfId="35" applyNumberFormat="1" applyFont="1" applyFill="1" applyBorder="1"/>
    <xf numFmtId="41" fontId="9" fillId="0" borderId="25" xfId="33" applyFont="1" applyFill="1" applyBorder="1" applyAlignment="1">
      <alignment horizontal="right"/>
    </xf>
    <xf numFmtId="41" fontId="9" fillId="0" borderId="32" xfId="33" applyFont="1" applyFill="1" applyBorder="1"/>
    <xf numFmtId="0" fontId="9" fillId="0" borderId="30" xfId="0" applyFont="1" applyBorder="1"/>
    <xf numFmtId="0" fontId="9" fillId="0" borderId="19" xfId="0" applyFont="1" applyBorder="1"/>
    <xf numFmtId="0" fontId="9" fillId="0" borderId="19" xfId="0" applyFont="1" applyBorder="1" applyAlignment="1">
      <alignment horizontal="center"/>
    </xf>
    <xf numFmtId="0" fontId="9" fillId="0" borderId="20" xfId="0" applyFont="1" applyBorder="1"/>
    <xf numFmtId="0" fontId="9" fillId="0" borderId="20" xfId="0" applyFont="1" applyBorder="1" applyAlignment="1">
      <alignment horizontal="center"/>
    </xf>
    <xf numFmtId="41" fontId="9" fillId="0" borderId="20" xfId="0" applyNumberFormat="1" applyFont="1" applyBorder="1"/>
    <xf numFmtId="0" fontId="12" fillId="0" borderId="0" xfId="0" applyFont="1"/>
    <xf numFmtId="0" fontId="13" fillId="0" borderId="0" xfId="0" applyFont="1"/>
    <xf numFmtId="0" fontId="9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9" fillId="0" borderId="0" xfId="0" applyFont="1"/>
    <xf numFmtId="41" fontId="9" fillId="0" borderId="0" xfId="0" applyNumberFormat="1" applyFont="1"/>
    <xf numFmtId="0" fontId="14" fillId="0" borderId="34" xfId="0" applyFont="1" applyBorder="1" applyAlignment="1">
      <alignment horizontal="center"/>
    </xf>
    <xf numFmtId="0" fontId="0" fillId="0" borderId="34" xfId="0" applyBorder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25" xfId="0" applyFont="1" applyBorder="1" applyAlignment="1">
      <alignment horizontal="right"/>
    </xf>
    <xf numFmtId="169" fontId="15" fillId="0" borderId="0" xfId="0" applyNumberFormat="1" applyFont="1"/>
    <xf numFmtId="169" fontId="16" fillId="0" borderId="0" xfId="0" applyNumberFormat="1" applyFont="1"/>
    <xf numFmtId="0" fontId="0" fillId="0" borderId="34" xfId="0" applyBorder="1"/>
    <xf numFmtId="0" fontId="0" fillId="0" borderId="25" xfId="0" applyBorder="1"/>
    <xf numFmtId="41" fontId="14" fillId="0" borderId="25" xfId="37" applyFont="1" applyFill="1" applyBorder="1"/>
    <xf numFmtId="41" fontId="14" fillId="0" borderId="25" xfId="2" applyFont="1" applyFill="1" applyBorder="1"/>
    <xf numFmtId="170" fontId="0" fillId="0" borderId="0" xfId="0" applyNumberFormat="1"/>
    <xf numFmtId="41" fontId="17" fillId="0" borderId="0" xfId="2" applyFont="1"/>
    <xf numFmtId="41" fontId="1" fillId="0" borderId="25" xfId="37" applyFont="1" applyFill="1" applyBorder="1"/>
    <xf numFmtId="170" fontId="18" fillId="0" borderId="35" xfId="38" applyNumberFormat="1" applyBorder="1"/>
    <xf numFmtId="171" fontId="19" fillId="0" borderId="36" xfId="38" applyNumberFormat="1" applyFont="1" applyBorder="1"/>
    <xf numFmtId="170" fontId="18" fillId="0" borderId="36" xfId="38" applyNumberFormat="1" applyBorder="1"/>
    <xf numFmtId="0" fontId="20" fillId="0" borderId="25" xfId="0" applyFont="1" applyBorder="1" applyAlignment="1">
      <alignment horizontal="center"/>
    </xf>
    <xf numFmtId="0" fontId="14" fillId="0" borderId="34" xfId="0" applyFont="1" applyBorder="1" applyAlignment="1">
      <alignment horizontal="left" wrapText="1"/>
    </xf>
    <xf numFmtId="0" fontId="14" fillId="0" borderId="25" xfId="0" applyFont="1" applyBorder="1" applyAlignment="1">
      <alignment horizontal="left" wrapText="1"/>
    </xf>
    <xf numFmtId="0" fontId="14" fillId="0" borderId="34" xfId="0" quotePrefix="1" applyFont="1" applyBorder="1" applyAlignment="1">
      <alignment horizontal="center"/>
    </xf>
    <xf numFmtId="41" fontId="1" fillId="0" borderId="25" xfId="2" applyFont="1" applyFill="1" applyBorder="1"/>
    <xf numFmtId="0" fontId="1" fillId="0" borderId="25" xfId="0" applyFont="1" applyBorder="1"/>
    <xf numFmtId="0" fontId="14" fillId="0" borderId="37" xfId="0" applyFont="1" applyBorder="1" applyAlignment="1">
      <alignment horizontal="center"/>
    </xf>
    <xf numFmtId="0" fontId="0" fillId="0" borderId="37" xfId="0" applyBorder="1"/>
    <xf numFmtId="0" fontId="0" fillId="0" borderId="8" xfId="0" applyBorder="1"/>
    <xf numFmtId="41" fontId="1" fillId="0" borderId="8" xfId="37" applyFont="1" applyFill="1" applyBorder="1"/>
    <xf numFmtId="169" fontId="15" fillId="0" borderId="0" xfId="0" applyNumberFormat="1" applyFont="1" applyAlignment="1">
      <alignment horizontal="left" vertical="top"/>
    </xf>
    <xf numFmtId="169" fontId="16" fillId="0" borderId="0" xfId="0" applyNumberFormat="1" applyFont="1" applyAlignment="1">
      <alignment horizontal="left" vertical="top"/>
    </xf>
    <xf numFmtId="0" fontId="14" fillId="0" borderId="0" xfId="2" applyNumberFormat="1" applyFont="1" applyFill="1" applyAlignment="1">
      <alignment horizontal="left"/>
    </xf>
    <xf numFmtId="41" fontId="1" fillId="0" borderId="0" xfId="2" applyFont="1" applyFill="1"/>
    <xf numFmtId="41" fontId="1" fillId="0" borderId="0" xfId="2" applyFont="1" applyFill="1" applyAlignment="1">
      <alignment horizontal="center"/>
    </xf>
    <xf numFmtId="0" fontId="14" fillId="0" borderId="0" xfId="2" applyNumberFormat="1" applyFont="1" applyFill="1" applyAlignment="1">
      <alignment horizontal="center"/>
    </xf>
    <xf numFmtId="37" fontId="1" fillId="0" borderId="0" xfId="2" applyNumberFormat="1" applyFont="1" applyFill="1"/>
    <xf numFmtId="0" fontId="14" fillId="0" borderId="17" xfId="0" applyFont="1" applyBorder="1" applyAlignment="1">
      <alignment horizontal="center" vertical="center" wrapText="1"/>
    </xf>
    <xf numFmtId="0" fontId="8" fillId="0" borderId="17" xfId="39" applyFont="1" applyBorder="1" applyAlignment="1">
      <alignment horizontal="center" vertical="center" wrapText="1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41" fontId="0" fillId="0" borderId="34" xfId="0" applyNumberFormat="1" applyBorder="1"/>
    <xf numFmtId="41" fontId="0" fillId="0" borderId="25" xfId="0" applyNumberFormat="1" applyBorder="1"/>
    <xf numFmtId="0" fontId="14" fillId="0" borderId="0" xfId="0" applyFont="1"/>
    <xf numFmtId="0" fontId="2" fillId="0" borderId="8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25" xfId="0" applyFont="1" applyFill="1" applyBorder="1" applyAlignment="1">
      <alignment horizontal="center" vertical="center" wrapText="1"/>
    </xf>
    <xf numFmtId="0" fontId="9" fillId="0" borderId="32" xfId="0" applyFont="1" applyBorder="1"/>
    <xf numFmtId="41" fontId="9" fillId="0" borderId="32" xfId="0" applyNumberFormat="1" applyFont="1" applyBorder="1"/>
    <xf numFmtId="41" fontId="9" fillId="0" borderId="31" xfId="33" applyFont="1" applyFill="1" applyBorder="1" applyAlignment="1">
      <alignment horizontal="right"/>
    </xf>
    <xf numFmtId="43" fontId="9" fillId="0" borderId="31" xfId="1" applyFont="1" applyFill="1" applyBorder="1"/>
    <xf numFmtId="41" fontId="9" fillId="0" borderId="45" xfId="33" applyFont="1" applyFill="1" applyBorder="1" applyAlignment="1">
      <alignment horizontal="left"/>
    </xf>
    <xf numFmtId="43" fontId="9" fillId="0" borderId="46" xfId="1" applyFont="1" applyFill="1" applyBorder="1"/>
    <xf numFmtId="15" fontId="9" fillId="0" borderId="46" xfId="34" applyNumberFormat="1" applyFont="1" applyFill="1" applyBorder="1" applyAlignment="1">
      <alignment horizontal="center"/>
    </xf>
    <xf numFmtId="0" fontId="9" fillId="0" borderId="46" xfId="0" applyFont="1" applyBorder="1" applyAlignment="1">
      <alignment horizontal="center"/>
    </xf>
    <xf numFmtId="0" fontId="9" fillId="0" borderId="46" xfId="0" applyFont="1" applyBorder="1"/>
    <xf numFmtId="41" fontId="9" fillId="0" borderId="46" xfId="33" applyFont="1" applyFill="1" applyBorder="1"/>
    <xf numFmtId="41" fontId="9" fillId="0" borderId="46" xfId="0" applyNumberFormat="1" applyFont="1" applyBorder="1"/>
    <xf numFmtId="172" fontId="9" fillId="2" borderId="25" xfId="0" applyNumberFormat="1" applyFont="1" applyFill="1" applyBorder="1"/>
    <xf numFmtId="0" fontId="9" fillId="2" borderId="47" xfId="0" applyFont="1" applyFill="1" applyBorder="1"/>
    <xf numFmtId="0" fontId="9" fillId="2" borderId="47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left" indent="1"/>
    </xf>
    <xf numFmtId="41" fontId="9" fillId="2" borderId="46" xfId="33" applyFont="1" applyFill="1" applyBorder="1"/>
    <xf numFmtId="41" fontId="9" fillId="2" borderId="46" xfId="33" applyFont="1" applyFill="1" applyBorder="1" applyAlignment="1">
      <alignment horizontal="right"/>
    </xf>
    <xf numFmtId="166" fontId="9" fillId="2" borderId="46" xfId="1" applyNumberFormat="1" applyFont="1" applyFill="1" applyBorder="1"/>
    <xf numFmtId="43" fontId="9" fillId="2" borderId="46" xfId="1" applyFont="1" applyFill="1" applyBorder="1"/>
    <xf numFmtId="0" fontId="9" fillId="2" borderId="46" xfId="0" applyFont="1" applyFill="1" applyBorder="1" applyAlignment="1">
      <alignment horizontal="center"/>
    </xf>
    <xf numFmtId="41" fontId="9" fillId="2" borderId="46" xfId="33" applyFont="1" applyFill="1" applyBorder="1" applyAlignment="1">
      <alignment horizontal="left"/>
    </xf>
    <xf numFmtId="172" fontId="9" fillId="2" borderId="46" xfId="33" quotePrefix="1" applyNumberFormat="1" applyFont="1" applyFill="1" applyBorder="1" applyAlignment="1">
      <alignment horizontal="center"/>
    </xf>
    <xf numFmtId="0" fontId="9" fillId="2" borderId="46" xfId="0" applyFont="1" applyFill="1" applyBorder="1"/>
    <xf numFmtId="172" fontId="9" fillId="2" borderId="46" xfId="34" quotePrefix="1" applyNumberFormat="1" applyFont="1" applyFill="1" applyBorder="1" applyAlignment="1">
      <alignment horizontal="center"/>
    </xf>
    <xf numFmtId="172" fontId="9" fillId="2" borderId="46" xfId="33" applyNumberFormat="1" applyFont="1" applyFill="1" applyBorder="1" applyAlignment="1">
      <alignment horizontal="center"/>
    </xf>
    <xf numFmtId="172" fontId="9" fillId="2" borderId="46" xfId="34" applyNumberFormat="1" applyFont="1" applyFill="1" applyBorder="1" applyAlignment="1">
      <alignment horizontal="center"/>
    </xf>
    <xf numFmtId="0" fontId="9" fillId="2" borderId="46" xfId="0" quotePrefix="1" applyFont="1" applyFill="1" applyBorder="1" applyAlignment="1">
      <alignment horizontal="center"/>
    </xf>
    <xf numFmtId="172" fontId="9" fillId="2" borderId="17" xfId="33" applyNumberFormat="1" applyFont="1" applyFill="1" applyBorder="1" applyAlignment="1">
      <alignment horizontal="right"/>
    </xf>
    <xf numFmtId="172" fontId="9" fillId="2" borderId="11" xfId="33" applyNumberFormat="1" applyFont="1" applyFill="1" applyBorder="1" applyAlignment="1">
      <alignment horizontal="center"/>
    </xf>
    <xf numFmtId="0" fontId="9" fillId="2" borderId="46" xfId="33" applyNumberFormat="1" applyFont="1" applyFill="1" applyBorder="1" applyAlignment="1">
      <alignment horizontal="left"/>
    </xf>
    <xf numFmtId="0" fontId="9" fillId="0" borderId="47" xfId="0" applyFont="1" applyBorder="1"/>
    <xf numFmtId="0" fontId="9" fillId="0" borderId="47" xfId="0" applyFont="1" applyBorder="1" applyAlignment="1">
      <alignment horizontal="center"/>
    </xf>
    <xf numFmtId="0" fontId="9" fillId="0" borderId="47" xfId="0" applyFont="1" applyBorder="1" applyAlignment="1">
      <alignment horizontal="left" indent="1"/>
    </xf>
    <xf numFmtId="41" fontId="9" fillId="0" borderId="46" xfId="33" applyFont="1" applyFill="1" applyBorder="1" applyAlignment="1">
      <alignment horizontal="right"/>
    </xf>
    <xf numFmtId="166" fontId="9" fillId="0" borderId="46" xfId="1" applyNumberFormat="1" applyFont="1" applyFill="1" applyBorder="1"/>
    <xf numFmtId="41" fontId="9" fillId="0" borderId="28" xfId="33" applyFont="1" applyFill="1" applyBorder="1" applyAlignment="1">
      <alignment horizontal="left"/>
    </xf>
    <xf numFmtId="173" fontId="9" fillId="0" borderId="31" xfId="34" applyNumberFormat="1" applyFont="1" applyFill="1" applyBorder="1" applyAlignment="1">
      <alignment horizontal="center"/>
    </xf>
    <xf numFmtId="0" fontId="9" fillId="2" borderId="31" xfId="0" applyFont="1" applyFill="1" applyBorder="1" applyAlignment="1">
      <alignment horizontal="center"/>
    </xf>
    <xf numFmtId="0" fontId="9" fillId="0" borderId="31" xfId="0" applyFont="1" applyBorder="1"/>
    <xf numFmtId="0" fontId="9" fillId="0" borderId="31" xfId="0" applyFont="1" applyBorder="1" applyAlignment="1">
      <alignment horizontal="center"/>
    </xf>
    <xf numFmtId="15" fontId="9" fillId="0" borderId="31" xfId="34" applyNumberFormat="1" applyFont="1" applyFill="1" applyBorder="1" applyAlignment="1">
      <alignment horizontal="center"/>
    </xf>
    <xf numFmtId="173" fontId="9" fillId="0" borderId="46" xfId="34" applyNumberFormat="1" applyFont="1" applyFill="1" applyBorder="1" applyAlignment="1">
      <alignment horizontal="center"/>
    </xf>
    <xf numFmtId="0" fontId="9" fillId="0" borderId="45" xfId="0" applyFont="1" applyBorder="1" applyAlignment="1">
      <alignment vertical="top" wrapText="1"/>
    </xf>
    <xf numFmtId="15" fontId="9" fillId="0" borderId="46" xfId="33" quotePrefix="1" applyNumberFormat="1" applyFont="1" applyFill="1" applyBorder="1" applyAlignment="1">
      <alignment horizontal="center"/>
    </xf>
    <xf numFmtId="41" fontId="9" fillId="0" borderId="46" xfId="33" applyFont="1" applyFill="1" applyBorder="1" applyAlignment="1">
      <alignment horizontal="left"/>
    </xf>
    <xf numFmtId="15" fontId="9" fillId="0" borderId="46" xfId="34" quotePrefix="1" applyNumberFormat="1" applyFont="1" applyFill="1" applyBorder="1" applyAlignment="1">
      <alignment horizontal="center"/>
    </xf>
    <xf numFmtId="0" fontId="9" fillId="2" borderId="48" xfId="0" applyFont="1" applyFill="1" applyBorder="1" applyAlignment="1">
      <alignment horizontal="left" indent="1"/>
    </xf>
    <xf numFmtId="172" fontId="9" fillId="2" borderId="16" xfId="33" applyNumberFormat="1" applyFont="1" applyFill="1" applyBorder="1" applyAlignment="1">
      <alignment horizontal="center"/>
    </xf>
    <xf numFmtId="166" fontId="9" fillId="2" borderId="46" xfId="35" applyNumberFormat="1" applyFont="1" applyFill="1" applyBorder="1"/>
    <xf numFmtId="43" fontId="9" fillId="2" borderId="46" xfId="35" applyFont="1" applyFill="1" applyBorder="1"/>
    <xf numFmtId="172" fontId="9" fillId="2" borderId="46" xfId="33" applyNumberFormat="1" applyFont="1" applyFill="1" applyBorder="1"/>
    <xf numFmtId="41" fontId="9" fillId="3" borderId="46" xfId="33" applyFont="1" applyFill="1" applyBorder="1" applyAlignment="1">
      <alignment horizontal="left"/>
    </xf>
    <xf numFmtId="43" fontId="9" fillId="2" borderId="46" xfId="1" applyFont="1" applyFill="1" applyBorder="1" applyAlignment="1">
      <alignment horizontal="center"/>
    </xf>
    <xf numFmtId="43" fontId="9" fillId="2" borderId="46" xfId="35" applyFont="1" applyFill="1" applyBorder="1" applyAlignment="1">
      <alignment horizontal="center"/>
    </xf>
    <xf numFmtId="172" fontId="9" fillId="2" borderId="25" xfId="33" quotePrefix="1" applyNumberFormat="1" applyFont="1" applyFill="1" applyBorder="1" applyAlignment="1">
      <alignment horizontal="center"/>
    </xf>
    <xf numFmtId="0" fontId="9" fillId="2" borderId="48" xfId="0" applyFont="1" applyFill="1" applyBorder="1" applyAlignment="1">
      <alignment horizontal="center"/>
    </xf>
    <xf numFmtId="172" fontId="9" fillId="2" borderId="25" xfId="33" applyNumberFormat="1" applyFont="1" applyFill="1" applyBorder="1" applyAlignment="1">
      <alignment horizontal="center"/>
    </xf>
    <xf numFmtId="0" fontId="9" fillId="0" borderId="28" xfId="0" applyFont="1" applyBorder="1"/>
    <xf numFmtId="41" fontId="9" fillId="0" borderId="28" xfId="33" applyFont="1" applyFill="1" applyBorder="1"/>
    <xf numFmtId="41" fontId="9" fillId="0" borderId="31" xfId="0" applyNumberFormat="1" applyFont="1" applyBorder="1"/>
    <xf numFmtId="41" fontId="9" fillId="0" borderId="32" xfId="33" applyFont="1" applyFill="1" applyBorder="1" applyAlignment="1">
      <alignment horizontal="right"/>
    </xf>
    <xf numFmtId="41" fontId="9" fillId="0" borderId="49" xfId="33" applyFont="1" applyFill="1" applyBorder="1" applyAlignment="1">
      <alignment horizontal="right"/>
    </xf>
    <xf numFmtId="0" fontId="9" fillId="0" borderId="8" xfId="0" applyFont="1" applyBorder="1"/>
    <xf numFmtId="41" fontId="9" fillId="0" borderId="8" xfId="0" applyNumberFormat="1" applyFont="1" applyBorder="1"/>
    <xf numFmtId="166" fontId="9" fillId="0" borderId="32" xfId="35" applyNumberFormat="1" applyFont="1" applyFill="1" applyBorder="1"/>
    <xf numFmtId="166" fontId="9" fillId="2" borderId="25" xfId="1" applyNumberFormat="1" applyFont="1" applyFill="1" applyBorder="1"/>
    <xf numFmtId="43" fontId="9" fillId="2" borderId="25" xfId="1" applyFont="1" applyFill="1" applyBorder="1"/>
    <xf numFmtId="172" fontId="9" fillId="2" borderId="25" xfId="34" applyNumberFormat="1" applyFont="1" applyFill="1" applyBorder="1" applyAlignment="1">
      <alignment horizontal="center"/>
    </xf>
    <xf numFmtId="0" fontId="9" fillId="0" borderId="25" xfId="0" applyFont="1" applyBorder="1" applyAlignment="1">
      <alignment vertical="center"/>
    </xf>
    <xf numFmtId="0" fontId="9" fillId="0" borderId="8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/>
    </xf>
    <xf numFmtId="0" fontId="2" fillId="0" borderId="24" xfId="0" applyFont="1" applyBorder="1" applyAlignment="1">
      <alignment horizontal="left"/>
    </xf>
    <xf numFmtId="0" fontId="9" fillId="0" borderId="23" xfId="0" applyFont="1" applyBorder="1"/>
    <xf numFmtId="0" fontId="9" fillId="0" borderId="23" xfId="0" applyFont="1" applyBorder="1" applyAlignment="1">
      <alignment horizontal="center"/>
    </xf>
    <xf numFmtId="41" fontId="9" fillId="0" borderId="25" xfId="33" applyFont="1" applyFill="1" applyBorder="1"/>
    <xf numFmtId="0" fontId="9" fillId="0" borderId="25" xfId="0" applyFont="1" applyBorder="1" applyAlignment="1">
      <alignment horizontal="center"/>
    </xf>
    <xf numFmtId="0" fontId="9" fillId="0" borderId="27" xfId="0" applyFont="1" applyBorder="1"/>
    <xf numFmtId="0" fontId="9" fillId="0" borderId="27" xfId="0" applyFont="1" applyBorder="1" applyAlignment="1">
      <alignment horizontal="center"/>
    </xf>
    <xf numFmtId="0" fontId="9" fillId="0" borderId="27" xfId="0" applyFont="1" applyBorder="1" applyAlignment="1">
      <alignment horizontal="left" indent="1"/>
    </xf>
    <xf numFmtId="41" fontId="9" fillId="0" borderId="26" xfId="33" applyFont="1" applyFill="1" applyBorder="1" applyAlignment="1">
      <alignment horizontal="right"/>
    </xf>
    <xf numFmtId="166" fontId="9" fillId="0" borderId="26" xfId="1" applyNumberFormat="1" applyFont="1" applyFill="1" applyBorder="1"/>
    <xf numFmtId="0" fontId="9" fillId="0" borderId="26" xfId="0" applyFont="1" applyBorder="1" applyAlignment="1">
      <alignment horizontal="center"/>
    </xf>
    <xf numFmtId="41" fontId="9" fillId="0" borderId="26" xfId="33" applyFont="1" applyFill="1" applyBorder="1" applyAlignment="1">
      <alignment horizontal="left"/>
    </xf>
    <xf numFmtId="15" fontId="9" fillId="0" borderId="26" xfId="33" quotePrefix="1" applyNumberFormat="1" applyFont="1" applyFill="1" applyBorder="1" applyAlignment="1">
      <alignment horizontal="center"/>
    </xf>
    <xf numFmtId="15" fontId="9" fillId="0" borderId="26" xfId="34" quotePrefix="1" applyNumberFormat="1" applyFont="1" applyFill="1" applyBorder="1" applyAlignment="1">
      <alignment horizontal="center"/>
    </xf>
    <xf numFmtId="15" fontId="9" fillId="0" borderId="26" xfId="33" applyNumberFormat="1" applyFont="1" applyFill="1" applyBorder="1" applyAlignment="1">
      <alignment horizontal="center"/>
    </xf>
    <xf numFmtId="15" fontId="9" fillId="0" borderId="26" xfId="34" applyNumberFormat="1" applyFont="1" applyFill="1" applyBorder="1" applyAlignment="1">
      <alignment horizontal="center"/>
    </xf>
    <xf numFmtId="41" fontId="9" fillId="0" borderId="26" xfId="2" applyFont="1" applyFill="1" applyBorder="1" applyAlignment="1">
      <alignment vertical="center"/>
    </xf>
    <xf numFmtId="0" fontId="9" fillId="0" borderId="21" xfId="0" applyFont="1" applyBorder="1"/>
    <xf numFmtId="0" fontId="9" fillId="0" borderId="21" xfId="0" applyFont="1" applyBorder="1" applyAlignment="1">
      <alignment horizontal="center"/>
    </xf>
    <xf numFmtId="0" fontId="9" fillId="0" borderId="21" xfId="0" applyFont="1" applyBorder="1" applyAlignment="1">
      <alignment horizontal="left" indent="1"/>
    </xf>
    <xf numFmtId="41" fontId="9" fillId="0" borderId="17" xfId="33" applyFont="1" applyFill="1" applyBorder="1"/>
    <xf numFmtId="0" fontId="2" fillId="0" borderId="12" xfId="0" applyFont="1" applyBorder="1" applyAlignment="1">
      <alignment horizontal="left"/>
    </xf>
    <xf numFmtId="0" fontId="9" fillId="0" borderId="13" xfId="0" applyFont="1" applyBorder="1"/>
    <xf numFmtId="0" fontId="9" fillId="0" borderId="13" xfId="0" applyFont="1" applyBorder="1" applyAlignment="1">
      <alignment horizontal="center"/>
    </xf>
    <xf numFmtId="0" fontId="9" fillId="0" borderId="13" xfId="0" applyFont="1" applyBorder="1" applyAlignment="1">
      <alignment horizontal="left" indent="1"/>
    </xf>
    <xf numFmtId="41" fontId="9" fillId="0" borderId="11" xfId="33" applyFont="1" applyFill="1" applyBorder="1" applyAlignment="1">
      <alignment horizontal="right"/>
    </xf>
    <xf numFmtId="43" fontId="9" fillId="0" borderId="11" xfId="35" applyFont="1" applyFill="1" applyBorder="1"/>
    <xf numFmtId="0" fontId="9" fillId="0" borderId="11" xfId="0" applyFont="1" applyBorder="1" applyAlignment="1">
      <alignment horizontal="center"/>
    </xf>
    <xf numFmtId="41" fontId="9" fillId="0" borderId="11" xfId="33" applyFont="1" applyFill="1" applyBorder="1" applyAlignment="1">
      <alignment horizontal="left"/>
    </xf>
    <xf numFmtId="15" fontId="9" fillId="0" borderId="11" xfId="33" applyNumberFormat="1" applyFont="1" applyFill="1" applyBorder="1" applyAlignment="1">
      <alignment horizontal="center"/>
    </xf>
    <xf numFmtId="43" fontId="9" fillId="0" borderId="10" xfId="1" applyFont="1" applyFill="1" applyBorder="1"/>
    <xf numFmtId="0" fontId="9" fillId="0" borderId="28" xfId="0" applyFont="1" applyBorder="1" applyAlignment="1">
      <alignment vertical="top" wrapText="1"/>
    </xf>
    <xf numFmtId="15" fontId="9" fillId="0" borderId="10" xfId="33" quotePrefix="1" applyNumberFormat="1" applyFont="1" applyFill="1" applyBorder="1" applyAlignment="1">
      <alignment horizontal="center"/>
    </xf>
    <xf numFmtId="0" fontId="9" fillId="0" borderId="10" xfId="0" applyFont="1" applyBorder="1" applyAlignment="1">
      <alignment horizontal="center"/>
    </xf>
    <xf numFmtId="41" fontId="9" fillId="0" borderId="10" xfId="33" applyFont="1" applyFill="1" applyBorder="1" applyAlignment="1">
      <alignment horizontal="left"/>
    </xf>
    <xf numFmtId="15" fontId="9" fillId="0" borderId="10" xfId="34" quotePrefix="1" applyNumberFormat="1" applyFont="1" applyFill="1" applyBorder="1" applyAlignment="1">
      <alignment horizontal="center"/>
    </xf>
    <xf numFmtId="0" fontId="9" fillId="0" borderId="15" xfId="0" applyFont="1" applyBorder="1"/>
    <xf numFmtId="0" fontId="9" fillId="0" borderId="15" xfId="0" applyFont="1" applyBorder="1" applyAlignment="1">
      <alignment horizontal="center"/>
    </xf>
    <xf numFmtId="0" fontId="9" fillId="0" borderId="15" xfId="0" applyFont="1" applyBorder="1" applyAlignment="1">
      <alignment horizontal="left" indent="1"/>
    </xf>
    <xf numFmtId="41" fontId="9" fillId="0" borderId="10" xfId="33" applyFont="1" applyFill="1" applyBorder="1" applyAlignment="1">
      <alignment horizontal="right"/>
    </xf>
    <xf numFmtId="166" fontId="9" fillId="0" borderId="10" xfId="1" applyNumberFormat="1" applyFont="1" applyFill="1" applyBorder="1"/>
    <xf numFmtId="0" fontId="9" fillId="0" borderId="10" xfId="33" applyNumberFormat="1" applyFont="1" applyFill="1" applyBorder="1" applyAlignment="1">
      <alignment horizontal="left"/>
    </xf>
    <xf numFmtId="15" fontId="9" fillId="0" borderId="10" xfId="33" applyNumberFormat="1" applyFont="1" applyFill="1" applyBorder="1" applyAlignment="1">
      <alignment horizontal="center"/>
    </xf>
    <xf numFmtId="15" fontId="9" fillId="0" borderId="10" xfId="34" applyNumberFormat="1" applyFont="1" applyFill="1" applyBorder="1" applyAlignment="1">
      <alignment horizontal="center"/>
    </xf>
    <xf numFmtId="167" fontId="9" fillId="0" borderId="29" xfId="9" applyNumberFormat="1" applyFont="1" applyFill="1" applyBorder="1" applyAlignment="1">
      <alignment horizontal="center"/>
    </xf>
    <xf numFmtId="0" fontId="9" fillId="0" borderId="22" xfId="0" applyFont="1" applyBorder="1" applyAlignment="1">
      <alignment horizontal="left" indent="1"/>
    </xf>
    <xf numFmtId="41" fontId="9" fillId="0" borderId="10" xfId="2" applyFont="1" applyFill="1" applyBorder="1"/>
    <xf numFmtId="41" fontId="9" fillId="0" borderId="18" xfId="33" applyFont="1" applyFill="1" applyBorder="1" applyAlignment="1">
      <alignment horizontal="right"/>
    </xf>
    <xf numFmtId="166" fontId="9" fillId="0" borderId="18" xfId="1" applyNumberFormat="1" applyFont="1" applyFill="1" applyBorder="1"/>
    <xf numFmtId="43" fontId="9" fillId="0" borderId="18" xfId="1" applyFont="1" applyFill="1" applyBorder="1"/>
    <xf numFmtId="15" fontId="9" fillId="0" borderId="18" xfId="34" applyNumberFormat="1" applyFont="1" applyFill="1" applyBorder="1" applyAlignment="1">
      <alignment horizontal="center"/>
    </xf>
    <xf numFmtId="0" fontId="9" fillId="0" borderId="18" xfId="0" applyFont="1" applyBorder="1" applyAlignment="1">
      <alignment horizontal="center"/>
    </xf>
    <xf numFmtId="41" fontId="9" fillId="0" borderId="18" xfId="33" applyFont="1" applyFill="1" applyBorder="1"/>
    <xf numFmtId="41" fontId="9" fillId="0" borderId="28" xfId="0" applyNumberFormat="1" applyFont="1" applyBorder="1"/>
    <xf numFmtId="41" fontId="9" fillId="0" borderId="16" xfId="2" applyFont="1" applyFill="1" applyBorder="1"/>
    <xf numFmtId="41" fontId="9" fillId="0" borderId="16" xfId="33" applyFont="1" applyFill="1" applyBorder="1"/>
    <xf numFmtId="41" fontId="9" fillId="0" borderId="16" xfId="33" applyFont="1" applyFill="1" applyBorder="1" applyAlignment="1">
      <alignment horizontal="right"/>
    </xf>
    <xf numFmtId="41" fontId="9" fillId="0" borderId="16" xfId="2" applyFont="1" applyFill="1" applyBorder="1" applyAlignment="1"/>
    <xf numFmtId="43" fontId="9" fillId="0" borderId="16" xfId="1" applyFont="1" applyFill="1" applyBorder="1"/>
    <xf numFmtId="0" fontId="9" fillId="0" borderId="16" xfId="0" applyFont="1" applyBorder="1"/>
    <xf numFmtId="15" fontId="9" fillId="0" borderId="16" xfId="33" applyNumberFormat="1" applyFont="1" applyFill="1" applyBorder="1" applyAlignment="1">
      <alignment horizontal="center"/>
    </xf>
    <xf numFmtId="43" fontId="9" fillId="0" borderId="10" xfId="35" applyFont="1" applyFill="1" applyBorder="1"/>
    <xf numFmtId="15" fontId="9" fillId="0" borderId="10" xfId="33" applyNumberFormat="1" applyFont="1" applyFill="1" applyBorder="1"/>
    <xf numFmtId="43" fontId="9" fillId="0" borderId="10" xfId="1" applyFont="1" applyFill="1" applyBorder="1" applyAlignment="1">
      <alignment horizontal="center"/>
    </xf>
    <xf numFmtId="0" fontId="2" fillId="0" borderId="14" xfId="0" applyFont="1" applyBorder="1" applyAlignment="1">
      <alignment horizontal="left"/>
    </xf>
    <xf numFmtId="43" fontId="9" fillId="0" borderId="10" xfId="35" applyFont="1" applyFill="1" applyBorder="1" applyAlignment="1">
      <alignment horizontal="center"/>
    </xf>
    <xf numFmtId="41" fontId="9" fillId="0" borderId="10" xfId="33" quotePrefix="1" applyFont="1" applyFill="1" applyBorder="1" applyAlignment="1">
      <alignment horizontal="center"/>
    </xf>
    <xf numFmtId="0" fontId="9" fillId="0" borderId="23" xfId="0" applyFont="1" applyBorder="1" applyAlignment="1">
      <alignment horizontal="left" indent="1"/>
    </xf>
    <xf numFmtId="166" fontId="9" fillId="0" borderId="25" xfId="35" applyNumberFormat="1" applyFont="1" applyFill="1" applyBorder="1"/>
    <xf numFmtId="43" fontId="9" fillId="0" borderId="25" xfId="35" applyFont="1" applyFill="1" applyBorder="1"/>
    <xf numFmtId="41" fontId="9" fillId="0" borderId="25" xfId="33" applyFont="1" applyFill="1" applyBorder="1" applyAlignment="1">
      <alignment horizontal="left"/>
    </xf>
    <xf numFmtId="41" fontId="9" fillId="0" borderId="25" xfId="33" quotePrefix="1" applyFont="1" applyFill="1" applyBorder="1" applyAlignment="1">
      <alignment horizontal="center"/>
    </xf>
    <xf numFmtId="15" fontId="9" fillId="0" borderId="25" xfId="33" quotePrefix="1" applyNumberFormat="1" applyFont="1" applyFill="1" applyBorder="1" applyAlignment="1">
      <alignment horizontal="center"/>
    </xf>
    <xf numFmtId="0" fontId="9" fillId="0" borderId="22" xfId="0" applyFont="1" applyBorder="1" applyAlignment="1">
      <alignment horizontal="center"/>
    </xf>
    <xf numFmtId="41" fontId="9" fillId="0" borderId="16" xfId="33" applyFont="1" applyFill="1" applyBorder="1" applyAlignment="1">
      <alignment horizontal="left"/>
    </xf>
    <xf numFmtId="41" fontId="9" fillId="0" borderId="16" xfId="0" applyNumberFormat="1" applyFont="1" applyBorder="1"/>
    <xf numFmtId="15" fontId="9" fillId="0" borderId="25" xfId="33" applyNumberFormat="1" applyFont="1" applyFill="1" applyBorder="1" applyAlignment="1">
      <alignment horizontal="center"/>
    </xf>
    <xf numFmtId="0" fontId="9" fillId="0" borderId="34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34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 wrapText="1"/>
    </xf>
    <xf numFmtId="0" fontId="9" fillId="4" borderId="25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41" fontId="9" fillId="4" borderId="25" xfId="0" applyNumberFormat="1" applyFont="1" applyFill="1" applyBorder="1"/>
    <xf numFmtId="41" fontId="9" fillId="4" borderId="26" xfId="0" applyNumberFormat="1" applyFont="1" applyFill="1" applyBorder="1"/>
    <xf numFmtId="41" fontId="9" fillId="4" borderId="17" xfId="33" applyFont="1" applyFill="1" applyBorder="1" applyAlignment="1">
      <alignment horizontal="right"/>
    </xf>
    <xf numFmtId="41" fontId="9" fillId="4" borderId="11" xfId="0" applyNumberFormat="1" applyFont="1" applyFill="1" applyBorder="1"/>
    <xf numFmtId="41" fontId="9" fillId="4" borderId="10" xfId="0" applyNumberFormat="1" applyFont="1" applyFill="1" applyBorder="1"/>
    <xf numFmtId="41" fontId="0" fillId="4" borderId="33" xfId="0" applyNumberFormat="1" applyFill="1" applyBorder="1"/>
    <xf numFmtId="41" fontId="9" fillId="4" borderId="46" xfId="0" applyNumberFormat="1" applyFont="1" applyFill="1" applyBorder="1"/>
    <xf numFmtId="0" fontId="9" fillId="0" borderId="56" xfId="0" applyFont="1" applyBorder="1"/>
    <xf numFmtId="43" fontId="0" fillId="0" borderId="0" xfId="1" applyFont="1"/>
    <xf numFmtId="0" fontId="9" fillId="3" borderId="14" xfId="0" applyFont="1" applyFill="1" applyBorder="1" applyAlignment="1">
      <alignment horizontal="center"/>
    </xf>
    <xf numFmtId="0" fontId="9" fillId="3" borderId="47" xfId="0" applyFont="1" applyFill="1" applyBorder="1"/>
    <xf numFmtId="0" fontId="9" fillId="3" borderId="47" xfId="0" applyFont="1" applyFill="1" applyBorder="1" applyAlignment="1">
      <alignment horizontal="center"/>
    </xf>
    <xf numFmtId="0" fontId="9" fillId="3" borderId="47" xfId="0" applyFont="1" applyFill="1" applyBorder="1" applyAlignment="1">
      <alignment horizontal="left" indent="1"/>
    </xf>
    <xf numFmtId="41" fontId="9" fillId="3" borderId="46" xfId="33" applyFont="1" applyFill="1" applyBorder="1"/>
    <xf numFmtId="0" fontId="9" fillId="3" borderId="25" xfId="0" applyFont="1" applyFill="1" applyBorder="1" applyAlignment="1">
      <alignment horizontal="center"/>
    </xf>
    <xf numFmtId="0" fontId="0" fillId="3" borderId="0" xfId="0" applyFill="1"/>
    <xf numFmtId="0" fontId="9" fillId="2" borderId="57" xfId="0" applyFont="1" applyFill="1" applyBorder="1" applyAlignment="1">
      <alignment horizontal="center"/>
    </xf>
    <xf numFmtId="41" fontId="9" fillId="3" borderId="56" xfId="33" applyFont="1" applyFill="1" applyBorder="1" applyAlignment="1">
      <alignment horizontal="right"/>
    </xf>
    <xf numFmtId="166" fontId="9" fillId="3" borderId="56" xfId="1" applyNumberFormat="1" applyFont="1" applyFill="1" applyBorder="1"/>
    <xf numFmtId="43" fontId="9" fillId="3" borderId="56" xfId="1" applyFont="1" applyFill="1" applyBorder="1"/>
    <xf numFmtId="172" fontId="9" fillId="3" borderId="56" xfId="34" applyNumberFormat="1" applyFont="1" applyFill="1" applyBorder="1" applyAlignment="1">
      <alignment horizontal="center"/>
    </xf>
    <xf numFmtId="0" fontId="9" fillId="3" borderId="56" xfId="0" applyFont="1" applyFill="1" applyBorder="1" applyAlignment="1">
      <alignment horizontal="center"/>
    </xf>
    <xf numFmtId="41" fontId="9" fillId="3" borderId="56" xfId="33" applyFont="1" applyFill="1" applyBorder="1"/>
    <xf numFmtId="0" fontId="9" fillId="3" borderId="56" xfId="0" applyFont="1" applyFill="1" applyBorder="1"/>
    <xf numFmtId="172" fontId="9" fillId="3" borderId="46" xfId="34" applyNumberFormat="1" applyFont="1" applyFill="1" applyBorder="1" applyAlignment="1">
      <alignment horizontal="center"/>
    </xf>
    <xf numFmtId="0" fontId="9" fillId="3" borderId="46" xfId="0" applyFont="1" applyFill="1" applyBorder="1"/>
    <xf numFmtId="41" fontId="9" fillId="3" borderId="46" xfId="0" applyNumberFormat="1" applyFont="1" applyFill="1" applyBorder="1"/>
    <xf numFmtId="41" fontId="9" fillId="3" borderId="56" xfId="0" applyNumberFormat="1" applyFont="1" applyFill="1" applyBorder="1"/>
    <xf numFmtId="41" fontId="0" fillId="3" borderId="0" xfId="0" applyNumberFormat="1" applyFill="1"/>
    <xf numFmtId="0" fontId="9" fillId="2" borderId="58" xfId="0" applyFont="1" applyFill="1" applyBorder="1" applyAlignment="1">
      <alignment horizontal="center"/>
    </xf>
    <xf numFmtId="0" fontId="9" fillId="2" borderId="40" xfId="0" applyFont="1" applyFill="1" applyBorder="1"/>
    <xf numFmtId="0" fontId="9" fillId="2" borderId="40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left" indent="1"/>
    </xf>
    <xf numFmtId="41" fontId="9" fillId="2" borderId="9" xfId="33" applyFont="1" applyFill="1" applyBorder="1"/>
    <xf numFmtId="41" fontId="9" fillId="2" borderId="9" xfId="33" applyFont="1" applyFill="1" applyBorder="1" applyAlignment="1">
      <alignment horizontal="right"/>
    </xf>
    <xf numFmtId="172" fontId="9" fillId="2" borderId="9" xfId="33" applyNumberFormat="1" applyFont="1" applyFill="1" applyBorder="1" applyAlignment="1">
      <alignment horizontal="right"/>
    </xf>
    <xf numFmtId="0" fontId="2" fillId="2" borderId="49" xfId="0" applyFont="1" applyFill="1" applyBorder="1" applyAlignment="1">
      <alignment horizontal="left"/>
    </xf>
    <xf numFmtId="0" fontId="9" fillId="2" borderId="49" xfId="0" applyFont="1" applyFill="1" applyBorder="1"/>
    <xf numFmtId="0" fontId="9" fillId="2" borderId="49" xfId="0" applyFont="1" applyFill="1" applyBorder="1" applyAlignment="1">
      <alignment horizontal="center"/>
    </xf>
    <xf numFmtId="0" fontId="9" fillId="2" borderId="49" xfId="0" applyFont="1" applyFill="1" applyBorder="1" applyAlignment="1">
      <alignment horizontal="left" indent="1"/>
    </xf>
    <xf numFmtId="41" fontId="9" fillId="2" borderId="49" xfId="33" applyFont="1" applyFill="1" applyBorder="1"/>
    <xf numFmtId="41" fontId="9" fillId="2" borderId="49" xfId="33" applyFont="1" applyFill="1" applyBorder="1" applyAlignment="1">
      <alignment horizontal="right"/>
    </xf>
    <xf numFmtId="43" fontId="9" fillId="2" borderId="49" xfId="35" applyFont="1" applyFill="1" applyBorder="1"/>
    <xf numFmtId="41" fontId="9" fillId="2" borderId="49" xfId="33" applyFont="1" applyFill="1" applyBorder="1" applyAlignment="1">
      <alignment horizontal="left"/>
    </xf>
    <xf numFmtId="172" fontId="9" fillId="2" borderId="49" xfId="33" applyNumberFormat="1" applyFont="1" applyFill="1" applyBorder="1" applyAlignment="1">
      <alignment horizontal="center"/>
    </xf>
    <xf numFmtId="41" fontId="9" fillId="0" borderId="49" xfId="0" applyNumberFormat="1" applyFont="1" applyBorder="1"/>
    <xf numFmtId="0" fontId="9" fillId="2" borderId="46" xfId="0" applyFont="1" applyFill="1" applyBorder="1" applyAlignment="1">
      <alignment horizontal="left" indent="1"/>
    </xf>
    <xf numFmtId="166" fontId="9" fillId="0" borderId="46" xfId="35" applyNumberFormat="1" applyFont="1" applyFill="1" applyBorder="1"/>
    <xf numFmtId="0" fontId="9" fillId="2" borderId="17" xfId="0" applyFont="1" applyFill="1" applyBorder="1" applyAlignment="1">
      <alignment horizontal="center"/>
    </xf>
    <xf numFmtId="0" fontId="9" fillId="5" borderId="14" xfId="0" applyFont="1" applyFill="1" applyBorder="1" applyAlignment="1">
      <alignment horizontal="center"/>
    </xf>
    <xf numFmtId="0" fontId="2" fillId="0" borderId="33" xfId="0" applyFont="1" applyBorder="1"/>
    <xf numFmtId="0" fontId="2" fillId="0" borderId="19" xfId="0" applyFont="1" applyBorder="1"/>
    <xf numFmtId="0" fontId="2" fillId="0" borderId="19" xfId="0" applyFont="1" applyBorder="1" applyAlignment="1">
      <alignment horizontal="center"/>
    </xf>
    <xf numFmtId="0" fontId="2" fillId="0" borderId="20" xfId="0" applyFont="1" applyBorder="1"/>
    <xf numFmtId="0" fontId="2" fillId="0" borderId="20" xfId="0" applyFont="1" applyBorder="1" applyAlignment="1">
      <alignment horizontal="center"/>
    </xf>
    <xf numFmtId="41" fontId="14" fillId="0" borderId="33" xfId="0" applyNumberFormat="1" applyFont="1" applyBorder="1"/>
    <xf numFmtId="41" fontId="2" fillId="0" borderId="20" xfId="0" applyNumberFormat="1" applyFont="1" applyBorder="1"/>
    <xf numFmtId="43" fontId="0" fillId="0" borderId="0" xfId="0" applyNumberFormat="1"/>
    <xf numFmtId="0" fontId="9" fillId="3" borderId="56" xfId="0" applyFont="1" applyFill="1" applyBorder="1" applyAlignment="1">
      <alignment horizontal="left" indent="1"/>
    </xf>
    <xf numFmtId="41" fontId="9" fillId="3" borderId="56" xfId="33" applyFont="1" applyFill="1" applyBorder="1" applyAlignment="1">
      <alignment horizontal="left"/>
    </xf>
    <xf numFmtId="172" fontId="9" fillId="3" borderId="56" xfId="33" applyNumberFormat="1" applyFont="1" applyFill="1" applyBorder="1" applyAlignment="1">
      <alignment horizontal="center"/>
    </xf>
    <xf numFmtId="166" fontId="9" fillId="3" borderId="56" xfId="35" applyNumberFormat="1" applyFont="1" applyFill="1" applyBorder="1"/>
    <xf numFmtId="0" fontId="9" fillId="2" borderId="59" xfId="0" applyFont="1" applyFill="1" applyBorder="1" applyAlignment="1">
      <alignment horizontal="center"/>
    </xf>
    <xf numFmtId="41" fontId="9" fillId="0" borderId="17" xfId="0" applyNumberFormat="1" applyFont="1" applyBorder="1"/>
    <xf numFmtId="0" fontId="9" fillId="0" borderId="17" xfId="0" applyFont="1" applyBorder="1"/>
    <xf numFmtId="41" fontId="0" fillId="0" borderId="0" xfId="2" applyFont="1"/>
    <xf numFmtId="43" fontId="0" fillId="0" borderId="0" xfId="1" applyFont="1" applyFill="1"/>
    <xf numFmtId="41" fontId="0" fillId="0" borderId="0" xfId="0" applyNumberFormat="1" applyFill="1"/>
    <xf numFmtId="43" fontId="9" fillId="0" borderId="0" xfId="1" applyFont="1" applyFill="1"/>
    <xf numFmtId="41" fontId="9" fillId="0" borderId="0" xfId="0" applyNumberFormat="1" applyFont="1" applyFill="1"/>
    <xf numFmtId="0" fontId="0" fillId="0" borderId="0" xfId="0" applyAlignment="1">
      <alignment horizontal="center" vertical="center"/>
    </xf>
    <xf numFmtId="41" fontId="0" fillId="3" borderId="0" xfId="2" applyFont="1" applyFill="1"/>
    <xf numFmtId="41" fontId="14" fillId="0" borderId="0" xfId="2" applyFont="1"/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0" xfId="0"/>
    <xf numFmtId="41" fontId="24" fillId="0" borderId="0" xfId="2" applyFont="1"/>
    <xf numFmtId="41" fontId="24" fillId="0" borderId="0" xfId="2" applyFont="1" applyAlignment="1">
      <alignment horizontal="center"/>
    </xf>
    <xf numFmtId="41" fontId="25" fillId="0" borderId="0" xfId="2" applyFont="1"/>
    <xf numFmtId="41" fontId="25" fillId="0" borderId="0" xfId="2" applyFont="1" applyFill="1" applyAlignment="1"/>
    <xf numFmtId="41" fontId="29" fillId="0" borderId="0" xfId="2" applyFont="1" applyFill="1" applyAlignment="1"/>
    <xf numFmtId="41" fontId="30" fillId="0" borderId="0" xfId="2" applyFont="1" applyFill="1" applyBorder="1" applyAlignment="1">
      <alignment horizontal="left"/>
    </xf>
    <xf numFmtId="41" fontId="30" fillId="0" borderId="0" xfId="2" applyFont="1" applyFill="1" applyAlignment="1"/>
    <xf numFmtId="41" fontId="26" fillId="0" borderId="0" xfId="2" applyFont="1"/>
    <xf numFmtId="41" fontId="27" fillId="0" borderId="0" xfId="2" applyFont="1"/>
    <xf numFmtId="41" fontId="28" fillId="0" borderId="0" xfId="2" applyFont="1" applyAlignment="1">
      <alignment horizontal="center"/>
    </xf>
    <xf numFmtId="41" fontId="27" fillId="0" borderId="0" xfId="2" applyFont="1" applyAlignment="1">
      <alignment horizontal="center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0" xfId="0"/>
    <xf numFmtId="0" fontId="9" fillId="0" borderId="6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50" xfId="0" applyFont="1" applyBorder="1" applyAlignment="1">
      <alignment horizontal="center" vertical="center" wrapText="1"/>
    </xf>
    <xf numFmtId="0" fontId="9" fillId="0" borderId="51" xfId="0" applyFont="1" applyBorder="1" applyAlignment="1">
      <alignment horizontal="center" vertical="center" wrapText="1"/>
    </xf>
    <xf numFmtId="0" fontId="9" fillId="0" borderId="52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0" fontId="9" fillId="0" borderId="43" xfId="0" applyFont="1" applyBorder="1" applyAlignment="1">
      <alignment horizontal="center" vertical="center" wrapText="1"/>
    </xf>
    <xf numFmtId="0" fontId="9" fillId="0" borderId="44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53" xfId="0" applyFont="1" applyBorder="1" applyAlignment="1">
      <alignment horizontal="center" vertical="center" wrapText="1"/>
    </xf>
    <xf numFmtId="0" fontId="9" fillId="0" borderId="54" xfId="0" applyFont="1" applyBorder="1" applyAlignment="1">
      <alignment horizontal="center" vertical="center" wrapText="1"/>
    </xf>
    <xf numFmtId="0" fontId="9" fillId="0" borderId="55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50" xfId="0" applyFont="1" applyBorder="1" applyAlignment="1">
      <alignment horizontal="center" vertical="center"/>
    </xf>
    <xf numFmtId="0" fontId="9" fillId="0" borderId="51" xfId="0" applyFont="1" applyBorder="1" applyAlignment="1">
      <alignment horizontal="center" vertical="center"/>
    </xf>
    <xf numFmtId="0" fontId="9" fillId="0" borderId="52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69" fontId="15" fillId="0" borderId="0" xfId="0" applyNumberFormat="1" applyFont="1" applyAlignment="1">
      <alignment horizontal="left" wrapText="1"/>
    </xf>
    <xf numFmtId="0" fontId="0" fillId="0" borderId="0" xfId="0"/>
    <xf numFmtId="0" fontId="21" fillId="0" borderId="0" xfId="0" applyFont="1"/>
    <xf numFmtId="0" fontId="0" fillId="0" borderId="38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20" fillId="0" borderId="38" xfId="0" applyFont="1" applyBorder="1" applyAlignment="1">
      <alignment horizontal="center" vertical="center"/>
    </xf>
    <xf numFmtId="0" fontId="20" fillId="0" borderId="39" xfId="0" applyFont="1" applyBorder="1" applyAlignment="1">
      <alignment horizontal="center" vertical="center"/>
    </xf>
    <xf numFmtId="0" fontId="20" fillId="0" borderId="40" xfId="0" applyFont="1" applyBorder="1" applyAlignment="1">
      <alignment horizontal="center" vertical="center"/>
    </xf>
    <xf numFmtId="0" fontId="20" fillId="0" borderId="37" xfId="0" applyFont="1" applyBorder="1" applyAlignment="1">
      <alignment horizontal="center" vertical="center"/>
    </xf>
    <xf numFmtId="0" fontId="20" fillId="0" borderId="43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 wrapText="1"/>
    </xf>
    <xf numFmtId="0" fontId="14" fillId="0" borderId="39" xfId="0" applyFont="1" applyBorder="1" applyAlignment="1">
      <alignment horizontal="center" vertical="center" wrapText="1"/>
    </xf>
    <xf numFmtId="0" fontId="14" fillId="0" borderId="40" xfId="0" applyFont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4" fillId="0" borderId="41" xfId="0" applyFont="1" applyBorder="1" applyAlignment="1">
      <alignment horizontal="center" vertical="center" wrapText="1"/>
    </xf>
    <xf numFmtId="0" fontId="14" fillId="0" borderId="42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8" fillId="0" borderId="38" xfId="39" applyFont="1" applyBorder="1" applyAlignment="1">
      <alignment horizontal="center" vertical="center"/>
    </xf>
    <xf numFmtId="0" fontId="8" fillId="0" borderId="39" xfId="39" applyFont="1" applyBorder="1" applyAlignment="1">
      <alignment horizontal="center" vertical="center"/>
    </xf>
    <xf numFmtId="0" fontId="8" fillId="0" borderId="40" xfId="39" applyFont="1" applyBorder="1" applyAlignment="1">
      <alignment horizontal="center" vertical="center"/>
    </xf>
    <xf numFmtId="0" fontId="9" fillId="3" borderId="15" xfId="0" applyFont="1" applyFill="1" applyBorder="1"/>
    <xf numFmtId="0" fontId="9" fillId="3" borderId="15" xfId="0" applyFont="1" applyFill="1" applyBorder="1" applyAlignment="1">
      <alignment horizontal="center"/>
    </xf>
    <xf numFmtId="0" fontId="9" fillId="3" borderId="15" xfId="0" applyFont="1" applyFill="1" applyBorder="1" applyAlignment="1">
      <alignment horizontal="left" indent="1"/>
    </xf>
    <xf numFmtId="41" fontId="9" fillId="3" borderId="10" xfId="33" applyFont="1" applyFill="1" applyBorder="1"/>
    <xf numFmtId="41" fontId="9" fillId="3" borderId="10" xfId="33" applyFont="1" applyFill="1" applyBorder="1" applyAlignment="1">
      <alignment horizontal="right"/>
    </xf>
    <xf numFmtId="166" fontId="9" fillId="3" borderId="10" xfId="1" applyNumberFormat="1" applyFont="1" applyFill="1" applyBorder="1"/>
    <xf numFmtId="43" fontId="9" fillId="3" borderId="10" xfId="1" applyFont="1" applyFill="1" applyBorder="1"/>
    <xf numFmtId="0" fontId="9" fillId="3" borderId="29" xfId="0" applyFont="1" applyFill="1" applyBorder="1" applyAlignment="1">
      <alignment horizontal="center"/>
    </xf>
    <xf numFmtId="41" fontId="9" fillId="3" borderId="10" xfId="33" applyFont="1" applyFill="1" applyBorder="1" applyAlignment="1">
      <alignment horizontal="left"/>
    </xf>
    <xf numFmtId="15" fontId="9" fillId="3" borderId="10" xfId="33" quotePrefix="1" applyNumberFormat="1" applyFont="1" applyFill="1" applyBorder="1" applyAlignment="1">
      <alignment horizontal="center"/>
    </xf>
    <xf numFmtId="0" fontId="9" fillId="3" borderId="10" xfId="0" applyFont="1" applyFill="1" applyBorder="1" applyAlignment="1">
      <alignment horizontal="center"/>
    </xf>
    <xf numFmtId="0" fontId="9" fillId="3" borderId="10" xfId="0" applyFont="1" applyFill="1" applyBorder="1"/>
    <xf numFmtId="41" fontId="9" fillId="3" borderId="10" xfId="0" applyNumberFormat="1" applyFont="1" applyFill="1" applyBorder="1"/>
    <xf numFmtId="41" fontId="9" fillId="3" borderId="26" xfId="0" applyNumberFormat="1" applyFont="1" applyFill="1" applyBorder="1"/>
    <xf numFmtId="41" fontId="9" fillId="3" borderId="31" xfId="0" applyNumberFormat="1" applyFont="1" applyFill="1" applyBorder="1"/>
    <xf numFmtId="15" fontId="9" fillId="3" borderId="10" xfId="34" quotePrefix="1" applyNumberFormat="1" applyFont="1" applyFill="1" applyBorder="1" applyAlignment="1">
      <alignment horizontal="center"/>
    </xf>
    <xf numFmtId="15" fontId="9" fillId="3" borderId="10" xfId="34" applyNumberFormat="1" applyFont="1" applyFill="1" applyBorder="1" applyAlignment="1">
      <alignment horizontal="center"/>
    </xf>
    <xf numFmtId="15" fontId="9" fillId="3" borderId="10" xfId="33" applyNumberFormat="1" applyFont="1" applyFill="1" applyBorder="1" applyAlignment="1">
      <alignment horizontal="center"/>
    </xf>
    <xf numFmtId="167" fontId="9" fillId="3" borderId="29" xfId="9" applyNumberFormat="1" applyFont="1" applyFill="1" applyBorder="1" applyAlignment="1">
      <alignment horizontal="center"/>
    </xf>
    <xf numFmtId="0" fontId="9" fillId="3" borderId="27" xfId="0" applyFont="1" applyFill="1" applyBorder="1"/>
    <xf numFmtId="0" fontId="9" fillId="3" borderId="27" xfId="0" applyFont="1" applyFill="1" applyBorder="1" applyAlignment="1">
      <alignment horizontal="center"/>
    </xf>
    <xf numFmtId="0" fontId="9" fillId="3" borderId="27" xfId="0" applyFont="1" applyFill="1" applyBorder="1" applyAlignment="1">
      <alignment horizontal="left" indent="1"/>
    </xf>
    <xf numFmtId="41" fontId="9" fillId="3" borderId="26" xfId="33" applyFont="1" applyFill="1" applyBorder="1"/>
    <xf numFmtId="41" fontId="9" fillId="3" borderId="26" xfId="33" applyFont="1" applyFill="1" applyBorder="1" applyAlignment="1">
      <alignment horizontal="right"/>
    </xf>
    <xf numFmtId="166" fontId="9" fillId="3" borderId="26" xfId="1" applyNumberFormat="1" applyFont="1" applyFill="1" applyBorder="1"/>
    <xf numFmtId="43" fontId="9" fillId="3" borderId="26" xfId="1" applyFont="1" applyFill="1" applyBorder="1"/>
    <xf numFmtId="0" fontId="9" fillId="3" borderId="26" xfId="0" applyFont="1" applyFill="1" applyBorder="1" applyAlignment="1">
      <alignment horizontal="center"/>
    </xf>
    <xf numFmtId="41" fontId="9" fillId="3" borderId="26" xfId="33" applyFont="1" applyFill="1" applyBorder="1" applyAlignment="1">
      <alignment horizontal="left"/>
    </xf>
    <xf numFmtId="0" fontId="9" fillId="3" borderId="26" xfId="0" applyFont="1" applyFill="1" applyBorder="1"/>
    <xf numFmtId="0" fontId="9" fillId="6" borderId="14" xfId="0" applyFont="1" applyFill="1" applyBorder="1" applyAlignment="1">
      <alignment horizontal="center"/>
    </xf>
    <xf numFmtId="0" fontId="9" fillId="6" borderId="27" xfId="0" applyFont="1" applyFill="1" applyBorder="1"/>
    <xf numFmtId="0" fontId="9" fillId="6" borderId="27" xfId="0" applyFont="1" applyFill="1" applyBorder="1" applyAlignment="1">
      <alignment horizontal="center"/>
    </xf>
    <xf numFmtId="0" fontId="9" fillId="6" borderId="27" xfId="0" applyFont="1" applyFill="1" applyBorder="1" applyAlignment="1">
      <alignment horizontal="left" indent="1"/>
    </xf>
    <xf numFmtId="41" fontId="9" fillId="6" borderId="26" xfId="33" applyFont="1" applyFill="1" applyBorder="1"/>
    <xf numFmtId="41" fontId="9" fillId="6" borderId="26" xfId="33" applyFont="1" applyFill="1" applyBorder="1" applyAlignment="1">
      <alignment horizontal="right"/>
    </xf>
    <xf numFmtId="166" fontId="9" fillId="6" borderId="26" xfId="1" applyNumberFormat="1" applyFont="1" applyFill="1" applyBorder="1"/>
    <xf numFmtId="43" fontId="9" fillId="6" borderId="26" xfId="1" applyFont="1" applyFill="1" applyBorder="1"/>
    <xf numFmtId="0" fontId="9" fillId="6" borderId="26" xfId="0" applyFont="1" applyFill="1" applyBorder="1" applyAlignment="1">
      <alignment horizontal="center"/>
    </xf>
    <xf numFmtId="41" fontId="9" fillId="6" borderId="26" xfId="33" applyFont="1" applyFill="1" applyBorder="1" applyAlignment="1">
      <alignment horizontal="left"/>
    </xf>
    <xf numFmtId="15" fontId="9" fillId="6" borderId="26" xfId="33" applyNumberFormat="1" applyFont="1" applyFill="1" applyBorder="1" applyAlignment="1">
      <alignment horizontal="center"/>
    </xf>
    <xf numFmtId="0" fontId="9" fillId="6" borderId="26" xfId="0" applyFont="1" applyFill="1" applyBorder="1"/>
    <xf numFmtId="15" fontId="9" fillId="6" borderId="26" xfId="34" applyNumberFormat="1" applyFont="1" applyFill="1" applyBorder="1" applyAlignment="1">
      <alignment horizontal="center"/>
    </xf>
    <xf numFmtId="41" fontId="9" fillId="6" borderId="26" xfId="0" applyNumberFormat="1" applyFont="1" applyFill="1" applyBorder="1"/>
    <xf numFmtId="41" fontId="9" fillId="6" borderId="31" xfId="0" applyNumberFormat="1" applyFont="1" applyFill="1" applyBorder="1"/>
    <xf numFmtId="41" fontId="9" fillId="6" borderId="46" xfId="0" applyNumberFormat="1" applyFont="1" applyFill="1" applyBorder="1"/>
    <xf numFmtId="0" fontId="9" fillId="6" borderId="26" xfId="0" applyFont="1" applyFill="1" applyBorder="1" applyAlignment="1">
      <alignment vertical="center"/>
    </xf>
    <xf numFmtId="41" fontId="0" fillId="6" borderId="0" xfId="0" applyNumberFormat="1" applyFill="1"/>
    <xf numFmtId="0" fontId="0" fillId="6" borderId="0" xfId="0" applyFill="1"/>
    <xf numFmtId="0" fontId="9" fillId="3" borderId="26" xfId="0" quotePrefix="1" applyFont="1" applyFill="1" applyBorder="1" applyAlignment="1">
      <alignment horizontal="center"/>
    </xf>
    <xf numFmtId="15" fontId="9" fillId="3" borderId="26" xfId="33" quotePrefix="1" applyNumberFormat="1" applyFont="1" applyFill="1" applyBorder="1" applyAlignment="1">
      <alignment horizontal="center"/>
    </xf>
    <xf numFmtId="15" fontId="9" fillId="3" borderId="26" xfId="34" quotePrefix="1" applyNumberFormat="1" applyFont="1" applyFill="1" applyBorder="1" applyAlignment="1">
      <alignment horizontal="center"/>
    </xf>
    <xf numFmtId="0" fontId="9" fillId="6" borderId="26" xfId="0" quotePrefix="1" applyFont="1" applyFill="1" applyBorder="1" applyAlignment="1">
      <alignment horizontal="center"/>
    </xf>
    <xf numFmtId="15" fontId="9" fillId="6" borderId="26" xfId="33" quotePrefix="1" applyNumberFormat="1" applyFont="1" applyFill="1" applyBorder="1" applyAlignment="1">
      <alignment horizontal="center"/>
    </xf>
    <xf numFmtId="15" fontId="9" fillId="6" borderId="26" xfId="34" quotePrefix="1" applyNumberFormat="1" applyFont="1" applyFill="1" applyBorder="1" applyAlignment="1">
      <alignment horizontal="center"/>
    </xf>
  </cellXfs>
  <cellStyles count="40">
    <cellStyle name="Comma" xfId="1" builtinId="3"/>
    <cellStyle name="Comma [0]" xfId="2" builtinId="6"/>
    <cellStyle name="Comma [0] 10" xfId="8"/>
    <cellStyle name="Comma [0] 10 10" xfId="33"/>
    <cellStyle name="Comma [0] 10 2 2 6 2" xfId="29"/>
    <cellStyle name="Comma [0] 10 2 9 3" xfId="34"/>
    <cellStyle name="Comma [0] 123 3" xfId="18"/>
    <cellStyle name="Comma [0] 14" xfId="24"/>
    <cellStyle name="Comma [0] 170" xfId="11"/>
    <cellStyle name="Comma [0] 2" xfId="21"/>
    <cellStyle name="Comma [0] 2 12 2" xfId="31"/>
    <cellStyle name="Comma [0] 2 3" xfId="13"/>
    <cellStyle name="Comma [0] 23" xfId="6"/>
    <cellStyle name="Comma [0] 4" xfId="3"/>
    <cellStyle name="Comma [0] 4 2" xfId="25"/>
    <cellStyle name="Comma [0] 46" xfId="37"/>
    <cellStyle name="Comma [0] 5" xfId="14"/>
    <cellStyle name="Comma [0] 6" xfId="22"/>
    <cellStyle name="Comma 11" xfId="35"/>
    <cellStyle name="Comma 136" xfId="30"/>
    <cellStyle name="Comma 2" xfId="9"/>
    <cellStyle name="Comma 2 2 10" xfId="27"/>
    <cellStyle name="Comma 2 2 10 2" xfId="28"/>
    <cellStyle name="Comma 2 4 2 2 2 2 2" xfId="7"/>
    <cellStyle name="Comma 3" xfId="19"/>
    <cellStyle name="Comma 4" xfId="5"/>
    <cellStyle name="Comma 5" xfId="32"/>
    <cellStyle name="Normal" xfId="0" builtinId="0"/>
    <cellStyle name="Normal 10 10 2" xfId="26"/>
    <cellStyle name="Normal 13 4 3" xfId="39"/>
    <cellStyle name="Normal 199 3" xfId="17"/>
    <cellStyle name="Normal 2" xfId="20"/>
    <cellStyle name="Normal 253" xfId="10"/>
    <cellStyle name="Normal 3 2" xfId="16"/>
    <cellStyle name="Normal 45" xfId="23"/>
    <cellStyle name="Normal 46 2" xfId="15"/>
    <cellStyle name="Normal 5" xfId="4"/>
    <cellStyle name="Normal 5 2 2" xfId="12"/>
    <cellStyle name="Normal 8" xfId="38"/>
    <cellStyle name="TableStyleLight1" xfId="3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30"/>
  <sheetViews>
    <sheetView topLeftCell="K9" workbookViewId="0">
      <selection activeCell="N30" sqref="N30"/>
    </sheetView>
  </sheetViews>
  <sheetFormatPr defaultRowHeight="15" x14ac:dyDescent="0.25"/>
  <cols>
    <col min="1" max="1" width="5.28515625" customWidth="1"/>
    <col min="2" max="2" width="12.140625" hidden="1" customWidth="1"/>
    <col min="3" max="3" width="12" hidden="1" customWidth="1"/>
    <col min="4" max="4" width="15.42578125" bestFit="1" customWidth="1"/>
    <col min="5" max="5" width="36.140625" bestFit="1" customWidth="1"/>
    <col min="7" max="7" width="9.28515625" bestFit="1" customWidth="1"/>
    <col min="8" max="8" width="32.42578125" bestFit="1" customWidth="1"/>
    <col min="9" max="9" width="11.5703125" bestFit="1" customWidth="1"/>
    <col min="10" max="10" width="79.42578125" hidden="1" customWidth="1"/>
    <col min="11" max="11" width="31.5703125" bestFit="1" customWidth="1"/>
    <col min="12" max="12" width="9.42578125" bestFit="1" customWidth="1"/>
    <col min="13" max="13" width="5.85546875" bestFit="1" customWidth="1"/>
    <col min="14" max="14" width="38.42578125" bestFit="1" customWidth="1"/>
    <col min="15" max="15" width="72.140625" bestFit="1" customWidth="1"/>
    <col min="16" max="16" width="8.140625" bestFit="1" customWidth="1"/>
    <col min="17" max="18" width="9.42578125" bestFit="1" customWidth="1"/>
    <col min="19" max="19" width="9.5703125" bestFit="1" customWidth="1"/>
    <col min="20" max="20" width="13.85546875" customWidth="1"/>
    <col min="21" max="21" width="12.140625" bestFit="1" customWidth="1"/>
    <col min="22" max="22" width="3.7109375" bestFit="1" customWidth="1"/>
    <col min="23" max="23" width="13.85546875" bestFit="1" customWidth="1"/>
    <col min="24" max="24" width="9" bestFit="1" customWidth="1"/>
    <col min="25" max="25" width="10.7109375" customWidth="1"/>
    <col min="26" max="26" width="11" customWidth="1"/>
    <col min="27" max="27" width="9.85546875" customWidth="1"/>
    <col min="28" max="31" width="10.85546875" customWidth="1"/>
    <col min="32" max="32" width="11.140625" bestFit="1" customWidth="1"/>
    <col min="33" max="33" width="11.5703125" bestFit="1" customWidth="1"/>
    <col min="34" max="34" width="12.5703125" bestFit="1" customWidth="1"/>
    <col min="35" max="37" width="10.85546875" customWidth="1"/>
    <col min="38" max="38" width="12.5703125" bestFit="1" customWidth="1"/>
    <col min="39" max="39" width="11.5703125" bestFit="1" customWidth="1"/>
    <col min="40" max="42" width="10.85546875" customWidth="1"/>
    <col min="43" max="43" width="12.5703125" bestFit="1" customWidth="1"/>
    <col min="44" max="45" width="10.85546875" customWidth="1"/>
    <col min="46" max="46" width="11.5703125" bestFit="1" customWidth="1"/>
    <col min="47" max="47" width="10.85546875" customWidth="1"/>
    <col min="48" max="49" width="11.5703125" bestFit="1" customWidth="1"/>
    <col min="50" max="50" width="10.85546875" customWidth="1"/>
    <col min="51" max="51" width="12.5703125" bestFit="1" customWidth="1"/>
    <col min="52" max="52" width="11.5703125" bestFit="1" customWidth="1"/>
    <col min="53" max="53" width="12.5703125" bestFit="1" customWidth="1"/>
    <col min="54" max="65" width="10.85546875" customWidth="1"/>
    <col min="66" max="66" width="11.140625" bestFit="1" customWidth="1"/>
    <col min="67" max="67" width="10.85546875" customWidth="1"/>
    <col min="68" max="68" width="11.140625" bestFit="1" customWidth="1"/>
    <col min="69" max="69" width="12.140625" bestFit="1" customWidth="1"/>
    <col min="70" max="70" width="10.85546875" customWidth="1"/>
    <col min="71" max="71" width="11.140625" bestFit="1" customWidth="1"/>
    <col min="72" max="72" width="10.85546875" customWidth="1"/>
    <col min="73" max="73" width="12.140625" bestFit="1" customWidth="1"/>
    <col min="74" max="74" width="10.85546875" customWidth="1"/>
    <col min="75" max="75" width="11.140625" bestFit="1" customWidth="1"/>
    <col min="76" max="77" width="10.85546875" customWidth="1"/>
    <col min="78" max="79" width="11.140625" bestFit="1" customWidth="1"/>
    <col min="80" max="81" width="10.85546875" customWidth="1"/>
    <col min="82" max="83" width="12.140625" bestFit="1" customWidth="1"/>
    <col min="84" max="84" width="13.85546875" bestFit="1" customWidth="1"/>
    <col min="85" max="85" width="10.85546875" bestFit="1" customWidth="1"/>
    <col min="86" max="86" width="12.140625" bestFit="1" customWidth="1"/>
    <col min="87" max="87" width="13.85546875" bestFit="1" customWidth="1"/>
    <col min="88" max="88" width="10.140625" bestFit="1" customWidth="1"/>
  </cols>
  <sheetData>
    <row r="1" spans="1:86" x14ac:dyDescent="0.25">
      <c r="A1" s="41" t="s">
        <v>0</v>
      </c>
    </row>
    <row r="2" spans="1:86" x14ac:dyDescent="0.25">
      <c r="A2" s="41" t="s">
        <v>1</v>
      </c>
    </row>
    <row r="3" spans="1:86" x14ac:dyDescent="0.25">
      <c r="A3" s="42" t="s">
        <v>362</v>
      </c>
    </row>
    <row r="4" spans="1:86" x14ac:dyDescent="0.25">
      <c r="A4" s="42" t="s">
        <v>2</v>
      </c>
      <c r="CG4" s="43"/>
    </row>
    <row r="5" spans="1:86" ht="15.75" thickBot="1" x14ac:dyDescent="0.3"/>
    <row r="6" spans="1:86" ht="23.45" customHeight="1" thickBot="1" x14ac:dyDescent="0.3">
      <c r="A6" s="379" t="s">
        <v>3</v>
      </c>
      <c r="B6" s="382" t="s">
        <v>4</v>
      </c>
      <c r="C6" s="382" t="s">
        <v>5</v>
      </c>
      <c r="D6" s="382" t="s">
        <v>6</v>
      </c>
      <c r="E6" s="384" t="s">
        <v>7</v>
      </c>
      <c r="F6" s="385"/>
      <c r="G6" s="385"/>
      <c r="H6" s="385"/>
      <c r="I6" s="386"/>
      <c r="J6" s="376" t="s">
        <v>8</v>
      </c>
      <c r="K6" s="398" t="s">
        <v>9</v>
      </c>
      <c r="L6" s="399"/>
      <c r="M6" s="400"/>
      <c r="N6" s="392" t="s">
        <v>10</v>
      </c>
      <c r="O6" s="393"/>
      <c r="P6" s="394"/>
      <c r="Q6" s="401" t="s">
        <v>11</v>
      </c>
      <c r="R6" s="402"/>
      <c r="S6" s="403"/>
      <c r="T6" s="384" t="s">
        <v>12</v>
      </c>
      <c r="U6" s="385"/>
      <c r="V6" s="385"/>
      <c r="W6" s="386"/>
      <c r="X6" s="395" t="s">
        <v>496</v>
      </c>
      <c r="Y6" s="396"/>
      <c r="Z6" s="396"/>
      <c r="AA6" s="396"/>
      <c r="AB6" s="396"/>
      <c r="AC6" s="396"/>
      <c r="AD6" s="396"/>
      <c r="AE6" s="396"/>
      <c r="AF6" s="396"/>
      <c r="AG6" s="396"/>
      <c r="AH6" s="396"/>
      <c r="AI6" s="396"/>
      <c r="AJ6" s="396"/>
      <c r="AK6" s="396"/>
      <c r="AL6" s="397"/>
      <c r="AM6" s="395" t="s">
        <v>497</v>
      </c>
      <c r="AN6" s="396"/>
      <c r="AO6" s="396"/>
      <c r="AP6" s="396"/>
      <c r="AQ6" s="396"/>
      <c r="AR6" s="396"/>
      <c r="AS6" s="396"/>
      <c r="AT6" s="396"/>
      <c r="AU6" s="396"/>
      <c r="AV6" s="396"/>
      <c r="AW6" s="396"/>
      <c r="AX6" s="396"/>
      <c r="AY6" s="396"/>
      <c r="AZ6" s="396"/>
      <c r="BA6" s="397"/>
      <c r="BB6" s="392" t="s">
        <v>378</v>
      </c>
      <c r="BC6" s="393"/>
      <c r="BD6" s="393"/>
      <c r="BE6" s="393"/>
      <c r="BF6" s="394"/>
      <c r="BG6" s="395" t="s">
        <v>498</v>
      </c>
      <c r="BH6" s="396"/>
      <c r="BI6" s="396"/>
      <c r="BJ6" s="396"/>
      <c r="BK6" s="396"/>
      <c r="BL6" s="396"/>
      <c r="BM6" s="396"/>
      <c r="BN6" s="396"/>
      <c r="BO6" s="396"/>
      <c r="BP6" s="396"/>
      <c r="BQ6" s="396"/>
      <c r="BR6" s="396"/>
      <c r="BS6" s="396"/>
      <c r="BT6" s="396"/>
      <c r="BU6" s="397"/>
      <c r="BV6" s="395" t="s">
        <v>499</v>
      </c>
      <c r="BW6" s="396"/>
      <c r="BX6" s="396"/>
      <c r="BY6" s="396"/>
      <c r="BZ6" s="396"/>
      <c r="CA6" s="396"/>
      <c r="CB6" s="396"/>
      <c r="CC6" s="396"/>
      <c r="CD6" s="396"/>
      <c r="CE6" s="397"/>
      <c r="CF6" s="382" t="s">
        <v>500</v>
      </c>
      <c r="CG6" s="390" t="s">
        <v>14</v>
      </c>
    </row>
    <row r="7" spans="1:86" ht="23.45" customHeight="1" x14ac:dyDescent="0.25">
      <c r="A7" s="380"/>
      <c r="B7" s="377"/>
      <c r="C7" s="377"/>
      <c r="D7" s="377"/>
      <c r="E7" s="387"/>
      <c r="F7" s="388"/>
      <c r="G7" s="388"/>
      <c r="H7" s="388"/>
      <c r="I7" s="389"/>
      <c r="J7" s="377"/>
      <c r="K7" s="280"/>
      <c r="L7" s="281"/>
      <c r="M7" s="282"/>
      <c r="N7" s="278"/>
      <c r="O7" s="279"/>
      <c r="P7" s="283"/>
      <c r="Q7" s="404"/>
      <c r="R7" s="405"/>
      <c r="S7" s="406"/>
      <c r="T7" s="387"/>
      <c r="U7" s="388"/>
      <c r="V7" s="388"/>
      <c r="W7" s="389"/>
      <c r="X7" s="392" t="s">
        <v>372</v>
      </c>
      <c r="Y7" s="393"/>
      <c r="Z7" s="393"/>
      <c r="AA7" s="393"/>
      <c r="AB7" s="394"/>
      <c r="AC7" s="392" t="s">
        <v>373</v>
      </c>
      <c r="AD7" s="393"/>
      <c r="AE7" s="393"/>
      <c r="AF7" s="393"/>
      <c r="AG7" s="394"/>
      <c r="AH7" s="392" t="s">
        <v>374</v>
      </c>
      <c r="AI7" s="393"/>
      <c r="AJ7" s="393"/>
      <c r="AK7" s="393"/>
      <c r="AL7" s="394"/>
      <c r="AM7" s="392" t="s">
        <v>375</v>
      </c>
      <c r="AN7" s="393"/>
      <c r="AO7" s="393"/>
      <c r="AP7" s="393"/>
      <c r="AQ7" s="394"/>
      <c r="AR7" s="392" t="s">
        <v>376</v>
      </c>
      <c r="AS7" s="393"/>
      <c r="AT7" s="393"/>
      <c r="AU7" s="393"/>
      <c r="AV7" s="394"/>
      <c r="AW7" s="392" t="s">
        <v>377</v>
      </c>
      <c r="AX7" s="393"/>
      <c r="AY7" s="393"/>
      <c r="AZ7" s="393"/>
      <c r="BA7" s="394"/>
      <c r="BB7" s="392" t="s">
        <v>378</v>
      </c>
      <c r="BC7" s="393"/>
      <c r="BD7" s="393"/>
      <c r="BE7" s="393"/>
      <c r="BF7" s="394"/>
      <c r="BG7" s="392" t="s">
        <v>379</v>
      </c>
      <c r="BH7" s="393"/>
      <c r="BI7" s="393"/>
      <c r="BJ7" s="393"/>
      <c r="BK7" s="394"/>
      <c r="BL7" s="392" t="s">
        <v>380</v>
      </c>
      <c r="BM7" s="393"/>
      <c r="BN7" s="393"/>
      <c r="BO7" s="393"/>
      <c r="BP7" s="394"/>
      <c r="BQ7" s="392" t="s">
        <v>381</v>
      </c>
      <c r="BR7" s="393"/>
      <c r="BS7" s="393"/>
      <c r="BT7" s="393"/>
      <c r="BU7" s="394"/>
      <c r="BV7" s="392" t="s">
        <v>382</v>
      </c>
      <c r="BW7" s="393"/>
      <c r="BX7" s="393"/>
      <c r="BY7" s="393"/>
      <c r="BZ7" s="394"/>
      <c r="CA7" s="392" t="s">
        <v>383</v>
      </c>
      <c r="CB7" s="393"/>
      <c r="CC7" s="393"/>
      <c r="CD7" s="393"/>
      <c r="CE7" s="394"/>
      <c r="CF7" s="377"/>
      <c r="CG7" s="391"/>
    </row>
    <row r="8" spans="1:86" ht="45" x14ac:dyDescent="0.25">
      <c r="A8" s="381"/>
      <c r="B8" s="383"/>
      <c r="C8" s="383"/>
      <c r="D8" s="383"/>
      <c r="E8" s="198" t="s">
        <v>15</v>
      </c>
      <c r="F8" s="198" t="s">
        <v>16</v>
      </c>
      <c r="G8" s="197" t="s">
        <v>17</v>
      </c>
      <c r="H8" s="197" t="s">
        <v>18</v>
      </c>
      <c r="I8" s="197" t="s">
        <v>19</v>
      </c>
      <c r="J8" s="378"/>
      <c r="K8" s="200" t="s">
        <v>20</v>
      </c>
      <c r="L8" s="200" t="s">
        <v>21</v>
      </c>
      <c r="M8" s="199" t="s">
        <v>22</v>
      </c>
      <c r="N8" s="199" t="s">
        <v>23</v>
      </c>
      <c r="O8" s="199" t="s">
        <v>18</v>
      </c>
      <c r="P8" s="199" t="s">
        <v>24</v>
      </c>
      <c r="Q8" s="200" t="s">
        <v>25</v>
      </c>
      <c r="R8" s="200" t="s">
        <v>26</v>
      </c>
      <c r="S8" s="198" t="s">
        <v>27</v>
      </c>
      <c r="T8" s="198" t="s">
        <v>28</v>
      </c>
      <c r="U8" s="198" t="s">
        <v>29</v>
      </c>
      <c r="V8" s="198" t="s">
        <v>30</v>
      </c>
      <c r="W8" s="198" t="s">
        <v>31</v>
      </c>
      <c r="X8" s="198" t="s">
        <v>368</v>
      </c>
      <c r="Y8" s="198" t="s">
        <v>369</v>
      </c>
      <c r="Z8" s="198" t="s">
        <v>370</v>
      </c>
      <c r="AA8" s="198" t="s">
        <v>371</v>
      </c>
      <c r="AB8" s="284" t="s">
        <v>495</v>
      </c>
      <c r="AC8" s="198" t="s">
        <v>368</v>
      </c>
      <c r="AD8" s="198" t="s">
        <v>369</v>
      </c>
      <c r="AE8" s="198" t="s">
        <v>370</v>
      </c>
      <c r="AF8" s="198" t="s">
        <v>371</v>
      </c>
      <c r="AG8" s="284" t="s">
        <v>495</v>
      </c>
      <c r="AH8" s="198" t="s">
        <v>368</v>
      </c>
      <c r="AI8" s="198" t="s">
        <v>369</v>
      </c>
      <c r="AJ8" s="198" t="s">
        <v>370</v>
      </c>
      <c r="AK8" s="198" t="s">
        <v>371</v>
      </c>
      <c r="AL8" s="284" t="s">
        <v>495</v>
      </c>
      <c r="AM8" s="198" t="s">
        <v>368</v>
      </c>
      <c r="AN8" s="198" t="s">
        <v>369</v>
      </c>
      <c r="AO8" s="198" t="s">
        <v>370</v>
      </c>
      <c r="AP8" s="198" t="s">
        <v>371</v>
      </c>
      <c r="AQ8" s="284" t="s">
        <v>495</v>
      </c>
      <c r="AR8" s="198" t="s">
        <v>368</v>
      </c>
      <c r="AS8" s="198" t="s">
        <v>369</v>
      </c>
      <c r="AT8" s="198" t="s">
        <v>370</v>
      </c>
      <c r="AU8" s="198" t="s">
        <v>371</v>
      </c>
      <c r="AV8" s="284" t="s">
        <v>495</v>
      </c>
      <c r="AW8" s="198" t="s">
        <v>368</v>
      </c>
      <c r="AX8" s="198" t="s">
        <v>369</v>
      </c>
      <c r="AY8" s="198" t="s">
        <v>370</v>
      </c>
      <c r="AZ8" s="198" t="s">
        <v>371</v>
      </c>
      <c r="BA8" s="284" t="s">
        <v>495</v>
      </c>
      <c r="BB8" s="198" t="s">
        <v>368</v>
      </c>
      <c r="BC8" s="198" t="s">
        <v>369</v>
      </c>
      <c r="BD8" s="198" t="s">
        <v>370</v>
      </c>
      <c r="BE8" s="198" t="s">
        <v>371</v>
      </c>
      <c r="BF8" s="284" t="s">
        <v>495</v>
      </c>
      <c r="BG8" s="198" t="s">
        <v>368</v>
      </c>
      <c r="BH8" s="198" t="s">
        <v>369</v>
      </c>
      <c r="BI8" s="198" t="s">
        <v>370</v>
      </c>
      <c r="BJ8" s="198" t="s">
        <v>371</v>
      </c>
      <c r="BK8" s="284" t="s">
        <v>495</v>
      </c>
      <c r="BL8" s="198" t="s">
        <v>368</v>
      </c>
      <c r="BM8" s="198" t="s">
        <v>369</v>
      </c>
      <c r="BN8" s="198" t="s">
        <v>370</v>
      </c>
      <c r="BO8" s="198" t="s">
        <v>371</v>
      </c>
      <c r="BP8" s="284" t="s">
        <v>495</v>
      </c>
      <c r="BQ8" s="198" t="s">
        <v>368</v>
      </c>
      <c r="BR8" s="198" t="s">
        <v>369</v>
      </c>
      <c r="BS8" s="198" t="s">
        <v>370</v>
      </c>
      <c r="BT8" s="198" t="s">
        <v>371</v>
      </c>
      <c r="BU8" s="284" t="s">
        <v>495</v>
      </c>
      <c r="BV8" s="198" t="s">
        <v>368</v>
      </c>
      <c r="BW8" s="198" t="s">
        <v>369</v>
      </c>
      <c r="BX8" s="198" t="s">
        <v>370</v>
      </c>
      <c r="BY8" s="198" t="s">
        <v>371</v>
      </c>
      <c r="BZ8" s="284" t="s">
        <v>495</v>
      </c>
      <c r="CA8" s="198" t="s">
        <v>368</v>
      </c>
      <c r="CB8" s="198" t="s">
        <v>369</v>
      </c>
      <c r="CC8" s="198" t="s">
        <v>370</v>
      </c>
      <c r="CD8" s="198" t="s">
        <v>371</v>
      </c>
      <c r="CE8" s="284" t="s">
        <v>495</v>
      </c>
      <c r="CF8" s="383"/>
      <c r="CG8" s="391"/>
    </row>
    <row r="9" spans="1:86" x14ac:dyDescent="0.25">
      <c r="A9" s="44">
        <v>1</v>
      </c>
      <c r="B9" s="44">
        <v>2</v>
      </c>
      <c r="C9" s="44">
        <v>3</v>
      </c>
      <c r="D9" s="44">
        <v>4</v>
      </c>
      <c r="E9" s="44">
        <v>5</v>
      </c>
      <c r="F9" s="44">
        <v>6</v>
      </c>
      <c r="G9" s="44">
        <v>7</v>
      </c>
      <c r="H9" s="44">
        <v>8</v>
      </c>
      <c r="I9" s="44">
        <v>9</v>
      </c>
      <c r="J9" s="44">
        <v>10</v>
      </c>
      <c r="K9" s="44">
        <v>11</v>
      </c>
      <c r="L9" s="44">
        <v>12</v>
      </c>
      <c r="M9" s="44">
        <v>13</v>
      </c>
      <c r="N9" s="44">
        <v>14</v>
      </c>
      <c r="O9" s="44">
        <v>15</v>
      </c>
      <c r="P9" s="44">
        <v>16</v>
      </c>
      <c r="Q9" s="44">
        <v>17</v>
      </c>
      <c r="R9" s="44">
        <v>18</v>
      </c>
      <c r="S9" s="44">
        <v>19</v>
      </c>
      <c r="T9" s="44">
        <v>20</v>
      </c>
      <c r="U9" s="44">
        <v>21</v>
      </c>
      <c r="V9" s="44">
        <v>22</v>
      </c>
      <c r="W9" s="44">
        <v>23</v>
      </c>
      <c r="X9" s="44"/>
      <c r="Y9" s="44"/>
      <c r="Z9" s="44"/>
      <c r="AA9" s="44"/>
      <c r="AB9" s="285"/>
      <c r="AC9" s="44"/>
      <c r="AD9" s="44"/>
      <c r="AE9" s="44"/>
      <c r="AF9" s="44"/>
      <c r="AG9" s="285"/>
      <c r="AH9" s="44"/>
      <c r="AI9" s="44"/>
      <c r="AJ9" s="44"/>
      <c r="AK9" s="44"/>
      <c r="AL9" s="285"/>
      <c r="AM9" s="44"/>
      <c r="AN9" s="44"/>
      <c r="AO9" s="44"/>
      <c r="AP9" s="44"/>
      <c r="AQ9" s="285"/>
      <c r="AR9" s="44"/>
      <c r="AS9" s="44"/>
      <c r="AT9" s="44"/>
      <c r="AU9" s="44"/>
      <c r="AV9" s="285"/>
      <c r="AW9" s="44"/>
      <c r="AX9" s="44"/>
      <c r="AY9" s="44"/>
      <c r="AZ9" s="44"/>
      <c r="BA9" s="285"/>
      <c r="BB9" s="44"/>
      <c r="BC9" s="44"/>
      <c r="BD9" s="44"/>
      <c r="BE9" s="44"/>
      <c r="BF9" s="285"/>
      <c r="BG9" s="44"/>
      <c r="BH9" s="44"/>
      <c r="BI9" s="44"/>
      <c r="BJ9" s="44"/>
      <c r="BK9" s="285"/>
      <c r="BL9" s="44"/>
      <c r="BM9" s="44"/>
      <c r="BN9" s="44"/>
      <c r="BO9" s="44"/>
      <c r="BP9" s="285"/>
      <c r="BQ9" s="44"/>
      <c r="BR9" s="44"/>
      <c r="BS9" s="44"/>
      <c r="BT9" s="44"/>
      <c r="BU9" s="285"/>
      <c r="BV9" s="44"/>
      <c r="BW9" s="44"/>
      <c r="BX9" s="44"/>
      <c r="BY9" s="44"/>
      <c r="BZ9" s="285"/>
      <c r="CA9" s="44"/>
      <c r="CB9" s="44"/>
      <c r="CC9" s="44"/>
      <c r="CD9" s="44"/>
      <c r="CE9" s="285"/>
      <c r="CF9" s="285"/>
      <c r="CG9" s="44">
        <v>24</v>
      </c>
    </row>
    <row r="10" spans="1:86" x14ac:dyDescent="0.25">
      <c r="A10" s="201" t="s">
        <v>37</v>
      </c>
      <c r="B10" s="202"/>
      <c r="C10" s="203"/>
      <c r="D10" s="203"/>
      <c r="E10" s="45"/>
      <c r="F10" s="45"/>
      <c r="G10" s="45"/>
      <c r="H10" s="204" t="s">
        <v>38</v>
      </c>
      <c r="I10" s="205"/>
      <c r="J10" s="45"/>
      <c r="K10" s="45"/>
      <c r="L10" s="45"/>
      <c r="M10" s="45"/>
      <c r="N10" s="45"/>
      <c r="O10" s="45"/>
      <c r="P10" s="45"/>
      <c r="Q10" s="45"/>
      <c r="R10" s="45"/>
      <c r="S10" s="205"/>
      <c r="T10" s="45"/>
      <c r="U10" s="45"/>
      <c r="V10" s="45"/>
      <c r="W10" s="46" t="s">
        <v>38</v>
      </c>
      <c r="X10" s="46"/>
      <c r="Y10" s="46"/>
      <c r="Z10" s="46"/>
      <c r="AA10" s="46"/>
      <c r="AB10" s="286"/>
      <c r="AC10" s="46"/>
      <c r="AD10" s="46"/>
      <c r="AE10" s="46"/>
      <c r="AF10" s="46"/>
      <c r="AG10" s="286"/>
      <c r="AH10" s="46"/>
      <c r="AI10" s="46"/>
      <c r="AJ10" s="46"/>
      <c r="AK10" s="46"/>
      <c r="AL10" s="286"/>
      <c r="AM10" s="46"/>
      <c r="AN10" s="46"/>
      <c r="AO10" s="46"/>
      <c r="AP10" s="46"/>
      <c r="AQ10" s="286"/>
      <c r="AR10" s="46"/>
      <c r="AS10" s="46"/>
      <c r="AT10" s="46"/>
      <c r="AU10" s="46"/>
      <c r="AV10" s="286"/>
      <c r="AW10" s="46"/>
      <c r="AX10" s="46"/>
      <c r="AY10" s="46"/>
      <c r="AZ10" s="46"/>
      <c r="BA10" s="286"/>
      <c r="BB10" s="46"/>
      <c r="BC10" s="46"/>
      <c r="BD10" s="46"/>
      <c r="BE10" s="46"/>
      <c r="BF10" s="286"/>
      <c r="BG10" s="46"/>
      <c r="BH10" s="46"/>
      <c r="BI10" s="46"/>
      <c r="BJ10" s="46"/>
      <c r="BK10" s="286"/>
      <c r="BL10" s="46"/>
      <c r="BM10" s="46"/>
      <c r="BN10" s="46"/>
      <c r="BO10" s="46"/>
      <c r="BP10" s="286"/>
      <c r="BQ10" s="46"/>
      <c r="BR10" s="46"/>
      <c r="BS10" s="46"/>
      <c r="BT10" s="46"/>
      <c r="BU10" s="286"/>
      <c r="BV10" s="46"/>
      <c r="BW10" s="46"/>
      <c r="BX10" s="46"/>
      <c r="BY10" s="46"/>
      <c r="BZ10" s="286"/>
      <c r="CA10" s="46"/>
      <c r="CB10" s="46"/>
      <c r="CC10" s="46"/>
      <c r="CD10" s="46"/>
      <c r="CE10" s="286"/>
      <c r="CF10" s="286"/>
      <c r="CG10" s="46"/>
    </row>
    <row r="11" spans="1:86" x14ac:dyDescent="0.25">
      <c r="A11" s="47">
        <v>1</v>
      </c>
      <c r="B11" s="206" t="s">
        <v>39</v>
      </c>
      <c r="C11" s="207" t="s">
        <v>40</v>
      </c>
      <c r="D11" s="208" t="s">
        <v>41</v>
      </c>
      <c r="E11" s="48" t="s">
        <v>42</v>
      </c>
      <c r="F11" s="209">
        <v>978</v>
      </c>
      <c r="G11" s="210">
        <v>550</v>
      </c>
      <c r="H11" s="49" t="s">
        <v>43</v>
      </c>
      <c r="I11" s="211" t="s">
        <v>44</v>
      </c>
      <c r="J11" s="49" t="s">
        <v>45</v>
      </c>
      <c r="K11" s="212" t="s">
        <v>46</v>
      </c>
      <c r="L11" s="213">
        <v>44273</v>
      </c>
      <c r="M11" s="211" t="s">
        <v>47</v>
      </c>
      <c r="N11" s="212" t="s">
        <v>48</v>
      </c>
      <c r="O11" s="50" t="s">
        <v>49</v>
      </c>
      <c r="P11" s="211" t="s">
        <v>50</v>
      </c>
      <c r="Q11" s="214" t="s">
        <v>51</v>
      </c>
      <c r="R11" s="214" t="s">
        <v>52</v>
      </c>
      <c r="S11" s="211" t="s">
        <v>53</v>
      </c>
      <c r="T11" s="48">
        <v>221445765.76576576</v>
      </c>
      <c r="U11" s="48">
        <v>24359034.234234232</v>
      </c>
      <c r="V11" s="49" t="s">
        <v>38</v>
      </c>
      <c r="W11" s="53">
        <v>245804800</v>
      </c>
      <c r="X11" s="53"/>
      <c r="Y11" s="53"/>
      <c r="Z11" s="53"/>
      <c r="AA11" s="53"/>
      <c r="AB11" s="287">
        <f>X11+Y11+Z11+AA11</f>
        <v>0</v>
      </c>
      <c r="AC11" s="187"/>
      <c r="AD11" s="187"/>
      <c r="AE11" s="187"/>
      <c r="AF11" s="187"/>
      <c r="AG11" s="287">
        <f>AC11+AD11+AE11+AF11</f>
        <v>0</v>
      </c>
      <c r="AH11" s="187"/>
      <c r="AI11" s="187"/>
      <c r="AJ11" s="187"/>
      <c r="AK11" s="187"/>
      <c r="AL11" s="287">
        <f>AH11+AI11+AJ11+AK11</f>
        <v>0</v>
      </c>
      <c r="AM11" s="187"/>
      <c r="AN11" s="187"/>
      <c r="AO11" s="187"/>
      <c r="AP11" s="187"/>
      <c r="AQ11" s="287">
        <f>AM11+AN11+AO11+AP11</f>
        <v>0</v>
      </c>
      <c r="AR11" s="187"/>
      <c r="AS11" s="187"/>
      <c r="AT11" s="187"/>
      <c r="AU11" s="187"/>
      <c r="AV11" s="287">
        <f>AR11+AS11+AT11+AU11</f>
        <v>0</v>
      </c>
      <c r="AW11" s="187"/>
      <c r="AX11" s="187"/>
      <c r="AY11" s="187">
        <f>T11</f>
        <v>221445765.76576576</v>
      </c>
      <c r="AZ11" s="187"/>
      <c r="BA11" s="287">
        <f>AW11+AX11+AY11+AZ11</f>
        <v>221445765.76576576</v>
      </c>
      <c r="BB11" s="187"/>
      <c r="BC11" s="187"/>
      <c r="BD11" s="187"/>
      <c r="BE11" s="187"/>
      <c r="BF11" s="287">
        <f>BB11+BC11+BD11+BE11</f>
        <v>0</v>
      </c>
      <c r="BG11" s="187"/>
      <c r="BH11" s="187"/>
      <c r="BI11" s="187"/>
      <c r="BJ11" s="187"/>
      <c r="BK11" s="287">
        <f>BG11+BH11+BI11+BJ11</f>
        <v>0</v>
      </c>
      <c r="BL11" s="187"/>
      <c r="BM11" s="187"/>
      <c r="BN11" s="187"/>
      <c r="BO11" s="187"/>
      <c r="BP11" s="287">
        <f>BL11+BM11+BN11+BO11</f>
        <v>0</v>
      </c>
      <c r="BQ11" s="187"/>
      <c r="BR11" s="187"/>
      <c r="BS11" s="187"/>
      <c r="BT11" s="187"/>
      <c r="BU11" s="287">
        <f>BQ11+BR11+BS11+BT11</f>
        <v>0</v>
      </c>
      <c r="BV11" s="187"/>
      <c r="BW11" s="187"/>
      <c r="BX11" s="187"/>
      <c r="BY11" s="187"/>
      <c r="BZ11" s="287">
        <f>BV11+BW11+BX11+BY11</f>
        <v>0</v>
      </c>
      <c r="CA11" s="187"/>
      <c r="CB11" s="187"/>
      <c r="CC11" s="187"/>
      <c r="CD11" s="187"/>
      <c r="CE11" s="287">
        <f>CA11+CB11+CC11+CD11</f>
        <v>0</v>
      </c>
      <c r="CF11" s="292">
        <f>CE11+BZ11+BU11+BP11+BK11+BF11+BA11+AV11+AQ11+AL11+AG11+AB11</f>
        <v>221445765.76576576</v>
      </c>
      <c r="CG11" s="48"/>
      <c r="CH11" s="1"/>
    </row>
    <row r="12" spans="1:86" x14ac:dyDescent="0.25">
      <c r="A12" s="47">
        <v>2</v>
      </c>
      <c r="B12" s="206" t="s">
        <v>39</v>
      </c>
      <c r="C12" s="207" t="s">
        <v>40</v>
      </c>
      <c r="D12" s="208" t="s">
        <v>54</v>
      </c>
      <c r="E12" s="48" t="s">
        <v>55</v>
      </c>
      <c r="F12" s="209">
        <v>28</v>
      </c>
      <c r="G12" s="210">
        <v>0</v>
      </c>
      <c r="H12" s="49" t="s">
        <v>56</v>
      </c>
      <c r="I12" s="211" t="s">
        <v>57</v>
      </c>
      <c r="J12" s="49" t="s">
        <v>58</v>
      </c>
      <c r="K12" s="212" t="s">
        <v>59</v>
      </c>
      <c r="L12" s="213">
        <v>44531</v>
      </c>
      <c r="M12" s="211" t="s">
        <v>47</v>
      </c>
      <c r="N12" s="212" t="s">
        <v>60</v>
      </c>
      <c r="O12" s="50" t="s">
        <v>56</v>
      </c>
      <c r="P12" s="211" t="s">
        <v>50</v>
      </c>
      <c r="Q12" s="214">
        <v>44531</v>
      </c>
      <c r="R12" s="214">
        <v>44895</v>
      </c>
      <c r="S12" s="211" t="s">
        <v>53</v>
      </c>
      <c r="T12" s="48">
        <v>6545818.1818181816</v>
      </c>
      <c r="U12" s="48">
        <v>654581.81818181823</v>
      </c>
      <c r="V12" s="50"/>
      <c r="W12" s="53">
        <v>7200400</v>
      </c>
      <c r="X12" s="53"/>
      <c r="Y12" s="53"/>
      <c r="Z12" s="53"/>
      <c r="AA12" s="53"/>
      <c r="AB12" s="287">
        <f t="shared" ref="AB12:AB25" si="0">X12+Y12+Z12+AA12</f>
        <v>0</v>
      </c>
      <c r="AC12" s="187"/>
      <c r="AD12" s="187"/>
      <c r="AE12" s="187"/>
      <c r="AF12" s="187"/>
      <c r="AG12" s="287">
        <f t="shared" ref="AG12:AG25" si="1">AC12+AD12+AE12+AF12</f>
        <v>0</v>
      </c>
      <c r="AH12" s="187"/>
      <c r="AI12" s="187"/>
      <c r="AJ12" s="187"/>
      <c r="AK12" s="187"/>
      <c r="AL12" s="287">
        <f t="shared" ref="AL12:AL25" si="2">AH12+AI12+AJ12+AK12</f>
        <v>0</v>
      </c>
      <c r="AM12" s="187"/>
      <c r="AN12" s="187"/>
      <c r="AO12" s="187"/>
      <c r="AP12" s="187"/>
      <c r="AQ12" s="287">
        <f t="shared" ref="AQ12:AQ25" si="3">AM12+AN12+AO12+AP12</f>
        <v>0</v>
      </c>
      <c r="AR12" s="187"/>
      <c r="AS12" s="187"/>
      <c r="AT12" s="187"/>
      <c r="AU12" s="187"/>
      <c r="AV12" s="287">
        <f t="shared" ref="AV12:AV25" si="4">AR12+AS12+AT12+AU12</f>
        <v>0</v>
      </c>
      <c r="AW12" s="187"/>
      <c r="AX12" s="187"/>
      <c r="AY12" s="187"/>
      <c r="AZ12" s="187"/>
      <c r="BA12" s="287">
        <f t="shared" ref="BA12:BA25" si="5">AW12+AX12+AY12+AZ12</f>
        <v>0</v>
      </c>
      <c r="BB12" s="187"/>
      <c r="BC12" s="187"/>
      <c r="BD12" s="187"/>
      <c r="BE12" s="187"/>
      <c r="BF12" s="287">
        <f t="shared" ref="BF12:BF25" si="6">BB12+BC12+BD12+BE12</f>
        <v>0</v>
      </c>
      <c r="BG12" s="187"/>
      <c r="BH12" s="187"/>
      <c r="BI12" s="187"/>
      <c r="BJ12" s="187"/>
      <c r="BK12" s="287">
        <f t="shared" ref="BK12:BK25" si="7">BG12+BH12+BI12+BJ12</f>
        <v>0</v>
      </c>
      <c r="BL12" s="187"/>
      <c r="BM12" s="187"/>
      <c r="BN12" s="187"/>
      <c r="BO12" s="187"/>
      <c r="BP12" s="287">
        <f t="shared" ref="BP12:BP25" si="8">BL12+BM12+BN12+BO12</f>
        <v>0</v>
      </c>
      <c r="BQ12" s="187"/>
      <c r="BR12" s="187"/>
      <c r="BS12" s="187"/>
      <c r="BT12" s="187"/>
      <c r="BU12" s="287">
        <f t="shared" ref="BU12:BU25" si="9">BQ12+BR12+BS12+BT12</f>
        <v>0</v>
      </c>
      <c r="BV12" s="187"/>
      <c r="BW12" s="187"/>
      <c r="BX12" s="187"/>
      <c r="BY12" s="187"/>
      <c r="BZ12" s="287">
        <f t="shared" ref="BZ12:BZ25" si="10">BV12+BW12+BX12+BY12</f>
        <v>0</v>
      </c>
      <c r="CA12" s="187">
        <f>T12</f>
        <v>6545818.1818181816</v>
      </c>
      <c r="CB12" s="187"/>
      <c r="CC12" s="187"/>
      <c r="CD12" s="187"/>
      <c r="CE12" s="287">
        <f t="shared" ref="CE12:CE25" si="11">CA12+CB12+CC12+CD12</f>
        <v>6545818.1818181816</v>
      </c>
      <c r="CF12" s="292">
        <f t="shared" ref="CF12:CF25" si="12">CE12+BZ12+BU12+BP12+BK12+BF12+BA12+AV12+AQ12+AL12+AG12+AB12</f>
        <v>6545818.1818181816</v>
      </c>
      <c r="CG12" s="48"/>
      <c r="CH12" s="1"/>
    </row>
    <row r="13" spans="1:86" x14ac:dyDescent="0.25">
      <c r="A13" s="47">
        <v>3</v>
      </c>
      <c r="B13" s="206" t="s">
        <v>39</v>
      </c>
      <c r="C13" s="207" t="s">
        <v>40</v>
      </c>
      <c r="D13" s="208" t="s">
        <v>54</v>
      </c>
      <c r="E13" s="48" t="s">
        <v>61</v>
      </c>
      <c r="F13" s="209">
        <v>10</v>
      </c>
      <c r="G13" s="210">
        <v>0</v>
      </c>
      <c r="H13" s="49" t="s">
        <v>56</v>
      </c>
      <c r="I13" s="211" t="s">
        <v>57</v>
      </c>
      <c r="J13" s="49" t="s">
        <v>62</v>
      </c>
      <c r="K13" s="212" t="s">
        <v>63</v>
      </c>
      <c r="L13" s="215">
        <v>44273</v>
      </c>
      <c r="M13" s="211" t="s">
        <v>47</v>
      </c>
      <c r="N13" s="48" t="s">
        <v>64</v>
      </c>
      <c r="O13" s="50" t="s">
        <v>56</v>
      </c>
      <c r="P13" s="211" t="s">
        <v>50</v>
      </c>
      <c r="Q13" s="216" t="s">
        <v>65</v>
      </c>
      <c r="R13" s="216" t="s">
        <v>66</v>
      </c>
      <c r="S13" s="211" t="s">
        <v>53</v>
      </c>
      <c r="T13" s="48">
        <v>1009009.009009009</v>
      </c>
      <c r="U13" s="48">
        <v>110990.99099099099</v>
      </c>
      <c r="V13" s="50"/>
      <c r="W13" s="53">
        <v>1120000</v>
      </c>
      <c r="X13" s="53"/>
      <c r="Y13" s="53"/>
      <c r="Z13" s="53"/>
      <c r="AA13" s="53"/>
      <c r="AB13" s="287">
        <f t="shared" si="0"/>
        <v>0</v>
      </c>
      <c r="AC13" s="187"/>
      <c r="AD13" s="187"/>
      <c r="AE13" s="187"/>
      <c r="AF13" s="187"/>
      <c r="AG13" s="287">
        <f t="shared" si="1"/>
        <v>0</v>
      </c>
      <c r="AH13" s="187"/>
      <c r="AI13" s="187"/>
      <c r="AJ13" s="187"/>
      <c r="AK13" s="187"/>
      <c r="AL13" s="287">
        <f t="shared" si="2"/>
        <v>0</v>
      </c>
      <c r="AM13" s="187"/>
      <c r="AN13" s="187"/>
      <c r="AO13" s="187"/>
      <c r="AP13" s="187"/>
      <c r="AQ13" s="287">
        <f t="shared" si="3"/>
        <v>0</v>
      </c>
      <c r="AR13" s="187"/>
      <c r="AS13" s="187"/>
      <c r="AT13" s="187"/>
      <c r="AU13" s="187"/>
      <c r="AV13" s="287">
        <f t="shared" si="4"/>
        <v>0</v>
      </c>
      <c r="AW13" s="187"/>
      <c r="AX13" s="187"/>
      <c r="AY13" s="187"/>
      <c r="AZ13" s="187"/>
      <c r="BA13" s="287">
        <f t="shared" si="5"/>
        <v>0</v>
      </c>
      <c r="BB13" s="187"/>
      <c r="BC13" s="187"/>
      <c r="BD13" s="187"/>
      <c r="BE13" s="187"/>
      <c r="BF13" s="287">
        <f t="shared" si="6"/>
        <v>0</v>
      </c>
      <c r="BG13" s="187"/>
      <c r="BH13" s="187"/>
      <c r="BI13" s="187"/>
      <c r="BJ13" s="187"/>
      <c r="BK13" s="287">
        <f t="shared" si="7"/>
        <v>0</v>
      </c>
      <c r="BL13" s="187"/>
      <c r="BM13" s="187"/>
      <c r="BN13" s="187"/>
      <c r="BO13" s="187"/>
      <c r="BP13" s="287">
        <f t="shared" si="8"/>
        <v>0</v>
      </c>
      <c r="BQ13" s="187"/>
      <c r="BR13" s="187"/>
      <c r="BS13" s="187">
        <f>T13</f>
        <v>1009009.009009009</v>
      </c>
      <c r="BT13" s="187"/>
      <c r="BU13" s="287">
        <f t="shared" si="9"/>
        <v>1009009.009009009</v>
      </c>
      <c r="BV13" s="187"/>
      <c r="BW13" s="187"/>
      <c r="BX13" s="187"/>
      <c r="BY13" s="187"/>
      <c r="BZ13" s="287">
        <f t="shared" si="10"/>
        <v>0</v>
      </c>
      <c r="CA13" s="187"/>
      <c r="CB13" s="187"/>
      <c r="CC13" s="187"/>
      <c r="CD13" s="187"/>
      <c r="CE13" s="287">
        <f t="shared" si="11"/>
        <v>0</v>
      </c>
      <c r="CF13" s="292">
        <f t="shared" si="12"/>
        <v>1009009.009009009</v>
      </c>
      <c r="CG13" s="48"/>
      <c r="CH13" s="1"/>
    </row>
    <row r="14" spans="1:86" x14ac:dyDescent="0.25">
      <c r="A14" s="47">
        <v>4</v>
      </c>
      <c r="B14" s="206" t="s">
        <v>39</v>
      </c>
      <c r="C14" s="207" t="s">
        <v>40</v>
      </c>
      <c r="D14" s="208" t="s">
        <v>54</v>
      </c>
      <c r="E14" s="48" t="s">
        <v>55</v>
      </c>
      <c r="F14" s="209">
        <v>33</v>
      </c>
      <c r="G14" s="210">
        <v>0</v>
      </c>
      <c r="H14" s="49" t="s">
        <v>56</v>
      </c>
      <c r="I14" s="211" t="s">
        <v>67</v>
      </c>
      <c r="J14" s="49" t="s">
        <v>68</v>
      </c>
      <c r="K14" s="212" t="s">
        <v>69</v>
      </c>
      <c r="L14" s="213">
        <v>44531</v>
      </c>
      <c r="M14" s="211" t="s">
        <v>47</v>
      </c>
      <c r="N14" s="212" t="s">
        <v>70</v>
      </c>
      <c r="O14" s="50" t="s">
        <v>56</v>
      </c>
      <c r="P14" s="211" t="s">
        <v>50</v>
      </c>
      <c r="Q14" s="214">
        <v>44531</v>
      </c>
      <c r="R14" s="214">
        <v>44895</v>
      </c>
      <c r="S14" s="211" t="s">
        <v>53</v>
      </c>
      <c r="T14" s="48">
        <v>1500000</v>
      </c>
      <c r="U14" s="48">
        <v>150000</v>
      </c>
      <c r="V14" s="50"/>
      <c r="W14" s="53">
        <v>1650000</v>
      </c>
      <c r="X14" s="53"/>
      <c r="Y14" s="53"/>
      <c r="Z14" s="53"/>
      <c r="AA14" s="53"/>
      <c r="AB14" s="287">
        <f t="shared" si="0"/>
        <v>0</v>
      </c>
      <c r="AC14" s="187"/>
      <c r="AD14" s="187"/>
      <c r="AE14" s="187"/>
      <c r="AF14" s="187"/>
      <c r="AG14" s="287">
        <f t="shared" si="1"/>
        <v>0</v>
      </c>
      <c r="AH14" s="187"/>
      <c r="AI14" s="187"/>
      <c r="AJ14" s="187"/>
      <c r="AK14" s="187"/>
      <c r="AL14" s="287">
        <f t="shared" si="2"/>
        <v>0</v>
      </c>
      <c r="AM14" s="187"/>
      <c r="AN14" s="187"/>
      <c r="AO14" s="187"/>
      <c r="AP14" s="187"/>
      <c r="AQ14" s="287">
        <f t="shared" si="3"/>
        <v>0</v>
      </c>
      <c r="AR14" s="187"/>
      <c r="AS14" s="187"/>
      <c r="AT14" s="187"/>
      <c r="AU14" s="187"/>
      <c r="AV14" s="287">
        <f t="shared" si="4"/>
        <v>0</v>
      </c>
      <c r="AW14" s="187"/>
      <c r="AX14" s="187"/>
      <c r="AY14" s="187"/>
      <c r="AZ14" s="187"/>
      <c r="BA14" s="287">
        <f t="shared" si="5"/>
        <v>0</v>
      </c>
      <c r="BB14" s="187"/>
      <c r="BC14" s="187"/>
      <c r="BD14" s="187"/>
      <c r="BE14" s="187"/>
      <c r="BF14" s="287">
        <f t="shared" si="6"/>
        <v>0</v>
      </c>
      <c r="BG14" s="187"/>
      <c r="BH14" s="187"/>
      <c r="BI14" s="187"/>
      <c r="BJ14" s="187"/>
      <c r="BK14" s="287">
        <f t="shared" si="7"/>
        <v>0</v>
      </c>
      <c r="BL14" s="187"/>
      <c r="BM14" s="187"/>
      <c r="BN14" s="187"/>
      <c r="BO14" s="187"/>
      <c r="BP14" s="287">
        <f t="shared" si="8"/>
        <v>0</v>
      </c>
      <c r="BQ14" s="187"/>
      <c r="BR14" s="187"/>
      <c r="BS14" s="187"/>
      <c r="BT14" s="187"/>
      <c r="BU14" s="287">
        <f t="shared" si="9"/>
        <v>0</v>
      </c>
      <c r="BV14" s="187"/>
      <c r="BW14" s="187"/>
      <c r="BX14" s="187"/>
      <c r="BY14" s="187"/>
      <c r="BZ14" s="287">
        <f t="shared" si="10"/>
        <v>0</v>
      </c>
      <c r="CA14" s="187">
        <f>T14</f>
        <v>1500000</v>
      </c>
      <c r="CB14" s="187"/>
      <c r="CC14" s="187"/>
      <c r="CD14" s="187"/>
      <c r="CE14" s="287">
        <f t="shared" si="11"/>
        <v>1500000</v>
      </c>
      <c r="CF14" s="292">
        <f t="shared" si="12"/>
        <v>1500000</v>
      </c>
      <c r="CG14" s="48"/>
      <c r="CH14" s="1"/>
    </row>
    <row r="15" spans="1:86" s="497" customFormat="1" x14ac:dyDescent="0.25">
      <c r="A15" s="479">
        <v>5</v>
      </c>
      <c r="B15" s="480" t="s">
        <v>39</v>
      </c>
      <c r="C15" s="481" t="s">
        <v>40</v>
      </c>
      <c r="D15" s="482" t="s">
        <v>41</v>
      </c>
      <c r="E15" s="483" t="s">
        <v>71</v>
      </c>
      <c r="F15" s="484">
        <v>740</v>
      </c>
      <c r="G15" s="485">
        <v>200</v>
      </c>
      <c r="H15" s="486" t="s">
        <v>72</v>
      </c>
      <c r="I15" s="501">
        <v>3812575</v>
      </c>
      <c r="J15" s="486" t="s">
        <v>73</v>
      </c>
      <c r="K15" s="488" t="s">
        <v>74</v>
      </c>
      <c r="L15" s="502" t="s">
        <v>75</v>
      </c>
      <c r="M15" s="487" t="s">
        <v>47</v>
      </c>
      <c r="N15" s="488" t="s">
        <v>76</v>
      </c>
      <c r="O15" s="490" t="s">
        <v>77</v>
      </c>
      <c r="P15" s="487" t="s">
        <v>50</v>
      </c>
      <c r="Q15" s="503" t="s">
        <v>75</v>
      </c>
      <c r="R15" s="503" t="s">
        <v>78</v>
      </c>
      <c r="S15" s="487" t="s">
        <v>53</v>
      </c>
      <c r="T15" s="483">
        <v>115500000</v>
      </c>
      <c r="U15" s="483">
        <v>11550000</v>
      </c>
      <c r="V15" s="490"/>
      <c r="W15" s="492">
        <v>127050000</v>
      </c>
      <c r="X15" s="492"/>
      <c r="Y15" s="492"/>
      <c r="Z15" s="492"/>
      <c r="AA15" s="492"/>
      <c r="AB15" s="492">
        <f t="shared" si="0"/>
        <v>0</v>
      </c>
      <c r="AC15" s="493"/>
      <c r="AD15" s="493"/>
      <c r="AE15" s="493"/>
      <c r="AF15" s="493"/>
      <c r="AG15" s="492">
        <f t="shared" si="1"/>
        <v>0</v>
      </c>
      <c r="AH15" s="493"/>
      <c r="AI15" s="493"/>
      <c r="AJ15" s="493"/>
      <c r="AK15" s="493"/>
      <c r="AL15" s="492">
        <f t="shared" si="2"/>
        <v>0</v>
      </c>
      <c r="AM15" s="493"/>
      <c r="AN15" s="493"/>
      <c r="AO15" s="493"/>
      <c r="AP15" s="493"/>
      <c r="AQ15" s="492">
        <f t="shared" si="3"/>
        <v>0</v>
      </c>
      <c r="AR15" s="493"/>
      <c r="AS15" s="493"/>
      <c r="AT15" s="493"/>
      <c r="AU15" s="493"/>
      <c r="AV15" s="492">
        <f t="shared" si="4"/>
        <v>0</v>
      </c>
      <c r="AW15" s="493"/>
      <c r="AX15" s="493"/>
      <c r="AY15" s="493"/>
      <c r="AZ15" s="493"/>
      <c r="BA15" s="492">
        <f t="shared" si="5"/>
        <v>0</v>
      </c>
      <c r="BB15" s="493"/>
      <c r="BC15" s="493"/>
      <c r="BD15" s="493"/>
      <c r="BE15" s="493"/>
      <c r="BF15" s="492">
        <f t="shared" si="6"/>
        <v>0</v>
      </c>
      <c r="BG15" s="493"/>
      <c r="BH15" s="493"/>
      <c r="BI15" s="493"/>
      <c r="BJ15" s="493"/>
      <c r="BK15" s="492">
        <f t="shared" si="7"/>
        <v>0</v>
      </c>
      <c r="BL15" s="493"/>
      <c r="BM15" s="493"/>
      <c r="BN15" s="493"/>
      <c r="BO15" s="493"/>
      <c r="BP15" s="492">
        <f t="shared" si="8"/>
        <v>0</v>
      </c>
      <c r="BQ15" s="493"/>
      <c r="BR15" s="493"/>
      <c r="BS15" s="493"/>
      <c r="BT15" s="493"/>
      <c r="BU15" s="492">
        <f t="shared" si="9"/>
        <v>0</v>
      </c>
      <c r="BV15" s="493"/>
      <c r="BW15" s="493"/>
      <c r="BX15" s="493"/>
      <c r="BY15" s="493"/>
      <c r="BZ15" s="492">
        <f t="shared" si="10"/>
        <v>0</v>
      </c>
      <c r="CA15" s="493"/>
      <c r="CB15" s="493"/>
      <c r="CC15" s="493"/>
      <c r="CD15" s="493"/>
      <c r="CE15" s="492">
        <f t="shared" si="11"/>
        <v>0</v>
      </c>
      <c r="CF15" s="494">
        <f t="shared" si="12"/>
        <v>0</v>
      </c>
      <c r="CG15" s="483"/>
      <c r="CH15" s="496"/>
    </row>
    <row r="16" spans="1:86" s="301" customFormat="1" x14ac:dyDescent="0.25">
      <c r="A16" s="295">
        <v>6</v>
      </c>
      <c r="B16" s="469" t="s">
        <v>39</v>
      </c>
      <c r="C16" s="470" t="s">
        <v>40</v>
      </c>
      <c r="D16" s="471" t="s">
        <v>41</v>
      </c>
      <c r="E16" s="472" t="s">
        <v>79</v>
      </c>
      <c r="F16" s="473">
        <v>10</v>
      </c>
      <c r="G16" s="474">
        <v>0</v>
      </c>
      <c r="H16" s="475" t="s">
        <v>72</v>
      </c>
      <c r="I16" s="498">
        <v>3812575</v>
      </c>
      <c r="J16" s="475" t="s">
        <v>80</v>
      </c>
      <c r="K16" s="477" t="s">
        <v>81</v>
      </c>
      <c r="L16" s="499">
        <v>43922</v>
      </c>
      <c r="M16" s="476" t="s">
        <v>47</v>
      </c>
      <c r="N16" s="477" t="s">
        <v>82</v>
      </c>
      <c r="O16" s="478" t="s">
        <v>83</v>
      </c>
      <c r="P16" s="476" t="s">
        <v>50</v>
      </c>
      <c r="Q16" s="500">
        <v>43922</v>
      </c>
      <c r="R16" s="500">
        <v>44652</v>
      </c>
      <c r="S16" s="476" t="s">
        <v>53</v>
      </c>
      <c r="T16" s="472">
        <v>21800000</v>
      </c>
      <c r="U16" s="472">
        <v>2180000</v>
      </c>
      <c r="V16" s="478"/>
      <c r="W16" s="463">
        <v>23980000</v>
      </c>
      <c r="X16" s="463"/>
      <c r="Y16" s="463"/>
      <c r="Z16" s="463"/>
      <c r="AA16" s="463"/>
      <c r="AB16" s="463">
        <f t="shared" si="0"/>
        <v>0</v>
      </c>
      <c r="AC16" s="464"/>
      <c r="AD16" s="464"/>
      <c r="AE16" s="464"/>
      <c r="AF16" s="464"/>
      <c r="AG16" s="463">
        <f t="shared" si="1"/>
        <v>0</v>
      </c>
      <c r="AH16" s="464"/>
      <c r="AI16" s="464"/>
      <c r="AJ16" s="464"/>
      <c r="AK16" s="464"/>
      <c r="AL16" s="463">
        <f t="shared" si="2"/>
        <v>0</v>
      </c>
      <c r="AM16" s="464">
        <f>T16</f>
        <v>21800000</v>
      </c>
      <c r="AN16" s="464"/>
      <c r="AO16" s="464"/>
      <c r="AP16" s="464"/>
      <c r="AQ16" s="463">
        <f t="shared" si="3"/>
        <v>21800000</v>
      </c>
      <c r="AR16" s="464"/>
      <c r="AS16" s="464"/>
      <c r="AT16" s="464"/>
      <c r="AU16" s="464"/>
      <c r="AV16" s="463">
        <f t="shared" si="4"/>
        <v>0</v>
      </c>
      <c r="AW16" s="464"/>
      <c r="AX16" s="464"/>
      <c r="AY16" s="464"/>
      <c r="AZ16" s="464"/>
      <c r="BA16" s="463">
        <f t="shared" si="5"/>
        <v>0</v>
      </c>
      <c r="BB16" s="464"/>
      <c r="BC16" s="464"/>
      <c r="BD16" s="464"/>
      <c r="BE16" s="464"/>
      <c r="BF16" s="463">
        <f t="shared" si="6"/>
        <v>0</v>
      </c>
      <c r="BG16" s="464"/>
      <c r="BH16" s="464"/>
      <c r="BI16" s="464"/>
      <c r="BJ16" s="464"/>
      <c r="BK16" s="463">
        <f t="shared" si="7"/>
        <v>0</v>
      </c>
      <c r="BL16" s="464"/>
      <c r="BM16" s="464"/>
      <c r="BN16" s="464"/>
      <c r="BO16" s="464"/>
      <c r="BP16" s="463">
        <f t="shared" si="8"/>
        <v>0</v>
      </c>
      <c r="BQ16" s="464"/>
      <c r="BR16" s="464"/>
      <c r="BS16" s="464"/>
      <c r="BT16" s="464"/>
      <c r="BU16" s="463">
        <f t="shared" si="9"/>
        <v>0</v>
      </c>
      <c r="BV16" s="464"/>
      <c r="BW16" s="464"/>
      <c r="BX16" s="464"/>
      <c r="BY16" s="464"/>
      <c r="BZ16" s="463">
        <f t="shared" si="10"/>
        <v>0</v>
      </c>
      <c r="CA16" s="464"/>
      <c r="CB16" s="464"/>
      <c r="CC16" s="464"/>
      <c r="CD16" s="464"/>
      <c r="CE16" s="463">
        <f t="shared" si="11"/>
        <v>0</v>
      </c>
      <c r="CF16" s="312">
        <f t="shared" si="12"/>
        <v>21800000</v>
      </c>
      <c r="CG16" s="472"/>
      <c r="CH16" s="314"/>
    </row>
    <row r="17" spans="1:87" x14ac:dyDescent="0.25">
      <c r="A17" s="47">
        <v>7</v>
      </c>
      <c r="B17" s="206" t="s">
        <v>39</v>
      </c>
      <c r="C17" s="207" t="s">
        <v>40</v>
      </c>
      <c r="D17" s="208" t="s">
        <v>54</v>
      </c>
      <c r="E17" s="48" t="s">
        <v>84</v>
      </c>
      <c r="F17" s="209">
        <v>5960</v>
      </c>
      <c r="G17" s="210">
        <v>300</v>
      </c>
      <c r="H17" s="49" t="s">
        <v>85</v>
      </c>
      <c r="I17" s="211" t="s">
        <v>86</v>
      </c>
      <c r="J17" s="49" t="s">
        <v>87</v>
      </c>
      <c r="K17" s="212" t="s">
        <v>88</v>
      </c>
      <c r="L17" s="215">
        <v>44343</v>
      </c>
      <c r="M17" s="211" t="s">
        <v>47</v>
      </c>
      <c r="N17" s="212" t="s">
        <v>89</v>
      </c>
      <c r="O17" s="50" t="s">
        <v>90</v>
      </c>
      <c r="P17" s="211" t="s">
        <v>50</v>
      </c>
      <c r="Q17" s="216" t="s">
        <v>91</v>
      </c>
      <c r="R17" s="216" t="s">
        <v>92</v>
      </c>
      <c r="S17" s="211" t="s">
        <v>53</v>
      </c>
      <c r="T17" s="48">
        <v>79279279.279279277</v>
      </c>
      <c r="U17" s="48">
        <v>8720720.7207207214</v>
      </c>
      <c r="V17" s="50"/>
      <c r="W17" s="53">
        <v>88000000</v>
      </c>
      <c r="X17" s="53"/>
      <c r="Y17" s="53"/>
      <c r="Z17" s="53"/>
      <c r="AA17" s="53"/>
      <c r="AB17" s="287">
        <f t="shared" si="0"/>
        <v>0</v>
      </c>
      <c r="AC17" s="187"/>
      <c r="AD17" s="187"/>
      <c r="AE17" s="187"/>
      <c r="AF17" s="187"/>
      <c r="AG17" s="287">
        <f t="shared" si="1"/>
        <v>0</v>
      </c>
      <c r="AH17" s="187"/>
      <c r="AI17" s="187"/>
      <c r="AJ17" s="187"/>
      <c r="AK17" s="187"/>
      <c r="AL17" s="287">
        <f t="shared" si="2"/>
        <v>0</v>
      </c>
      <c r="AM17" s="187"/>
      <c r="AN17" s="187"/>
      <c r="AO17" s="187"/>
      <c r="AP17" s="187"/>
      <c r="AQ17" s="287">
        <f t="shared" si="3"/>
        <v>0</v>
      </c>
      <c r="AR17" s="187"/>
      <c r="AS17" s="187"/>
      <c r="AT17" s="187"/>
      <c r="AU17" s="187"/>
      <c r="AV17" s="287">
        <f t="shared" si="4"/>
        <v>0</v>
      </c>
      <c r="AW17" s="187"/>
      <c r="AX17" s="187"/>
      <c r="AY17" s="187"/>
      <c r="AZ17" s="187">
        <f>T17</f>
        <v>79279279.279279277</v>
      </c>
      <c r="BA17" s="287">
        <f t="shared" si="5"/>
        <v>79279279.279279277</v>
      </c>
      <c r="BB17" s="187"/>
      <c r="BC17" s="187"/>
      <c r="BD17" s="187"/>
      <c r="BE17" s="187"/>
      <c r="BF17" s="287">
        <f t="shared" si="6"/>
        <v>0</v>
      </c>
      <c r="BG17" s="187"/>
      <c r="BH17" s="187"/>
      <c r="BI17" s="187"/>
      <c r="BJ17" s="187"/>
      <c r="BK17" s="287">
        <f t="shared" si="7"/>
        <v>0</v>
      </c>
      <c r="BL17" s="187"/>
      <c r="BM17" s="187"/>
      <c r="BN17" s="187"/>
      <c r="BO17" s="187"/>
      <c r="BP17" s="287">
        <f t="shared" si="8"/>
        <v>0</v>
      </c>
      <c r="BQ17" s="187"/>
      <c r="BR17" s="187"/>
      <c r="BS17" s="187"/>
      <c r="BT17" s="187"/>
      <c r="BU17" s="287">
        <f t="shared" si="9"/>
        <v>0</v>
      </c>
      <c r="BV17" s="187"/>
      <c r="BW17" s="187"/>
      <c r="BX17" s="187"/>
      <c r="BY17" s="187"/>
      <c r="BZ17" s="287">
        <f t="shared" si="10"/>
        <v>0</v>
      </c>
      <c r="CA17" s="187"/>
      <c r="CB17" s="187"/>
      <c r="CC17" s="187"/>
      <c r="CD17" s="187"/>
      <c r="CE17" s="287">
        <f t="shared" si="11"/>
        <v>0</v>
      </c>
      <c r="CF17" s="292">
        <f t="shared" si="12"/>
        <v>79279279.279279277</v>
      </c>
      <c r="CG17" s="48"/>
      <c r="CH17" s="1"/>
    </row>
    <row r="18" spans="1:87" x14ac:dyDescent="0.25">
      <c r="A18" s="47">
        <v>8</v>
      </c>
      <c r="B18" s="206" t="s">
        <v>39</v>
      </c>
      <c r="C18" s="207" t="s">
        <v>40</v>
      </c>
      <c r="D18" s="208" t="s">
        <v>54</v>
      </c>
      <c r="E18" s="48" t="s">
        <v>93</v>
      </c>
      <c r="F18" s="209">
        <v>15</v>
      </c>
      <c r="G18" s="210">
        <v>0</v>
      </c>
      <c r="H18" s="49" t="s">
        <v>56</v>
      </c>
      <c r="I18" s="211" t="s">
        <v>67</v>
      </c>
      <c r="J18" s="49" t="s">
        <v>94</v>
      </c>
      <c r="K18" s="212" t="s">
        <v>95</v>
      </c>
      <c r="L18" s="213">
        <v>43873</v>
      </c>
      <c r="M18" s="211" t="s">
        <v>47</v>
      </c>
      <c r="N18" s="212" t="s">
        <v>96</v>
      </c>
      <c r="O18" s="50" t="s">
        <v>56</v>
      </c>
      <c r="P18" s="211" t="s">
        <v>50</v>
      </c>
      <c r="Q18" s="214">
        <v>44718</v>
      </c>
      <c r="R18" s="214">
        <v>45448</v>
      </c>
      <c r="S18" s="211" t="s">
        <v>53</v>
      </c>
      <c r="T18" s="48">
        <v>4545454.5454545496</v>
      </c>
      <c r="U18" s="48">
        <v>454545.45454545459</v>
      </c>
      <c r="V18" s="50"/>
      <c r="W18" s="53">
        <v>5000000</v>
      </c>
      <c r="X18" s="53"/>
      <c r="Y18" s="53"/>
      <c r="Z18" s="53"/>
      <c r="AA18" s="53"/>
      <c r="AB18" s="287">
        <f t="shared" si="0"/>
        <v>0</v>
      </c>
      <c r="AC18" s="187"/>
      <c r="AD18" s="187"/>
      <c r="AE18" s="187"/>
      <c r="AF18" s="187"/>
      <c r="AG18" s="287">
        <f t="shared" si="1"/>
        <v>0</v>
      </c>
      <c r="AH18" s="187"/>
      <c r="AI18" s="187"/>
      <c r="AJ18" s="187"/>
      <c r="AK18" s="187"/>
      <c r="AL18" s="287">
        <f t="shared" si="2"/>
        <v>0</v>
      </c>
      <c r="AM18" s="187"/>
      <c r="AN18" s="187"/>
      <c r="AO18" s="187"/>
      <c r="AP18" s="187"/>
      <c r="AQ18" s="287">
        <f t="shared" si="3"/>
        <v>0</v>
      </c>
      <c r="AR18" s="187"/>
      <c r="AS18" s="187"/>
      <c r="AT18" s="187"/>
      <c r="AU18" s="187"/>
      <c r="AV18" s="287">
        <f t="shared" si="4"/>
        <v>0</v>
      </c>
      <c r="AW18" s="187"/>
      <c r="AX18" s="187"/>
      <c r="AY18" s="187"/>
      <c r="AZ18" s="187"/>
      <c r="BA18" s="287">
        <f t="shared" si="5"/>
        <v>0</v>
      </c>
      <c r="BB18" s="187"/>
      <c r="BC18" s="187"/>
      <c r="BD18" s="187"/>
      <c r="BE18" s="187"/>
      <c r="BF18" s="287">
        <f t="shared" si="6"/>
        <v>0</v>
      </c>
      <c r="BG18" s="187"/>
      <c r="BH18" s="187"/>
      <c r="BI18" s="187"/>
      <c r="BJ18" s="187"/>
      <c r="BK18" s="287">
        <f t="shared" si="7"/>
        <v>0</v>
      </c>
      <c r="BL18" s="187"/>
      <c r="BM18" s="187"/>
      <c r="BN18" s="187"/>
      <c r="BO18" s="187"/>
      <c r="BP18" s="287">
        <f t="shared" si="8"/>
        <v>0</v>
      </c>
      <c r="BQ18" s="187"/>
      <c r="BR18" s="187"/>
      <c r="BS18" s="187"/>
      <c r="BT18" s="187"/>
      <c r="BU18" s="287">
        <f t="shared" si="9"/>
        <v>0</v>
      </c>
      <c r="BV18" s="187"/>
      <c r="BW18" s="187"/>
      <c r="BX18" s="187"/>
      <c r="BY18" s="187"/>
      <c r="BZ18" s="287">
        <f t="shared" si="10"/>
        <v>0</v>
      </c>
      <c r="CA18" s="187"/>
      <c r="CB18" s="187"/>
      <c r="CC18" s="187"/>
      <c r="CD18" s="187"/>
      <c r="CE18" s="287">
        <f t="shared" si="11"/>
        <v>0</v>
      </c>
      <c r="CF18" s="292">
        <f t="shared" si="12"/>
        <v>0</v>
      </c>
      <c r="CG18" s="48"/>
      <c r="CH18" s="1"/>
    </row>
    <row r="19" spans="1:87" x14ac:dyDescent="0.25">
      <c r="A19" s="47">
        <v>9</v>
      </c>
      <c r="B19" s="206" t="s">
        <v>39</v>
      </c>
      <c r="C19" s="207" t="s">
        <v>40</v>
      </c>
      <c r="D19" s="208" t="s">
        <v>54</v>
      </c>
      <c r="E19" s="48" t="s">
        <v>55</v>
      </c>
      <c r="F19" s="209">
        <v>8</v>
      </c>
      <c r="G19" s="210">
        <v>0</v>
      </c>
      <c r="H19" s="49" t="s">
        <v>56</v>
      </c>
      <c r="I19" s="211" t="s">
        <v>57</v>
      </c>
      <c r="J19" s="49" t="s">
        <v>97</v>
      </c>
      <c r="K19" s="212" t="s">
        <v>98</v>
      </c>
      <c r="L19" s="214">
        <v>44188</v>
      </c>
      <c r="M19" s="211" t="s">
        <v>47</v>
      </c>
      <c r="N19" s="212" t="s">
        <v>60</v>
      </c>
      <c r="O19" s="50" t="s">
        <v>56</v>
      </c>
      <c r="P19" s="211" t="s">
        <v>50</v>
      </c>
      <c r="Q19" s="214">
        <v>44188</v>
      </c>
      <c r="R19" s="214">
        <v>44552</v>
      </c>
      <c r="S19" s="211" t="s">
        <v>53</v>
      </c>
      <c r="T19" s="48">
        <v>1204000</v>
      </c>
      <c r="U19" s="48">
        <v>120400</v>
      </c>
      <c r="V19" s="50"/>
      <c r="W19" s="53">
        <v>1324400</v>
      </c>
      <c r="X19" s="53"/>
      <c r="Y19" s="53"/>
      <c r="Z19" s="53"/>
      <c r="AA19" s="53"/>
      <c r="AB19" s="287">
        <f t="shared" si="0"/>
        <v>0</v>
      </c>
      <c r="AC19" s="187"/>
      <c r="AD19" s="187"/>
      <c r="AE19" s="187"/>
      <c r="AF19" s="187"/>
      <c r="AG19" s="287">
        <f t="shared" si="1"/>
        <v>0</v>
      </c>
      <c r="AH19" s="187"/>
      <c r="AI19" s="187"/>
      <c r="AJ19" s="187"/>
      <c r="AK19" s="187"/>
      <c r="AL19" s="287">
        <f t="shared" si="2"/>
        <v>0</v>
      </c>
      <c r="AM19" s="187"/>
      <c r="AN19" s="187"/>
      <c r="AO19" s="187"/>
      <c r="AP19" s="187"/>
      <c r="AQ19" s="287">
        <f t="shared" si="3"/>
        <v>0</v>
      </c>
      <c r="AR19" s="187"/>
      <c r="AS19" s="187"/>
      <c r="AT19" s="187"/>
      <c r="AU19" s="187"/>
      <c r="AV19" s="287">
        <f t="shared" si="4"/>
        <v>0</v>
      </c>
      <c r="AW19" s="187"/>
      <c r="AX19" s="187"/>
      <c r="AY19" s="187"/>
      <c r="AZ19" s="187"/>
      <c r="BA19" s="287">
        <f t="shared" si="5"/>
        <v>0</v>
      </c>
      <c r="BB19" s="187"/>
      <c r="BC19" s="187"/>
      <c r="BD19" s="187"/>
      <c r="BE19" s="187"/>
      <c r="BF19" s="287">
        <f t="shared" si="6"/>
        <v>0</v>
      </c>
      <c r="BG19" s="187"/>
      <c r="BH19" s="187"/>
      <c r="BI19" s="187"/>
      <c r="BJ19" s="187"/>
      <c r="BK19" s="287">
        <f t="shared" si="7"/>
        <v>0</v>
      </c>
      <c r="BL19" s="187"/>
      <c r="BM19" s="187"/>
      <c r="BN19" s="187"/>
      <c r="BO19" s="187"/>
      <c r="BP19" s="287">
        <f t="shared" si="8"/>
        <v>0</v>
      </c>
      <c r="BQ19" s="187"/>
      <c r="BR19" s="187"/>
      <c r="BS19" s="187"/>
      <c r="BT19" s="187"/>
      <c r="BU19" s="287">
        <f t="shared" si="9"/>
        <v>0</v>
      </c>
      <c r="BV19" s="187"/>
      <c r="BW19" s="187"/>
      <c r="BX19" s="187"/>
      <c r="BY19" s="187"/>
      <c r="BZ19" s="287">
        <f t="shared" si="10"/>
        <v>0</v>
      </c>
      <c r="CA19" s="187"/>
      <c r="CB19" s="187"/>
      <c r="CC19" s="187"/>
      <c r="CD19" s="187">
        <f>T19</f>
        <v>1204000</v>
      </c>
      <c r="CE19" s="287">
        <f t="shared" si="11"/>
        <v>1204000</v>
      </c>
      <c r="CF19" s="292">
        <f t="shared" si="12"/>
        <v>1204000</v>
      </c>
      <c r="CG19" s="48"/>
      <c r="CH19" s="1"/>
    </row>
    <row r="20" spans="1:87" x14ac:dyDescent="0.25">
      <c r="A20" s="47">
        <v>10</v>
      </c>
      <c r="B20" s="206" t="s">
        <v>39</v>
      </c>
      <c r="C20" s="207" t="s">
        <v>40</v>
      </c>
      <c r="D20" s="208" t="s">
        <v>54</v>
      </c>
      <c r="E20" s="48" t="s">
        <v>99</v>
      </c>
      <c r="F20" s="209">
        <v>54</v>
      </c>
      <c r="G20" s="210">
        <v>0</v>
      </c>
      <c r="H20" s="49" t="s">
        <v>56</v>
      </c>
      <c r="I20" s="211" t="s">
        <v>57</v>
      </c>
      <c r="J20" s="49" t="s">
        <v>100</v>
      </c>
      <c r="K20" s="212" t="s">
        <v>101</v>
      </c>
      <c r="L20" s="214">
        <v>44193</v>
      </c>
      <c r="M20" s="211" t="s">
        <v>47</v>
      </c>
      <c r="N20" s="212" t="s">
        <v>102</v>
      </c>
      <c r="O20" s="50" t="s">
        <v>56</v>
      </c>
      <c r="P20" s="211" t="s">
        <v>50</v>
      </c>
      <c r="Q20" s="214">
        <v>44193</v>
      </c>
      <c r="R20" s="214">
        <v>44557</v>
      </c>
      <c r="S20" s="211" t="s">
        <v>53</v>
      </c>
      <c r="T20" s="48">
        <v>5341820</v>
      </c>
      <c r="U20" s="48">
        <v>534180</v>
      </c>
      <c r="V20" s="50"/>
      <c r="W20" s="53">
        <v>5876000</v>
      </c>
      <c r="X20" s="53"/>
      <c r="Y20" s="53"/>
      <c r="Z20" s="53"/>
      <c r="AA20" s="53"/>
      <c r="AB20" s="287">
        <f t="shared" si="0"/>
        <v>0</v>
      </c>
      <c r="AC20" s="187"/>
      <c r="AD20" s="187"/>
      <c r="AE20" s="187"/>
      <c r="AF20" s="187"/>
      <c r="AG20" s="287">
        <f t="shared" si="1"/>
        <v>0</v>
      </c>
      <c r="AH20" s="187"/>
      <c r="AI20" s="187"/>
      <c r="AJ20" s="187"/>
      <c r="AK20" s="187"/>
      <c r="AL20" s="287">
        <f t="shared" si="2"/>
        <v>0</v>
      </c>
      <c r="AM20" s="187"/>
      <c r="AN20" s="187"/>
      <c r="AO20" s="187"/>
      <c r="AP20" s="187"/>
      <c r="AQ20" s="287">
        <f t="shared" si="3"/>
        <v>0</v>
      </c>
      <c r="AR20" s="187"/>
      <c r="AS20" s="187"/>
      <c r="AT20" s="187"/>
      <c r="AU20" s="187"/>
      <c r="AV20" s="287">
        <f t="shared" si="4"/>
        <v>0</v>
      </c>
      <c r="AW20" s="187"/>
      <c r="AX20" s="187"/>
      <c r="AY20" s="187"/>
      <c r="AZ20" s="187"/>
      <c r="BA20" s="287">
        <f t="shared" si="5"/>
        <v>0</v>
      </c>
      <c r="BB20" s="187"/>
      <c r="BC20" s="187"/>
      <c r="BD20" s="187"/>
      <c r="BE20" s="187"/>
      <c r="BF20" s="287">
        <f t="shared" si="6"/>
        <v>0</v>
      </c>
      <c r="BG20" s="187"/>
      <c r="BH20" s="187"/>
      <c r="BI20" s="187"/>
      <c r="BJ20" s="187"/>
      <c r="BK20" s="287">
        <f t="shared" si="7"/>
        <v>0</v>
      </c>
      <c r="BL20" s="187"/>
      <c r="BM20" s="187"/>
      <c r="BN20" s="187"/>
      <c r="BO20" s="187"/>
      <c r="BP20" s="287">
        <f t="shared" si="8"/>
        <v>0</v>
      </c>
      <c r="BQ20" s="187"/>
      <c r="BR20" s="187"/>
      <c r="BS20" s="187"/>
      <c r="BT20" s="187"/>
      <c r="BU20" s="287">
        <f t="shared" si="9"/>
        <v>0</v>
      </c>
      <c r="BV20" s="187"/>
      <c r="BW20" s="187"/>
      <c r="BX20" s="187"/>
      <c r="BY20" s="187"/>
      <c r="BZ20" s="287">
        <f t="shared" si="10"/>
        <v>0</v>
      </c>
      <c r="CA20" s="187"/>
      <c r="CB20" s="187"/>
      <c r="CC20" s="187"/>
      <c r="CD20" s="187">
        <f>T20</f>
        <v>5341820</v>
      </c>
      <c r="CE20" s="287">
        <f t="shared" si="11"/>
        <v>5341820</v>
      </c>
      <c r="CF20" s="292">
        <f t="shared" si="12"/>
        <v>5341820</v>
      </c>
      <c r="CG20" s="48"/>
      <c r="CH20" s="1"/>
    </row>
    <row r="21" spans="1:87" x14ac:dyDescent="0.25">
      <c r="A21" s="47">
        <v>11</v>
      </c>
      <c r="B21" s="206" t="s">
        <v>39</v>
      </c>
      <c r="C21" s="207" t="s">
        <v>40</v>
      </c>
      <c r="D21" s="208" t="s">
        <v>41</v>
      </c>
      <c r="E21" s="48" t="s">
        <v>103</v>
      </c>
      <c r="F21" s="209">
        <v>620</v>
      </c>
      <c r="G21" s="210">
        <v>0</v>
      </c>
      <c r="H21" s="49" t="s">
        <v>104</v>
      </c>
      <c r="I21" s="211" t="s">
        <v>105</v>
      </c>
      <c r="J21" s="49" t="s">
        <v>106</v>
      </c>
      <c r="K21" s="212" t="s">
        <v>107</v>
      </c>
      <c r="L21" s="215">
        <v>44013</v>
      </c>
      <c r="M21" s="211" t="s">
        <v>47</v>
      </c>
      <c r="N21" s="212" t="s">
        <v>108</v>
      </c>
      <c r="O21" s="50" t="s">
        <v>104</v>
      </c>
      <c r="P21" s="211" t="s">
        <v>50</v>
      </c>
      <c r="Q21" s="216">
        <v>44013</v>
      </c>
      <c r="R21" s="214">
        <v>44377</v>
      </c>
      <c r="S21" s="211" t="s">
        <v>53</v>
      </c>
      <c r="T21" s="48">
        <v>1600000</v>
      </c>
      <c r="U21" s="48">
        <v>160000</v>
      </c>
      <c r="V21" s="50"/>
      <c r="W21" s="53">
        <v>1760000</v>
      </c>
      <c r="X21" s="53"/>
      <c r="Y21" s="53"/>
      <c r="Z21" s="53"/>
      <c r="AA21" s="53"/>
      <c r="AB21" s="287">
        <f t="shared" si="0"/>
        <v>0</v>
      </c>
      <c r="AC21" s="187"/>
      <c r="AD21" s="187"/>
      <c r="AE21" s="187"/>
      <c r="AF21" s="187"/>
      <c r="AG21" s="287">
        <f t="shared" si="1"/>
        <v>0</v>
      </c>
      <c r="AH21" s="187"/>
      <c r="AI21" s="187"/>
      <c r="AJ21" s="187"/>
      <c r="AK21" s="187"/>
      <c r="AL21" s="287">
        <f t="shared" si="2"/>
        <v>0</v>
      </c>
      <c r="AM21" s="187"/>
      <c r="AN21" s="187"/>
      <c r="AO21" s="187"/>
      <c r="AP21" s="187"/>
      <c r="AQ21" s="287">
        <f t="shared" si="3"/>
        <v>0</v>
      </c>
      <c r="AR21" s="187"/>
      <c r="AS21" s="187"/>
      <c r="AT21" s="187"/>
      <c r="AU21" s="187"/>
      <c r="AV21" s="287">
        <f t="shared" si="4"/>
        <v>0</v>
      </c>
      <c r="AW21" s="187"/>
      <c r="AX21" s="187"/>
      <c r="AY21" s="187"/>
      <c r="AZ21" s="187"/>
      <c r="BA21" s="287">
        <f t="shared" si="5"/>
        <v>0</v>
      </c>
      <c r="BB21" s="187">
        <f>T21</f>
        <v>1600000</v>
      </c>
      <c r="BC21" s="187"/>
      <c r="BD21" s="187"/>
      <c r="BE21" s="187"/>
      <c r="BF21" s="287">
        <f t="shared" si="6"/>
        <v>1600000</v>
      </c>
      <c r="BG21" s="187"/>
      <c r="BH21" s="187"/>
      <c r="BI21" s="187"/>
      <c r="BJ21" s="187"/>
      <c r="BK21" s="287">
        <f t="shared" si="7"/>
        <v>0</v>
      </c>
      <c r="BL21" s="187"/>
      <c r="BM21" s="187"/>
      <c r="BN21" s="187"/>
      <c r="BO21" s="187"/>
      <c r="BP21" s="287">
        <f t="shared" si="8"/>
        <v>0</v>
      </c>
      <c r="BQ21" s="187"/>
      <c r="BR21" s="187"/>
      <c r="BS21" s="187"/>
      <c r="BT21" s="187"/>
      <c r="BU21" s="287">
        <f t="shared" si="9"/>
        <v>0</v>
      </c>
      <c r="BV21" s="187"/>
      <c r="BW21" s="187"/>
      <c r="BX21" s="187"/>
      <c r="BY21" s="187"/>
      <c r="BZ21" s="287">
        <f t="shared" si="10"/>
        <v>0</v>
      </c>
      <c r="CA21" s="187"/>
      <c r="CB21" s="187"/>
      <c r="CC21" s="187"/>
      <c r="CD21" s="187"/>
      <c r="CE21" s="287">
        <f t="shared" si="11"/>
        <v>0</v>
      </c>
      <c r="CF21" s="292">
        <f t="shared" si="12"/>
        <v>1600000</v>
      </c>
      <c r="CG21" s="50"/>
      <c r="CH21" s="1"/>
    </row>
    <row r="22" spans="1:87" x14ac:dyDescent="0.25">
      <c r="A22" s="47">
        <v>12</v>
      </c>
      <c r="B22" s="206" t="s">
        <v>39</v>
      </c>
      <c r="C22" s="207" t="s">
        <v>40</v>
      </c>
      <c r="D22" s="208" t="s">
        <v>54</v>
      </c>
      <c r="E22" s="48" t="s">
        <v>109</v>
      </c>
      <c r="F22" s="209">
        <v>33</v>
      </c>
      <c r="G22" s="210">
        <v>0</v>
      </c>
      <c r="H22" s="49" t="s">
        <v>56</v>
      </c>
      <c r="I22" s="211" t="s">
        <v>67</v>
      </c>
      <c r="J22" s="49" t="s">
        <v>110</v>
      </c>
      <c r="K22" s="212" t="s">
        <v>111</v>
      </c>
      <c r="L22" s="213">
        <v>44013</v>
      </c>
      <c r="M22" s="211" t="s">
        <v>47</v>
      </c>
      <c r="N22" s="212" t="s">
        <v>112</v>
      </c>
      <c r="O22" s="50" t="s">
        <v>56</v>
      </c>
      <c r="P22" s="211" t="s">
        <v>50</v>
      </c>
      <c r="Q22" s="214">
        <v>44742</v>
      </c>
      <c r="R22" s="214">
        <v>45106</v>
      </c>
      <c r="S22" s="211" t="s">
        <v>53</v>
      </c>
      <c r="T22" s="48">
        <v>975000</v>
      </c>
      <c r="U22" s="48">
        <v>107250</v>
      </c>
      <c r="V22" s="50"/>
      <c r="W22" s="53">
        <v>1082250</v>
      </c>
      <c r="X22" s="53"/>
      <c r="Y22" s="53"/>
      <c r="Z22" s="53"/>
      <c r="AA22" s="53"/>
      <c r="AB22" s="287">
        <f t="shared" si="0"/>
        <v>0</v>
      </c>
      <c r="AC22" s="187"/>
      <c r="AD22" s="187"/>
      <c r="AE22" s="187"/>
      <c r="AF22" s="187"/>
      <c r="AG22" s="287">
        <f t="shared" si="1"/>
        <v>0</v>
      </c>
      <c r="AH22" s="187"/>
      <c r="AI22" s="187"/>
      <c r="AJ22" s="187"/>
      <c r="AK22" s="187"/>
      <c r="AL22" s="287">
        <f t="shared" si="2"/>
        <v>0</v>
      </c>
      <c r="AM22" s="187"/>
      <c r="AN22" s="187"/>
      <c r="AO22" s="187"/>
      <c r="AP22" s="187"/>
      <c r="AQ22" s="287">
        <f t="shared" si="3"/>
        <v>0</v>
      </c>
      <c r="AR22" s="187"/>
      <c r="AS22" s="187"/>
      <c r="AT22" s="187"/>
      <c r="AU22" s="187"/>
      <c r="AV22" s="287">
        <f t="shared" si="4"/>
        <v>0</v>
      </c>
      <c r="AW22" s="187"/>
      <c r="AX22" s="187"/>
      <c r="AY22" s="187"/>
      <c r="AZ22" s="187"/>
      <c r="BA22" s="287">
        <f t="shared" si="5"/>
        <v>0</v>
      </c>
      <c r="BB22" s="187">
        <f>T22</f>
        <v>975000</v>
      </c>
      <c r="BC22" s="187"/>
      <c r="BD22" s="187"/>
      <c r="BE22" s="187"/>
      <c r="BF22" s="287">
        <f t="shared" si="6"/>
        <v>975000</v>
      </c>
      <c r="BG22" s="187"/>
      <c r="BH22" s="187"/>
      <c r="BI22" s="187"/>
      <c r="BJ22" s="187"/>
      <c r="BK22" s="287">
        <f t="shared" si="7"/>
        <v>0</v>
      </c>
      <c r="BL22" s="187"/>
      <c r="BM22" s="187"/>
      <c r="BN22" s="187"/>
      <c r="BO22" s="187"/>
      <c r="BP22" s="287">
        <f t="shared" si="8"/>
        <v>0</v>
      </c>
      <c r="BQ22" s="187"/>
      <c r="BR22" s="187"/>
      <c r="BS22" s="187"/>
      <c r="BT22" s="187"/>
      <c r="BU22" s="287">
        <f t="shared" si="9"/>
        <v>0</v>
      </c>
      <c r="BV22" s="187"/>
      <c r="BW22" s="187"/>
      <c r="BX22" s="187"/>
      <c r="BY22" s="187"/>
      <c r="BZ22" s="287">
        <f t="shared" si="10"/>
        <v>0</v>
      </c>
      <c r="CA22" s="187"/>
      <c r="CB22" s="187"/>
      <c r="CC22" s="187"/>
      <c r="CD22" s="187"/>
      <c r="CE22" s="287">
        <f t="shared" si="11"/>
        <v>0</v>
      </c>
      <c r="CF22" s="292">
        <f t="shared" si="12"/>
        <v>975000</v>
      </c>
      <c r="CG22" s="50"/>
      <c r="CH22" s="1"/>
    </row>
    <row r="23" spans="1:87" s="497" customFormat="1" x14ac:dyDescent="0.25">
      <c r="A23" s="479">
        <v>13</v>
      </c>
      <c r="B23" s="480" t="s">
        <v>39</v>
      </c>
      <c r="C23" s="481" t="s">
        <v>40</v>
      </c>
      <c r="D23" s="482" t="s">
        <v>41</v>
      </c>
      <c r="E23" s="483" t="s">
        <v>113</v>
      </c>
      <c r="F23" s="484">
        <v>1385</v>
      </c>
      <c r="G23" s="485">
        <v>0</v>
      </c>
      <c r="H23" s="486" t="s">
        <v>114</v>
      </c>
      <c r="I23" s="487" t="s">
        <v>115</v>
      </c>
      <c r="J23" s="486" t="s">
        <v>116</v>
      </c>
      <c r="K23" s="488" t="s">
        <v>117</v>
      </c>
      <c r="L23" s="489">
        <v>44706</v>
      </c>
      <c r="M23" s="487" t="s">
        <v>47</v>
      </c>
      <c r="N23" s="483" t="s">
        <v>118</v>
      </c>
      <c r="O23" s="490" t="s">
        <v>90</v>
      </c>
      <c r="P23" s="487" t="s">
        <v>50</v>
      </c>
      <c r="Q23" s="491">
        <v>44690</v>
      </c>
      <c r="R23" s="491">
        <v>45420</v>
      </c>
      <c r="S23" s="487" t="s">
        <v>53</v>
      </c>
      <c r="T23" s="483">
        <v>10810810.81081081</v>
      </c>
      <c r="U23" s="483">
        <v>1189189.1891891891</v>
      </c>
      <c r="V23" s="490"/>
      <c r="W23" s="492">
        <v>12000000</v>
      </c>
      <c r="X23" s="492"/>
      <c r="Y23" s="492"/>
      <c r="Z23" s="492"/>
      <c r="AA23" s="492"/>
      <c r="AB23" s="492">
        <f t="shared" si="0"/>
        <v>0</v>
      </c>
      <c r="AC23" s="493"/>
      <c r="AD23" s="493"/>
      <c r="AE23" s="493"/>
      <c r="AF23" s="493"/>
      <c r="AG23" s="492">
        <f t="shared" si="1"/>
        <v>0</v>
      </c>
      <c r="AH23" s="493"/>
      <c r="AI23" s="493"/>
      <c r="AJ23" s="493"/>
      <c r="AK23" s="493"/>
      <c r="AL23" s="492">
        <f t="shared" si="2"/>
        <v>0</v>
      </c>
      <c r="AM23" s="493"/>
      <c r="AN23" s="493"/>
      <c r="AO23" s="493"/>
      <c r="AP23" s="493"/>
      <c r="AQ23" s="492">
        <f t="shared" si="3"/>
        <v>0</v>
      </c>
      <c r="AR23" s="493"/>
      <c r="AS23" s="493"/>
      <c r="AT23" s="493"/>
      <c r="AU23" s="493"/>
      <c r="AV23" s="492">
        <f t="shared" si="4"/>
        <v>0</v>
      </c>
      <c r="AW23" s="493"/>
      <c r="AX23" s="493"/>
      <c r="AY23" s="493"/>
      <c r="AZ23" s="493"/>
      <c r="BA23" s="492">
        <f t="shared" si="5"/>
        <v>0</v>
      </c>
      <c r="BB23" s="493"/>
      <c r="BC23" s="493"/>
      <c r="BD23" s="493"/>
      <c r="BE23" s="493"/>
      <c r="BF23" s="492">
        <f t="shared" si="6"/>
        <v>0</v>
      </c>
      <c r="BG23" s="493"/>
      <c r="BH23" s="493"/>
      <c r="BI23" s="493"/>
      <c r="BJ23" s="493"/>
      <c r="BK23" s="492">
        <f t="shared" si="7"/>
        <v>0</v>
      </c>
      <c r="BL23" s="493"/>
      <c r="BM23" s="493"/>
      <c r="BN23" s="493"/>
      <c r="BO23" s="493"/>
      <c r="BP23" s="492">
        <f t="shared" si="8"/>
        <v>0</v>
      </c>
      <c r="BQ23" s="493"/>
      <c r="BR23" s="493"/>
      <c r="BS23" s="493"/>
      <c r="BT23" s="493"/>
      <c r="BU23" s="492">
        <f t="shared" si="9"/>
        <v>0</v>
      </c>
      <c r="BV23" s="493"/>
      <c r="BW23" s="493"/>
      <c r="BX23" s="493"/>
      <c r="BY23" s="493"/>
      <c r="BZ23" s="492">
        <f t="shared" si="10"/>
        <v>0</v>
      </c>
      <c r="CA23" s="493"/>
      <c r="CB23" s="493"/>
      <c r="CC23" s="493"/>
      <c r="CD23" s="493"/>
      <c r="CE23" s="492">
        <f t="shared" si="11"/>
        <v>0</v>
      </c>
      <c r="CF23" s="494">
        <f>CE23+BZ23+BU23+BP23+BK23+BF23+BA23+AV23+AQ23+AL23+AG23+AB23</f>
        <v>0</v>
      </c>
      <c r="CG23" s="495" t="s">
        <v>38</v>
      </c>
      <c r="CH23" s="496"/>
    </row>
    <row r="24" spans="1:87" x14ac:dyDescent="0.25">
      <c r="A24" s="47"/>
      <c r="B24" s="206"/>
      <c r="C24" s="207"/>
      <c r="D24" s="208"/>
      <c r="E24" s="217" t="s">
        <v>119</v>
      </c>
      <c r="F24" s="209"/>
      <c r="G24" s="210"/>
      <c r="H24" s="49"/>
      <c r="I24" s="211"/>
      <c r="J24" s="49"/>
      <c r="K24" s="212"/>
      <c r="L24" s="215"/>
      <c r="M24" s="211"/>
      <c r="N24" s="48" t="s">
        <v>120</v>
      </c>
      <c r="O24" s="50"/>
      <c r="P24" s="211"/>
      <c r="Q24" s="216"/>
      <c r="R24" s="216"/>
      <c r="S24" s="211"/>
      <c r="T24" s="48">
        <v>50000000</v>
      </c>
      <c r="U24" s="48"/>
      <c r="V24" s="50"/>
      <c r="W24" s="53"/>
      <c r="X24" s="53"/>
      <c r="Y24" s="53"/>
      <c r="Z24" s="53"/>
      <c r="AA24" s="53"/>
      <c r="AB24" s="287">
        <f t="shared" si="0"/>
        <v>0</v>
      </c>
      <c r="AC24" s="187"/>
      <c r="AD24" s="187"/>
      <c r="AE24" s="187"/>
      <c r="AF24" s="187"/>
      <c r="AG24" s="287">
        <f t="shared" si="1"/>
        <v>0</v>
      </c>
      <c r="AH24" s="187"/>
      <c r="AI24" s="187"/>
      <c r="AJ24" s="187"/>
      <c r="AK24" s="187"/>
      <c r="AL24" s="287">
        <f t="shared" si="2"/>
        <v>0</v>
      </c>
      <c r="AM24" s="187"/>
      <c r="AN24" s="187"/>
      <c r="AO24" s="187"/>
      <c r="AP24" s="187"/>
      <c r="AQ24" s="287">
        <f t="shared" si="3"/>
        <v>0</v>
      </c>
      <c r="AR24" s="187"/>
      <c r="AS24" s="187"/>
      <c r="AT24" s="187"/>
      <c r="AU24" s="187"/>
      <c r="AV24" s="287">
        <f t="shared" si="4"/>
        <v>0</v>
      </c>
      <c r="AW24" s="187"/>
      <c r="AX24" s="187"/>
      <c r="AY24" s="187"/>
      <c r="AZ24" s="187"/>
      <c r="BA24" s="287">
        <f t="shared" si="5"/>
        <v>0</v>
      </c>
      <c r="BB24" s="187"/>
      <c r="BC24" s="187"/>
      <c r="BD24" s="187"/>
      <c r="BE24" s="187"/>
      <c r="BF24" s="287">
        <f t="shared" si="6"/>
        <v>0</v>
      </c>
      <c r="BG24" s="187"/>
      <c r="BH24" s="187"/>
      <c r="BI24" s="187"/>
      <c r="BJ24" s="187"/>
      <c r="BK24" s="287">
        <f t="shared" si="7"/>
        <v>0</v>
      </c>
      <c r="BL24" s="187"/>
      <c r="BM24" s="187"/>
      <c r="BN24" s="187"/>
      <c r="BO24" s="187"/>
      <c r="BP24" s="287">
        <f t="shared" si="8"/>
        <v>0</v>
      </c>
      <c r="BQ24" s="187"/>
      <c r="BR24" s="187"/>
      <c r="BS24" s="187"/>
      <c r="BT24" s="187"/>
      <c r="BU24" s="287">
        <f t="shared" si="9"/>
        <v>0</v>
      </c>
      <c r="BV24" s="187"/>
      <c r="BW24" s="187"/>
      <c r="BX24" s="187"/>
      <c r="BY24" s="187"/>
      <c r="BZ24" s="287">
        <f t="shared" si="10"/>
        <v>0</v>
      </c>
      <c r="CA24" s="187"/>
      <c r="CB24" s="187"/>
      <c r="CC24" s="187"/>
      <c r="CD24" s="187">
        <f>T24+15000000+4545455+134276396</f>
        <v>203821851</v>
      </c>
      <c r="CE24" s="287">
        <f t="shared" si="11"/>
        <v>203821851</v>
      </c>
      <c r="CF24" s="292">
        <f t="shared" si="12"/>
        <v>203821851</v>
      </c>
      <c r="CG24" s="54"/>
      <c r="CH24" s="1"/>
    </row>
    <row r="25" spans="1:87" x14ac:dyDescent="0.25">
      <c r="A25" s="47">
        <v>14</v>
      </c>
      <c r="B25" s="206" t="s">
        <v>39</v>
      </c>
      <c r="C25" s="207" t="s">
        <v>40</v>
      </c>
      <c r="D25" s="208" t="s">
        <v>121</v>
      </c>
      <c r="E25" s="48" t="s">
        <v>122</v>
      </c>
      <c r="F25" s="209" t="s">
        <v>38</v>
      </c>
      <c r="G25" s="210">
        <v>0</v>
      </c>
      <c r="H25" s="49" t="s">
        <v>121</v>
      </c>
      <c r="I25" s="211" t="s">
        <v>38</v>
      </c>
      <c r="J25" s="49" t="s">
        <v>123</v>
      </c>
      <c r="K25" s="212" t="s">
        <v>124</v>
      </c>
      <c r="L25" s="215">
        <v>44706</v>
      </c>
      <c r="M25" s="211" t="s">
        <v>47</v>
      </c>
      <c r="N25" s="48" t="s">
        <v>125</v>
      </c>
      <c r="O25" s="50" t="s">
        <v>126</v>
      </c>
      <c r="P25" s="211" t="s">
        <v>50</v>
      </c>
      <c r="Q25" s="216" t="s">
        <v>127</v>
      </c>
      <c r="R25" s="216" t="s">
        <v>128</v>
      </c>
      <c r="S25" s="211" t="s">
        <v>53</v>
      </c>
      <c r="T25" s="48">
        <v>84000000</v>
      </c>
      <c r="U25" s="48">
        <v>9240000</v>
      </c>
      <c r="V25" s="50"/>
      <c r="W25" s="53">
        <v>93240000</v>
      </c>
      <c r="X25" s="53"/>
      <c r="Y25" s="53"/>
      <c r="Z25" s="53"/>
      <c r="AA25" s="53"/>
      <c r="AB25" s="287">
        <f t="shared" si="0"/>
        <v>0</v>
      </c>
      <c r="AC25" s="187"/>
      <c r="AD25" s="187"/>
      <c r="AE25" s="187"/>
      <c r="AF25" s="187"/>
      <c r="AG25" s="287">
        <f t="shared" si="1"/>
        <v>0</v>
      </c>
      <c r="AH25" s="187"/>
      <c r="AI25" s="187"/>
      <c r="AJ25" s="187"/>
      <c r="AK25" s="187"/>
      <c r="AL25" s="287">
        <f t="shared" si="2"/>
        <v>0</v>
      </c>
      <c r="AM25" s="187"/>
      <c r="AN25" s="187"/>
      <c r="AO25" s="187"/>
      <c r="AP25" s="187"/>
      <c r="AQ25" s="287">
        <f t="shared" si="3"/>
        <v>0</v>
      </c>
      <c r="AR25" s="187"/>
      <c r="AS25" s="187"/>
      <c r="AT25" s="187">
        <f>T25</f>
        <v>84000000</v>
      </c>
      <c r="AU25" s="187"/>
      <c r="AV25" s="287">
        <f t="shared" si="4"/>
        <v>84000000</v>
      </c>
      <c r="AW25" s="187"/>
      <c r="AX25" s="187"/>
      <c r="AY25" s="187"/>
      <c r="AZ25" s="187"/>
      <c r="BA25" s="287">
        <f t="shared" si="5"/>
        <v>0</v>
      </c>
      <c r="BB25" s="187"/>
      <c r="BC25" s="187"/>
      <c r="BD25" s="187"/>
      <c r="BE25" s="187"/>
      <c r="BF25" s="287">
        <f t="shared" si="6"/>
        <v>0</v>
      </c>
      <c r="BG25" s="187"/>
      <c r="BH25" s="187"/>
      <c r="BI25" s="187"/>
      <c r="BJ25" s="187"/>
      <c r="BK25" s="287">
        <f t="shared" si="7"/>
        <v>0</v>
      </c>
      <c r="BL25" s="187"/>
      <c r="BM25" s="187"/>
      <c r="BN25" s="187"/>
      <c r="BO25" s="187"/>
      <c r="BP25" s="287">
        <f t="shared" si="8"/>
        <v>0</v>
      </c>
      <c r="BQ25" s="187"/>
      <c r="BR25" s="187"/>
      <c r="BS25" s="187"/>
      <c r="BT25" s="187"/>
      <c r="BU25" s="287">
        <f t="shared" si="9"/>
        <v>0</v>
      </c>
      <c r="BV25" s="187"/>
      <c r="BW25" s="187"/>
      <c r="BX25" s="187"/>
      <c r="BY25" s="187"/>
      <c r="BZ25" s="287">
        <f t="shared" si="10"/>
        <v>0</v>
      </c>
      <c r="CA25" s="187"/>
      <c r="CB25" s="187"/>
      <c r="CC25" s="187"/>
      <c r="CD25" s="187"/>
      <c r="CE25" s="287">
        <f t="shared" si="11"/>
        <v>0</v>
      </c>
      <c r="CF25" s="292">
        <f t="shared" si="12"/>
        <v>84000000</v>
      </c>
      <c r="CG25" s="54" t="s">
        <v>38</v>
      </c>
      <c r="CH25" s="1"/>
    </row>
    <row r="26" spans="1:87" x14ac:dyDescent="0.25">
      <c r="A26" s="47"/>
      <c r="B26" s="218"/>
      <c r="C26" s="219"/>
      <c r="D26" s="220"/>
      <c r="E26" s="221"/>
      <c r="F26" s="55"/>
      <c r="G26" s="55"/>
      <c r="H26" s="55">
        <v>0</v>
      </c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>
        <f>SUM(T11:T25)</f>
        <v>605556957.59213758</v>
      </c>
      <c r="U26" s="55">
        <v>59530892.407862402</v>
      </c>
      <c r="V26" s="55">
        <v>0</v>
      </c>
      <c r="W26" s="55">
        <v>615087850</v>
      </c>
      <c r="X26" s="55">
        <f>SUM(X11:X25)</f>
        <v>0</v>
      </c>
      <c r="Y26" s="55">
        <f t="shared" ref="Y26:CD26" si="13">SUM(Y11:Y25)</f>
        <v>0</v>
      </c>
      <c r="Z26" s="55">
        <f t="shared" si="13"/>
        <v>0</v>
      </c>
      <c r="AA26" s="55">
        <f t="shared" si="13"/>
        <v>0</v>
      </c>
      <c r="AB26" s="288">
        <f t="shared" si="13"/>
        <v>0</v>
      </c>
      <c r="AC26" s="55">
        <f t="shared" si="13"/>
        <v>0</v>
      </c>
      <c r="AD26" s="55">
        <f t="shared" si="13"/>
        <v>0</v>
      </c>
      <c r="AE26" s="55">
        <f t="shared" si="13"/>
        <v>0</v>
      </c>
      <c r="AF26" s="55">
        <f t="shared" si="13"/>
        <v>0</v>
      </c>
      <c r="AG26" s="288">
        <f t="shared" ref="AG26" si="14">SUM(AG11:AG25)</f>
        <v>0</v>
      </c>
      <c r="AH26" s="55">
        <f t="shared" si="13"/>
        <v>0</v>
      </c>
      <c r="AI26" s="55">
        <f t="shared" si="13"/>
        <v>0</v>
      </c>
      <c r="AJ26" s="55">
        <f t="shared" si="13"/>
        <v>0</v>
      </c>
      <c r="AK26" s="55">
        <f t="shared" si="13"/>
        <v>0</v>
      </c>
      <c r="AL26" s="288">
        <f t="shared" ref="AL26" si="15">SUM(AL11:AL25)</f>
        <v>0</v>
      </c>
      <c r="AM26" s="55">
        <f t="shared" si="13"/>
        <v>21800000</v>
      </c>
      <c r="AN26" s="55">
        <f t="shared" si="13"/>
        <v>0</v>
      </c>
      <c r="AO26" s="55">
        <f t="shared" si="13"/>
        <v>0</v>
      </c>
      <c r="AP26" s="55">
        <f t="shared" si="13"/>
        <v>0</v>
      </c>
      <c r="AQ26" s="288">
        <f t="shared" ref="AQ26" si="16">SUM(AQ11:AQ25)</f>
        <v>21800000</v>
      </c>
      <c r="AR26" s="55">
        <f t="shared" si="13"/>
        <v>0</v>
      </c>
      <c r="AS26" s="55">
        <f t="shared" si="13"/>
        <v>0</v>
      </c>
      <c r="AT26" s="55">
        <f t="shared" si="13"/>
        <v>84000000</v>
      </c>
      <c r="AU26" s="55">
        <f t="shared" si="13"/>
        <v>0</v>
      </c>
      <c r="AV26" s="288">
        <f t="shared" ref="AV26" si="17">SUM(AV11:AV25)</f>
        <v>84000000</v>
      </c>
      <c r="AW26" s="55">
        <f t="shared" si="13"/>
        <v>0</v>
      </c>
      <c r="AX26" s="55">
        <f t="shared" si="13"/>
        <v>0</v>
      </c>
      <c r="AY26" s="55">
        <f t="shared" si="13"/>
        <v>221445765.76576576</v>
      </c>
      <c r="AZ26" s="55">
        <f t="shared" si="13"/>
        <v>79279279.279279277</v>
      </c>
      <c r="BA26" s="288">
        <f t="shared" ref="BA26" si="18">SUM(BA11:BA25)</f>
        <v>300725045.04504502</v>
      </c>
      <c r="BB26" s="55">
        <f t="shared" si="13"/>
        <v>2575000</v>
      </c>
      <c r="BC26" s="55">
        <f t="shared" si="13"/>
        <v>0</v>
      </c>
      <c r="BD26" s="55">
        <f t="shared" si="13"/>
        <v>0</v>
      </c>
      <c r="BE26" s="55">
        <f t="shared" si="13"/>
        <v>0</v>
      </c>
      <c r="BF26" s="288">
        <f t="shared" ref="BF26" si="19">SUM(BF11:BF25)</f>
        <v>2575000</v>
      </c>
      <c r="BG26" s="55">
        <f t="shared" si="13"/>
        <v>0</v>
      </c>
      <c r="BH26" s="55">
        <f t="shared" si="13"/>
        <v>0</v>
      </c>
      <c r="BI26" s="55">
        <f t="shared" si="13"/>
        <v>0</v>
      </c>
      <c r="BJ26" s="55">
        <f t="shared" si="13"/>
        <v>0</v>
      </c>
      <c r="BK26" s="288">
        <f t="shared" ref="BK26" si="20">SUM(BK11:BK25)</f>
        <v>0</v>
      </c>
      <c r="BL26" s="55">
        <f t="shared" si="13"/>
        <v>0</v>
      </c>
      <c r="BM26" s="55">
        <f t="shared" si="13"/>
        <v>0</v>
      </c>
      <c r="BN26" s="55">
        <f t="shared" si="13"/>
        <v>0</v>
      </c>
      <c r="BO26" s="55">
        <f t="shared" si="13"/>
        <v>0</v>
      </c>
      <c r="BP26" s="288">
        <f t="shared" ref="BP26" si="21">SUM(BP11:BP25)</f>
        <v>0</v>
      </c>
      <c r="BQ26" s="55">
        <f t="shared" si="13"/>
        <v>0</v>
      </c>
      <c r="BR26" s="55">
        <f t="shared" si="13"/>
        <v>0</v>
      </c>
      <c r="BS26" s="55">
        <f t="shared" si="13"/>
        <v>1009009.009009009</v>
      </c>
      <c r="BT26" s="55">
        <f t="shared" si="13"/>
        <v>0</v>
      </c>
      <c r="BU26" s="288">
        <f t="shared" ref="BU26" si="22">SUM(BU11:BU25)</f>
        <v>1009009.009009009</v>
      </c>
      <c r="BV26" s="55">
        <f t="shared" si="13"/>
        <v>0</v>
      </c>
      <c r="BW26" s="55">
        <f t="shared" si="13"/>
        <v>0</v>
      </c>
      <c r="BX26" s="55">
        <f t="shared" si="13"/>
        <v>0</v>
      </c>
      <c r="BY26" s="55">
        <f t="shared" si="13"/>
        <v>0</v>
      </c>
      <c r="BZ26" s="288">
        <f t="shared" ref="BZ26" si="23">SUM(BZ11:BZ25)</f>
        <v>0</v>
      </c>
      <c r="CA26" s="55">
        <f t="shared" si="13"/>
        <v>8045818.1818181816</v>
      </c>
      <c r="CB26" s="55">
        <f t="shared" si="13"/>
        <v>0</v>
      </c>
      <c r="CC26" s="55">
        <f t="shared" si="13"/>
        <v>0</v>
      </c>
      <c r="CD26" s="55">
        <f t="shared" si="13"/>
        <v>210367671</v>
      </c>
      <c r="CE26" s="288">
        <f t="shared" ref="CE26:CF26" si="24">SUM(CE11:CE25)</f>
        <v>218413489.18181819</v>
      </c>
      <c r="CF26" s="288">
        <f t="shared" si="24"/>
        <v>628522543.23587227</v>
      </c>
      <c r="CG26" s="55"/>
      <c r="CH26" s="1"/>
      <c r="CI26" s="1">
        <f>SUM(X26:CE26)</f>
        <v>1257045086.4717443</v>
      </c>
    </row>
    <row r="27" spans="1:87" x14ac:dyDescent="0.25">
      <c r="A27" s="222" t="s">
        <v>129</v>
      </c>
      <c r="B27" s="223"/>
      <c r="C27" s="224"/>
      <c r="D27" s="225"/>
      <c r="E27" s="56"/>
      <c r="F27" s="226"/>
      <c r="G27" s="57"/>
      <c r="H27" s="227"/>
      <c r="I27" s="228"/>
      <c r="J27" s="227"/>
      <c r="K27" s="229"/>
      <c r="L27" s="230"/>
      <c r="M27" s="228"/>
      <c r="N27" s="56"/>
      <c r="O27" s="58"/>
      <c r="P27" s="228"/>
      <c r="Q27" s="230"/>
      <c r="R27" s="230"/>
      <c r="S27" s="228"/>
      <c r="T27" s="56"/>
      <c r="U27" s="56"/>
      <c r="V27" s="58"/>
      <c r="W27" s="59"/>
      <c r="X27" s="59"/>
      <c r="Y27" s="59"/>
      <c r="Z27" s="59"/>
      <c r="AA27" s="59"/>
      <c r="AB27" s="289"/>
      <c r="AC27" s="59"/>
      <c r="AD27" s="59"/>
      <c r="AE27" s="59"/>
      <c r="AF27" s="59"/>
      <c r="AG27" s="289"/>
      <c r="AH27" s="59"/>
      <c r="AI27" s="59"/>
      <c r="AJ27" s="59"/>
      <c r="AK27" s="59"/>
      <c r="AL27" s="289"/>
      <c r="AM27" s="59"/>
      <c r="AN27" s="59"/>
      <c r="AO27" s="59"/>
      <c r="AP27" s="59"/>
      <c r="AQ27" s="289"/>
      <c r="AR27" s="59"/>
      <c r="AS27" s="59"/>
      <c r="AT27" s="59"/>
      <c r="AU27" s="59"/>
      <c r="AV27" s="289"/>
      <c r="AW27" s="59"/>
      <c r="AX27" s="59"/>
      <c r="AY27" s="59"/>
      <c r="AZ27" s="59"/>
      <c r="BA27" s="289"/>
      <c r="BB27" s="59"/>
      <c r="BC27" s="59"/>
      <c r="BD27" s="59"/>
      <c r="BE27" s="59"/>
      <c r="BF27" s="289"/>
      <c r="BG27" s="59"/>
      <c r="BH27" s="59"/>
      <c r="BI27" s="59"/>
      <c r="BJ27" s="59"/>
      <c r="BK27" s="289"/>
      <c r="BL27" s="59"/>
      <c r="BM27" s="59"/>
      <c r="BN27" s="59"/>
      <c r="BO27" s="59"/>
      <c r="BP27" s="289"/>
      <c r="BQ27" s="59"/>
      <c r="BR27" s="59"/>
      <c r="BS27" s="59"/>
      <c r="BT27" s="59"/>
      <c r="BU27" s="289"/>
      <c r="BV27" s="59"/>
      <c r="BW27" s="59"/>
      <c r="BX27" s="59"/>
      <c r="BY27" s="59"/>
      <c r="BZ27" s="289"/>
      <c r="CA27" s="59"/>
      <c r="CB27" s="59"/>
      <c r="CC27" s="59"/>
      <c r="CD27" s="59"/>
      <c r="CE27" s="289"/>
      <c r="CF27" s="289"/>
      <c r="CG27" s="57"/>
      <c r="CH27" s="1"/>
    </row>
    <row r="28" spans="1:87" x14ac:dyDescent="0.25">
      <c r="A28" s="47">
        <v>1</v>
      </c>
      <c r="B28" s="206" t="s">
        <v>39</v>
      </c>
      <c r="C28" s="207" t="s">
        <v>130</v>
      </c>
      <c r="D28" s="208" t="s">
        <v>131</v>
      </c>
      <c r="E28" s="48" t="s">
        <v>132</v>
      </c>
      <c r="F28" s="209">
        <v>530</v>
      </c>
      <c r="G28" s="210">
        <v>0</v>
      </c>
      <c r="H28" s="49" t="s">
        <v>133</v>
      </c>
      <c r="I28" s="60" t="s">
        <v>134</v>
      </c>
      <c r="J28" s="231" t="s">
        <v>135</v>
      </c>
      <c r="K28" s="232" t="s">
        <v>136</v>
      </c>
      <c r="L28" s="233">
        <v>44508</v>
      </c>
      <c r="M28" s="234" t="s">
        <v>47</v>
      </c>
      <c r="N28" s="235" t="s">
        <v>137</v>
      </c>
      <c r="O28" s="61" t="s">
        <v>138</v>
      </c>
      <c r="P28" s="234" t="s">
        <v>50</v>
      </c>
      <c r="Q28" s="236">
        <v>44508</v>
      </c>
      <c r="R28" s="236">
        <v>44872</v>
      </c>
      <c r="S28" s="234" t="s">
        <v>53</v>
      </c>
      <c r="T28" s="51">
        <v>3470000</v>
      </c>
      <c r="U28" s="51">
        <v>347000</v>
      </c>
      <c r="V28" s="61"/>
      <c r="W28" s="62">
        <v>3817000</v>
      </c>
      <c r="X28" s="62"/>
      <c r="Y28" s="62"/>
      <c r="Z28" s="62"/>
      <c r="AA28" s="62"/>
      <c r="AB28" s="287">
        <f t="shared" ref="AB28:AB63" si="25">X28+Y28+Z28+AA28</f>
        <v>0</v>
      </c>
      <c r="AC28" s="187"/>
      <c r="AD28" s="187"/>
      <c r="AE28" s="187"/>
      <c r="AF28" s="187"/>
      <c r="AG28" s="287">
        <f t="shared" ref="AG28:AG63" si="26">AC28+AD28+AE28+AF28</f>
        <v>0</v>
      </c>
      <c r="AH28" s="187"/>
      <c r="AI28" s="187"/>
      <c r="AJ28" s="187"/>
      <c r="AK28" s="187"/>
      <c r="AL28" s="287">
        <f t="shared" ref="AL28:AL63" si="27">AH28+AI28+AJ28+AK28</f>
        <v>0</v>
      </c>
      <c r="AM28" s="187"/>
      <c r="AN28" s="187"/>
      <c r="AO28" s="187"/>
      <c r="AP28" s="187"/>
      <c r="AQ28" s="287">
        <f t="shared" ref="AQ28:AQ63" si="28">AM28+AN28+AO28+AP28</f>
        <v>0</v>
      </c>
      <c r="AR28" s="187"/>
      <c r="AS28" s="187"/>
      <c r="AT28" s="187"/>
      <c r="AU28" s="187"/>
      <c r="AV28" s="287">
        <f t="shared" ref="AV28:AV63" si="29">AR28+AS28+AT28+AU28</f>
        <v>0</v>
      </c>
      <c r="AW28" s="187"/>
      <c r="AX28" s="187"/>
      <c r="AY28" s="187"/>
      <c r="AZ28" s="187"/>
      <c r="BA28" s="287">
        <f t="shared" ref="BA28:BA63" si="30">AW28+AX28+AY28+AZ28</f>
        <v>0</v>
      </c>
      <c r="BB28" s="187"/>
      <c r="BC28" s="187"/>
      <c r="BD28" s="187"/>
      <c r="BE28" s="187"/>
      <c r="BF28" s="287">
        <f t="shared" ref="BF28:BF63" si="31">BB28+BC28+BD28+BE28</f>
        <v>0</v>
      </c>
      <c r="BG28" s="187"/>
      <c r="BH28" s="187"/>
      <c r="BI28" s="187"/>
      <c r="BJ28" s="187"/>
      <c r="BK28" s="287">
        <f t="shared" ref="BK28:BK63" si="32">BG28+BH28+BI28+BJ28</f>
        <v>0</v>
      </c>
      <c r="BL28" s="187"/>
      <c r="BM28" s="187"/>
      <c r="BN28" s="187"/>
      <c r="BO28" s="187"/>
      <c r="BP28" s="287">
        <f t="shared" ref="BP28:BP63" si="33">BL28+BM28+BN28+BO28</f>
        <v>0</v>
      </c>
      <c r="BQ28" s="187"/>
      <c r="BR28" s="187"/>
      <c r="BS28" s="187"/>
      <c r="BT28" s="187"/>
      <c r="BU28" s="287">
        <f t="shared" ref="BU28:BU63" si="34">BQ28+BR28+BS28+BT28</f>
        <v>0</v>
      </c>
      <c r="BV28" s="187"/>
      <c r="BW28" s="187">
        <f>T28</f>
        <v>3470000</v>
      </c>
      <c r="BX28" s="187"/>
      <c r="BY28" s="187"/>
      <c r="BZ28" s="287">
        <f t="shared" ref="BZ28:BZ63" si="35">BV28+BW28+BX28+BY28</f>
        <v>3470000</v>
      </c>
      <c r="CA28" s="187"/>
      <c r="CB28" s="187"/>
      <c r="CC28" s="187"/>
      <c r="CD28" s="187"/>
      <c r="CE28" s="287">
        <f t="shared" ref="CE28:CE63" si="36">CA28+CB28+CC28+CD28</f>
        <v>0</v>
      </c>
      <c r="CF28" s="292">
        <f t="shared" ref="CF28:CF76" si="37">CE28+BZ28+BU28+BP28+BK28+BF28+BA28+AV28+AQ28+AL28+AG28+AB28</f>
        <v>3470000</v>
      </c>
      <c r="CG28" s="61"/>
      <c r="CH28" s="1"/>
    </row>
    <row r="29" spans="1:87" x14ac:dyDescent="0.25">
      <c r="A29" s="47">
        <v>2</v>
      </c>
      <c r="B29" s="237" t="s">
        <v>39</v>
      </c>
      <c r="C29" s="238" t="s">
        <v>130</v>
      </c>
      <c r="D29" s="239" t="s">
        <v>131</v>
      </c>
      <c r="E29" s="51" t="s">
        <v>132</v>
      </c>
      <c r="F29" s="240">
        <v>80</v>
      </c>
      <c r="G29" s="241">
        <v>0</v>
      </c>
      <c r="H29" s="231" t="s">
        <v>133</v>
      </c>
      <c r="I29" s="60" t="s">
        <v>134</v>
      </c>
      <c r="J29" s="231" t="s">
        <v>135</v>
      </c>
      <c r="K29" s="232" t="s">
        <v>139</v>
      </c>
      <c r="L29" s="233">
        <v>44508</v>
      </c>
      <c r="M29" s="234" t="s">
        <v>47</v>
      </c>
      <c r="N29" s="235" t="s">
        <v>140</v>
      </c>
      <c r="O29" s="61" t="s">
        <v>138</v>
      </c>
      <c r="P29" s="234" t="s">
        <v>50</v>
      </c>
      <c r="Q29" s="236">
        <v>44508</v>
      </c>
      <c r="R29" s="236">
        <v>44872</v>
      </c>
      <c r="S29" s="234" t="s">
        <v>53</v>
      </c>
      <c r="T29" s="51">
        <v>907272.72727272718</v>
      </c>
      <c r="U29" s="51">
        <v>90727.272727272721</v>
      </c>
      <c r="V29" s="61"/>
      <c r="W29" s="62">
        <v>997999.99999999988</v>
      </c>
      <c r="X29" s="62"/>
      <c r="Y29" s="62"/>
      <c r="Z29" s="62"/>
      <c r="AA29" s="62"/>
      <c r="AB29" s="287">
        <f t="shared" si="25"/>
        <v>0</v>
      </c>
      <c r="AC29" s="187"/>
      <c r="AD29" s="187"/>
      <c r="AE29" s="187"/>
      <c r="AF29" s="187"/>
      <c r="AG29" s="287">
        <f t="shared" si="26"/>
        <v>0</v>
      </c>
      <c r="AH29" s="187"/>
      <c r="AI29" s="187"/>
      <c r="AJ29" s="187"/>
      <c r="AK29" s="187"/>
      <c r="AL29" s="287">
        <f t="shared" si="27"/>
        <v>0</v>
      </c>
      <c r="AM29" s="187"/>
      <c r="AN29" s="187"/>
      <c r="AO29" s="187"/>
      <c r="AP29" s="187"/>
      <c r="AQ29" s="287">
        <f t="shared" si="28"/>
        <v>0</v>
      </c>
      <c r="AR29" s="187"/>
      <c r="AS29" s="187"/>
      <c r="AT29" s="187"/>
      <c r="AU29" s="187"/>
      <c r="AV29" s="287">
        <f t="shared" si="29"/>
        <v>0</v>
      </c>
      <c r="AW29" s="187"/>
      <c r="AX29" s="187"/>
      <c r="AY29" s="187"/>
      <c r="AZ29" s="187"/>
      <c r="BA29" s="287">
        <f t="shared" si="30"/>
        <v>0</v>
      </c>
      <c r="BB29" s="187"/>
      <c r="BC29" s="187"/>
      <c r="BD29" s="187"/>
      <c r="BE29" s="187"/>
      <c r="BF29" s="287">
        <f t="shared" si="31"/>
        <v>0</v>
      </c>
      <c r="BG29" s="187"/>
      <c r="BH29" s="187"/>
      <c r="BI29" s="187"/>
      <c r="BJ29" s="187"/>
      <c r="BK29" s="287">
        <f t="shared" si="32"/>
        <v>0</v>
      </c>
      <c r="BL29" s="187"/>
      <c r="BM29" s="187"/>
      <c r="BN29" s="187"/>
      <c r="BO29" s="187"/>
      <c r="BP29" s="287">
        <f t="shared" si="33"/>
        <v>0</v>
      </c>
      <c r="BQ29" s="187"/>
      <c r="BR29" s="187"/>
      <c r="BS29" s="187"/>
      <c r="BT29" s="187"/>
      <c r="BU29" s="287">
        <f t="shared" si="34"/>
        <v>0</v>
      </c>
      <c r="BV29" s="187"/>
      <c r="BW29" s="187">
        <f t="shared" ref="BW29:BW38" si="38">T29</f>
        <v>907272.72727272718</v>
      </c>
      <c r="BX29" s="187"/>
      <c r="BY29" s="187"/>
      <c r="BZ29" s="287">
        <f t="shared" si="35"/>
        <v>907272.72727272718</v>
      </c>
      <c r="CA29" s="187"/>
      <c r="CB29" s="187"/>
      <c r="CC29" s="187"/>
      <c r="CD29" s="187"/>
      <c r="CE29" s="287">
        <f t="shared" si="36"/>
        <v>0</v>
      </c>
      <c r="CF29" s="292">
        <f t="shared" si="37"/>
        <v>907272.72727272718</v>
      </c>
      <c r="CG29" s="61"/>
      <c r="CH29" s="1"/>
    </row>
    <row r="30" spans="1:87" x14ac:dyDescent="0.25">
      <c r="A30" s="47">
        <v>3</v>
      </c>
      <c r="B30" s="237" t="s">
        <v>39</v>
      </c>
      <c r="C30" s="238" t="s">
        <v>130</v>
      </c>
      <c r="D30" s="239" t="s">
        <v>131</v>
      </c>
      <c r="E30" s="51" t="s">
        <v>132</v>
      </c>
      <c r="F30" s="240">
        <v>82</v>
      </c>
      <c r="G30" s="241">
        <v>0</v>
      </c>
      <c r="H30" s="231" t="s">
        <v>133</v>
      </c>
      <c r="I30" s="60" t="s">
        <v>134</v>
      </c>
      <c r="J30" s="231" t="s">
        <v>135</v>
      </c>
      <c r="K30" s="232" t="s">
        <v>141</v>
      </c>
      <c r="L30" s="233">
        <v>44508</v>
      </c>
      <c r="M30" s="234" t="s">
        <v>47</v>
      </c>
      <c r="N30" s="235" t="s">
        <v>142</v>
      </c>
      <c r="O30" s="61" t="s">
        <v>138</v>
      </c>
      <c r="P30" s="234" t="s">
        <v>50</v>
      </c>
      <c r="Q30" s="236">
        <v>44508</v>
      </c>
      <c r="R30" s="236">
        <v>44872</v>
      </c>
      <c r="S30" s="234" t="s">
        <v>53</v>
      </c>
      <c r="T30" s="51">
        <v>580000</v>
      </c>
      <c r="U30" s="51">
        <v>58000</v>
      </c>
      <c r="V30" s="61"/>
      <c r="W30" s="62">
        <v>638000</v>
      </c>
      <c r="X30" s="62"/>
      <c r="Y30" s="62"/>
      <c r="Z30" s="62"/>
      <c r="AA30" s="62"/>
      <c r="AB30" s="287">
        <f t="shared" si="25"/>
        <v>0</v>
      </c>
      <c r="AC30" s="187"/>
      <c r="AD30" s="187"/>
      <c r="AE30" s="187"/>
      <c r="AF30" s="187"/>
      <c r="AG30" s="287">
        <f t="shared" si="26"/>
        <v>0</v>
      </c>
      <c r="AH30" s="187"/>
      <c r="AI30" s="187"/>
      <c r="AJ30" s="187"/>
      <c r="AK30" s="187"/>
      <c r="AL30" s="287">
        <f t="shared" si="27"/>
        <v>0</v>
      </c>
      <c r="AM30" s="187"/>
      <c r="AN30" s="187"/>
      <c r="AO30" s="187"/>
      <c r="AP30" s="187"/>
      <c r="AQ30" s="287">
        <f t="shared" si="28"/>
        <v>0</v>
      </c>
      <c r="AR30" s="187"/>
      <c r="AS30" s="187"/>
      <c r="AT30" s="187"/>
      <c r="AU30" s="187"/>
      <c r="AV30" s="287">
        <f t="shared" si="29"/>
        <v>0</v>
      </c>
      <c r="AW30" s="187"/>
      <c r="AX30" s="187"/>
      <c r="AY30" s="187"/>
      <c r="AZ30" s="187"/>
      <c r="BA30" s="287">
        <f t="shared" si="30"/>
        <v>0</v>
      </c>
      <c r="BB30" s="187"/>
      <c r="BC30" s="187"/>
      <c r="BD30" s="187"/>
      <c r="BE30" s="187"/>
      <c r="BF30" s="287">
        <f t="shared" si="31"/>
        <v>0</v>
      </c>
      <c r="BG30" s="187"/>
      <c r="BH30" s="187"/>
      <c r="BI30" s="187"/>
      <c r="BJ30" s="187"/>
      <c r="BK30" s="287">
        <f t="shared" si="32"/>
        <v>0</v>
      </c>
      <c r="BL30" s="187"/>
      <c r="BM30" s="187"/>
      <c r="BN30" s="187"/>
      <c r="BO30" s="187"/>
      <c r="BP30" s="287">
        <f t="shared" si="33"/>
        <v>0</v>
      </c>
      <c r="BQ30" s="187"/>
      <c r="BR30" s="187"/>
      <c r="BS30" s="187"/>
      <c r="BT30" s="187"/>
      <c r="BU30" s="287">
        <f t="shared" si="34"/>
        <v>0</v>
      </c>
      <c r="BV30" s="187"/>
      <c r="BW30" s="187">
        <f t="shared" si="38"/>
        <v>580000</v>
      </c>
      <c r="BX30" s="187"/>
      <c r="BY30" s="187"/>
      <c r="BZ30" s="287">
        <f t="shared" si="35"/>
        <v>580000</v>
      </c>
      <c r="CA30" s="187"/>
      <c r="CB30" s="187"/>
      <c r="CC30" s="187"/>
      <c r="CD30" s="187"/>
      <c r="CE30" s="287">
        <f t="shared" si="36"/>
        <v>0</v>
      </c>
      <c r="CF30" s="292">
        <f t="shared" si="37"/>
        <v>580000</v>
      </c>
      <c r="CG30" s="61"/>
      <c r="CH30" s="1"/>
    </row>
    <row r="31" spans="1:87" x14ac:dyDescent="0.25">
      <c r="A31" s="47">
        <v>4</v>
      </c>
      <c r="B31" s="237" t="s">
        <v>39</v>
      </c>
      <c r="C31" s="238" t="s">
        <v>130</v>
      </c>
      <c r="D31" s="239" t="s">
        <v>131</v>
      </c>
      <c r="E31" s="51" t="s">
        <v>132</v>
      </c>
      <c r="F31" s="240">
        <v>100</v>
      </c>
      <c r="G31" s="241">
        <v>0</v>
      </c>
      <c r="H31" s="231" t="s">
        <v>133</v>
      </c>
      <c r="I31" s="60" t="s">
        <v>134</v>
      </c>
      <c r="J31" s="231" t="s">
        <v>135</v>
      </c>
      <c r="K31" s="232" t="s">
        <v>143</v>
      </c>
      <c r="L31" s="233">
        <v>44508</v>
      </c>
      <c r="M31" s="234" t="s">
        <v>47</v>
      </c>
      <c r="N31" s="235" t="s">
        <v>144</v>
      </c>
      <c r="O31" s="61" t="s">
        <v>138</v>
      </c>
      <c r="P31" s="234" t="s">
        <v>50</v>
      </c>
      <c r="Q31" s="236">
        <v>44508</v>
      </c>
      <c r="R31" s="236">
        <v>44872</v>
      </c>
      <c r="S31" s="234" t="s">
        <v>53</v>
      </c>
      <c r="T31" s="51">
        <v>1030909.0909090908</v>
      </c>
      <c r="U31" s="51">
        <v>103090.90909090909</v>
      </c>
      <c r="V31" s="61"/>
      <c r="W31" s="62">
        <v>1134000</v>
      </c>
      <c r="X31" s="62"/>
      <c r="Y31" s="62"/>
      <c r="Z31" s="62"/>
      <c r="AA31" s="62"/>
      <c r="AB31" s="287">
        <f t="shared" si="25"/>
        <v>0</v>
      </c>
      <c r="AC31" s="187"/>
      <c r="AD31" s="187"/>
      <c r="AE31" s="187"/>
      <c r="AF31" s="187"/>
      <c r="AG31" s="287">
        <f t="shared" si="26"/>
        <v>0</v>
      </c>
      <c r="AH31" s="187"/>
      <c r="AI31" s="187"/>
      <c r="AJ31" s="187"/>
      <c r="AK31" s="187"/>
      <c r="AL31" s="287">
        <f t="shared" si="27"/>
        <v>0</v>
      </c>
      <c r="AM31" s="187"/>
      <c r="AN31" s="187"/>
      <c r="AO31" s="187"/>
      <c r="AP31" s="187"/>
      <c r="AQ31" s="287">
        <f t="shared" si="28"/>
        <v>0</v>
      </c>
      <c r="AR31" s="187"/>
      <c r="AS31" s="187"/>
      <c r="AT31" s="187"/>
      <c r="AU31" s="187"/>
      <c r="AV31" s="287">
        <f t="shared" si="29"/>
        <v>0</v>
      </c>
      <c r="AW31" s="187"/>
      <c r="AX31" s="187"/>
      <c r="AY31" s="187"/>
      <c r="AZ31" s="187"/>
      <c r="BA31" s="287">
        <f t="shared" si="30"/>
        <v>0</v>
      </c>
      <c r="BB31" s="187"/>
      <c r="BC31" s="187"/>
      <c r="BD31" s="187"/>
      <c r="BE31" s="187"/>
      <c r="BF31" s="287">
        <f t="shared" si="31"/>
        <v>0</v>
      </c>
      <c r="BG31" s="187"/>
      <c r="BH31" s="187"/>
      <c r="BI31" s="187"/>
      <c r="BJ31" s="187"/>
      <c r="BK31" s="287">
        <f t="shared" si="32"/>
        <v>0</v>
      </c>
      <c r="BL31" s="187"/>
      <c r="BM31" s="187"/>
      <c r="BN31" s="187"/>
      <c r="BO31" s="187"/>
      <c r="BP31" s="287">
        <f t="shared" si="33"/>
        <v>0</v>
      </c>
      <c r="BQ31" s="187"/>
      <c r="BR31" s="187"/>
      <c r="BS31" s="187"/>
      <c r="BT31" s="187"/>
      <c r="BU31" s="287">
        <f t="shared" si="34"/>
        <v>0</v>
      </c>
      <c r="BV31" s="187"/>
      <c r="BW31" s="187">
        <f t="shared" si="38"/>
        <v>1030909.0909090908</v>
      </c>
      <c r="BX31" s="187"/>
      <c r="BY31" s="187"/>
      <c r="BZ31" s="287">
        <f t="shared" si="35"/>
        <v>1030909.0909090908</v>
      </c>
      <c r="CA31" s="187"/>
      <c r="CB31" s="187"/>
      <c r="CC31" s="187"/>
      <c r="CD31" s="187"/>
      <c r="CE31" s="287">
        <f t="shared" si="36"/>
        <v>0</v>
      </c>
      <c r="CF31" s="292">
        <f t="shared" si="37"/>
        <v>1030909.0909090908</v>
      </c>
      <c r="CG31" s="61"/>
      <c r="CH31" s="1"/>
    </row>
    <row r="32" spans="1:87" x14ac:dyDescent="0.25">
      <c r="A32" s="47">
        <v>5</v>
      </c>
      <c r="B32" s="237" t="s">
        <v>39</v>
      </c>
      <c r="C32" s="238" t="s">
        <v>130</v>
      </c>
      <c r="D32" s="239" t="s">
        <v>131</v>
      </c>
      <c r="E32" s="51" t="s">
        <v>132</v>
      </c>
      <c r="F32" s="240">
        <v>150</v>
      </c>
      <c r="G32" s="241">
        <v>0</v>
      </c>
      <c r="H32" s="231" t="s">
        <v>133</v>
      </c>
      <c r="I32" s="60" t="s">
        <v>134</v>
      </c>
      <c r="J32" s="231" t="s">
        <v>135</v>
      </c>
      <c r="K32" s="232" t="s">
        <v>145</v>
      </c>
      <c r="L32" s="233">
        <v>44508</v>
      </c>
      <c r="M32" s="234" t="s">
        <v>47</v>
      </c>
      <c r="N32" s="235" t="s">
        <v>146</v>
      </c>
      <c r="O32" s="61" t="s">
        <v>138</v>
      </c>
      <c r="P32" s="234" t="s">
        <v>50</v>
      </c>
      <c r="Q32" s="236">
        <v>44508</v>
      </c>
      <c r="R32" s="236">
        <v>44872</v>
      </c>
      <c r="S32" s="234" t="s">
        <v>53</v>
      </c>
      <c r="T32" s="51">
        <v>772727.27272727271</v>
      </c>
      <c r="U32" s="51">
        <v>77272.727272727279</v>
      </c>
      <c r="V32" s="61"/>
      <c r="W32" s="62">
        <v>850000</v>
      </c>
      <c r="X32" s="62"/>
      <c r="Y32" s="62"/>
      <c r="Z32" s="62"/>
      <c r="AA32" s="62"/>
      <c r="AB32" s="287">
        <f t="shared" si="25"/>
        <v>0</v>
      </c>
      <c r="AC32" s="187"/>
      <c r="AD32" s="187"/>
      <c r="AE32" s="187"/>
      <c r="AF32" s="187"/>
      <c r="AG32" s="287">
        <f t="shared" si="26"/>
        <v>0</v>
      </c>
      <c r="AH32" s="187"/>
      <c r="AI32" s="187"/>
      <c r="AJ32" s="187"/>
      <c r="AK32" s="187"/>
      <c r="AL32" s="287">
        <f t="shared" si="27"/>
        <v>0</v>
      </c>
      <c r="AM32" s="187"/>
      <c r="AN32" s="187"/>
      <c r="AO32" s="187"/>
      <c r="AP32" s="187"/>
      <c r="AQ32" s="287">
        <f t="shared" si="28"/>
        <v>0</v>
      </c>
      <c r="AR32" s="187"/>
      <c r="AS32" s="187"/>
      <c r="AT32" s="187"/>
      <c r="AU32" s="187"/>
      <c r="AV32" s="287">
        <f t="shared" si="29"/>
        <v>0</v>
      </c>
      <c r="AW32" s="187"/>
      <c r="AX32" s="187"/>
      <c r="AY32" s="187"/>
      <c r="AZ32" s="187"/>
      <c r="BA32" s="287">
        <f t="shared" si="30"/>
        <v>0</v>
      </c>
      <c r="BB32" s="187"/>
      <c r="BC32" s="187"/>
      <c r="BD32" s="187"/>
      <c r="BE32" s="187"/>
      <c r="BF32" s="287">
        <f t="shared" si="31"/>
        <v>0</v>
      </c>
      <c r="BG32" s="187"/>
      <c r="BH32" s="187"/>
      <c r="BI32" s="187"/>
      <c r="BJ32" s="187"/>
      <c r="BK32" s="287">
        <f t="shared" si="32"/>
        <v>0</v>
      </c>
      <c r="BL32" s="187"/>
      <c r="BM32" s="187"/>
      <c r="BN32" s="187"/>
      <c r="BO32" s="187"/>
      <c r="BP32" s="287">
        <f t="shared" si="33"/>
        <v>0</v>
      </c>
      <c r="BQ32" s="187"/>
      <c r="BR32" s="187"/>
      <c r="BS32" s="187"/>
      <c r="BT32" s="187"/>
      <c r="BU32" s="287">
        <f t="shared" si="34"/>
        <v>0</v>
      </c>
      <c r="BV32" s="187"/>
      <c r="BW32" s="187">
        <f t="shared" si="38"/>
        <v>772727.27272727271</v>
      </c>
      <c r="BX32" s="187"/>
      <c r="BY32" s="187"/>
      <c r="BZ32" s="287">
        <f t="shared" si="35"/>
        <v>772727.27272727271</v>
      </c>
      <c r="CA32" s="187"/>
      <c r="CB32" s="187"/>
      <c r="CC32" s="187"/>
      <c r="CD32" s="187"/>
      <c r="CE32" s="287">
        <f t="shared" si="36"/>
        <v>0</v>
      </c>
      <c r="CF32" s="292">
        <f t="shared" si="37"/>
        <v>772727.27272727271</v>
      </c>
      <c r="CG32" s="61"/>
      <c r="CH32" s="1"/>
    </row>
    <row r="33" spans="1:86" x14ac:dyDescent="0.25">
      <c r="A33" s="47">
        <v>6</v>
      </c>
      <c r="B33" s="237" t="s">
        <v>39</v>
      </c>
      <c r="C33" s="238" t="s">
        <v>130</v>
      </c>
      <c r="D33" s="239" t="s">
        <v>131</v>
      </c>
      <c r="E33" s="51" t="s">
        <v>132</v>
      </c>
      <c r="F33" s="240">
        <v>559</v>
      </c>
      <c r="G33" s="241">
        <v>0</v>
      </c>
      <c r="H33" s="231" t="s">
        <v>133</v>
      </c>
      <c r="I33" s="60" t="s">
        <v>134</v>
      </c>
      <c r="J33" s="231" t="s">
        <v>135</v>
      </c>
      <c r="K33" s="242" t="s">
        <v>147</v>
      </c>
      <c r="L33" s="233">
        <v>44508</v>
      </c>
      <c r="M33" s="234" t="s">
        <v>47</v>
      </c>
      <c r="N33" s="235" t="s">
        <v>148</v>
      </c>
      <c r="O33" s="61" t="s">
        <v>138</v>
      </c>
      <c r="P33" s="234" t="s">
        <v>50</v>
      </c>
      <c r="Q33" s="236">
        <v>44508</v>
      </c>
      <c r="R33" s="236">
        <v>44872</v>
      </c>
      <c r="S33" s="234" t="s">
        <v>53</v>
      </c>
      <c r="T33" s="51">
        <v>8161818.1818181826</v>
      </c>
      <c r="U33" s="51">
        <v>816181.81818181835</v>
      </c>
      <c r="V33" s="61"/>
      <c r="W33" s="62">
        <v>8978000</v>
      </c>
      <c r="X33" s="62"/>
      <c r="Y33" s="62"/>
      <c r="Z33" s="62"/>
      <c r="AA33" s="62"/>
      <c r="AB33" s="287">
        <f t="shared" si="25"/>
        <v>0</v>
      </c>
      <c r="AC33" s="187"/>
      <c r="AD33" s="187"/>
      <c r="AE33" s="187"/>
      <c r="AF33" s="187"/>
      <c r="AG33" s="287">
        <f t="shared" si="26"/>
        <v>0</v>
      </c>
      <c r="AH33" s="187"/>
      <c r="AI33" s="187"/>
      <c r="AJ33" s="187"/>
      <c r="AK33" s="187"/>
      <c r="AL33" s="287">
        <f t="shared" si="27"/>
        <v>0</v>
      </c>
      <c r="AM33" s="187"/>
      <c r="AN33" s="187"/>
      <c r="AO33" s="187"/>
      <c r="AP33" s="187"/>
      <c r="AQ33" s="287">
        <f t="shared" si="28"/>
        <v>0</v>
      </c>
      <c r="AR33" s="187"/>
      <c r="AS33" s="187"/>
      <c r="AT33" s="187"/>
      <c r="AU33" s="187"/>
      <c r="AV33" s="287">
        <f t="shared" si="29"/>
        <v>0</v>
      </c>
      <c r="AW33" s="187"/>
      <c r="AX33" s="187"/>
      <c r="AY33" s="187"/>
      <c r="AZ33" s="187"/>
      <c r="BA33" s="287">
        <f t="shared" si="30"/>
        <v>0</v>
      </c>
      <c r="BB33" s="187"/>
      <c r="BC33" s="187"/>
      <c r="BD33" s="187"/>
      <c r="BE33" s="187"/>
      <c r="BF33" s="287">
        <f t="shared" si="31"/>
        <v>0</v>
      </c>
      <c r="BG33" s="187"/>
      <c r="BH33" s="187"/>
      <c r="BI33" s="187"/>
      <c r="BJ33" s="187"/>
      <c r="BK33" s="287">
        <f t="shared" si="32"/>
        <v>0</v>
      </c>
      <c r="BL33" s="187"/>
      <c r="BM33" s="187"/>
      <c r="BN33" s="187"/>
      <c r="BO33" s="187"/>
      <c r="BP33" s="287">
        <f t="shared" si="33"/>
        <v>0</v>
      </c>
      <c r="BQ33" s="187"/>
      <c r="BR33" s="187"/>
      <c r="BS33" s="187"/>
      <c r="BT33" s="187"/>
      <c r="BU33" s="287">
        <f t="shared" si="34"/>
        <v>0</v>
      </c>
      <c r="BV33" s="187"/>
      <c r="BW33" s="187">
        <f t="shared" si="38"/>
        <v>8161818.1818181826</v>
      </c>
      <c r="BX33" s="187"/>
      <c r="BY33" s="187"/>
      <c r="BZ33" s="287">
        <f t="shared" si="35"/>
        <v>8161818.1818181826</v>
      </c>
      <c r="CA33" s="187"/>
      <c r="CB33" s="187"/>
      <c r="CC33" s="187"/>
      <c r="CD33" s="187"/>
      <c r="CE33" s="287">
        <f t="shared" si="36"/>
        <v>0</v>
      </c>
      <c r="CF33" s="292">
        <f t="shared" si="37"/>
        <v>8161818.1818181826</v>
      </c>
      <c r="CG33" s="61"/>
      <c r="CH33" s="1"/>
    </row>
    <row r="34" spans="1:86" x14ac:dyDescent="0.25">
      <c r="A34" s="47">
        <v>7</v>
      </c>
      <c r="B34" s="237" t="s">
        <v>39</v>
      </c>
      <c r="C34" s="238" t="s">
        <v>130</v>
      </c>
      <c r="D34" s="239" t="s">
        <v>131</v>
      </c>
      <c r="E34" s="51" t="s">
        <v>132</v>
      </c>
      <c r="F34" s="240">
        <v>50</v>
      </c>
      <c r="G34" s="241">
        <v>0</v>
      </c>
      <c r="H34" s="231" t="s">
        <v>133</v>
      </c>
      <c r="I34" s="60" t="s">
        <v>134</v>
      </c>
      <c r="J34" s="231" t="s">
        <v>135</v>
      </c>
      <c r="K34" s="235" t="s">
        <v>149</v>
      </c>
      <c r="L34" s="233">
        <v>44144</v>
      </c>
      <c r="M34" s="234" t="s">
        <v>47</v>
      </c>
      <c r="N34" s="235" t="s">
        <v>150</v>
      </c>
      <c r="O34" s="61" t="s">
        <v>138</v>
      </c>
      <c r="P34" s="234" t="s">
        <v>50</v>
      </c>
      <c r="Q34" s="236">
        <v>44144</v>
      </c>
      <c r="R34" s="236">
        <v>44508</v>
      </c>
      <c r="S34" s="234" t="s">
        <v>53</v>
      </c>
      <c r="T34" s="51">
        <v>500000</v>
      </c>
      <c r="U34" s="51">
        <v>50000</v>
      </c>
      <c r="V34" s="61"/>
      <c r="W34" s="62">
        <v>550000</v>
      </c>
      <c r="X34" s="62"/>
      <c r="Y34" s="62"/>
      <c r="Z34" s="62"/>
      <c r="AA34" s="62"/>
      <c r="AB34" s="287">
        <f t="shared" si="25"/>
        <v>0</v>
      </c>
      <c r="AC34" s="187"/>
      <c r="AD34" s="187"/>
      <c r="AE34" s="187"/>
      <c r="AF34" s="187"/>
      <c r="AG34" s="287">
        <f t="shared" si="26"/>
        <v>0</v>
      </c>
      <c r="AH34" s="187"/>
      <c r="AI34" s="187"/>
      <c r="AJ34" s="187"/>
      <c r="AK34" s="187"/>
      <c r="AL34" s="287">
        <f t="shared" si="27"/>
        <v>0</v>
      </c>
      <c r="AM34" s="187"/>
      <c r="AN34" s="187"/>
      <c r="AO34" s="187"/>
      <c r="AP34" s="187"/>
      <c r="AQ34" s="287">
        <f t="shared" si="28"/>
        <v>0</v>
      </c>
      <c r="AR34" s="187"/>
      <c r="AS34" s="187"/>
      <c r="AT34" s="187"/>
      <c r="AU34" s="187"/>
      <c r="AV34" s="287">
        <f t="shared" si="29"/>
        <v>0</v>
      </c>
      <c r="AW34" s="187"/>
      <c r="AX34" s="187"/>
      <c r="AY34" s="187"/>
      <c r="AZ34" s="187"/>
      <c r="BA34" s="287">
        <f t="shared" si="30"/>
        <v>0</v>
      </c>
      <c r="BB34" s="187"/>
      <c r="BC34" s="187"/>
      <c r="BD34" s="187"/>
      <c r="BE34" s="187"/>
      <c r="BF34" s="287">
        <f t="shared" si="31"/>
        <v>0</v>
      </c>
      <c r="BG34" s="187"/>
      <c r="BH34" s="187"/>
      <c r="BI34" s="187"/>
      <c r="BJ34" s="187"/>
      <c r="BK34" s="287">
        <f t="shared" si="32"/>
        <v>0</v>
      </c>
      <c r="BL34" s="187"/>
      <c r="BM34" s="187"/>
      <c r="BN34" s="187"/>
      <c r="BO34" s="187"/>
      <c r="BP34" s="287">
        <f t="shared" si="33"/>
        <v>0</v>
      </c>
      <c r="BQ34" s="187"/>
      <c r="BR34" s="187"/>
      <c r="BS34" s="187"/>
      <c r="BT34" s="187"/>
      <c r="BU34" s="287">
        <f t="shared" si="34"/>
        <v>0</v>
      </c>
      <c r="BV34" s="187"/>
      <c r="BW34" s="187">
        <f t="shared" si="38"/>
        <v>500000</v>
      </c>
      <c r="BX34" s="187"/>
      <c r="BY34" s="187"/>
      <c r="BZ34" s="287">
        <f t="shared" si="35"/>
        <v>500000</v>
      </c>
      <c r="CA34" s="187"/>
      <c r="CB34" s="187"/>
      <c r="CC34" s="187"/>
      <c r="CD34" s="187"/>
      <c r="CE34" s="287">
        <f t="shared" si="36"/>
        <v>0</v>
      </c>
      <c r="CF34" s="292">
        <f t="shared" si="37"/>
        <v>500000</v>
      </c>
      <c r="CG34" s="61"/>
      <c r="CH34" s="1"/>
    </row>
    <row r="35" spans="1:86" x14ac:dyDescent="0.25">
      <c r="A35" s="47">
        <v>8</v>
      </c>
      <c r="B35" s="237" t="s">
        <v>39</v>
      </c>
      <c r="C35" s="238" t="s">
        <v>130</v>
      </c>
      <c r="D35" s="239" t="s">
        <v>131</v>
      </c>
      <c r="E35" s="51" t="s">
        <v>132</v>
      </c>
      <c r="F35" s="240">
        <v>351.86</v>
      </c>
      <c r="G35" s="241">
        <v>0</v>
      </c>
      <c r="H35" s="231" t="s">
        <v>133</v>
      </c>
      <c r="I35" s="60" t="s">
        <v>134</v>
      </c>
      <c r="J35" s="231" t="s">
        <v>135</v>
      </c>
      <c r="K35" s="242" t="s">
        <v>151</v>
      </c>
      <c r="L35" s="233">
        <v>44508</v>
      </c>
      <c r="M35" s="234" t="s">
        <v>47</v>
      </c>
      <c r="N35" s="235" t="s">
        <v>152</v>
      </c>
      <c r="O35" s="61" t="s">
        <v>138</v>
      </c>
      <c r="P35" s="234" t="s">
        <v>50</v>
      </c>
      <c r="Q35" s="236">
        <v>44508</v>
      </c>
      <c r="R35" s="236">
        <v>44872</v>
      </c>
      <c r="S35" s="234" t="s">
        <v>53</v>
      </c>
      <c r="T35" s="51">
        <v>3617272.7272727271</v>
      </c>
      <c r="U35" s="51">
        <v>361727.27272727271</v>
      </c>
      <c r="V35" s="61"/>
      <c r="W35" s="62">
        <v>3979000</v>
      </c>
      <c r="X35" s="62"/>
      <c r="Y35" s="62"/>
      <c r="Z35" s="62"/>
      <c r="AA35" s="62"/>
      <c r="AB35" s="287">
        <f t="shared" si="25"/>
        <v>0</v>
      </c>
      <c r="AC35" s="187"/>
      <c r="AD35" s="187"/>
      <c r="AE35" s="187"/>
      <c r="AF35" s="187"/>
      <c r="AG35" s="287">
        <f t="shared" si="26"/>
        <v>0</v>
      </c>
      <c r="AH35" s="187"/>
      <c r="AI35" s="187"/>
      <c r="AJ35" s="187"/>
      <c r="AK35" s="187"/>
      <c r="AL35" s="287">
        <f t="shared" si="27"/>
        <v>0</v>
      </c>
      <c r="AM35" s="187"/>
      <c r="AN35" s="187"/>
      <c r="AO35" s="187"/>
      <c r="AP35" s="187"/>
      <c r="AQ35" s="287">
        <f t="shared" si="28"/>
        <v>0</v>
      </c>
      <c r="AR35" s="187"/>
      <c r="AS35" s="187"/>
      <c r="AT35" s="187"/>
      <c r="AU35" s="187"/>
      <c r="AV35" s="287">
        <f t="shared" si="29"/>
        <v>0</v>
      </c>
      <c r="AW35" s="187"/>
      <c r="AX35" s="187"/>
      <c r="AY35" s="187"/>
      <c r="AZ35" s="187"/>
      <c r="BA35" s="287">
        <f t="shared" si="30"/>
        <v>0</v>
      </c>
      <c r="BB35" s="187"/>
      <c r="BC35" s="187"/>
      <c r="BD35" s="187"/>
      <c r="BE35" s="187"/>
      <c r="BF35" s="287">
        <f t="shared" si="31"/>
        <v>0</v>
      </c>
      <c r="BG35" s="187"/>
      <c r="BH35" s="187"/>
      <c r="BI35" s="187"/>
      <c r="BJ35" s="187"/>
      <c r="BK35" s="287">
        <f t="shared" si="32"/>
        <v>0</v>
      </c>
      <c r="BL35" s="187"/>
      <c r="BM35" s="187"/>
      <c r="BN35" s="187"/>
      <c r="BO35" s="187"/>
      <c r="BP35" s="287">
        <f t="shared" si="33"/>
        <v>0</v>
      </c>
      <c r="BQ35" s="187"/>
      <c r="BR35" s="187"/>
      <c r="BS35" s="187"/>
      <c r="BT35" s="187"/>
      <c r="BU35" s="287">
        <f t="shared" si="34"/>
        <v>0</v>
      </c>
      <c r="BV35" s="187"/>
      <c r="BW35" s="187">
        <f t="shared" si="38"/>
        <v>3617272.7272727271</v>
      </c>
      <c r="BX35" s="187"/>
      <c r="BY35" s="187"/>
      <c r="BZ35" s="287">
        <f t="shared" si="35"/>
        <v>3617272.7272727271</v>
      </c>
      <c r="CA35" s="187"/>
      <c r="CB35" s="187"/>
      <c r="CC35" s="187"/>
      <c r="CD35" s="187"/>
      <c r="CE35" s="287">
        <f t="shared" si="36"/>
        <v>0</v>
      </c>
      <c r="CF35" s="292">
        <f t="shared" si="37"/>
        <v>3617272.7272727271</v>
      </c>
      <c r="CG35" s="61"/>
      <c r="CH35" s="1"/>
    </row>
    <row r="36" spans="1:86" x14ac:dyDescent="0.25">
      <c r="A36" s="47">
        <v>9</v>
      </c>
      <c r="B36" s="237" t="s">
        <v>39</v>
      </c>
      <c r="C36" s="238" t="s">
        <v>130</v>
      </c>
      <c r="D36" s="239" t="s">
        <v>131</v>
      </c>
      <c r="E36" s="51" t="s">
        <v>132</v>
      </c>
      <c r="F36" s="240">
        <v>135.21</v>
      </c>
      <c r="G36" s="241">
        <v>0</v>
      </c>
      <c r="H36" s="231" t="s">
        <v>133</v>
      </c>
      <c r="I36" s="60" t="s">
        <v>134</v>
      </c>
      <c r="J36" s="231" t="s">
        <v>135</v>
      </c>
      <c r="K36" s="232" t="s">
        <v>153</v>
      </c>
      <c r="L36" s="233">
        <v>44508</v>
      </c>
      <c r="M36" s="234" t="s">
        <v>47</v>
      </c>
      <c r="N36" s="235" t="s">
        <v>154</v>
      </c>
      <c r="O36" s="61" t="s">
        <v>138</v>
      </c>
      <c r="P36" s="234" t="s">
        <v>50</v>
      </c>
      <c r="Q36" s="236">
        <v>44508</v>
      </c>
      <c r="R36" s="236">
        <v>44872</v>
      </c>
      <c r="S36" s="234" t="s">
        <v>53</v>
      </c>
      <c r="T36" s="51">
        <v>1002727.2727272728</v>
      </c>
      <c r="U36" s="51">
        <v>100272.72727272729</v>
      </c>
      <c r="V36" s="61"/>
      <c r="W36" s="62">
        <v>1103000</v>
      </c>
      <c r="X36" s="62"/>
      <c r="Y36" s="62"/>
      <c r="Z36" s="62"/>
      <c r="AA36" s="62"/>
      <c r="AB36" s="287">
        <f t="shared" si="25"/>
        <v>0</v>
      </c>
      <c r="AC36" s="187"/>
      <c r="AD36" s="187"/>
      <c r="AE36" s="187"/>
      <c r="AF36" s="187"/>
      <c r="AG36" s="287">
        <f t="shared" si="26"/>
        <v>0</v>
      </c>
      <c r="AH36" s="187"/>
      <c r="AI36" s="187"/>
      <c r="AJ36" s="187"/>
      <c r="AK36" s="187"/>
      <c r="AL36" s="287">
        <f t="shared" si="27"/>
        <v>0</v>
      </c>
      <c r="AM36" s="187"/>
      <c r="AN36" s="187"/>
      <c r="AO36" s="187"/>
      <c r="AP36" s="187"/>
      <c r="AQ36" s="287">
        <f t="shared" si="28"/>
        <v>0</v>
      </c>
      <c r="AR36" s="187"/>
      <c r="AS36" s="187"/>
      <c r="AT36" s="187"/>
      <c r="AU36" s="187"/>
      <c r="AV36" s="287">
        <f t="shared" si="29"/>
        <v>0</v>
      </c>
      <c r="AW36" s="187"/>
      <c r="AX36" s="187"/>
      <c r="AY36" s="187"/>
      <c r="AZ36" s="187"/>
      <c r="BA36" s="287">
        <f t="shared" si="30"/>
        <v>0</v>
      </c>
      <c r="BB36" s="187"/>
      <c r="BC36" s="187"/>
      <c r="BD36" s="187"/>
      <c r="BE36" s="187"/>
      <c r="BF36" s="287">
        <f t="shared" si="31"/>
        <v>0</v>
      </c>
      <c r="BG36" s="187"/>
      <c r="BH36" s="187"/>
      <c r="BI36" s="187"/>
      <c r="BJ36" s="187"/>
      <c r="BK36" s="287">
        <f t="shared" si="32"/>
        <v>0</v>
      </c>
      <c r="BL36" s="187"/>
      <c r="BM36" s="187"/>
      <c r="BN36" s="187"/>
      <c r="BO36" s="187"/>
      <c r="BP36" s="287">
        <f t="shared" si="33"/>
        <v>0</v>
      </c>
      <c r="BQ36" s="187"/>
      <c r="BR36" s="187"/>
      <c r="BS36" s="187"/>
      <c r="BT36" s="187"/>
      <c r="BU36" s="287">
        <f t="shared" si="34"/>
        <v>0</v>
      </c>
      <c r="BV36" s="187"/>
      <c r="BW36" s="187">
        <f t="shared" si="38"/>
        <v>1002727.2727272728</v>
      </c>
      <c r="BX36" s="187"/>
      <c r="BY36" s="187"/>
      <c r="BZ36" s="287">
        <f t="shared" si="35"/>
        <v>1002727.2727272728</v>
      </c>
      <c r="CA36" s="187"/>
      <c r="CB36" s="187"/>
      <c r="CC36" s="187"/>
      <c r="CD36" s="187"/>
      <c r="CE36" s="287">
        <f t="shared" si="36"/>
        <v>0</v>
      </c>
      <c r="CF36" s="292">
        <f t="shared" si="37"/>
        <v>1002727.2727272728</v>
      </c>
      <c r="CG36" s="61"/>
      <c r="CH36" s="1"/>
    </row>
    <row r="37" spans="1:86" x14ac:dyDescent="0.25">
      <c r="A37" s="47">
        <v>10</v>
      </c>
      <c r="B37" s="237" t="s">
        <v>39</v>
      </c>
      <c r="C37" s="238" t="s">
        <v>130</v>
      </c>
      <c r="D37" s="239" t="s">
        <v>131</v>
      </c>
      <c r="E37" s="51" t="s">
        <v>132</v>
      </c>
      <c r="F37" s="240">
        <v>279</v>
      </c>
      <c r="G37" s="241">
        <v>0</v>
      </c>
      <c r="H37" s="231" t="s">
        <v>133</v>
      </c>
      <c r="I37" s="60" t="s">
        <v>134</v>
      </c>
      <c r="J37" s="231" t="s">
        <v>135</v>
      </c>
      <c r="K37" s="232" t="s">
        <v>155</v>
      </c>
      <c r="L37" s="233">
        <v>44508</v>
      </c>
      <c r="M37" s="234" t="s">
        <v>47</v>
      </c>
      <c r="N37" s="235" t="s">
        <v>156</v>
      </c>
      <c r="O37" s="61" t="s">
        <v>138</v>
      </c>
      <c r="P37" s="234" t="s">
        <v>50</v>
      </c>
      <c r="Q37" s="236">
        <v>44508</v>
      </c>
      <c r="R37" s="236">
        <v>44872</v>
      </c>
      <c r="S37" s="234" t="s">
        <v>53</v>
      </c>
      <c r="T37" s="51">
        <v>1554545.4545454544</v>
      </c>
      <c r="U37" s="51">
        <v>155454.54545454544</v>
      </c>
      <c r="V37" s="61"/>
      <c r="W37" s="62">
        <v>1709999.9999999998</v>
      </c>
      <c r="X37" s="62"/>
      <c r="Y37" s="62"/>
      <c r="Z37" s="62"/>
      <c r="AA37" s="62"/>
      <c r="AB37" s="287">
        <f t="shared" si="25"/>
        <v>0</v>
      </c>
      <c r="AC37" s="187"/>
      <c r="AD37" s="187"/>
      <c r="AE37" s="187"/>
      <c r="AF37" s="187"/>
      <c r="AG37" s="287">
        <f t="shared" si="26"/>
        <v>0</v>
      </c>
      <c r="AH37" s="187"/>
      <c r="AI37" s="187"/>
      <c r="AJ37" s="187"/>
      <c r="AK37" s="187"/>
      <c r="AL37" s="287">
        <f t="shared" si="27"/>
        <v>0</v>
      </c>
      <c r="AM37" s="187"/>
      <c r="AN37" s="187"/>
      <c r="AO37" s="187"/>
      <c r="AP37" s="187"/>
      <c r="AQ37" s="287">
        <f t="shared" si="28"/>
        <v>0</v>
      </c>
      <c r="AR37" s="187"/>
      <c r="AS37" s="187"/>
      <c r="AT37" s="187"/>
      <c r="AU37" s="187"/>
      <c r="AV37" s="287">
        <f t="shared" si="29"/>
        <v>0</v>
      </c>
      <c r="AW37" s="187"/>
      <c r="AX37" s="187"/>
      <c r="AY37" s="187"/>
      <c r="AZ37" s="187"/>
      <c r="BA37" s="287">
        <f t="shared" si="30"/>
        <v>0</v>
      </c>
      <c r="BB37" s="187"/>
      <c r="BC37" s="187"/>
      <c r="BD37" s="187"/>
      <c r="BE37" s="187"/>
      <c r="BF37" s="287">
        <f t="shared" si="31"/>
        <v>0</v>
      </c>
      <c r="BG37" s="187"/>
      <c r="BH37" s="187"/>
      <c r="BI37" s="187"/>
      <c r="BJ37" s="187"/>
      <c r="BK37" s="287">
        <f t="shared" si="32"/>
        <v>0</v>
      </c>
      <c r="BL37" s="187"/>
      <c r="BM37" s="187"/>
      <c r="BN37" s="187"/>
      <c r="BO37" s="187"/>
      <c r="BP37" s="287">
        <f t="shared" si="33"/>
        <v>0</v>
      </c>
      <c r="BQ37" s="187"/>
      <c r="BR37" s="187"/>
      <c r="BS37" s="187"/>
      <c r="BT37" s="187"/>
      <c r="BU37" s="287">
        <f t="shared" si="34"/>
        <v>0</v>
      </c>
      <c r="BV37" s="187"/>
      <c r="BW37" s="187">
        <f t="shared" si="38"/>
        <v>1554545.4545454544</v>
      </c>
      <c r="BX37" s="187"/>
      <c r="BY37" s="187"/>
      <c r="BZ37" s="287">
        <f t="shared" si="35"/>
        <v>1554545.4545454544</v>
      </c>
      <c r="CA37" s="187"/>
      <c r="CB37" s="187"/>
      <c r="CC37" s="187"/>
      <c r="CD37" s="187"/>
      <c r="CE37" s="287">
        <f t="shared" si="36"/>
        <v>0</v>
      </c>
      <c r="CF37" s="292">
        <f t="shared" si="37"/>
        <v>1554545.4545454544</v>
      </c>
      <c r="CG37" s="61"/>
      <c r="CH37" s="1"/>
    </row>
    <row r="38" spans="1:86" x14ac:dyDescent="0.25">
      <c r="A38" s="47">
        <v>11</v>
      </c>
      <c r="B38" s="237" t="s">
        <v>39</v>
      </c>
      <c r="C38" s="238" t="s">
        <v>130</v>
      </c>
      <c r="D38" s="239" t="s">
        <v>131</v>
      </c>
      <c r="E38" s="51" t="s">
        <v>132</v>
      </c>
      <c r="F38" s="240">
        <v>150</v>
      </c>
      <c r="G38" s="241">
        <v>0</v>
      </c>
      <c r="H38" s="231" t="s">
        <v>133</v>
      </c>
      <c r="I38" s="60" t="s">
        <v>134</v>
      </c>
      <c r="J38" s="231" t="s">
        <v>157</v>
      </c>
      <c r="K38" s="232" t="s">
        <v>158</v>
      </c>
      <c r="L38" s="233">
        <v>44508</v>
      </c>
      <c r="M38" s="234" t="s">
        <v>47</v>
      </c>
      <c r="N38" s="235" t="s">
        <v>159</v>
      </c>
      <c r="O38" s="61" t="s">
        <v>133</v>
      </c>
      <c r="P38" s="234" t="s">
        <v>50</v>
      </c>
      <c r="Q38" s="236">
        <v>44508</v>
      </c>
      <c r="R38" s="236">
        <v>44872</v>
      </c>
      <c r="S38" s="234" t="s">
        <v>53</v>
      </c>
      <c r="T38" s="51">
        <v>1545454.5454545456</v>
      </c>
      <c r="U38" s="51">
        <v>154545.45454545456</v>
      </c>
      <c r="V38" s="61"/>
      <c r="W38" s="62">
        <v>1700000.0000000002</v>
      </c>
      <c r="X38" s="62"/>
      <c r="Y38" s="62"/>
      <c r="Z38" s="62"/>
      <c r="AA38" s="62"/>
      <c r="AB38" s="287">
        <f t="shared" si="25"/>
        <v>0</v>
      </c>
      <c r="AC38" s="187"/>
      <c r="AD38" s="187"/>
      <c r="AE38" s="187"/>
      <c r="AF38" s="187"/>
      <c r="AG38" s="287">
        <f t="shared" si="26"/>
        <v>0</v>
      </c>
      <c r="AH38" s="187"/>
      <c r="AI38" s="187"/>
      <c r="AJ38" s="187"/>
      <c r="AK38" s="187"/>
      <c r="AL38" s="287">
        <f t="shared" si="27"/>
        <v>0</v>
      </c>
      <c r="AM38" s="187"/>
      <c r="AN38" s="187"/>
      <c r="AO38" s="187"/>
      <c r="AP38" s="187"/>
      <c r="AQ38" s="287">
        <f t="shared" si="28"/>
        <v>0</v>
      </c>
      <c r="AR38" s="187"/>
      <c r="AS38" s="187"/>
      <c r="AT38" s="187"/>
      <c r="AU38" s="187"/>
      <c r="AV38" s="287">
        <f t="shared" si="29"/>
        <v>0</v>
      </c>
      <c r="AW38" s="187"/>
      <c r="AX38" s="187"/>
      <c r="AY38" s="187"/>
      <c r="AZ38" s="187"/>
      <c r="BA38" s="287">
        <f t="shared" si="30"/>
        <v>0</v>
      </c>
      <c r="BB38" s="187"/>
      <c r="BC38" s="187"/>
      <c r="BD38" s="187"/>
      <c r="BE38" s="187"/>
      <c r="BF38" s="287">
        <f t="shared" si="31"/>
        <v>0</v>
      </c>
      <c r="BG38" s="187"/>
      <c r="BH38" s="187"/>
      <c r="BI38" s="187"/>
      <c r="BJ38" s="187"/>
      <c r="BK38" s="287">
        <f t="shared" si="32"/>
        <v>0</v>
      </c>
      <c r="BL38" s="187"/>
      <c r="BM38" s="187"/>
      <c r="BN38" s="187"/>
      <c r="BO38" s="187"/>
      <c r="BP38" s="287">
        <f t="shared" si="33"/>
        <v>0</v>
      </c>
      <c r="BQ38" s="187"/>
      <c r="BR38" s="187"/>
      <c r="BS38" s="187"/>
      <c r="BT38" s="187"/>
      <c r="BU38" s="287">
        <f t="shared" si="34"/>
        <v>0</v>
      </c>
      <c r="BV38" s="187"/>
      <c r="BW38" s="187">
        <f t="shared" si="38"/>
        <v>1545454.5454545456</v>
      </c>
      <c r="BX38" s="187"/>
      <c r="BY38" s="187"/>
      <c r="BZ38" s="287">
        <f t="shared" si="35"/>
        <v>1545454.5454545456</v>
      </c>
      <c r="CA38" s="187"/>
      <c r="CB38" s="187"/>
      <c r="CC38" s="187"/>
      <c r="CD38" s="187"/>
      <c r="CE38" s="287">
        <f t="shared" si="36"/>
        <v>0</v>
      </c>
      <c r="CF38" s="292">
        <f t="shared" si="37"/>
        <v>1545454.5454545456</v>
      </c>
      <c r="CG38" s="61"/>
      <c r="CH38" s="1"/>
    </row>
    <row r="39" spans="1:86" x14ac:dyDescent="0.25">
      <c r="A39" s="47">
        <v>12</v>
      </c>
      <c r="B39" s="237" t="s">
        <v>39</v>
      </c>
      <c r="C39" s="238" t="s">
        <v>130</v>
      </c>
      <c r="D39" s="239" t="s">
        <v>131</v>
      </c>
      <c r="E39" s="51" t="s">
        <v>132</v>
      </c>
      <c r="F39" s="240">
        <v>80</v>
      </c>
      <c r="G39" s="241">
        <v>0</v>
      </c>
      <c r="H39" s="231" t="s">
        <v>133</v>
      </c>
      <c r="I39" s="60" t="s">
        <v>134</v>
      </c>
      <c r="J39" s="231" t="s">
        <v>135</v>
      </c>
      <c r="K39" s="235" t="s">
        <v>160</v>
      </c>
      <c r="L39" s="236">
        <v>43374</v>
      </c>
      <c r="M39" s="234" t="s">
        <v>47</v>
      </c>
      <c r="N39" s="235" t="s">
        <v>161</v>
      </c>
      <c r="O39" s="61" t="s">
        <v>133</v>
      </c>
      <c r="P39" s="234" t="s">
        <v>50</v>
      </c>
      <c r="Q39" s="236">
        <v>43374</v>
      </c>
      <c r="R39" s="236">
        <v>43738</v>
      </c>
      <c r="S39" s="234" t="s">
        <v>53</v>
      </c>
      <c r="T39" s="51">
        <v>800000</v>
      </c>
      <c r="U39" s="51">
        <v>80000</v>
      </c>
      <c r="V39" s="61"/>
      <c r="W39" s="62">
        <v>880000</v>
      </c>
      <c r="X39" s="62"/>
      <c r="Y39" s="62"/>
      <c r="Z39" s="62"/>
      <c r="AA39" s="62"/>
      <c r="AB39" s="287">
        <f t="shared" si="25"/>
        <v>0</v>
      </c>
      <c r="AC39" s="187"/>
      <c r="AD39" s="187"/>
      <c r="AE39" s="187"/>
      <c r="AF39" s="187"/>
      <c r="AG39" s="287">
        <f t="shared" si="26"/>
        <v>0</v>
      </c>
      <c r="AH39" s="187"/>
      <c r="AI39" s="187"/>
      <c r="AJ39" s="187"/>
      <c r="AK39" s="187"/>
      <c r="AL39" s="287">
        <f t="shared" si="27"/>
        <v>0</v>
      </c>
      <c r="AM39" s="187"/>
      <c r="AN39" s="187"/>
      <c r="AO39" s="187"/>
      <c r="AP39" s="187"/>
      <c r="AQ39" s="287">
        <f t="shared" si="28"/>
        <v>0</v>
      </c>
      <c r="AR39" s="187"/>
      <c r="AS39" s="187"/>
      <c r="AT39" s="187"/>
      <c r="AU39" s="187"/>
      <c r="AV39" s="287">
        <f t="shared" si="29"/>
        <v>0</v>
      </c>
      <c r="AW39" s="187"/>
      <c r="AX39" s="187"/>
      <c r="AY39" s="187"/>
      <c r="AZ39" s="187"/>
      <c r="BA39" s="287">
        <f t="shared" si="30"/>
        <v>0</v>
      </c>
      <c r="BB39" s="187"/>
      <c r="BC39" s="187"/>
      <c r="BD39" s="187"/>
      <c r="BE39" s="187"/>
      <c r="BF39" s="287">
        <f t="shared" si="31"/>
        <v>0</v>
      </c>
      <c r="BG39" s="187"/>
      <c r="BH39" s="187"/>
      <c r="BI39" s="187"/>
      <c r="BJ39" s="187"/>
      <c r="BK39" s="287">
        <f t="shared" si="32"/>
        <v>0</v>
      </c>
      <c r="BL39" s="187"/>
      <c r="BM39" s="187"/>
      <c r="BN39" s="187"/>
      <c r="BO39" s="187"/>
      <c r="BP39" s="287">
        <f t="shared" si="33"/>
        <v>0</v>
      </c>
      <c r="BQ39" s="187">
        <f>T39</f>
        <v>800000</v>
      </c>
      <c r="BR39" s="187"/>
      <c r="BS39" s="187"/>
      <c r="BT39" s="187"/>
      <c r="BU39" s="287">
        <f t="shared" si="34"/>
        <v>800000</v>
      </c>
      <c r="BV39" s="187"/>
      <c r="BW39" s="187"/>
      <c r="BX39" s="187"/>
      <c r="BY39" s="187"/>
      <c r="BZ39" s="287">
        <f t="shared" si="35"/>
        <v>0</v>
      </c>
      <c r="CA39" s="187"/>
      <c r="CB39" s="187"/>
      <c r="CC39" s="187"/>
      <c r="CD39" s="187"/>
      <c r="CE39" s="287">
        <f t="shared" si="36"/>
        <v>0</v>
      </c>
      <c r="CF39" s="292">
        <f t="shared" si="37"/>
        <v>800000</v>
      </c>
      <c r="CG39" s="61"/>
      <c r="CH39" s="1"/>
    </row>
    <row r="40" spans="1:86" x14ac:dyDescent="0.25">
      <c r="A40" s="47">
        <v>13</v>
      </c>
      <c r="B40" s="237" t="s">
        <v>39</v>
      </c>
      <c r="C40" s="238" t="s">
        <v>130</v>
      </c>
      <c r="D40" s="239" t="s">
        <v>131</v>
      </c>
      <c r="E40" s="51" t="s">
        <v>132</v>
      </c>
      <c r="F40" s="240">
        <v>120</v>
      </c>
      <c r="G40" s="241">
        <v>0</v>
      </c>
      <c r="H40" s="231" t="s">
        <v>133</v>
      </c>
      <c r="I40" s="60" t="s">
        <v>134</v>
      </c>
      <c r="J40" s="231" t="s">
        <v>135</v>
      </c>
      <c r="K40" s="235" t="s">
        <v>162</v>
      </c>
      <c r="L40" s="236">
        <v>43374</v>
      </c>
      <c r="M40" s="234" t="s">
        <v>47</v>
      </c>
      <c r="N40" s="235" t="s">
        <v>163</v>
      </c>
      <c r="O40" s="61" t="s">
        <v>133</v>
      </c>
      <c r="P40" s="234" t="s">
        <v>50</v>
      </c>
      <c r="Q40" s="236">
        <v>43374</v>
      </c>
      <c r="R40" s="236">
        <v>43738</v>
      </c>
      <c r="S40" s="234" t="s">
        <v>53</v>
      </c>
      <c r="T40" s="51">
        <v>1200000</v>
      </c>
      <c r="U40" s="51">
        <v>120000</v>
      </c>
      <c r="V40" s="61"/>
      <c r="W40" s="62">
        <v>1320000</v>
      </c>
      <c r="X40" s="62"/>
      <c r="Y40" s="62"/>
      <c r="Z40" s="62"/>
      <c r="AA40" s="62"/>
      <c r="AB40" s="287">
        <f t="shared" si="25"/>
        <v>0</v>
      </c>
      <c r="AC40" s="187"/>
      <c r="AD40" s="187"/>
      <c r="AE40" s="187"/>
      <c r="AF40" s="187"/>
      <c r="AG40" s="287">
        <f t="shared" si="26"/>
        <v>0</v>
      </c>
      <c r="AH40" s="187"/>
      <c r="AI40" s="187"/>
      <c r="AJ40" s="187"/>
      <c r="AK40" s="187"/>
      <c r="AL40" s="287">
        <f t="shared" si="27"/>
        <v>0</v>
      </c>
      <c r="AM40" s="187"/>
      <c r="AN40" s="187"/>
      <c r="AO40" s="187"/>
      <c r="AP40" s="187"/>
      <c r="AQ40" s="287">
        <f t="shared" si="28"/>
        <v>0</v>
      </c>
      <c r="AR40" s="187"/>
      <c r="AS40" s="187"/>
      <c r="AT40" s="187"/>
      <c r="AU40" s="187"/>
      <c r="AV40" s="287">
        <f t="shared" si="29"/>
        <v>0</v>
      </c>
      <c r="AW40" s="187"/>
      <c r="AX40" s="187"/>
      <c r="AY40" s="187"/>
      <c r="AZ40" s="187"/>
      <c r="BA40" s="287">
        <f t="shared" si="30"/>
        <v>0</v>
      </c>
      <c r="BB40" s="187"/>
      <c r="BC40" s="187"/>
      <c r="BD40" s="187"/>
      <c r="BE40" s="187"/>
      <c r="BF40" s="287">
        <f t="shared" si="31"/>
        <v>0</v>
      </c>
      <c r="BG40" s="187"/>
      <c r="BH40" s="187"/>
      <c r="BI40" s="187"/>
      <c r="BJ40" s="187"/>
      <c r="BK40" s="287">
        <f t="shared" si="32"/>
        <v>0</v>
      </c>
      <c r="BL40" s="187"/>
      <c r="BM40" s="187"/>
      <c r="BN40" s="187"/>
      <c r="BO40" s="187"/>
      <c r="BP40" s="287">
        <f t="shared" si="33"/>
        <v>0</v>
      </c>
      <c r="BQ40" s="187">
        <f>T40</f>
        <v>1200000</v>
      </c>
      <c r="BR40" s="187"/>
      <c r="BS40" s="187"/>
      <c r="BT40" s="187"/>
      <c r="BU40" s="287">
        <f t="shared" si="34"/>
        <v>1200000</v>
      </c>
      <c r="BV40" s="187"/>
      <c r="BW40" s="187"/>
      <c r="BX40" s="187"/>
      <c r="BY40" s="187"/>
      <c r="BZ40" s="287">
        <f t="shared" si="35"/>
        <v>0</v>
      </c>
      <c r="CA40" s="187"/>
      <c r="CB40" s="187"/>
      <c r="CC40" s="187"/>
      <c r="CD40" s="187"/>
      <c r="CE40" s="287">
        <f t="shared" si="36"/>
        <v>0</v>
      </c>
      <c r="CF40" s="292">
        <f t="shared" si="37"/>
        <v>1200000</v>
      </c>
      <c r="CG40" s="61"/>
      <c r="CH40" s="1"/>
    </row>
    <row r="41" spans="1:86" x14ac:dyDescent="0.25">
      <c r="A41" s="47">
        <v>14</v>
      </c>
      <c r="B41" s="237" t="s">
        <v>39</v>
      </c>
      <c r="C41" s="238" t="s">
        <v>130</v>
      </c>
      <c r="D41" s="239" t="s">
        <v>131</v>
      </c>
      <c r="E41" s="51" t="s">
        <v>164</v>
      </c>
      <c r="F41" s="240">
        <v>200</v>
      </c>
      <c r="G41" s="241">
        <v>0</v>
      </c>
      <c r="H41" s="231" t="s">
        <v>133</v>
      </c>
      <c r="I41" s="60" t="s">
        <v>134</v>
      </c>
      <c r="J41" s="231" t="s">
        <v>135</v>
      </c>
      <c r="K41" s="232" t="s">
        <v>165</v>
      </c>
      <c r="L41" s="233">
        <v>44508</v>
      </c>
      <c r="M41" s="234" t="s">
        <v>47</v>
      </c>
      <c r="N41" s="51" t="s">
        <v>166</v>
      </c>
      <c r="O41" s="61" t="s">
        <v>133</v>
      </c>
      <c r="P41" s="234" t="s">
        <v>50</v>
      </c>
      <c r="Q41" s="236">
        <v>44508</v>
      </c>
      <c r="R41" s="236">
        <v>44872</v>
      </c>
      <c r="S41" s="234" t="s">
        <v>53</v>
      </c>
      <c r="T41" s="51">
        <v>2473636.3636363633</v>
      </c>
      <c r="U41" s="51">
        <v>247364</v>
      </c>
      <c r="V41" s="61"/>
      <c r="W41" s="62">
        <v>2721000.3636363633</v>
      </c>
      <c r="X41" s="62"/>
      <c r="Y41" s="62"/>
      <c r="Z41" s="62"/>
      <c r="AA41" s="62"/>
      <c r="AB41" s="287">
        <f t="shared" si="25"/>
        <v>0</v>
      </c>
      <c r="AC41" s="187"/>
      <c r="AD41" s="187"/>
      <c r="AE41" s="187"/>
      <c r="AF41" s="187"/>
      <c r="AG41" s="287">
        <f t="shared" si="26"/>
        <v>0</v>
      </c>
      <c r="AH41" s="187"/>
      <c r="AI41" s="187"/>
      <c r="AJ41" s="187"/>
      <c r="AK41" s="187"/>
      <c r="AL41" s="287">
        <f t="shared" si="27"/>
        <v>0</v>
      </c>
      <c r="AM41" s="187"/>
      <c r="AN41" s="187"/>
      <c r="AO41" s="187"/>
      <c r="AP41" s="187"/>
      <c r="AQ41" s="287">
        <f t="shared" si="28"/>
        <v>0</v>
      </c>
      <c r="AR41" s="187"/>
      <c r="AS41" s="187"/>
      <c r="AT41" s="187"/>
      <c r="AU41" s="187"/>
      <c r="AV41" s="287">
        <f t="shared" si="29"/>
        <v>0</v>
      </c>
      <c r="AW41" s="187"/>
      <c r="AX41" s="187"/>
      <c r="AY41" s="187"/>
      <c r="AZ41" s="187"/>
      <c r="BA41" s="287">
        <f t="shared" si="30"/>
        <v>0</v>
      </c>
      <c r="BB41" s="187"/>
      <c r="BC41" s="187"/>
      <c r="BD41" s="187"/>
      <c r="BE41" s="187"/>
      <c r="BF41" s="287">
        <f t="shared" si="31"/>
        <v>0</v>
      </c>
      <c r="BG41" s="187"/>
      <c r="BH41" s="187"/>
      <c r="BI41" s="187"/>
      <c r="BJ41" s="187"/>
      <c r="BK41" s="287">
        <f t="shared" si="32"/>
        <v>0</v>
      </c>
      <c r="BL41" s="187"/>
      <c r="BM41" s="187"/>
      <c r="BN41" s="187"/>
      <c r="BO41" s="187"/>
      <c r="BP41" s="287">
        <f t="shared" si="33"/>
        <v>0</v>
      </c>
      <c r="BQ41" s="187"/>
      <c r="BR41" s="187"/>
      <c r="BS41" s="187"/>
      <c r="BT41" s="187"/>
      <c r="BU41" s="287">
        <f t="shared" si="34"/>
        <v>0</v>
      </c>
      <c r="BV41" s="187"/>
      <c r="BW41" s="187">
        <f>T41</f>
        <v>2473636.3636363633</v>
      </c>
      <c r="BX41" s="187"/>
      <c r="BY41" s="187"/>
      <c r="BZ41" s="287">
        <f t="shared" si="35"/>
        <v>2473636.3636363633</v>
      </c>
      <c r="CA41" s="187"/>
      <c r="CB41" s="187"/>
      <c r="CC41" s="187"/>
      <c r="CD41" s="187"/>
      <c r="CE41" s="287">
        <f t="shared" si="36"/>
        <v>0</v>
      </c>
      <c r="CF41" s="292">
        <f t="shared" si="37"/>
        <v>2473636.3636363633</v>
      </c>
      <c r="CG41" s="61"/>
      <c r="CH41" s="1"/>
    </row>
    <row r="42" spans="1:86" x14ac:dyDescent="0.25">
      <c r="A42" s="47">
        <v>15</v>
      </c>
      <c r="B42" s="237" t="s">
        <v>39</v>
      </c>
      <c r="C42" s="238" t="s">
        <v>130</v>
      </c>
      <c r="D42" s="239" t="s">
        <v>131</v>
      </c>
      <c r="E42" s="51" t="s">
        <v>164</v>
      </c>
      <c r="F42" s="240">
        <v>100</v>
      </c>
      <c r="G42" s="241">
        <v>0</v>
      </c>
      <c r="H42" s="231" t="s">
        <v>133</v>
      </c>
      <c r="I42" s="60" t="s">
        <v>134</v>
      </c>
      <c r="J42" s="231" t="s">
        <v>167</v>
      </c>
      <c r="K42" s="232" t="s">
        <v>168</v>
      </c>
      <c r="L42" s="233">
        <v>44508</v>
      </c>
      <c r="M42" s="234" t="s">
        <v>47</v>
      </c>
      <c r="N42" s="51" t="s">
        <v>169</v>
      </c>
      <c r="O42" s="61" t="s">
        <v>133</v>
      </c>
      <c r="P42" s="234" t="s">
        <v>50</v>
      </c>
      <c r="Q42" s="236">
        <v>44508</v>
      </c>
      <c r="R42" s="236">
        <v>44872</v>
      </c>
      <c r="S42" s="234" t="s">
        <v>170</v>
      </c>
      <c r="T42" s="51">
        <v>2473636.3636363633</v>
      </c>
      <c r="U42" s="51">
        <v>247363.63636363635</v>
      </c>
      <c r="V42" s="61"/>
      <c r="W42" s="62">
        <v>2720999.9999999995</v>
      </c>
      <c r="X42" s="62"/>
      <c r="Y42" s="62"/>
      <c r="Z42" s="62"/>
      <c r="AA42" s="62"/>
      <c r="AB42" s="287">
        <f t="shared" si="25"/>
        <v>0</v>
      </c>
      <c r="AC42" s="187"/>
      <c r="AD42" s="187"/>
      <c r="AE42" s="187"/>
      <c r="AF42" s="187"/>
      <c r="AG42" s="287">
        <f t="shared" si="26"/>
        <v>0</v>
      </c>
      <c r="AH42" s="187"/>
      <c r="AI42" s="187"/>
      <c r="AJ42" s="187"/>
      <c r="AK42" s="187"/>
      <c r="AL42" s="287">
        <f t="shared" si="27"/>
        <v>0</v>
      </c>
      <c r="AM42" s="187"/>
      <c r="AN42" s="187"/>
      <c r="AO42" s="187"/>
      <c r="AP42" s="187"/>
      <c r="AQ42" s="287">
        <f t="shared" si="28"/>
        <v>0</v>
      </c>
      <c r="AR42" s="187"/>
      <c r="AS42" s="187"/>
      <c r="AT42" s="187"/>
      <c r="AU42" s="187"/>
      <c r="AV42" s="287">
        <f t="shared" si="29"/>
        <v>0</v>
      </c>
      <c r="AW42" s="187"/>
      <c r="AX42" s="187"/>
      <c r="AY42" s="187"/>
      <c r="AZ42" s="187"/>
      <c r="BA42" s="287">
        <f t="shared" si="30"/>
        <v>0</v>
      </c>
      <c r="BB42" s="187"/>
      <c r="BC42" s="187"/>
      <c r="BD42" s="187"/>
      <c r="BE42" s="187"/>
      <c r="BF42" s="287">
        <f t="shared" si="31"/>
        <v>0</v>
      </c>
      <c r="BG42" s="187"/>
      <c r="BH42" s="187"/>
      <c r="BI42" s="187"/>
      <c r="BJ42" s="187"/>
      <c r="BK42" s="287">
        <f t="shared" si="32"/>
        <v>0</v>
      </c>
      <c r="BL42" s="187"/>
      <c r="BM42" s="187"/>
      <c r="BN42" s="187"/>
      <c r="BO42" s="187"/>
      <c r="BP42" s="287">
        <f t="shared" si="33"/>
        <v>0</v>
      </c>
      <c r="BQ42" s="187"/>
      <c r="BR42" s="187"/>
      <c r="BS42" s="187"/>
      <c r="BT42" s="187"/>
      <c r="BU42" s="287">
        <f t="shared" si="34"/>
        <v>0</v>
      </c>
      <c r="BV42" s="187"/>
      <c r="BW42" s="187">
        <f>T42</f>
        <v>2473636.3636363633</v>
      </c>
      <c r="BX42" s="187"/>
      <c r="BY42" s="187"/>
      <c r="BZ42" s="287">
        <f t="shared" si="35"/>
        <v>2473636.3636363633</v>
      </c>
      <c r="CA42" s="187"/>
      <c r="CB42" s="187"/>
      <c r="CC42" s="187"/>
      <c r="CD42" s="187"/>
      <c r="CE42" s="287">
        <f t="shared" si="36"/>
        <v>0</v>
      </c>
      <c r="CF42" s="292">
        <f t="shared" si="37"/>
        <v>2473636.3636363633</v>
      </c>
      <c r="CG42" s="61"/>
      <c r="CH42" s="1"/>
    </row>
    <row r="43" spans="1:86" x14ac:dyDescent="0.25">
      <c r="A43" s="47">
        <v>16</v>
      </c>
      <c r="B43" s="237" t="s">
        <v>39</v>
      </c>
      <c r="C43" s="238" t="s">
        <v>130</v>
      </c>
      <c r="D43" s="239" t="s">
        <v>171</v>
      </c>
      <c r="E43" s="51" t="s">
        <v>172</v>
      </c>
      <c r="F43" s="240">
        <v>1000</v>
      </c>
      <c r="G43" s="241">
        <v>200</v>
      </c>
      <c r="H43" s="231" t="s">
        <v>173</v>
      </c>
      <c r="I43" s="60" t="s">
        <v>174</v>
      </c>
      <c r="J43" s="231" t="s">
        <v>157</v>
      </c>
      <c r="K43" s="235" t="s">
        <v>175</v>
      </c>
      <c r="L43" s="233">
        <v>44106</v>
      </c>
      <c r="M43" s="234" t="s">
        <v>47</v>
      </c>
      <c r="N43" s="235" t="s">
        <v>176</v>
      </c>
      <c r="O43" s="61" t="s">
        <v>173</v>
      </c>
      <c r="P43" s="234" t="s">
        <v>50</v>
      </c>
      <c r="Q43" s="236">
        <v>44106</v>
      </c>
      <c r="R43" s="236">
        <v>44836</v>
      </c>
      <c r="S43" s="234" t="s">
        <v>53</v>
      </c>
      <c r="T43" s="51">
        <v>135000000</v>
      </c>
      <c r="U43" s="51">
        <v>13500000</v>
      </c>
      <c r="V43" s="61"/>
      <c r="W43" s="62">
        <v>148500000</v>
      </c>
      <c r="X43" s="62"/>
      <c r="Y43" s="62"/>
      <c r="Z43" s="62"/>
      <c r="AA43" s="62"/>
      <c r="AB43" s="287">
        <f t="shared" si="25"/>
        <v>0</v>
      </c>
      <c r="AC43" s="187"/>
      <c r="AD43" s="187"/>
      <c r="AE43" s="187"/>
      <c r="AF43" s="187"/>
      <c r="AG43" s="287">
        <f t="shared" si="26"/>
        <v>0</v>
      </c>
      <c r="AH43" s="187"/>
      <c r="AI43" s="187"/>
      <c r="AJ43" s="187"/>
      <c r="AK43" s="187"/>
      <c r="AL43" s="287">
        <f t="shared" si="27"/>
        <v>0</v>
      </c>
      <c r="AM43" s="187"/>
      <c r="AN43" s="187"/>
      <c r="AO43" s="187"/>
      <c r="AP43" s="187"/>
      <c r="AQ43" s="287">
        <f t="shared" si="28"/>
        <v>0</v>
      </c>
      <c r="AR43" s="187"/>
      <c r="AS43" s="187"/>
      <c r="AT43" s="187"/>
      <c r="AU43" s="187"/>
      <c r="AV43" s="287">
        <f t="shared" si="29"/>
        <v>0</v>
      </c>
      <c r="AW43" s="187"/>
      <c r="AX43" s="187"/>
      <c r="AY43" s="187"/>
      <c r="AZ43" s="187"/>
      <c r="BA43" s="287">
        <f t="shared" si="30"/>
        <v>0</v>
      </c>
      <c r="BB43" s="187"/>
      <c r="BC43" s="187"/>
      <c r="BD43" s="187"/>
      <c r="BE43" s="187"/>
      <c r="BF43" s="287">
        <f t="shared" si="31"/>
        <v>0</v>
      </c>
      <c r="BG43" s="187"/>
      <c r="BH43" s="187"/>
      <c r="BI43" s="187"/>
      <c r="BJ43" s="187"/>
      <c r="BK43" s="287">
        <f t="shared" si="32"/>
        <v>0</v>
      </c>
      <c r="BL43" s="187"/>
      <c r="BM43" s="187"/>
      <c r="BN43" s="187"/>
      <c r="BO43" s="187"/>
      <c r="BP43" s="287">
        <f t="shared" si="33"/>
        <v>0</v>
      </c>
      <c r="BQ43" s="187">
        <f>T43</f>
        <v>135000000</v>
      </c>
      <c r="BR43" s="187"/>
      <c r="BS43" s="187"/>
      <c r="BT43" s="187"/>
      <c r="BU43" s="287">
        <f t="shared" si="34"/>
        <v>135000000</v>
      </c>
      <c r="BV43" s="187"/>
      <c r="BW43" s="187"/>
      <c r="BX43" s="187"/>
      <c r="BY43" s="187"/>
      <c r="BZ43" s="287">
        <f t="shared" si="35"/>
        <v>0</v>
      </c>
      <c r="CA43" s="187"/>
      <c r="CB43" s="187"/>
      <c r="CC43" s="187"/>
      <c r="CD43" s="187"/>
      <c r="CE43" s="287">
        <f t="shared" si="36"/>
        <v>0</v>
      </c>
      <c r="CF43" s="292">
        <f t="shared" si="37"/>
        <v>135000000</v>
      </c>
      <c r="CG43" s="51"/>
      <c r="CH43" s="1"/>
    </row>
    <row r="44" spans="1:86" x14ac:dyDescent="0.25">
      <c r="A44" s="47">
        <v>17</v>
      </c>
      <c r="B44" s="237" t="s">
        <v>39</v>
      </c>
      <c r="C44" s="238" t="s">
        <v>130</v>
      </c>
      <c r="D44" s="239" t="s">
        <v>131</v>
      </c>
      <c r="E44" s="51" t="s">
        <v>177</v>
      </c>
      <c r="F44" s="240">
        <v>1160</v>
      </c>
      <c r="G44" s="241">
        <v>300</v>
      </c>
      <c r="H44" s="231" t="s">
        <v>178</v>
      </c>
      <c r="I44" s="60" t="s">
        <v>179</v>
      </c>
      <c r="J44" s="231" t="s">
        <v>180</v>
      </c>
      <c r="K44" s="235" t="s">
        <v>181</v>
      </c>
      <c r="L44" s="236">
        <v>44287</v>
      </c>
      <c r="M44" s="234" t="s">
        <v>47</v>
      </c>
      <c r="N44" s="235" t="s">
        <v>182</v>
      </c>
      <c r="O44" s="61" t="s">
        <v>183</v>
      </c>
      <c r="P44" s="234" t="s">
        <v>50</v>
      </c>
      <c r="Q44" s="236" t="s">
        <v>184</v>
      </c>
      <c r="R44" s="236" t="s">
        <v>185</v>
      </c>
      <c r="S44" s="234" t="s">
        <v>53</v>
      </c>
      <c r="T44" s="51">
        <v>131818181.81818181</v>
      </c>
      <c r="U44" s="51">
        <v>13181818.181818182</v>
      </c>
      <c r="V44" s="61"/>
      <c r="W44" s="62">
        <v>145000000</v>
      </c>
      <c r="X44" s="62"/>
      <c r="Y44" s="62"/>
      <c r="Z44" s="62"/>
      <c r="AA44" s="62"/>
      <c r="AB44" s="287">
        <f t="shared" si="25"/>
        <v>0</v>
      </c>
      <c r="AC44" s="187"/>
      <c r="AD44" s="187"/>
      <c r="AE44" s="187"/>
      <c r="AF44" s="187"/>
      <c r="AG44" s="287">
        <f t="shared" si="26"/>
        <v>0</v>
      </c>
      <c r="AH44" s="187">
        <f>T44</f>
        <v>131818181.81818181</v>
      </c>
      <c r="AI44" s="187"/>
      <c r="AJ44" s="187"/>
      <c r="AK44" s="187"/>
      <c r="AL44" s="287">
        <f t="shared" si="27"/>
        <v>131818181.81818181</v>
      </c>
      <c r="AM44" s="187"/>
      <c r="AN44" s="187"/>
      <c r="AO44" s="187"/>
      <c r="AP44" s="187"/>
      <c r="AQ44" s="287">
        <f t="shared" si="28"/>
        <v>0</v>
      </c>
      <c r="AR44" s="187"/>
      <c r="AS44" s="187"/>
      <c r="AT44" s="187"/>
      <c r="AU44" s="187"/>
      <c r="AV44" s="287">
        <f t="shared" si="29"/>
        <v>0</v>
      </c>
      <c r="AW44" s="187"/>
      <c r="AX44" s="187"/>
      <c r="AY44" s="187"/>
      <c r="AZ44" s="187"/>
      <c r="BA44" s="287">
        <f t="shared" si="30"/>
        <v>0</v>
      </c>
      <c r="BB44" s="187"/>
      <c r="BC44" s="187"/>
      <c r="BD44" s="187"/>
      <c r="BE44" s="187"/>
      <c r="BF44" s="287">
        <f t="shared" si="31"/>
        <v>0</v>
      </c>
      <c r="BG44" s="187"/>
      <c r="BH44" s="187"/>
      <c r="BI44" s="187"/>
      <c r="BJ44" s="187"/>
      <c r="BK44" s="287">
        <f t="shared" si="32"/>
        <v>0</v>
      </c>
      <c r="BL44" s="187"/>
      <c r="BM44" s="187"/>
      <c r="BN44" s="187"/>
      <c r="BO44" s="187"/>
      <c r="BP44" s="287">
        <f t="shared" si="33"/>
        <v>0</v>
      </c>
      <c r="BQ44" s="187"/>
      <c r="BR44" s="187"/>
      <c r="BS44" s="187"/>
      <c r="BT44" s="187"/>
      <c r="BU44" s="287">
        <f t="shared" si="34"/>
        <v>0</v>
      </c>
      <c r="BV44" s="187"/>
      <c r="BW44" s="187"/>
      <c r="BX44" s="187"/>
      <c r="BY44" s="187"/>
      <c r="BZ44" s="287">
        <f t="shared" si="35"/>
        <v>0</v>
      </c>
      <c r="CA44" s="187"/>
      <c r="CB44" s="187"/>
      <c r="CC44" s="187"/>
      <c r="CD44" s="187"/>
      <c r="CE44" s="287">
        <f t="shared" si="36"/>
        <v>0</v>
      </c>
      <c r="CF44" s="292">
        <f t="shared" si="37"/>
        <v>131818181.81818181</v>
      </c>
      <c r="CG44" s="51"/>
      <c r="CH44" s="1"/>
    </row>
    <row r="45" spans="1:86" x14ac:dyDescent="0.25">
      <c r="A45" s="47">
        <v>18</v>
      </c>
      <c r="B45" s="237" t="s">
        <v>39</v>
      </c>
      <c r="C45" s="238" t="s">
        <v>130</v>
      </c>
      <c r="D45" s="239" t="s">
        <v>171</v>
      </c>
      <c r="E45" s="51" t="s">
        <v>186</v>
      </c>
      <c r="F45" s="240">
        <v>200</v>
      </c>
      <c r="G45" s="241">
        <v>0</v>
      </c>
      <c r="H45" s="231" t="s">
        <v>187</v>
      </c>
      <c r="I45" s="60" t="s">
        <v>188</v>
      </c>
      <c r="J45" s="231" t="s">
        <v>189</v>
      </c>
      <c r="K45" s="235" t="s">
        <v>190</v>
      </c>
      <c r="L45" s="243">
        <v>43908</v>
      </c>
      <c r="M45" s="234" t="s">
        <v>47</v>
      </c>
      <c r="N45" s="235" t="s">
        <v>191</v>
      </c>
      <c r="O45" s="61" t="s">
        <v>187</v>
      </c>
      <c r="P45" s="234" t="s">
        <v>50</v>
      </c>
      <c r="Q45" s="244">
        <v>44775</v>
      </c>
      <c r="R45" s="244">
        <v>45505</v>
      </c>
      <c r="S45" s="234" t="s">
        <v>53</v>
      </c>
      <c r="T45" s="51">
        <v>7965585.5855855858</v>
      </c>
      <c r="U45" s="51">
        <v>876214.41441441444</v>
      </c>
      <c r="V45" s="61"/>
      <c r="W45" s="62">
        <v>8841800</v>
      </c>
      <c r="X45" s="62"/>
      <c r="Y45" s="62"/>
      <c r="Z45" s="62"/>
      <c r="AA45" s="62"/>
      <c r="AB45" s="287">
        <f t="shared" si="25"/>
        <v>0</v>
      </c>
      <c r="AC45" s="187"/>
      <c r="AD45" s="187"/>
      <c r="AE45" s="187"/>
      <c r="AF45" s="187"/>
      <c r="AG45" s="287">
        <f t="shared" si="26"/>
        <v>0</v>
      </c>
      <c r="AH45" s="187"/>
      <c r="AI45" s="187"/>
      <c r="AJ45" s="187"/>
      <c r="AK45" s="187"/>
      <c r="AL45" s="287">
        <f t="shared" si="27"/>
        <v>0</v>
      </c>
      <c r="AM45" s="187"/>
      <c r="AN45" s="187"/>
      <c r="AO45" s="187"/>
      <c r="AP45" s="187"/>
      <c r="AQ45" s="287">
        <f t="shared" si="28"/>
        <v>0</v>
      </c>
      <c r="AR45" s="187"/>
      <c r="AS45" s="187"/>
      <c r="AT45" s="187"/>
      <c r="AU45" s="187"/>
      <c r="AV45" s="287">
        <f t="shared" si="29"/>
        <v>0</v>
      </c>
      <c r="AW45" s="187"/>
      <c r="AX45" s="187"/>
      <c r="AY45" s="187"/>
      <c r="AZ45" s="187"/>
      <c r="BA45" s="287">
        <f t="shared" si="30"/>
        <v>0</v>
      </c>
      <c r="BB45" s="187"/>
      <c r="BC45" s="187"/>
      <c r="BD45" s="187"/>
      <c r="BE45" s="187"/>
      <c r="BF45" s="287">
        <f t="shared" si="31"/>
        <v>0</v>
      </c>
      <c r="BG45" s="187"/>
      <c r="BH45" s="187"/>
      <c r="BI45" s="187"/>
      <c r="BJ45" s="187"/>
      <c r="BK45" s="287">
        <f t="shared" si="32"/>
        <v>0</v>
      </c>
      <c r="BL45" s="187"/>
      <c r="BM45" s="187"/>
      <c r="BN45" s="187"/>
      <c r="BO45" s="187"/>
      <c r="BP45" s="287">
        <f t="shared" si="33"/>
        <v>0</v>
      </c>
      <c r="BQ45" s="187"/>
      <c r="BR45" s="187"/>
      <c r="BS45" s="187"/>
      <c r="BT45" s="187"/>
      <c r="BU45" s="287">
        <f t="shared" si="34"/>
        <v>0</v>
      </c>
      <c r="BV45" s="187"/>
      <c r="BW45" s="187"/>
      <c r="BX45" s="187"/>
      <c r="BY45" s="187"/>
      <c r="BZ45" s="287">
        <f t="shared" si="35"/>
        <v>0</v>
      </c>
      <c r="CA45" s="187"/>
      <c r="CB45" s="187"/>
      <c r="CC45" s="187"/>
      <c r="CD45" s="187"/>
      <c r="CE45" s="287">
        <f t="shared" si="36"/>
        <v>0</v>
      </c>
      <c r="CF45" s="292">
        <f t="shared" si="37"/>
        <v>0</v>
      </c>
      <c r="CG45" s="51"/>
      <c r="CH45" s="1"/>
    </row>
    <row r="46" spans="1:86" s="301" customFormat="1" x14ac:dyDescent="0.25">
      <c r="A46" s="295">
        <v>19</v>
      </c>
      <c r="B46" s="450" t="s">
        <v>39</v>
      </c>
      <c r="C46" s="451" t="s">
        <v>130</v>
      </c>
      <c r="D46" s="452" t="s">
        <v>131</v>
      </c>
      <c r="E46" s="453" t="s">
        <v>192</v>
      </c>
      <c r="F46" s="454">
        <v>1920</v>
      </c>
      <c r="G46" s="455">
        <v>0</v>
      </c>
      <c r="H46" s="456" t="s">
        <v>193</v>
      </c>
      <c r="I46" s="457" t="s">
        <v>194</v>
      </c>
      <c r="J46" s="456" t="s">
        <v>195</v>
      </c>
      <c r="K46" s="458" t="s">
        <v>196</v>
      </c>
      <c r="L46" s="467">
        <v>44231</v>
      </c>
      <c r="M46" s="460" t="s">
        <v>47</v>
      </c>
      <c r="N46" s="458" t="s">
        <v>197</v>
      </c>
      <c r="O46" s="461" t="s">
        <v>193</v>
      </c>
      <c r="P46" s="460" t="s">
        <v>50</v>
      </c>
      <c r="Q46" s="466">
        <v>44231</v>
      </c>
      <c r="R46" s="466">
        <v>44960</v>
      </c>
      <c r="S46" s="460" t="s">
        <v>53</v>
      </c>
      <c r="T46" s="453">
        <v>4500000</v>
      </c>
      <c r="U46" s="453">
        <v>450000</v>
      </c>
      <c r="V46" s="461"/>
      <c r="W46" s="462">
        <v>4950000</v>
      </c>
      <c r="X46" s="462"/>
      <c r="Y46" s="462"/>
      <c r="Z46" s="462"/>
      <c r="AA46" s="462"/>
      <c r="AB46" s="463">
        <f t="shared" si="25"/>
        <v>0</v>
      </c>
      <c r="AC46" s="464"/>
      <c r="AD46" s="464">
        <f>T46</f>
        <v>4500000</v>
      </c>
      <c r="AE46" s="464"/>
      <c r="AF46" s="464"/>
      <c r="AG46" s="463">
        <f t="shared" si="26"/>
        <v>4500000</v>
      </c>
      <c r="AH46" s="464"/>
      <c r="AI46" s="464"/>
      <c r="AJ46" s="464"/>
      <c r="AK46" s="464"/>
      <c r="AL46" s="463">
        <f t="shared" si="27"/>
        <v>0</v>
      </c>
      <c r="AM46" s="464"/>
      <c r="AN46" s="464"/>
      <c r="AO46" s="464"/>
      <c r="AP46" s="464"/>
      <c r="AQ46" s="463">
        <f t="shared" si="28"/>
        <v>0</v>
      </c>
      <c r="AR46" s="464"/>
      <c r="AS46" s="464"/>
      <c r="AT46" s="464"/>
      <c r="AU46" s="464"/>
      <c r="AV46" s="463">
        <f t="shared" si="29"/>
        <v>0</v>
      </c>
      <c r="AW46" s="464"/>
      <c r="AX46" s="464"/>
      <c r="AY46" s="464"/>
      <c r="AZ46" s="464"/>
      <c r="BA46" s="463">
        <f t="shared" si="30"/>
        <v>0</v>
      </c>
      <c r="BB46" s="464"/>
      <c r="BC46" s="464"/>
      <c r="BD46" s="464"/>
      <c r="BE46" s="464"/>
      <c r="BF46" s="463">
        <f t="shared" si="31"/>
        <v>0</v>
      </c>
      <c r="BG46" s="464"/>
      <c r="BH46" s="464"/>
      <c r="BI46" s="464"/>
      <c r="BJ46" s="464"/>
      <c r="BK46" s="463">
        <f t="shared" si="32"/>
        <v>0</v>
      </c>
      <c r="BL46" s="464"/>
      <c r="BM46" s="464"/>
      <c r="BN46" s="464"/>
      <c r="BO46" s="464"/>
      <c r="BP46" s="463">
        <f t="shared" si="33"/>
        <v>0</v>
      </c>
      <c r="BQ46" s="464"/>
      <c r="BR46" s="464"/>
      <c r="BS46" s="464"/>
      <c r="BT46" s="464"/>
      <c r="BU46" s="463">
        <f t="shared" si="34"/>
        <v>0</v>
      </c>
      <c r="BV46" s="464"/>
      <c r="BW46" s="464"/>
      <c r="BX46" s="464"/>
      <c r="BY46" s="464"/>
      <c r="BZ46" s="463">
        <f t="shared" si="35"/>
        <v>0</v>
      </c>
      <c r="CA46" s="464"/>
      <c r="CB46" s="464"/>
      <c r="CC46" s="464"/>
      <c r="CD46" s="464"/>
      <c r="CE46" s="463">
        <f t="shared" si="36"/>
        <v>0</v>
      </c>
      <c r="CF46" s="312">
        <f t="shared" si="37"/>
        <v>4500000</v>
      </c>
      <c r="CG46" s="461"/>
      <c r="CH46" s="314"/>
    </row>
    <row r="47" spans="1:86" s="301" customFormat="1" x14ac:dyDescent="0.25">
      <c r="A47" s="295">
        <v>20</v>
      </c>
      <c r="B47" s="450" t="s">
        <v>39</v>
      </c>
      <c r="C47" s="451" t="s">
        <v>130</v>
      </c>
      <c r="D47" s="452" t="s">
        <v>131</v>
      </c>
      <c r="E47" s="453" t="s">
        <v>198</v>
      </c>
      <c r="F47" s="454">
        <v>320</v>
      </c>
      <c r="G47" s="455">
        <v>0</v>
      </c>
      <c r="H47" s="456" t="s">
        <v>199</v>
      </c>
      <c r="I47" s="468" t="s">
        <v>200</v>
      </c>
      <c r="J47" s="456" t="s">
        <v>201</v>
      </c>
      <c r="K47" s="458" t="s">
        <v>202</v>
      </c>
      <c r="L47" s="466">
        <v>44233</v>
      </c>
      <c r="M47" s="460" t="s">
        <v>47</v>
      </c>
      <c r="N47" s="453" t="s">
        <v>203</v>
      </c>
      <c r="O47" s="461" t="s">
        <v>199</v>
      </c>
      <c r="P47" s="460" t="s">
        <v>50</v>
      </c>
      <c r="Q47" s="466">
        <v>44233</v>
      </c>
      <c r="R47" s="466">
        <v>44962</v>
      </c>
      <c r="S47" s="460" t="s">
        <v>170</v>
      </c>
      <c r="T47" s="453">
        <v>4818181.8181818184</v>
      </c>
      <c r="U47" s="453">
        <v>481818.18181818165</v>
      </c>
      <c r="V47" s="461"/>
      <c r="W47" s="462">
        <v>5300000</v>
      </c>
      <c r="X47" s="462"/>
      <c r="Y47" s="462"/>
      <c r="Z47" s="462"/>
      <c r="AA47" s="462"/>
      <c r="AB47" s="463">
        <f t="shared" si="25"/>
        <v>0</v>
      </c>
      <c r="AC47" s="464"/>
      <c r="AD47" s="464">
        <f>T47</f>
        <v>4818181.8181818184</v>
      </c>
      <c r="AE47" s="464"/>
      <c r="AF47" s="464"/>
      <c r="AG47" s="463">
        <f t="shared" si="26"/>
        <v>4818181.8181818184</v>
      </c>
      <c r="AH47" s="464"/>
      <c r="AI47" s="464"/>
      <c r="AJ47" s="464"/>
      <c r="AK47" s="464"/>
      <c r="AL47" s="463">
        <f t="shared" si="27"/>
        <v>0</v>
      </c>
      <c r="AM47" s="464"/>
      <c r="AN47" s="464"/>
      <c r="AO47" s="464"/>
      <c r="AP47" s="464"/>
      <c r="AQ47" s="463">
        <f t="shared" si="28"/>
        <v>0</v>
      </c>
      <c r="AR47" s="464"/>
      <c r="AS47" s="464"/>
      <c r="AT47" s="464"/>
      <c r="AU47" s="464"/>
      <c r="AV47" s="463">
        <f t="shared" si="29"/>
        <v>0</v>
      </c>
      <c r="AW47" s="464"/>
      <c r="AX47" s="464"/>
      <c r="AY47" s="464"/>
      <c r="AZ47" s="464"/>
      <c r="BA47" s="463">
        <f t="shared" si="30"/>
        <v>0</v>
      </c>
      <c r="BB47" s="464"/>
      <c r="BC47" s="464"/>
      <c r="BD47" s="464"/>
      <c r="BE47" s="464"/>
      <c r="BF47" s="463">
        <f t="shared" si="31"/>
        <v>0</v>
      </c>
      <c r="BG47" s="464"/>
      <c r="BH47" s="464"/>
      <c r="BI47" s="464"/>
      <c r="BJ47" s="464"/>
      <c r="BK47" s="463">
        <f t="shared" si="32"/>
        <v>0</v>
      </c>
      <c r="BL47" s="464"/>
      <c r="BM47" s="464"/>
      <c r="BN47" s="464"/>
      <c r="BO47" s="464"/>
      <c r="BP47" s="463">
        <f t="shared" si="33"/>
        <v>0</v>
      </c>
      <c r="BQ47" s="464"/>
      <c r="BR47" s="464"/>
      <c r="BS47" s="464"/>
      <c r="BT47" s="464"/>
      <c r="BU47" s="463">
        <f t="shared" si="34"/>
        <v>0</v>
      </c>
      <c r="BV47" s="464"/>
      <c r="BW47" s="464"/>
      <c r="BX47" s="464"/>
      <c r="BY47" s="464"/>
      <c r="BZ47" s="463">
        <f t="shared" si="35"/>
        <v>0</v>
      </c>
      <c r="CA47" s="464"/>
      <c r="CB47" s="464"/>
      <c r="CC47" s="464"/>
      <c r="CD47" s="464"/>
      <c r="CE47" s="463">
        <f t="shared" si="36"/>
        <v>0</v>
      </c>
      <c r="CF47" s="312">
        <f t="shared" si="37"/>
        <v>4818181.8181818184</v>
      </c>
      <c r="CG47" s="461"/>
      <c r="CH47" s="314"/>
    </row>
    <row r="48" spans="1:86" x14ac:dyDescent="0.25">
      <c r="A48" s="47">
        <v>21</v>
      </c>
      <c r="B48" s="237" t="s">
        <v>39</v>
      </c>
      <c r="C48" s="238" t="s">
        <v>130</v>
      </c>
      <c r="D48" s="239" t="s">
        <v>171</v>
      </c>
      <c r="E48" s="51" t="s">
        <v>204</v>
      </c>
      <c r="F48" s="240">
        <v>300</v>
      </c>
      <c r="G48" s="241">
        <v>0</v>
      </c>
      <c r="H48" s="231" t="s">
        <v>187</v>
      </c>
      <c r="I48" s="60" t="s">
        <v>188</v>
      </c>
      <c r="J48" s="231" t="s">
        <v>205</v>
      </c>
      <c r="K48" s="235" t="s">
        <v>206</v>
      </c>
      <c r="L48" s="244">
        <v>44013</v>
      </c>
      <c r="M48" s="234" t="s">
        <v>47</v>
      </c>
      <c r="N48" s="51" t="s">
        <v>207</v>
      </c>
      <c r="O48" s="61" t="s">
        <v>187</v>
      </c>
      <c r="P48" s="234" t="s">
        <v>50</v>
      </c>
      <c r="Q48" s="244">
        <v>44013</v>
      </c>
      <c r="R48" s="244">
        <v>44742</v>
      </c>
      <c r="S48" s="234" t="s">
        <v>170</v>
      </c>
      <c r="T48" s="51"/>
      <c r="U48" s="51">
        <v>0</v>
      </c>
      <c r="V48" s="61"/>
      <c r="W48" s="62">
        <v>0</v>
      </c>
      <c r="X48" s="62"/>
      <c r="Y48" s="62"/>
      <c r="Z48" s="62"/>
      <c r="AA48" s="62"/>
      <c r="AB48" s="287">
        <f t="shared" si="25"/>
        <v>0</v>
      </c>
      <c r="AC48" s="187"/>
      <c r="AD48" s="187"/>
      <c r="AE48" s="187"/>
      <c r="AF48" s="187"/>
      <c r="AG48" s="287">
        <f t="shared" si="26"/>
        <v>0</v>
      </c>
      <c r="AH48" s="187"/>
      <c r="AI48" s="187"/>
      <c r="AJ48" s="187"/>
      <c r="AK48" s="187"/>
      <c r="AL48" s="287">
        <f t="shared" si="27"/>
        <v>0</v>
      </c>
      <c r="AM48" s="187"/>
      <c r="AN48" s="187"/>
      <c r="AO48" s="187"/>
      <c r="AP48" s="187"/>
      <c r="AQ48" s="287">
        <f t="shared" si="28"/>
        <v>0</v>
      </c>
      <c r="AR48" s="187"/>
      <c r="AS48" s="187"/>
      <c r="AT48" s="187"/>
      <c r="AU48" s="187"/>
      <c r="AV48" s="287">
        <f t="shared" si="29"/>
        <v>0</v>
      </c>
      <c r="AW48" s="187"/>
      <c r="AX48" s="187"/>
      <c r="AY48" s="187"/>
      <c r="AZ48" s="187"/>
      <c r="BA48" s="287">
        <f t="shared" si="30"/>
        <v>0</v>
      </c>
      <c r="BB48" s="187">
        <f>T48</f>
        <v>0</v>
      </c>
      <c r="BC48" s="187"/>
      <c r="BD48" s="187"/>
      <c r="BE48" s="187"/>
      <c r="BF48" s="287">
        <f t="shared" si="31"/>
        <v>0</v>
      </c>
      <c r="BG48" s="187"/>
      <c r="BH48" s="187"/>
      <c r="BI48" s="187"/>
      <c r="BJ48" s="187"/>
      <c r="BK48" s="287">
        <f t="shared" si="32"/>
        <v>0</v>
      </c>
      <c r="BL48" s="187"/>
      <c r="BM48" s="187"/>
      <c r="BN48" s="187"/>
      <c r="BO48" s="187"/>
      <c r="BP48" s="287">
        <f t="shared" si="33"/>
        <v>0</v>
      </c>
      <c r="BQ48" s="187"/>
      <c r="BR48" s="187"/>
      <c r="BS48" s="187"/>
      <c r="BT48" s="187"/>
      <c r="BU48" s="287">
        <f t="shared" si="34"/>
        <v>0</v>
      </c>
      <c r="BV48" s="187"/>
      <c r="BW48" s="187"/>
      <c r="BX48" s="187"/>
      <c r="BY48" s="187"/>
      <c r="BZ48" s="287">
        <f t="shared" si="35"/>
        <v>0</v>
      </c>
      <c r="CA48" s="187"/>
      <c r="CB48" s="187"/>
      <c r="CC48" s="187"/>
      <c r="CD48" s="187"/>
      <c r="CE48" s="287">
        <f t="shared" si="36"/>
        <v>0</v>
      </c>
      <c r="CF48" s="292">
        <f t="shared" si="37"/>
        <v>0</v>
      </c>
      <c r="CG48" s="61"/>
      <c r="CH48" s="1"/>
    </row>
    <row r="49" spans="1:88" s="301" customFormat="1" x14ac:dyDescent="0.25">
      <c r="A49" s="295">
        <v>22</v>
      </c>
      <c r="B49" s="450" t="s">
        <v>39</v>
      </c>
      <c r="C49" s="451" t="s">
        <v>130</v>
      </c>
      <c r="D49" s="452" t="s">
        <v>171</v>
      </c>
      <c r="E49" s="453" t="s">
        <v>204</v>
      </c>
      <c r="F49" s="454">
        <v>250</v>
      </c>
      <c r="G49" s="455">
        <v>0</v>
      </c>
      <c r="H49" s="456" t="s">
        <v>187</v>
      </c>
      <c r="I49" s="457" t="s">
        <v>188</v>
      </c>
      <c r="J49" s="456"/>
      <c r="K49" s="458" t="s">
        <v>208</v>
      </c>
      <c r="L49" s="466">
        <v>44249</v>
      </c>
      <c r="M49" s="460" t="s">
        <v>47</v>
      </c>
      <c r="N49" s="453" t="s">
        <v>209</v>
      </c>
      <c r="O49" s="461" t="s">
        <v>187</v>
      </c>
      <c r="P49" s="460" t="s">
        <v>50</v>
      </c>
      <c r="Q49" s="466">
        <v>44249</v>
      </c>
      <c r="R49" s="466">
        <v>44613</v>
      </c>
      <c r="S49" s="460" t="s">
        <v>170</v>
      </c>
      <c r="T49" s="453">
        <v>8348181.8181818174</v>
      </c>
      <c r="U49" s="453">
        <v>834818.18181818177</v>
      </c>
      <c r="V49" s="461"/>
      <c r="W49" s="462">
        <v>9183000</v>
      </c>
      <c r="X49" s="462"/>
      <c r="Y49" s="462"/>
      <c r="Z49" s="462"/>
      <c r="AA49" s="462"/>
      <c r="AB49" s="463">
        <f t="shared" si="25"/>
        <v>0</v>
      </c>
      <c r="AC49" s="464"/>
      <c r="AD49" s="464"/>
      <c r="AE49" s="464">
        <f>T49</f>
        <v>8348181.8181818174</v>
      </c>
      <c r="AF49" s="464"/>
      <c r="AG49" s="463">
        <f t="shared" si="26"/>
        <v>8348181.8181818174</v>
      </c>
      <c r="AH49" s="464"/>
      <c r="AI49" s="464"/>
      <c r="AJ49" s="464"/>
      <c r="AK49" s="464"/>
      <c r="AL49" s="463">
        <f t="shared" si="27"/>
        <v>0</v>
      </c>
      <c r="AM49" s="464"/>
      <c r="AN49" s="464"/>
      <c r="AO49" s="464"/>
      <c r="AP49" s="464"/>
      <c r="AQ49" s="463">
        <f t="shared" si="28"/>
        <v>0</v>
      </c>
      <c r="AR49" s="464"/>
      <c r="AS49" s="464"/>
      <c r="AT49" s="464"/>
      <c r="AU49" s="464"/>
      <c r="AV49" s="463">
        <f t="shared" si="29"/>
        <v>0</v>
      </c>
      <c r="AW49" s="464"/>
      <c r="AX49" s="464"/>
      <c r="AY49" s="464"/>
      <c r="AZ49" s="464"/>
      <c r="BA49" s="463">
        <f t="shared" si="30"/>
        <v>0</v>
      </c>
      <c r="BB49" s="464"/>
      <c r="BC49" s="464"/>
      <c r="BD49" s="464"/>
      <c r="BE49" s="464"/>
      <c r="BF49" s="463">
        <f t="shared" si="31"/>
        <v>0</v>
      </c>
      <c r="BG49" s="464"/>
      <c r="BH49" s="464"/>
      <c r="BI49" s="464"/>
      <c r="BJ49" s="464"/>
      <c r="BK49" s="463">
        <f t="shared" si="32"/>
        <v>0</v>
      </c>
      <c r="BL49" s="464"/>
      <c r="BM49" s="464"/>
      <c r="BN49" s="464"/>
      <c r="BO49" s="464"/>
      <c r="BP49" s="463">
        <f t="shared" si="33"/>
        <v>0</v>
      </c>
      <c r="BQ49" s="464"/>
      <c r="BR49" s="464"/>
      <c r="BS49" s="464"/>
      <c r="BT49" s="464"/>
      <c r="BU49" s="463">
        <f t="shared" si="34"/>
        <v>0</v>
      </c>
      <c r="BV49" s="464"/>
      <c r="BW49" s="464"/>
      <c r="BX49" s="464"/>
      <c r="BY49" s="464"/>
      <c r="BZ49" s="463">
        <f t="shared" si="35"/>
        <v>0</v>
      </c>
      <c r="CA49" s="464"/>
      <c r="CB49" s="464"/>
      <c r="CC49" s="464"/>
      <c r="CD49" s="464"/>
      <c r="CE49" s="463">
        <f t="shared" si="36"/>
        <v>0</v>
      </c>
      <c r="CF49" s="312">
        <f t="shared" si="37"/>
        <v>8348181.8181818174</v>
      </c>
      <c r="CG49" s="461"/>
      <c r="CH49" s="314"/>
    </row>
    <row r="50" spans="1:88" x14ac:dyDescent="0.25">
      <c r="A50" s="47">
        <v>23</v>
      </c>
      <c r="B50" s="237" t="s">
        <v>39</v>
      </c>
      <c r="C50" s="238" t="s">
        <v>130</v>
      </c>
      <c r="D50" s="239" t="s">
        <v>131</v>
      </c>
      <c r="E50" s="51" t="s">
        <v>210</v>
      </c>
      <c r="F50" s="240">
        <v>793</v>
      </c>
      <c r="G50" s="241">
        <v>200</v>
      </c>
      <c r="H50" s="231" t="s">
        <v>211</v>
      </c>
      <c r="I50" s="60" t="s">
        <v>212</v>
      </c>
      <c r="J50" s="231" t="s">
        <v>213</v>
      </c>
      <c r="K50" s="235" t="s">
        <v>214</v>
      </c>
      <c r="L50" s="244">
        <v>44088</v>
      </c>
      <c r="M50" s="234" t="s">
        <v>47</v>
      </c>
      <c r="N50" s="235" t="s">
        <v>215</v>
      </c>
      <c r="O50" s="61" t="s">
        <v>211</v>
      </c>
      <c r="P50" s="234" t="s">
        <v>50</v>
      </c>
      <c r="Q50" s="244">
        <v>44088</v>
      </c>
      <c r="R50" s="244">
        <v>44817</v>
      </c>
      <c r="S50" s="234" t="s">
        <v>53</v>
      </c>
      <c r="T50" s="51">
        <v>20000000</v>
      </c>
      <c r="U50" s="51">
        <v>2000000</v>
      </c>
      <c r="V50" s="61"/>
      <c r="W50" s="62">
        <v>22000000</v>
      </c>
      <c r="X50" s="62"/>
      <c r="Y50" s="62"/>
      <c r="Z50" s="62"/>
      <c r="AA50" s="62"/>
      <c r="AB50" s="287">
        <f t="shared" si="25"/>
        <v>0</v>
      </c>
      <c r="AC50" s="187"/>
      <c r="AD50" s="187"/>
      <c r="AE50" s="187"/>
      <c r="AF50" s="187"/>
      <c r="AG50" s="287">
        <f t="shared" si="26"/>
        <v>0</v>
      </c>
      <c r="AH50" s="187"/>
      <c r="AI50" s="187"/>
      <c r="AJ50" s="187"/>
      <c r="AK50" s="187"/>
      <c r="AL50" s="287">
        <f t="shared" si="27"/>
        <v>0</v>
      </c>
      <c r="AM50" s="187"/>
      <c r="AN50" s="187"/>
      <c r="AO50" s="187"/>
      <c r="AP50" s="187"/>
      <c r="AQ50" s="287">
        <f t="shared" si="28"/>
        <v>0</v>
      </c>
      <c r="AR50" s="187"/>
      <c r="AS50" s="187"/>
      <c r="AT50" s="187"/>
      <c r="AU50" s="187"/>
      <c r="AV50" s="287">
        <f t="shared" si="29"/>
        <v>0</v>
      </c>
      <c r="AW50" s="187"/>
      <c r="AX50" s="187"/>
      <c r="AY50" s="187"/>
      <c r="AZ50" s="187"/>
      <c r="BA50" s="287">
        <f t="shared" si="30"/>
        <v>0</v>
      </c>
      <c r="BB50" s="187"/>
      <c r="BC50" s="187"/>
      <c r="BD50" s="187"/>
      <c r="BE50" s="187"/>
      <c r="BF50" s="287">
        <f t="shared" si="31"/>
        <v>0</v>
      </c>
      <c r="BG50" s="187"/>
      <c r="BH50" s="187"/>
      <c r="BI50" s="187"/>
      <c r="BJ50" s="187"/>
      <c r="BK50" s="287">
        <f t="shared" si="32"/>
        <v>0</v>
      </c>
      <c r="BL50" s="187"/>
      <c r="BM50" s="187"/>
      <c r="BN50" s="187">
        <f>T50</f>
        <v>20000000</v>
      </c>
      <c r="BO50" s="187"/>
      <c r="BP50" s="287">
        <f t="shared" si="33"/>
        <v>20000000</v>
      </c>
      <c r="BQ50" s="187"/>
      <c r="BR50" s="187"/>
      <c r="BS50" s="187"/>
      <c r="BT50" s="187"/>
      <c r="BU50" s="287">
        <f t="shared" si="34"/>
        <v>0</v>
      </c>
      <c r="BV50" s="187"/>
      <c r="BW50" s="187"/>
      <c r="BX50" s="187"/>
      <c r="BY50" s="187"/>
      <c r="BZ50" s="287">
        <f t="shared" si="35"/>
        <v>0</v>
      </c>
      <c r="CA50" s="187"/>
      <c r="CB50" s="187"/>
      <c r="CC50" s="187"/>
      <c r="CD50" s="187"/>
      <c r="CE50" s="287">
        <f t="shared" si="36"/>
        <v>0</v>
      </c>
      <c r="CF50" s="292">
        <f t="shared" si="37"/>
        <v>20000000</v>
      </c>
      <c r="CG50" s="61"/>
      <c r="CH50" s="1"/>
    </row>
    <row r="51" spans="1:88" s="301" customFormat="1" x14ac:dyDescent="0.25">
      <c r="A51" s="295">
        <v>24</v>
      </c>
      <c r="B51" s="450" t="s">
        <v>39</v>
      </c>
      <c r="C51" s="451" t="s">
        <v>130</v>
      </c>
      <c r="D51" s="452" t="s">
        <v>131</v>
      </c>
      <c r="E51" s="453" t="s">
        <v>210</v>
      </c>
      <c r="F51" s="454">
        <v>25</v>
      </c>
      <c r="G51" s="455">
        <v>0</v>
      </c>
      <c r="H51" s="456" t="s">
        <v>211</v>
      </c>
      <c r="I51" s="457" t="s">
        <v>212</v>
      </c>
      <c r="J51" s="456" t="s">
        <v>216</v>
      </c>
      <c r="K51" s="458" t="s">
        <v>217</v>
      </c>
      <c r="L51" s="465">
        <v>43854</v>
      </c>
      <c r="M51" s="460" t="s">
        <v>47</v>
      </c>
      <c r="N51" s="458" t="s">
        <v>218</v>
      </c>
      <c r="O51" s="461" t="s">
        <v>211</v>
      </c>
      <c r="P51" s="460" t="s">
        <v>50</v>
      </c>
      <c r="Q51" s="465">
        <v>43854</v>
      </c>
      <c r="R51" s="465">
        <v>44219</v>
      </c>
      <c r="S51" s="460" t="s">
        <v>53</v>
      </c>
      <c r="T51" s="453">
        <v>2782500</v>
      </c>
      <c r="U51" s="453">
        <v>278250</v>
      </c>
      <c r="V51" s="461"/>
      <c r="W51" s="462">
        <v>3060750</v>
      </c>
      <c r="X51" s="462"/>
      <c r="Y51" s="462"/>
      <c r="Z51" s="462">
        <f>T51</f>
        <v>2782500</v>
      </c>
      <c r="AA51" s="462"/>
      <c r="AB51" s="463">
        <f t="shared" si="25"/>
        <v>2782500</v>
      </c>
      <c r="AC51" s="464"/>
      <c r="AD51" s="464"/>
      <c r="AE51" s="464"/>
      <c r="AF51" s="464"/>
      <c r="AG51" s="463">
        <f t="shared" si="26"/>
        <v>0</v>
      </c>
      <c r="AH51" s="464"/>
      <c r="AI51" s="464"/>
      <c r="AJ51" s="464"/>
      <c r="AK51" s="464"/>
      <c r="AL51" s="463">
        <f t="shared" si="27"/>
        <v>0</v>
      </c>
      <c r="AM51" s="464"/>
      <c r="AN51" s="464"/>
      <c r="AO51" s="464"/>
      <c r="AP51" s="464"/>
      <c r="AQ51" s="463">
        <f t="shared" si="28"/>
        <v>0</v>
      </c>
      <c r="AR51" s="464"/>
      <c r="AS51" s="464"/>
      <c r="AT51" s="464"/>
      <c r="AU51" s="464"/>
      <c r="AV51" s="463">
        <f t="shared" si="29"/>
        <v>0</v>
      </c>
      <c r="AW51" s="464"/>
      <c r="AX51" s="464"/>
      <c r="AY51" s="464"/>
      <c r="AZ51" s="464"/>
      <c r="BA51" s="463">
        <f t="shared" si="30"/>
        <v>0</v>
      </c>
      <c r="BB51" s="464"/>
      <c r="BC51" s="464"/>
      <c r="BD51" s="464"/>
      <c r="BE51" s="464"/>
      <c r="BF51" s="463">
        <f t="shared" si="31"/>
        <v>0</v>
      </c>
      <c r="BG51" s="464"/>
      <c r="BH51" s="464"/>
      <c r="BI51" s="464"/>
      <c r="BJ51" s="464"/>
      <c r="BK51" s="463">
        <f t="shared" si="32"/>
        <v>0</v>
      </c>
      <c r="BL51" s="464"/>
      <c r="BM51" s="464"/>
      <c r="BN51" s="464"/>
      <c r="BO51" s="464"/>
      <c r="BP51" s="463">
        <f t="shared" si="33"/>
        <v>0</v>
      </c>
      <c r="BQ51" s="464"/>
      <c r="BR51" s="464"/>
      <c r="BS51" s="464"/>
      <c r="BT51" s="464"/>
      <c r="BU51" s="463">
        <f t="shared" si="34"/>
        <v>0</v>
      </c>
      <c r="BV51" s="464"/>
      <c r="BW51" s="464"/>
      <c r="BX51" s="464"/>
      <c r="BY51" s="464"/>
      <c r="BZ51" s="463">
        <f t="shared" si="35"/>
        <v>0</v>
      </c>
      <c r="CA51" s="464"/>
      <c r="CB51" s="464"/>
      <c r="CC51" s="464"/>
      <c r="CD51" s="464"/>
      <c r="CE51" s="463">
        <f t="shared" si="36"/>
        <v>0</v>
      </c>
      <c r="CF51" s="312">
        <f t="shared" si="37"/>
        <v>2782500</v>
      </c>
      <c r="CG51" s="461"/>
      <c r="CH51" s="314"/>
    </row>
    <row r="52" spans="1:88" s="301" customFormat="1" x14ac:dyDescent="0.25">
      <c r="A52" s="295">
        <v>25</v>
      </c>
      <c r="B52" s="450" t="s">
        <v>39</v>
      </c>
      <c r="C52" s="451" t="s">
        <v>130</v>
      </c>
      <c r="D52" s="452" t="s">
        <v>131</v>
      </c>
      <c r="E52" s="453" t="s">
        <v>210</v>
      </c>
      <c r="F52" s="454">
        <v>12</v>
      </c>
      <c r="G52" s="455">
        <v>0</v>
      </c>
      <c r="H52" s="456" t="s">
        <v>211</v>
      </c>
      <c r="I52" s="457" t="s">
        <v>212</v>
      </c>
      <c r="J52" s="456" t="s">
        <v>219</v>
      </c>
      <c r="K52" s="458" t="s">
        <v>220</v>
      </c>
      <c r="L52" s="465">
        <v>43854</v>
      </c>
      <c r="M52" s="460" t="s">
        <v>47</v>
      </c>
      <c r="N52" s="458" t="s">
        <v>221</v>
      </c>
      <c r="O52" s="461" t="s">
        <v>211</v>
      </c>
      <c r="P52" s="460" t="s">
        <v>50</v>
      </c>
      <c r="Q52" s="465">
        <v>43854</v>
      </c>
      <c r="R52" s="465">
        <v>44584</v>
      </c>
      <c r="S52" s="460" t="s">
        <v>53</v>
      </c>
      <c r="T52" s="453">
        <v>1830267</v>
      </c>
      <c r="U52" s="453">
        <v>183026.7</v>
      </c>
      <c r="V52" s="461"/>
      <c r="W52" s="462">
        <v>2013293.7</v>
      </c>
      <c r="X52" s="462"/>
      <c r="Y52" s="462"/>
      <c r="Z52" s="462">
        <f>T52</f>
        <v>1830267</v>
      </c>
      <c r="AA52" s="462"/>
      <c r="AB52" s="463">
        <f t="shared" si="25"/>
        <v>1830267</v>
      </c>
      <c r="AC52" s="464"/>
      <c r="AD52" s="464"/>
      <c r="AE52" s="464"/>
      <c r="AF52" s="464"/>
      <c r="AG52" s="463">
        <f t="shared" si="26"/>
        <v>0</v>
      </c>
      <c r="AH52" s="464"/>
      <c r="AI52" s="464"/>
      <c r="AJ52" s="464"/>
      <c r="AK52" s="464"/>
      <c r="AL52" s="463">
        <f t="shared" si="27"/>
        <v>0</v>
      </c>
      <c r="AM52" s="464"/>
      <c r="AN52" s="464"/>
      <c r="AO52" s="464"/>
      <c r="AP52" s="464"/>
      <c r="AQ52" s="463">
        <f t="shared" si="28"/>
        <v>0</v>
      </c>
      <c r="AR52" s="464"/>
      <c r="AS52" s="464"/>
      <c r="AT52" s="464"/>
      <c r="AU52" s="464"/>
      <c r="AV52" s="463">
        <f t="shared" si="29"/>
        <v>0</v>
      </c>
      <c r="AW52" s="464"/>
      <c r="AX52" s="464"/>
      <c r="AY52" s="464"/>
      <c r="AZ52" s="464"/>
      <c r="BA52" s="463">
        <f t="shared" si="30"/>
        <v>0</v>
      </c>
      <c r="BB52" s="464"/>
      <c r="BC52" s="464"/>
      <c r="BD52" s="464"/>
      <c r="BE52" s="464"/>
      <c r="BF52" s="463">
        <f t="shared" si="31"/>
        <v>0</v>
      </c>
      <c r="BG52" s="464"/>
      <c r="BH52" s="464"/>
      <c r="BI52" s="464"/>
      <c r="BJ52" s="464"/>
      <c r="BK52" s="463">
        <f t="shared" si="32"/>
        <v>0</v>
      </c>
      <c r="BL52" s="464"/>
      <c r="BM52" s="464"/>
      <c r="BN52" s="464"/>
      <c r="BO52" s="464"/>
      <c r="BP52" s="463">
        <f t="shared" si="33"/>
        <v>0</v>
      </c>
      <c r="BQ52" s="464"/>
      <c r="BR52" s="464"/>
      <c r="BS52" s="464"/>
      <c r="BT52" s="464"/>
      <c r="BU52" s="463">
        <f t="shared" si="34"/>
        <v>0</v>
      </c>
      <c r="BV52" s="464"/>
      <c r="BW52" s="464"/>
      <c r="BX52" s="464"/>
      <c r="BY52" s="464"/>
      <c r="BZ52" s="463">
        <f t="shared" si="35"/>
        <v>0</v>
      </c>
      <c r="CA52" s="464"/>
      <c r="CB52" s="464"/>
      <c r="CC52" s="464"/>
      <c r="CD52" s="464"/>
      <c r="CE52" s="463">
        <f t="shared" si="36"/>
        <v>0</v>
      </c>
      <c r="CF52" s="312">
        <f t="shared" si="37"/>
        <v>1830267</v>
      </c>
      <c r="CG52" s="461"/>
      <c r="CH52" s="314"/>
    </row>
    <row r="53" spans="1:88" x14ac:dyDescent="0.25">
      <c r="A53" s="47">
        <v>26</v>
      </c>
      <c r="B53" s="237" t="s">
        <v>39</v>
      </c>
      <c r="C53" s="238" t="s">
        <v>130</v>
      </c>
      <c r="D53" s="239" t="s">
        <v>171</v>
      </c>
      <c r="E53" s="51" t="s">
        <v>204</v>
      </c>
      <c r="F53" s="240">
        <v>288</v>
      </c>
      <c r="G53" s="241">
        <v>0</v>
      </c>
      <c r="H53" s="231" t="s">
        <v>187</v>
      </c>
      <c r="I53" s="60" t="s">
        <v>188</v>
      </c>
      <c r="J53" s="231" t="s">
        <v>222</v>
      </c>
      <c r="K53" s="235" t="s">
        <v>223</v>
      </c>
      <c r="L53" s="244">
        <v>44470</v>
      </c>
      <c r="M53" s="234" t="s">
        <v>47</v>
      </c>
      <c r="N53" s="231" t="s">
        <v>224</v>
      </c>
      <c r="O53" s="61" t="s">
        <v>225</v>
      </c>
      <c r="P53" s="234" t="s">
        <v>50</v>
      </c>
      <c r="Q53" s="244">
        <v>44470</v>
      </c>
      <c r="R53" s="244">
        <v>45199</v>
      </c>
      <c r="S53" s="234" t="s">
        <v>170</v>
      </c>
      <c r="T53" s="51">
        <v>11500000</v>
      </c>
      <c r="U53" s="51">
        <v>1150000</v>
      </c>
      <c r="V53" s="61"/>
      <c r="W53" s="62">
        <v>12650000</v>
      </c>
      <c r="X53" s="62"/>
      <c r="Y53" s="62"/>
      <c r="Z53" s="62"/>
      <c r="AA53" s="62"/>
      <c r="AB53" s="287">
        <f t="shared" si="25"/>
        <v>0</v>
      </c>
      <c r="AC53" s="187"/>
      <c r="AD53" s="187"/>
      <c r="AE53" s="187"/>
      <c r="AF53" s="187"/>
      <c r="AG53" s="287">
        <f t="shared" si="26"/>
        <v>0</v>
      </c>
      <c r="AH53" s="187"/>
      <c r="AI53" s="187"/>
      <c r="AJ53" s="187"/>
      <c r="AK53" s="187"/>
      <c r="AL53" s="287">
        <f t="shared" si="27"/>
        <v>0</v>
      </c>
      <c r="AM53" s="187"/>
      <c r="AN53" s="187"/>
      <c r="AO53" s="187"/>
      <c r="AP53" s="187"/>
      <c r="AQ53" s="287">
        <f t="shared" si="28"/>
        <v>0</v>
      </c>
      <c r="AR53" s="187"/>
      <c r="AS53" s="187"/>
      <c r="AT53" s="187"/>
      <c r="AU53" s="187"/>
      <c r="AV53" s="287">
        <f t="shared" si="29"/>
        <v>0</v>
      </c>
      <c r="AW53" s="187"/>
      <c r="AX53" s="187"/>
      <c r="AY53" s="187"/>
      <c r="AZ53" s="187"/>
      <c r="BA53" s="287">
        <f t="shared" si="30"/>
        <v>0</v>
      </c>
      <c r="BB53" s="187"/>
      <c r="BC53" s="187"/>
      <c r="BD53" s="187"/>
      <c r="BE53" s="187"/>
      <c r="BF53" s="287">
        <f t="shared" si="31"/>
        <v>0</v>
      </c>
      <c r="BG53" s="187"/>
      <c r="BH53" s="187"/>
      <c r="BI53" s="187"/>
      <c r="BJ53" s="187"/>
      <c r="BK53" s="287">
        <f t="shared" si="32"/>
        <v>0</v>
      </c>
      <c r="BL53" s="187"/>
      <c r="BM53" s="187"/>
      <c r="BN53" s="187"/>
      <c r="BO53" s="187"/>
      <c r="BP53" s="287">
        <f t="shared" si="33"/>
        <v>0</v>
      </c>
      <c r="BQ53" s="187">
        <f>T53</f>
        <v>11500000</v>
      </c>
      <c r="BR53" s="187"/>
      <c r="BS53" s="187"/>
      <c r="BT53" s="187"/>
      <c r="BU53" s="287">
        <f t="shared" si="34"/>
        <v>11500000</v>
      </c>
      <c r="BV53" s="187"/>
      <c r="BW53" s="187"/>
      <c r="BX53" s="187"/>
      <c r="BY53" s="187"/>
      <c r="BZ53" s="287">
        <f t="shared" si="35"/>
        <v>0</v>
      </c>
      <c r="CA53" s="187"/>
      <c r="CB53" s="187"/>
      <c r="CC53" s="187"/>
      <c r="CD53" s="187"/>
      <c r="CE53" s="287">
        <f t="shared" si="36"/>
        <v>0</v>
      </c>
      <c r="CF53" s="292">
        <f t="shared" si="37"/>
        <v>11500000</v>
      </c>
      <c r="CG53" s="61"/>
      <c r="CH53" s="1"/>
    </row>
    <row r="54" spans="1:88" x14ac:dyDescent="0.25">
      <c r="A54" s="47">
        <v>27</v>
      </c>
      <c r="B54" s="237" t="s">
        <v>39</v>
      </c>
      <c r="C54" s="238" t="s">
        <v>130</v>
      </c>
      <c r="D54" s="239" t="s">
        <v>171</v>
      </c>
      <c r="E54" s="51" t="s">
        <v>204</v>
      </c>
      <c r="F54" s="240">
        <v>50</v>
      </c>
      <c r="G54" s="241">
        <v>0</v>
      </c>
      <c r="H54" s="231" t="s">
        <v>187</v>
      </c>
      <c r="I54" s="60" t="s">
        <v>188</v>
      </c>
      <c r="J54" s="231" t="s">
        <v>226</v>
      </c>
      <c r="K54" s="235" t="s">
        <v>227</v>
      </c>
      <c r="L54" s="244">
        <v>44470</v>
      </c>
      <c r="M54" s="234" t="s">
        <v>47</v>
      </c>
      <c r="N54" s="231" t="s">
        <v>224</v>
      </c>
      <c r="O54" s="61" t="s">
        <v>225</v>
      </c>
      <c r="P54" s="234" t="s">
        <v>50</v>
      </c>
      <c r="Q54" s="244">
        <v>44470</v>
      </c>
      <c r="R54" s="244">
        <v>45199</v>
      </c>
      <c r="S54" s="234" t="s">
        <v>170</v>
      </c>
      <c r="T54" s="51">
        <v>1800000</v>
      </c>
      <c r="U54" s="51">
        <v>180000</v>
      </c>
      <c r="V54" s="61"/>
      <c r="W54" s="62">
        <v>1980000</v>
      </c>
      <c r="X54" s="62"/>
      <c r="Y54" s="62"/>
      <c r="Z54" s="62"/>
      <c r="AA54" s="62"/>
      <c r="AB54" s="287">
        <f t="shared" si="25"/>
        <v>0</v>
      </c>
      <c r="AC54" s="187"/>
      <c r="AD54" s="187"/>
      <c r="AE54" s="187"/>
      <c r="AF54" s="187"/>
      <c r="AG54" s="287">
        <f t="shared" si="26"/>
        <v>0</v>
      </c>
      <c r="AH54" s="187"/>
      <c r="AI54" s="187"/>
      <c r="AJ54" s="187"/>
      <c r="AK54" s="187"/>
      <c r="AL54" s="287">
        <f t="shared" si="27"/>
        <v>0</v>
      </c>
      <c r="AM54" s="187"/>
      <c r="AN54" s="187"/>
      <c r="AO54" s="187"/>
      <c r="AP54" s="187"/>
      <c r="AQ54" s="287">
        <f t="shared" si="28"/>
        <v>0</v>
      </c>
      <c r="AR54" s="187"/>
      <c r="AS54" s="187"/>
      <c r="AT54" s="187"/>
      <c r="AU54" s="187"/>
      <c r="AV54" s="287">
        <f t="shared" si="29"/>
        <v>0</v>
      </c>
      <c r="AW54" s="187"/>
      <c r="AX54" s="187"/>
      <c r="AY54" s="187"/>
      <c r="AZ54" s="187"/>
      <c r="BA54" s="287">
        <f t="shared" si="30"/>
        <v>0</v>
      </c>
      <c r="BB54" s="187"/>
      <c r="BC54" s="187"/>
      <c r="BD54" s="187"/>
      <c r="BE54" s="187"/>
      <c r="BF54" s="287">
        <f t="shared" si="31"/>
        <v>0</v>
      </c>
      <c r="BG54" s="187"/>
      <c r="BH54" s="187"/>
      <c r="BI54" s="187"/>
      <c r="BJ54" s="187"/>
      <c r="BK54" s="287">
        <f t="shared" si="32"/>
        <v>0</v>
      </c>
      <c r="BL54" s="187"/>
      <c r="BM54" s="187"/>
      <c r="BN54" s="187"/>
      <c r="BO54" s="187"/>
      <c r="BP54" s="287">
        <f t="shared" si="33"/>
        <v>0</v>
      </c>
      <c r="BQ54" s="187">
        <f t="shared" ref="BQ54:BQ57" si="39">T54</f>
        <v>1800000</v>
      </c>
      <c r="BR54" s="187"/>
      <c r="BS54" s="187"/>
      <c r="BT54" s="187"/>
      <c r="BU54" s="287">
        <f t="shared" si="34"/>
        <v>1800000</v>
      </c>
      <c r="BV54" s="187"/>
      <c r="BW54" s="187"/>
      <c r="BX54" s="187"/>
      <c r="BY54" s="187"/>
      <c r="BZ54" s="287">
        <f t="shared" si="35"/>
        <v>0</v>
      </c>
      <c r="CA54" s="187"/>
      <c r="CB54" s="187"/>
      <c r="CC54" s="187"/>
      <c r="CD54" s="187"/>
      <c r="CE54" s="287">
        <f t="shared" si="36"/>
        <v>0</v>
      </c>
      <c r="CF54" s="292">
        <f t="shared" si="37"/>
        <v>1800000</v>
      </c>
      <c r="CG54" s="61"/>
      <c r="CH54" s="1"/>
    </row>
    <row r="55" spans="1:88" x14ac:dyDescent="0.25">
      <c r="A55" s="47">
        <v>28</v>
      </c>
      <c r="B55" s="237" t="s">
        <v>39</v>
      </c>
      <c r="C55" s="238" t="s">
        <v>130</v>
      </c>
      <c r="D55" s="239" t="s">
        <v>171</v>
      </c>
      <c r="E55" s="51" t="s">
        <v>204</v>
      </c>
      <c r="F55" s="240">
        <v>100</v>
      </c>
      <c r="G55" s="241">
        <v>0</v>
      </c>
      <c r="H55" s="231" t="s">
        <v>187</v>
      </c>
      <c r="I55" s="60" t="s">
        <v>188</v>
      </c>
      <c r="J55" s="231" t="s">
        <v>228</v>
      </c>
      <c r="K55" s="235" t="s">
        <v>229</v>
      </c>
      <c r="L55" s="244">
        <v>44470</v>
      </c>
      <c r="M55" s="234" t="s">
        <v>47</v>
      </c>
      <c r="N55" s="231" t="s">
        <v>230</v>
      </c>
      <c r="O55" s="61" t="s">
        <v>231</v>
      </c>
      <c r="P55" s="234" t="s">
        <v>50</v>
      </c>
      <c r="Q55" s="244">
        <v>44470</v>
      </c>
      <c r="R55" s="244">
        <v>44834</v>
      </c>
      <c r="S55" s="234" t="s">
        <v>170</v>
      </c>
      <c r="T55" s="51">
        <v>1800000</v>
      </c>
      <c r="U55" s="51">
        <v>180000</v>
      </c>
      <c r="V55" s="61"/>
      <c r="W55" s="62">
        <v>1980000</v>
      </c>
      <c r="X55" s="62"/>
      <c r="Y55" s="62"/>
      <c r="Z55" s="62"/>
      <c r="AA55" s="62"/>
      <c r="AB55" s="287">
        <f t="shared" si="25"/>
        <v>0</v>
      </c>
      <c r="AC55" s="187"/>
      <c r="AD55" s="187"/>
      <c r="AE55" s="187"/>
      <c r="AF55" s="187"/>
      <c r="AG55" s="287">
        <f t="shared" si="26"/>
        <v>0</v>
      </c>
      <c r="AH55" s="187"/>
      <c r="AI55" s="187"/>
      <c r="AJ55" s="187"/>
      <c r="AK55" s="187"/>
      <c r="AL55" s="287">
        <f t="shared" si="27"/>
        <v>0</v>
      </c>
      <c r="AM55" s="187"/>
      <c r="AN55" s="187"/>
      <c r="AO55" s="187"/>
      <c r="AP55" s="187"/>
      <c r="AQ55" s="287">
        <f t="shared" si="28"/>
        <v>0</v>
      </c>
      <c r="AR55" s="187"/>
      <c r="AS55" s="187"/>
      <c r="AT55" s="187"/>
      <c r="AU55" s="187"/>
      <c r="AV55" s="287">
        <f t="shared" si="29"/>
        <v>0</v>
      </c>
      <c r="AW55" s="187"/>
      <c r="AX55" s="187"/>
      <c r="AY55" s="187"/>
      <c r="AZ55" s="187"/>
      <c r="BA55" s="287">
        <f t="shared" si="30"/>
        <v>0</v>
      </c>
      <c r="BB55" s="187"/>
      <c r="BC55" s="187"/>
      <c r="BD55" s="187"/>
      <c r="BE55" s="187"/>
      <c r="BF55" s="287">
        <f t="shared" si="31"/>
        <v>0</v>
      </c>
      <c r="BG55" s="187"/>
      <c r="BH55" s="187"/>
      <c r="BI55" s="187"/>
      <c r="BJ55" s="187"/>
      <c r="BK55" s="287">
        <f t="shared" si="32"/>
        <v>0</v>
      </c>
      <c r="BL55" s="187"/>
      <c r="BM55" s="187"/>
      <c r="BN55" s="187"/>
      <c r="BO55" s="187"/>
      <c r="BP55" s="287">
        <f t="shared" si="33"/>
        <v>0</v>
      </c>
      <c r="BQ55" s="187">
        <f t="shared" si="39"/>
        <v>1800000</v>
      </c>
      <c r="BR55" s="187"/>
      <c r="BS55" s="187"/>
      <c r="BT55" s="187"/>
      <c r="BU55" s="287">
        <f t="shared" si="34"/>
        <v>1800000</v>
      </c>
      <c r="BV55" s="187"/>
      <c r="BW55" s="187"/>
      <c r="BX55" s="187"/>
      <c r="BY55" s="187"/>
      <c r="BZ55" s="287">
        <f t="shared" si="35"/>
        <v>0</v>
      </c>
      <c r="CA55" s="187"/>
      <c r="CB55" s="187"/>
      <c r="CC55" s="187"/>
      <c r="CD55" s="187"/>
      <c r="CE55" s="287">
        <f t="shared" si="36"/>
        <v>0</v>
      </c>
      <c r="CF55" s="292">
        <f t="shared" si="37"/>
        <v>1800000</v>
      </c>
      <c r="CG55" s="61" t="s">
        <v>38</v>
      </c>
      <c r="CH55" s="1"/>
    </row>
    <row r="56" spans="1:88" x14ac:dyDescent="0.25">
      <c r="A56" s="47">
        <v>29</v>
      </c>
      <c r="B56" s="237" t="s">
        <v>39</v>
      </c>
      <c r="C56" s="238" t="s">
        <v>130</v>
      </c>
      <c r="D56" s="239" t="s">
        <v>171</v>
      </c>
      <c r="E56" s="51" t="s">
        <v>204</v>
      </c>
      <c r="F56" s="240">
        <v>70</v>
      </c>
      <c r="G56" s="241">
        <v>0</v>
      </c>
      <c r="H56" s="231" t="s">
        <v>187</v>
      </c>
      <c r="I56" s="60" t="s">
        <v>188</v>
      </c>
      <c r="J56" s="231" t="s">
        <v>58</v>
      </c>
      <c r="K56" s="235" t="s">
        <v>232</v>
      </c>
      <c r="L56" s="244">
        <v>44470</v>
      </c>
      <c r="M56" s="234" t="s">
        <v>47</v>
      </c>
      <c r="N56" s="231" t="s">
        <v>233</v>
      </c>
      <c r="O56" s="61" t="s">
        <v>234</v>
      </c>
      <c r="P56" s="234" t="s">
        <v>50</v>
      </c>
      <c r="Q56" s="244">
        <v>44470</v>
      </c>
      <c r="R56" s="244">
        <v>44834</v>
      </c>
      <c r="S56" s="234" t="s">
        <v>170</v>
      </c>
      <c r="T56" s="51">
        <v>2500000</v>
      </c>
      <c r="U56" s="51">
        <v>250000</v>
      </c>
      <c r="V56" s="61"/>
      <c r="W56" s="62">
        <v>2750000</v>
      </c>
      <c r="X56" s="62"/>
      <c r="Y56" s="62"/>
      <c r="Z56" s="62"/>
      <c r="AA56" s="62"/>
      <c r="AB56" s="287">
        <f t="shared" si="25"/>
        <v>0</v>
      </c>
      <c r="AC56" s="187"/>
      <c r="AD56" s="187"/>
      <c r="AE56" s="187"/>
      <c r="AF56" s="187"/>
      <c r="AG56" s="287">
        <f t="shared" si="26"/>
        <v>0</v>
      </c>
      <c r="AH56" s="187"/>
      <c r="AI56" s="187"/>
      <c r="AJ56" s="187"/>
      <c r="AK56" s="187"/>
      <c r="AL56" s="287">
        <f t="shared" si="27"/>
        <v>0</v>
      </c>
      <c r="AM56" s="187"/>
      <c r="AN56" s="187"/>
      <c r="AO56" s="187"/>
      <c r="AP56" s="187"/>
      <c r="AQ56" s="287">
        <f t="shared" si="28"/>
        <v>0</v>
      </c>
      <c r="AR56" s="187"/>
      <c r="AS56" s="187"/>
      <c r="AT56" s="187"/>
      <c r="AU56" s="187"/>
      <c r="AV56" s="287">
        <f t="shared" si="29"/>
        <v>0</v>
      </c>
      <c r="AW56" s="187"/>
      <c r="AX56" s="187"/>
      <c r="AY56" s="187"/>
      <c r="AZ56" s="187"/>
      <c r="BA56" s="287">
        <f t="shared" si="30"/>
        <v>0</v>
      </c>
      <c r="BB56" s="187"/>
      <c r="BC56" s="187"/>
      <c r="BD56" s="187"/>
      <c r="BE56" s="187"/>
      <c r="BF56" s="287">
        <f t="shared" si="31"/>
        <v>0</v>
      </c>
      <c r="BG56" s="187"/>
      <c r="BH56" s="187"/>
      <c r="BI56" s="187"/>
      <c r="BJ56" s="187"/>
      <c r="BK56" s="287">
        <f t="shared" si="32"/>
        <v>0</v>
      </c>
      <c r="BL56" s="187"/>
      <c r="BM56" s="187"/>
      <c r="BN56" s="187"/>
      <c r="BO56" s="187"/>
      <c r="BP56" s="287">
        <f t="shared" si="33"/>
        <v>0</v>
      </c>
      <c r="BQ56" s="187">
        <f t="shared" si="39"/>
        <v>2500000</v>
      </c>
      <c r="BR56" s="187"/>
      <c r="BS56" s="187"/>
      <c r="BT56" s="187"/>
      <c r="BU56" s="287">
        <f t="shared" si="34"/>
        <v>2500000</v>
      </c>
      <c r="BV56" s="187"/>
      <c r="BW56" s="187"/>
      <c r="BX56" s="187"/>
      <c r="BY56" s="187"/>
      <c r="BZ56" s="287">
        <f t="shared" si="35"/>
        <v>0</v>
      </c>
      <c r="CA56" s="187"/>
      <c r="CB56" s="187"/>
      <c r="CC56" s="187"/>
      <c r="CD56" s="187"/>
      <c r="CE56" s="287">
        <f t="shared" si="36"/>
        <v>0</v>
      </c>
      <c r="CF56" s="292">
        <f t="shared" si="37"/>
        <v>2500000</v>
      </c>
      <c r="CG56" s="61" t="s">
        <v>38</v>
      </c>
      <c r="CH56" s="1"/>
    </row>
    <row r="57" spans="1:88" x14ac:dyDescent="0.25">
      <c r="A57" s="47">
        <v>30</v>
      </c>
      <c r="B57" s="237" t="s">
        <v>39</v>
      </c>
      <c r="C57" s="238" t="s">
        <v>130</v>
      </c>
      <c r="D57" s="239" t="s">
        <v>171</v>
      </c>
      <c r="E57" s="51" t="s">
        <v>204</v>
      </c>
      <c r="F57" s="240">
        <v>190</v>
      </c>
      <c r="G57" s="241">
        <v>0</v>
      </c>
      <c r="H57" s="231" t="s">
        <v>187</v>
      </c>
      <c r="I57" s="60" t="s">
        <v>188</v>
      </c>
      <c r="J57" s="231" t="s">
        <v>235</v>
      </c>
      <c r="K57" s="235" t="s">
        <v>236</v>
      </c>
      <c r="L57" s="244">
        <v>44470</v>
      </c>
      <c r="M57" s="234" t="s">
        <v>47</v>
      </c>
      <c r="N57" s="231" t="s">
        <v>237</v>
      </c>
      <c r="O57" s="61" t="s">
        <v>234</v>
      </c>
      <c r="P57" s="234" t="s">
        <v>50</v>
      </c>
      <c r="Q57" s="244">
        <v>44470</v>
      </c>
      <c r="R57" s="244">
        <v>44834</v>
      </c>
      <c r="S57" s="234" t="s">
        <v>170</v>
      </c>
      <c r="T57" s="51">
        <v>7500000</v>
      </c>
      <c r="U57" s="51">
        <v>750000</v>
      </c>
      <c r="V57" s="61"/>
      <c r="W57" s="62">
        <v>8250000</v>
      </c>
      <c r="X57" s="62"/>
      <c r="Y57" s="62"/>
      <c r="Z57" s="62"/>
      <c r="AA57" s="62"/>
      <c r="AB57" s="287">
        <f t="shared" si="25"/>
        <v>0</v>
      </c>
      <c r="AC57" s="187"/>
      <c r="AD57" s="187"/>
      <c r="AE57" s="187"/>
      <c r="AF57" s="187"/>
      <c r="AG57" s="287">
        <f t="shared" si="26"/>
        <v>0</v>
      </c>
      <c r="AH57" s="187"/>
      <c r="AI57" s="187"/>
      <c r="AJ57" s="187"/>
      <c r="AK57" s="187"/>
      <c r="AL57" s="287">
        <f t="shared" si="27"/>
        <v>0</v>
      </c>
      <c r="AM57" s="187"/>
      <c r="AN57" s="187"/>
      <c r="AO57" s="187"/>
      <c r="AP57" s="187"/>
      <c r="AQ57" s="287">
        <f t="shared" si="28"/>
        <v>0</v>
      </c>
      <c r="AR57" s="187"/>
      <c r="AS57" s="187"/>
      <c r="AT57" s="187"/>
      <c r="AU57" s="187"/>
      <c r="AV57" s="287">
        <f t="shared" si="29"/>
        <v>0</v>
      </c>
      <c r="AW57" s="187"/>
      <c r="AX57" s="187"/>
      <c r="AY57" s="187"/>
      <c r="AZ57" s="187"/>
      <c r="BA57" s="287">
        <f t="shared" si="30"/>
        <v>0</v>
      </c>
      <c r="BB57" s="187"/>
      <c r="BC57" s="187"/>
      <c r="BD57" s="187"/>
      <c r="BE57" s="187"/>
      <c r="BF57" s="287">
        <f t="shared" si="31"/>
        <v>0</v>
      </c>
      <c r="BG57" s="187"/>
      <c r="BH57" s="187"/>
      <c r="BI57" s="187"/>
      <c r="BJ57" s="187"/>
      <c r="BK57" s="287">
        <f t="shared" si="32"/>
        <v>0</v>
      </c>
      <c r="BL57" s="187"/>
      <c r="BM57" s="187"/>
      <c r="BN57" s="187"/>
      <c r="BO57" s="187"/>
      <c r="BP57" s="287">
        <f t="shared" si="33"/>
        <v>0</v>
      </c>
      <c r="BQ57" s="187">
        <f t="shared" si="39"/>
        <v>7500000</v>
      </c>
      <c r="BR57" s="187"/>
      <c r="BS57" s="187"/>
      <c r="BT57" s="187"/>
      <c r="BU57" s="287">
        <f t="shared" si="34"/>
        <v>7500000</v>
      </c>
      <c r="BV57" s="187"/>
      <c r="BW57" s="187"/>
      <c r="BX57" s="187"/>
      <c r="BY57" s="187"/>
      <c r="BZ57" s="287">
        <f t="shared" si="35"/>
        <v>0</v>
      </c>
      <c r="CA57" s="187"/>
      <c r="CB57" s="187"/>
      <c r="CC57" s="187"/>
      <c r="CD57" s="187"/>
      <c r="CE57" s="287">
        <f t="shared" si="36"/>
        <v>0</v>
      </c>
      <c r="CF57" s="292">
        <f t="shared" si="37"/>
        <v>7500000</v>
      </c>
      <c r="CG57" s="61" t="s">
        <v>38</v>
      </c>
      <c r="CH57" s="1"/>
    </row>
    <row r="58" spans="1:88" x14ac:dyDescent="0.25">
      <c r="A58" s="47">
        <v>31</v>
      </c>
      <c r="B58" s="237" t="s">
        <v>39</v>
      </c>
      <c r="C58" s="238" t="s">
        <v>130</v>
      </c>
      <c r="D58" s="239" t="s">
        <v>131</v>
      </c>
      <c r="E58" s="51" t="s">
        <v>238</v>
      </c>
      <c r="F58" s="240">
        <v>845</v>
      </c>
      <c r="G58" s="241">
        <v>100</v>
      </c>
      <c r="H58" s="231" t="s">
        <v>239</v>
      </c>
      <c r="I58" s="60" t="s">
        <v>240</v>
      </c>
      <c r="J58" s="231" t="s">
        <v>97</v>
      </c>
      <c r="K58" s="232" t="s">
        <v>241</v>
      </c>
      <c r="L58" s="233">
        <v>44508</v>
      </c>
      <c r="M58" s="234" t="s">
        <v>47</v>
      </c>
      <c r="N58" s="235" t="s">
        <v>242</v>
      </c>
      <c r="O58" s="61" t="s">
        <v>239</v>
      </c>
      <c r="P58" s="234" t="s">
        <v>50</v>
      </c>
      <c r="Q58" s="236">
        <v>44508</v>
      </c>
      <c r="R58" s="236">
        <v>44872</v>
      </c>
      <c r="S58" s="234" t="s">
        <v>53</v>
      </c>
      <c r="T58" s="51">
        <v>5234090.9090909092</v>
      </c>
      <c r="U58" s="51">
        <v>523409.09090909094</v>
      </c>
      <c r="V58" s="61"/>
      <c r="W58" s="62">
        <v>5757500</v>
      </c>
      <c r="X58" s="62"/>
      <c r="Y58" s="62"/>
      <c r="Z58" s="62"/>
      <c r="AA58" s="62"/>
      <c r="AB58" s="287">
        <f t="shared" si="25"/>
        <v>0</v>
      </c>
      <c r="AC58" s="187"/>
      <c r="AD58" s="187"/>
      <c r="AE58" s="187"/>
      <c r="AF58" s="187"/>
      <c r="AG58" s="287">
        <f t="shared" si="26"/>
        <v>0</v>
      </c>
      <c r="AH58" s="187"/>
      <c r="AI58" s="187"/>
      <c r="AJ58" s="187"/>
      <c r="AK58" s="187"/>
      <c r="AL58" s="287">
        <f t="shared" si="27"/>
        <v>0</v>
      </c>
      <c r="AM58" s="187"/>
      <c r="AN58" s="187"/>
      <c r="AO58" s="187"/>
      <c r="AP58" s="187"/>
      <c r="AQ58" s="287">
        <f t="shared" si="28"/>
        <v>0</v>
      </c>
      <c r="AR58" s="187"/>
      <c r="AS58" s="187"/>
      <c r="AT58" s="187"/>
      <c r="AU58" s="187"/>
      <c r="AV58" s="287">
        <f t="shared" si="29"/>
        <v>0</v>
      </c>
      <c r="AW58" s="187"/>
      <c r="AX58" s="187"/>
      <c r="AY58" s="187"/>
      <c r="AZ58" s="187"/>
      <c r="BA58" s="287">
        <f t="shared" si="30"/>
        <v>0</v>
      </c>
      <c r="BB58" s="187"/>
      <c r="BC58" s="187"/>
      <c r="BD58" s="187"/>
      <c r="BE58" s="187"/>
      <c r="BF58" s="287">
        <f t="shared" si="31"/>
        <v>0</v>
      </c>
      <c r="BG58" s="187"/>
      <c r="BH58" s="187"/>
      <c r="BI58" s="187"/>
      <c r="BJ58" s="187"/>
      <c r="BK58" s="287">
        <f t="shared" si="32"/>
        <v>0</v>
      </c>
      <c r="BL58" s="187"/>
      <c r="BM58" s="187"/>
      <c r="BN58" s="187"/>
      <c r="BO58" s="187"/>
      <c r="BP58" s="287">
        <f t="shared" si="33"/>
        <v>0</v>
      </c>
      <c r="BQ58" s="187"/>
      <c r="BR58" s="187"/>
      <c r="BS58" s="187"/>
      <c r="BT58" s="187"/>
      <c r="BU58" s="287">
        <f t="shared" si="34"/>
        <v>0</v>
      </c>
      <c r="BV58" s="187"/>
      <c r="BW58" s="187">
        <f>T58</f>
        <v>5234090.9090909092</v>
      </c>
      <c r="BX58" s="187"/>
      <c r="BY58" s="187"/>
      <c r="BZ58" s="287">
        <f t="shared" si="35"/>
        <v>5234090.9090909092</v>
      </c>
      <c r="CA58" s="187"/>
      <c r="CB58" s="187"/>
      <c r="CC58" s="187"/>
      <c r="CD58" s="187"/>
      <c r="CE58" s="287">
        <f t="shared" si="36"/>
        <v>0</v>
      </c>
      <c r="CF58" s="292">
        <f t="shared" si="37"/>
        <v>5234090.9090909092</v>
      </c>
      <c r="CG58" s="61"/>
      <c r="CH58" s="1"/>
    </row>
    <row r="59" spans="1:88" x14ac:dyDescent="0.25">
      <c r="A59" s="47">
        <v>32</v>
      </c>
      <c r="B59" s="237" t="s">
        <v>39</v>
      </c>
      <c r="C59" s="238" t="s">
        <v>130</v>
      </c>
      <c r="D59" s="239" t="s">
        <v>131</v>
      </c>
      <c r="E59" s="51" t="s">
        <v>243</v>
      </c>
      <c r="F59" s="240">
        <v>3000</v>
      </c>
      <c r="G59" s="241">
        <v>0</v>
      </c>
      <c r="H59" s="231" t="s">
        <v>244</v>
      </c>
      <c r="I59" s="245" t="s">
        <v>245</v>
      </c>
      <c r="J59" s="231" t="s">
        <v>246</v>
      </c>
      <c r="K59" s="235" t="s">
        <v>247</v>
      </c>
      <c r="L59" s="244">
        <v>43801</v>
      </c>
      <c r="M59" s="234" t="s">
        <v>47</v>
      </c>
      <c r="N59" s="51" t="s">
        <v>248</v>
      </c>
      <c r="O59" s="61" t="s">
        <v>244</v>
      </c>
      <c r="P59" s="234" t="s">
        <v>50</v>
      </c>
      <c r="Q59" s="244">
        <v>43801</v>
      </c>
      <c r="R59" s="244">
        <v>44166</v>
      </c>
      <c r="S59" s="234" t="s">
        <v>53</v>
      </c>
      <c r="T59" s="51">
        <v>2000000</v>
      </c>
      <c r="U59" s="51">
        <v>200000</v>
      </c>
      <c r="V59" s="61"/>
      <c r="W59" s="62">
        <v>2200000</v>
      </c>
      <c r="X59" s="62"/>
      <c r="Y59" s="62"/>
      <c r="Z59" s="62"/>
      <c r="AA59" s="62"/>
      <c r="AB59" s="287">
        <f t="shared" si="25"/>
        <v>0</v>
      </c>
      <c r="AC59" s="187"/>
      <c r="AD59" s="187"/>
      <c r="AE59" s="187"/>
      <c r="AF59" s="187"/>
      <c r="AG59" s="287">
        <f t="shared" si="26"/>
        <v>0</v>
      </c>
      <c r="AH59" s="187"/>
      <c r="AI59" s="187"/>
      <c r="AJ59" s="187"/>
      <c r="AK59" s="187"/>
      <c r="AL59" s="287">
        <f t="shared" si="27"/>
        <v>0</v>
      </c>
      <c r="AM59" s="187"/>
      <c r="AN59" s="187"/>
      <c r="AO59" s="187"/>
      <c r="AP59" s="187"/>
      <c r="AQ59" s="287">
        <f t="shared" si="28"/>
        <v>0</v>
      </c>
      <c r="AR59" s="187"/>
      <c r="AS59" s="187"/>
      <c r="AT59" s="187"/>
      <c r="AU59" s="187"/>
      <c r="AV59" s="287">
        <f t="shared" si="29"/>
        <v>0</v>
      </c>
      <c r="AW59" s="187"/>
      <c r="AX59" s="187"/>
      <c r="AY59" s="187"/>
      <c r="AZ59" s="187"/>
      <c r="BA59" s="287">
        <f t="shared" si="30"/>
        <v>0</v>
      </c>
      <c r="BB59" s="187"/>
      <c r="BC59" s="187"/>
      <c r="BD59" s="187"/>
      <c r="BE59" s="187"/>
      <c r="BF59" s="287">
        <f t="shared" si="31"/>
        <v>0</v>
      </c>
      <c r="BG59" s="187"/>
      <c r="BH59" s="187"/>
      <c r="BI59" s="187"/>
      <c r="BJ59" s="187"/>
      <c r="BK59" s="287">
        <f t="shared" si="32"/>
        <v>0</v>
      </c>
      <c r="BL59" s="187"/>
      <c r="BM59" s="187"/>
      <c r="BN59" s="187"/>
      <c r="BO59" s="187"/>
      <c r="BP59" s="287">
        <f t="shared" si="33"/>
        <v>0</v>
      </c>
      <c r="BQ59" s="187"/>
      <c r="BR59" s="187"/>
      <c r="BS59" s="187"/>
      <c r="BT59" s="187"/>
      <c r="BU59" s="287">
        <f t="shared" si="34"/>
        <v>0</v>
      </c>
      <c r="BV59" s="187"/>
      <c r="BW59" s="187"/>
      <c r="BX59" s="187"/>
      <c r="BY59" s="187"/>
      <c r="BZ59" s="287">
        <f t="shared" si="35"/>
        <v>0</v>
      </c>
      <c r="CA59" s="187">
        <f>T59</f>
        <v>2000000</v>
      </c>
      <c r="CB59" s="187"/>
      <c r="CC59" s="187"/>
      <c r="CD59" s="187"/>
      <c r="CE59" s="287">
        <f t="shared" si="36"/>
        <v>2000000</v>
      </c>
      <c r="CF59" s="292">
        <f t="shared" si="37"/>
        <v>2000000</v>
      </c>
      <c r="CG59" s="61"/>
      <c r="CH59" s="1"/>
    </row>
    <row r="60" spans="1:88" x14ac:dyDescent="0.25">
      <c r="A60" s="47">
        <v>33</v>
      </c>
      <c r="B60" s="237" t="s">
        <v>39</v>
      </c>
      <c r="C60" s="238" t="s">
        <v>130</v>
      </c>
      <c r="D60" s="239" t="s">
        <v>131</v>
      </c>
      <c r="E60" s="51" t="s">
        <v>249</v>
      </c>
      <c r="F60" s="240">
        <v>680.73</v>
      </c>
      <c r="G60" s="241">
        <v>0</v>
      </c>
      <c r="H60" s="231" t="s">
        <v>250</v>
      </c>
      <c r="I60" s="60" t="s">
        <v>251</v>
      </c>
      <c r="J60" s="231" t="s">
        <v>167</v>
      </c>
      <c r="K60" s="235" t="s">
        <v>252</v>
      </c>
      <c r="L60" s="244">
        <v>43699</v>
      </c>
      <c r="M60" s="234" t="s">
        <v>47</v>
      </c>
      <c r="N60" s="51" t="s">
        <v>253</v>
      </c>
      <c r="O60" s="61" t="s">
        <v>250</v>
      </c>
      <c r="P60" s="234" t="s">
        <v>50</v>
      </c>
      <c r="Q60" s="244">
        <v>43699</v>
      </c>
      <c r="R60" s="244">
        <v>44429</v>
      </c>
      <c r="S60" s="234" t="s">
        <v>53</v>
      </c>
      <c r="T60" s="51">
        <v>2042190</v>
      </c>
      <c r="U60" s="51">
        <v>204219</v>
      </c>
      <c r="V60" s="61"/>
      <c r="W60" s="62">
        <v>2246409</v>
      </c>
      <c r="X60" s="62"/>
      <c r="Y60" s="62"/>
      <c r="Z60" s="62"/>
      <c r="AA60" s="62"/>
      <c r="AB60" s="287">
        <f t="shared" si="25"/>
        <v>0</v>
      </c>
      <c r="AC60" s="187"/>
      <c r="AD60" s="187"/>
      <c r="AE60" s="187"/>
      <c r="AF60" s="187"/>
      <c r="AG60" s="287">
        <f t="shared" si="26"/>
        <v>0</v>
      </c>
      <c r="AH60" s="187"/>
      <c r="AI60" s="187"/>
      <c r="AJ60" s="187"/>
      <c r="AK60" s="187"/>
      <c r="AL60" s="287">
        <f t="shared" si="27"/>
        <v>0</v>
      </c>
      <c r="AM60" s="187"/>
      <c r="AN60" s="187"/>
      <c r="AO60" s="187"/>
      <c r="AP60" s="187"/>
      <c r="AQ60" s="287">
        <f t="shared" si="28"/>
        <v>0</v>
      </c>
      <c r="AR60" s="187"/>
      <c r="AS60" s="187"/>
      <c r="AT60" s="187"/>
      <c r="AU60" s="187"/>
      <c r="AV60" s="287">
        <f t="shared" si="29"/>
        <v>0</v>
      </c>
      <c r="AW60" s="187"/>
      <c r="AX60" s="187"/>
      <c r="AY60" s="187"/>
      <c r="AZ60" s="187"/>
      <c r="BA60" s="287">
        <f t="shared" si="30"/>
        <v>0</v>
      </c>
      <c r="BB60" s="187"/>
      <c r="BC60" s="187"/>
      <c r="BD60" s="187"/>
      <c r="BE60" s="187"/>
      <c r="BF60" s="287">
        <f t="shared" si="31"/>
        <v>0</v>
      </c>
      <c r="BG60" s="187"/>
      <c r="BH60" s="187"/>
      <c r="BI60" s="187">
        <f>T60</f>
        <v>2042190</v>
      </c>
      <c r="BJ60" s="187"/>
      <c r="BK60" s="287">
        <f t="shared" si="32"/>
        <v>2042190</v>
      </c>
      <c r="BL60" s="187"/>
      <c r="BM60" s="187"/>
      <c r="BN60" s="187"/>
      <c r="BO60" s="187"/>
      <c r="BP60" s="287">
        <f t="shared" si="33"/>
        <v>0</v>
      </c>
      <c r="BQ60" s="187"/>
      <c r="BR60" s="187"/>
      <c r="BS60" s="187"/>
      <c r="BT60" s="187"/>
      <c r="BU60" s="287">
        <f t="shared" si="34"/>
        <v>0</v>
      </c>
      <c r="BV60" s="187"/>
      <c r="BW60" s="187"/>
      <c r="BX60" s="187"/>
      <c r="BY60" s="187"/>
      <c r="BZ60" s="287">
        <f t="shared" si="35"/>
        <v>0</v>
      </c>
      <c r="CA60" s="187"/>
      <c r="CB60" s="187"/>
      <c r="CC60" s="187"/>
      <c r="CD60" s="187"/>
      <c r="CE60" s="287">
        <f t="shared" si="36"/>
        <v>0</v>
      </c>
      <c r="CF60" s="292">
        <f t="shared" si="37"/>
        <v>2042190</v>
      </c>
      <c r="CG60" s="61"/>
      <c r="CH60" s="1"/>
    </row>
    <row r="61" spans="1:88" x14ac:dyDescent="0.25">
      <c r="A61" s="47"/>
      <c r="B61" s="237"/>
      <c r="C61" s="238"/>
      <c r="D61" s="246"/>
      <c r="E61" s="247" t="s">
        <v>249</v>
      </c>
      <c r="F61" s="248"/>
      <c r="G61" s="249"/>
      <c r="H61" s="250"/>
      <c r="I61" s="205"/>
      <c r="J61" s="250"/>
      <c r="K61" s="235"/>
      <c r="L61" s="251"/>
      <c r="M61" s="252"/>
      <c r="N61" s="253" t="s">
        <v>254</v>
      </c>
      <c r="O61" s="63"/>
      <c r="P61" s="252"/>
      <c r="Q61" s="244"/>
      <c r="R61" s="244"/>
      <c r="S61" s="252"/>
      <c r="T61" s="247">
        <v>3504729.7297297297</v>
      </c>
      <c r="U61" s="51"/>
      <c r="V61" s="61"/>
      <c r="W61" s="62"/>
      <c r="X61" s="64"/>
      <c r="Y61" s="64"/>
      <c r="Z61" s="64"/>
      <c r="AA61" s="64"/>
      <c r="AB61" s="287">
        <f t="shared" si="25"/>
        <v>0</v>
      </c>
      <c r="AC61" s="254"/>
      <c r="AD61" s="254"/>
      <c r="AE61" s="254"/>
      <c r="AF61" s="254"/>
      <c r="AG61" s="287">
        <f t="shared" si="26"/>
        <v>0</v>
      </c>
      <c r="AH61" s="254"/>
      <c r="AI61" s="254"/>
      <c r="AJ61" s="254"/>
      <c r="AK61" s="254"/>
      <c r="AL61" s="287">
        <f t="shared" si="27"/>
        <v>0</v>
      </c>
      <c r="AM61" s="254"/>
      <c r="AN61" s="254"/>
      <c r="AO61" s="254"/>
      <c r="AP61" s="254"/>
      <c r="AQ61" s="287">
        <f t="shared" si="28"/>
        <v>0</v>
      </c>
      <c r="AR61" s="254"/>
      <c r="AS61" s="254"/>
      <c r="AT61" s="254"/>
      <c r="AU61" s="254"/>
      <c r="AV61" s="287">
        <f t="shared" si="29"/>
        <v>0</v>
      </c>
      <c r="AW61" s="254"/>
      <c r="AX61" s="254"/>
      <c r="AY61" s="254"/>
      <c r="AZ61" s="254"/>
      <c r="BA61" s="287">
        <f t="shared" si="30"/>
        <v>0</v>
      </c>
      <c r="BB61" s="254"/>
      <c r="BC61" s="254"/>
      <c r="BD61" s="254"/>
      <c r="BE61" s="254"/>
      <c r="BF61" s="287">
        <f t="shared" si="31"/>
        <v>0</v>
      </c>
      <c r="BG61" s="254"/>
      <c r="BH61" s="254"/>
      <c r="BI61" s="254"/>
      <c r="BJ61" s="254"/>
      <c r="BK61" s="287">
        <f t="shared" si="32"/>
        <v>0</v>
      </c>
      <c r="BL61" s="254"/>
      <c r="BM61" s="254"/>
      <c r="BN61" s="254"/>
      <c r="BO61" s="254"/>
      <c r="BP61" s="287">
        <f t="shared" si="33"/>
        <v>0</v>
      </c>
      <c r="BQ61" s="254"/>
      <c r="BR61" s="254"/>
      <c r="BS61" s="254"/>
      <c r="BT61" s="254"/>
      <c r="BU61" s="287">
        <f t="shared" si="34"/>
        <v>0</v>
      </c>
      <c r="BV61" s="254"/>
      <c r="BW61" s="254"/>
      <c r="BX61" s="254"/>
      <c r="BY61" s="254"/>
      <c r="BZ61" s="287">
        <f t="shared" si="35"/>
        <v>0</v>
      </c>
      <c r="CA61" s="254"/>
      <c r="CB61" s="254"/>
      <c r="CC61" s="254"/>
      <c r="CD61" s="254">
        <f>T61</f>
        <v>3504729.7297297297</v>
      </c>
      <c r="CE61" s="287">
        <f t="shared" si="36"/>
        <v>3504729.7297297297</v>
      </c>
      <c r="CF61" s="292">
        <f t="shared" si="37"/>
        <v>3504729.7297297297</v>
      </c>
      <c r="CG61" s="63"/>
      <c r="CH61" s="1"/>
    </row>
    <row r="62" spans="1:88" x14ac:dyDescent="0.25">
      <c r="A62" s="47"/>
      <c r="B62" s="237"/>
      <c r="C62" s="238"/>
      <c r="D62" s="246"/>
      <c r="E62" s="255" t="s">
        <v>255</v>
      </c>
      <c r="F62" s="248"/>
      <c r="G62" s="249"/>
      <c r="H62" s="250"/>
      <c r="I62" s="205"/>
      <c r="J62" s="250"/>
      <c r="K62" s="235"/>
      <c r="L62" s="251"/>
      <c r="M62" s="252"/>
      <c r="N62" s="253" t="s">
        <v>256</v>
      </c>
      <c r="O62" s="63"/>
      <c r="P62" s="252"/>
      <c r="Q62" s="244"/>
      <c r="R62" s="244"/>
      <c r="S62" s="252"/>
      <c r="T62" s="255">
        <v>1681818</v>
      </c>
      <c r="U62" s="51"/>
      <c r="V62" s="61"/>
      <c r="W62" s="62"/>
      <c r="X62" s="64"/>
      <c r="Y62" s="64"/>
      <c r="Z62" s="64"/>
      <c r="AA62" s="64"/>
      <c r="AB62" s="287">
        <f t="shared" si="25"/>
        <v>0</v>
      </c>
      <c r="AC62" s="254"/>
      <c r="AD62" s="254"/>
      <c r="AE62" s="254"/>
      <c r="AF62" s="254"/>
      <c r="AG62" s="287">
        <f t="shared" si="26"/>
        <v>0</v>
      </c>
      <c r="AH62" s="254"/>
      <c r="AI62" s="254"/>
      <c r="AJ62" s="254"/>
      <c r="AK62" s="254"/>
      <c r="AL62" s="287">
        <f t="shared" si="27"/>
        <v>0</v>
      </c>
      <c r="AM62" s="254"/>
      <c r="AN62" s="254"/>
      <c r="AO62" s="254"/>
      <c r="AP62" s="254"/>
      <c r="AQ62" s="287">
        <f t="shared" si="28"/>
        <v>0</v>
      </c>
      <c r="AR62" s="254"/>
      <c r="AS62" s="254"/>
      <c r="AT62" s="254"/>
      <c r="AU62" s="254"/>
      <c r="AV62" s="287">
        <f t="shared" si="29"/>
        <v>0</v>
      </c>
      <c r="AW62" s="254"/>
      <c r="AX62" s="254"/>
      <c r="AY62" s="254"/>
      <c r="AZ62" s="254"/>
      <c r="BA62" s="287">
        <f t="shared" si="30"/>
        <v>0</v>
      </c>
      <c r="BB62" s="254"/>
      <c r="BC62" s="254"/>
      <c r="BD62" s="254"/>
      <c r="BE62" s="254"/>
      <c r="BF62" s="287">
        <f t="shared" si="31"/>
        <v>0</v>
      </c>
      <c r="BG62" s="254"/>
      <c r="BH62" s="254"/>
      <c r="BI62" s="254"/>
      <c r="BJ62" s="254"/>
      <c r="BK62" s="287">
        <f t="shared" si="32"/>
        <v>0</v>
      </c>
      <c r="BL62" s="254"/>
      <c r="BM62" s="254"/>
      <c r="BN62" s="254"/>
      <c r="BO62" s="254"/>
      <c r="BP62" s="287">
        <f t="shared" si="33"/>
        <v>0</v>
      </c>
      <c r="BQ62" s="254"/>
      <c r="BR62" s="254"/>
      <c r="BS62" s="254"/>
      <c r="BT62" s="254"/>
      <c r="BU62" s="287">
        <f t="shared" si="34"/>
        <v>0</v>
      </c>
      <c r="BV62" s="254"/>
      <c r="BW62" s="254"/>
      <c r="BX62" s="254"/>
      <c r="BY62" s="254"/>
      <c r="BZ62" s="287">
        <f t="shared" si="35"/>
        <v>0</v>
      </c>
      <c r="CA62" s="254"/>
      <c r="CB62" s="254"/>
      <c r="CC62" s="254"/>
      <c r="CD62" s="254">
        <f>T62</f>
        <v>1681818</v>
      </c>
      <c r="CE62" s="287">
        <f t="shared" si="36"/>
        <v>1681818</v>
      </c>
      <c r="CF62" s="292">
        <f t="shared" si="37"/>
        <v>1681818</v>
      </c>
      <c r="CG62" s="63"/>
      <c r="CH62" s="1"/>
    </row>
    <row r="63" spans="1:88" x14ac:dyDescent="0.25">
      <c r="A63" s="47"/>
      <c r="B63" s="237"/>
      <c r="C63" s="238"/>
      <c r="D63" s="246"/>
      <c r="E63" s="256"/>
      <c r="F63" s="257"/>
      <c r="G63" s="256"/>
      <c r="H63" s="258"/>
      <c r="I63" s="259"/>
      <c r="J63" s="260"/>
      <c r="K63" s="235"/>
      <c r="L63" s="261"/>
      <c r="M63" s="260"/>
      <c r="N63" s="256"/>
      <c r="O63" s="260"/>
      <c r="P63" s="260"/>
      <c r="Q63" s="244"/>
      <c r="R63" s="244"/>
      <c r="S63" s="260"/>
      <c r="T63" s="256"/>
      <c r="U63" s="51"/>
      <c r="V63" s="61"/>
      <c r="W63" s="62"/>
      <c r="X63" s="64"/>
      <c r="Y63" s="64"/>
      <c r="Z63" s="64"/>
      <c r="AA63" s="64"/>
      <c r="AB63" s="287">
        <f t="shared" si="25"/>
        <v>0</v>
      </c>
      <c r="AC63" s="254"/>
      <c r="AD63" s="254"/>
      <c r="AE63" s="254"/>
      <c r="AF63" s="254"/>
      <c r="AG63" s="287">
        <f t="shared" si="26"/>
        <v>0</v>
      </c>
      <c r="AH63" s="254"/>
      <c r="AI63" s="254"/>
      <c r="AJ63" s="254"/>
      <c r="AK63" s="254"/>
      <c r="AL63" s="287">
        <f t="shared" si="27"/>
        <v>0</v>
      </c>
      <c r="AM63" s="254"/>
      <c r="AN63" s="254"/>
      <c r="AO63" s="254"/>
      <c r="AP63" s="254"/>
      <c r="AQ63" s="287">
        <f t="shared" si="28"/>
        <v>0</v>
      </c>
      <c r="AR63" s="254"/>
      <c r="AS63" s="254"/>
      <c r="AT63" s="254"/>
      <c r="AU63" s="254"/>
      <c r="AV63" s="287">
        <f t="shared" si="29"/>
        <v>0</v>
      </c>
      <c r="AW63" s="254"/>
      <c r="AX63" s="254"/>
      <c r="AY63" s="254"/>
      <c r="AZ63" s="254"/>
      <c r="BA63" s="287">
        <f t="shared" si="30"/>
        <v>0</v>
      </c>
      <c r="BB63" s="254"/>
      <c r="BC63" s="254"/>
      <c r="BD63" s="254"/>
      <c r="BE63" s="254"/>
      <c r="BF63" s="287">
        <f t="shared" si="31"/>
        <v>0</v>
      </c>
      <c r="BG63" s="254"/>
      <c r="BH63" s="254"/>
      <c r="BI63" s="254"/>
      <c r="BJ63" s="254"/>
      <c r="BK63" s="287">
        <f t="shared" si="32"/>
        <v>0</v>
      </c>
      <c r="BL63" s="254"/>
      <c r="BM63" s="254"/>
      <c r="BN63" s="254"/>
      <c r="BO63" s="254"/>
      <c r="BP63" s="287">
        <f t="shared" si="33"/>
        <v>0</v>
      </c>
      <c r="BQ63" s="254"/>
      <c r="BR63" s="254"/>
      <c r="BS63" s="254"/>
      <c r="BT63" s="254"/>
      <c r="BU63" s="287">
        <f t="shared" si="34"/>
        <v>0</v>
      </c>
      <c r="BV63" s="254"/>
      <c r="BW63" s="254"/>
      <c r="BX63" s="254"/>
      <c r="BY63" s="254"/>
      <c r="BZ63" s="287">
        <f t="shared" si="35"/>
        <v>0</v>
      </c>
      <c r="CA63" s="254"/>
      <c r="CB63" s="254"/>
      <c r="CC63" s="254"/>
      <c r="CD63" s="254"/>
      <c r="CE63" s="287">
        <f t="shared" si="36"/>
        <v>0</v>
      </c>
      <c r="CF63" s="292">
        <f t="shared" si="37"/>
        <v>0</v>
      </c>
      <c r="CG63" s="260"/>
      <c r="CH63" s="1"/>
    </row>
    <row r="64" spans="1:88" x14ac:dyDescent="0.25">
      <c r="A64" s="47"/>
      <c r="B64" s="218"/>
      <c r="C64" s="219"/>
      <c r="D64" s="220"/>
      <c r="E64" s="221"/>
      <c r="F64" s="55" t="s">
        <v>38</v>
      </c>
      <c r="G64" s="55">
        <v>0</v>
      </c>
      <c r="H64" s="55">
        <v>0</v>
      </c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>
        <f>SUM(T28:T63)</f>
        <v>386715726.67895168</v>
      </c>
      <c r="U64" s="55">
        <v>38232574.114414424</v>
      </c>
      <c r="V64" s="55">
        <v>0</v>
      </c>
      <c r="W64" s="55">
        <v>419761753.06363636</v>
      </c>
      <c r="X64" s="55">
        <f t="shared" ref="X64:CD64" si="40">SUM(X28:X63)</f>
        <v>0</v>
      </c>
      <c r="Y64" s="55">
        <f t="shared" si="40"/>
        <v>0</v>
      </c>
      <c r="Z64" s="55">
        <f t="shared" si="40"/>
        <v>4612767</v>
      </c>
      <c r="AA64" s="55">
        <f t="shared" si="40"/>
        <v>0</v>
      </c>
      <c r="AB64" s="288">
        <f t="shared" si="40"/>
        <v>4612767</v>
      </c>
      <c r="AC64" s="55">
        <f t="shared" si="40"/>
        <v>0</v>
      </c>
      <c r="AD64" s="55">
        <f t="shared" si="40"/>
        <v>9318181.8181818184</v>
      </c>
      <c r="AE64" s="55">
        <f t="shared" si="40"/>
        <v>8348181.8181818174</v>
      </c>
      <c r="AF64" s="55">
        <f t="shared" si="40"/>
        <v>0</v>
      </c>
      <c r="AG64" s="288">
        <f t="shared" ref="AG64" si="41">SUM(AG28:AG63)</f>
        <v>17666363.636363637</v>
      </c>
      <c r="AH64" s="55">
        <f t="shared" si="40"/>
        <v>131818181.81818181</v>
      </c>
      <c r="AI64" s="55">
        <f t="shared" si="40"/>
        <v>0</v>
      </c>
      <c r="AJ64" s="55">
        <f t="shared" si="40"/>
        <v>0</v>
      </c>
      <c r="AK64" s="55">
        <f t="shared" si="40"/>
        <v>0</v>
      </c>
      <c r="AL64" s="288">
        <f t="shared" ref="AL64" si="42">SUM(AL28:AL63)</f>
        <v>131818181.81818181</v>
      </c>
      <c r="AM64" s="55">
        <f t="shared" si="40"/>
        <v>0</v>
      </c>
      <c r="AN64" s="55">
        <f t="shared" si="40"/>
        <v>0</v>
      </c>
      <c r="AO64" s="55">
        <f t="shared" si="40"/>
        <v>0</v>
      </c>
      <c r="AP64" s="55">
        <f t="shared" si="40"/>
        <v>0</v>
      </c>
      <c r="AQ64" s="288">
        <f t="shared" ref="AQ64" si="43">SUM(AQ28:AQ63)</f>
        <v>0</v>
      </c>
      <c r="AR64" s="55">
        <f t="shared" si="40"/>
        <v>0</v>
      </c>
      <c r="AS64" s="55">
        <f t="shared" si="40"/>
        <v>0</v>
      </c>
      <c r="AT64" s="55">
        <f t="shared" si="40"/>
        <v>0</v>
      </c>
      <c r="AU64" s="55">
        <f t="shared" si="40"/>
        <v>0</v>
      </c>
      <c r="AV64" s="288">
        <f t="shared" ref="AV64" si="44">SUM(AV28:AV63)</f>
        <v>0</v>
      </c>
      <c r="AW64" s="55">
        <f t="shared" si="40"/>
        <v>0</v>
      </c>
      <c r="AX64" s="55">
        <f t="shared" si="40"/>
        <v>0</v>
      </c>
      <c r="AY64" s="55">
        <f t="shared" si="40"/>
        <v>0</v>
      </c>
      <c r="AZ64" s="55">
        <f t="shared" si="40"/>
        <v>0</v>
      </c>
      <c r="BA64" s="288">
        <f t="shared" ref="BA64" si="45">SUM(BA28:BA63)</f>
        <v>0</v>
      </c>
      <c r="BB64" s="55">
        <f t="shared" si="40"/>
        <v>0</v>
      </c>
      <c r="BC64" s="55">
        <f t="shared" si="40"/>
        <v>0</v>
      </c>
      <c r="BD64" s="55">
        <f t="shared" si="40"/>
        <v>0</v>
      </c>
      <c r="BE64" s="55">
        <f t="shared" si="40"/>
        <v>0</v>
      </c>
      <c r="BF64" s="288">
        <f t="shared" ref="BF64" si="46">SUM(BF28:BF63)</f>
        <v>0</v>
      </c>
      <c r="BG64" s="55">
        <f t="shared" si="40"/>
        <v>0</v>
      </c>
      <c r="BH64" s="55">
        <f t="shared" si="40"/>
        <v>0</v>
      </c>
      <c r="BI64" s="55">
        <f t="shared" si="40"/>
        <v>2042190</v>
      </c>
      <c r="BJ64" s="55">
        <f t="shared" si="40"/>
        <v>0</v>
      </c>
      <c r="BK64" s="288">
        <f t="shared" ref="BK64" si="47">SUM(BK28:BK63)</f>
        <v>2042190</v>
      </c>
      <c r="BL64" s="55">
        <f t="shared" si="40"/>
        <v>0</v>
      </c>
      <c r="BM64" s="55">
        <f t="shared" si="40"/>
        <v>0</v>
      </c>
      <c r="BN64" s="55">
        <f t="shared" si="40"/>
        <v>20000000</v>
      </c>
      <c r="BO64" s="55">
        <f t="shared" si="40"/>
        <v>0</v>
      </c>
      <c r="BP64" s="288">
        <f t="shared" ref="BP64" si="48">SUM(BP28:BP63)</f>
        <v>20000000</v>
      </c>
      <c r="BQ64" s="55">
        <f t="shared" si="40"/>
        <v>162100000</v>
      </c>
      <c r="BR64" s="55">
        <f t="shared" si="40"/>
        <v>0</v>
      </c>
      <c r="BS64" s="55">
        <f t="shared" si="40"/>
        <v>0</v>
      </c>
      <c r="BT64" s="55">
        <f t="shared" si="40"/>
        <v>0</v>
      </c>
      <c r="BU64" s="288">
        <f t="shared" ref="BU64" si="49">SUM(BU28:BU63)</f>
        <v>162100000</v>
      </c>
      <c r="BV64" s="55">
        <f t="shared" si="40"/>
        <v>0</v>
      </c>
      <c r="BW64" s="55">
        <f t="shared" si="40"/>
        <v>33324090.90909091</v>
      </c>
      <c r="BX64" s="55">
        <f t="shared" si="40"/>
        <v>0</v>
      </c>
      <c r="BY64" s="55">
        <f t="shared" si="40"/>
        <v>0</v>
      </c>
      <c r="BZ64" s="288">
        <f t="shared" ref="BZ64" si="50">SUM(BZ28:BZ63)</f>
        <v>33324090.90909091</v>
      </c>
      <c r="CA64" s="55">
        <f t="shared" si="40"/>
        <v>2000000</v>
      </c>
      <c r="CB64" s="55">
        <f t="shared" si="40"/>
        <v>0</v>
      </c>
      <c r="CC64" s="55">
        <f t="shared" si="40"/>
        <v>0</v>
      </c>
      <c r="CD64" s="55">
        <f t="shared" si="40"/>
        <v>5186547.7297297297</v>
      </c>
      <c r="CE64" s="288">
        <f t="shared" ref="CE64:CF64" si="51">SUM(CE28:CE63)</f>
        <v>7186547.7297297297</v>
      </c>
      <c r="CF64" s="288">
        <f t="shared" si="51"/>
        <v>378750141.09336609</v>
      </c>
      <c r="CG64" s="55" t="s">
        <v>38</v>
      </c>
      <c r="CH64" s="1"/>
      <c r="CI64" s="1">
        <f>SUM(X64:CE64)</f>
        <v>757500282.18673217</v>
      </c>
      <c r="CJ64" s="1">
        <f>T64-CI64</f>
        <v>-370784555.50778049</v>
      </c>
    </row>
    <row r="65" spans="1:87" x14ac:dyDescent="0.25">
      <c r="A65" s="222" t="s">
        <v>257</v>
      </c>
      <c r="B65" s="237"/>
      <c r="C65" s="238"/>
      <c r="D65" s="239"/>
      <c r="E65" s="51"/>
      <c r="F65" s="240"/>
      <c r="G65" s="65"/>
      <c r="H65" s="262"/>
      <c r="I65" s="234"/>
      <c r="J65" s="262"/>
      <c r="K65" s="235"/>
      <c r="L65" s="243"/>
      <c r="M65" s="234"/>
      <c r="N65" s="51"/>
      <c r="O65" s="61"/>
      <c r="P65" s="234"/>
      <c r="Q65" s="243"/>
      <c r="R65" s="263"/>
      <c r="S65" s="234"/>
      <c r="T65" s="51"/>
      <c r="U65" s="51"/>
      <c r="V65" s="61"/>
      <c r="W65" s="62"/>
      <c r="X65" s="62"/>
      <c r="Y65" s="62"/>
      <c r="Z65" s="62"/>
      <c r="AA65" s="62"/>
      <c r="AB65" s="290"/>
      <c r="AC65" s="187"/>
      <c r="AD65" s="187"/>
      <c r="AE65" s="187"/>
      <c r="AF65" s="187"/>
      <c r="AG65" s="290"/>
      <c r="AH65" s="187"/>
      <c r="AI65" s="187"/>
      <c r="AJ65" s="187"/>
      <c r="AK65" s="187"/>
      <c r="AL65" s="290"/>
      <c r="AM65" s="187"/>
      <c r="AN65" s="187"/>
      <c r="AO65" s="187"/>
      <c r="AP65" s="187"/>
      <c r="AQ65" s="290"/>
      <c r="AR65" s="187"/>
      <c r="AS65" s="187"/>
      <c r="AT65" s="187"/>
      <c r="AU65" s="187"/>
      <c r="AV65" s="290"/>
      <c r="AW65" s="187"/>
      <c r="AX65" s="187"/>
      <c r="AY65" s="187"/>
      <c r="AZ65" s="187"/>
      <c r="BA65" s="290"/>
      <c r="BB65" s="187"/>
      <c r="BC65" s="187"/>
      <c r="BD65" s="187"/>
      <c r="BE65" s="187"/>
      <c r="BF65" s="290"/>
      <c r="BG65" s="187"/>
      <c r="BH65" s="187"/>
      <c r="BI65" s="187"/>
      <c r="BJ65" s="187"/>
      <c r="BK65" s="290"/>
      <c r="BL65" s="187"/>
      <c r="BM65" s="187"/>
      <c r="BN65" s="187"/>
      <c r="BO65" s="187"/>
      <c r="BP65" s="290"/>
      <c r="BQ65" s="187"/>
      <c r="BR65" s="187"/>
      <c r="BS65" s="187"/>
      <c r="BT65" s="187"/>
      <c r="BU65" s="290"/>
      <c r="BV65" s="187"/>
      <c r="BW65" s="187"/>
      <c r="BX65" s="187"/>
      <c r="BY65" s="187"/>
      <c r="BZ65" s="290"/>
      <c r="CA65" s="187"/>
      <c r="CB65" s="187"/>
      <c r="CC65" s="187"/>
      <c r="CD65" s="187"/>
      <c r="CE65" s="290"/>
      <c r="CF65" s="292"/>
      <c r="CG65" s="65"/>
      <c r="CH65" s="1"/>
    </row>
    <row r="66" spans="1:87" x14ac:dyDescent="0.25">
      <c r="A66" s="47">
        <v>1</v>
      </c>
      <c r="B66" s="237" t="s">
        <v>39</v>
      </c>
      <c r="C66" s="238" t="s">
        <v>258</v>
      </c>
      <c r="D66" s="239" t="s">
        <v>259</v>
      </c>
      <c r="E66" s="51" t="s">
        <v>260</v>
      </c>
      <c r="F66" s="240">
        <v>12</v>
      </c>
      <c r="G66" s="241">
        <v>0</v>
      </c>
      <c r="H66" s="231" t="s">
        <v>261</v>
      </c>
      <c r="I66" s="60">
        <v>3812577</v>
      </c>
      <c r="J66" s="231" t="s">
        <v>97</v>
      </c>
      <c r="K66" s="235" t="s">
        <v>262</v>
      </c>
      <c r="L66" s="233">
        <v>44484</v>
      </c>
      <c r="M66" s="234" t="s">
        <v>47</v>
      </c>
      <c r="N66" s="235" t="s">
        <v>263</v>
      </c>
      <c r="O66" s="61" t="s">
        <v>261</v>
      </c>
      <c r="P66" s="234" t="s">
        <v>50</v>
      </c>
      <c r="Q66" s="233">
        <v>44484</v>
      </c>
      <c r="R66" s="243">
        <v>44848</v>
      </c>
      <c r="S66" s="234" t="s">
        <v>53</v>
      </c>
      <c r="T66" s="51">
        <v>520000</v>
      </c>
      <c r="U66" s="51">
        <v>52000</v>
      </c>
      <c r="V66" s="61"/>
      <c r="W66" s="62">
        <v>572000</v>
      </c>
      <c r="X66" s="62"/>
      <c r="Y66" s="62"/>
      <c r="Z66" s="62"/>
      <c r="AA66" s="62"/>
      <c r="AB66" s="287">
        <f t="shared" ref="AB66:AB76" si="52">X66+Y66+Z66+AA66</f>
        <v>0</v>
      </c>
      <c r="AC66" s="187"/>
      <c r="AD66" s="187"/>
      <c r="AE66" s="187"/>
      <c r="AF66" s="187"/>
      <c r="AG66" s="287">
        <f t="shared" ref="AG66:AG76" si="53">AC66+AD66+AE66+AF66</f>
        <v>0</v>
      </c>
      <c r="AH66" s="187"/>
      <c r="AI66" s="187"/>
      <c r="AJ66" s="187"/>
      <c r="AK66" s="187"/>
      <c r="AL66" s="287">
        <f t="shared" ref="AL66:AL76" si="54">AH66+AI66+AJ66+AK66</f>
        <v>0</v>
      </c>
      <c r="AM66" s="187"/>
      <c r="AN66" s="187"/>
      <c r="AO66" s="187"/>
      <c r="AP66" s="187"/>
      <c r="AQ66" s="287">
        <f t="shared" ref="AQ66:AQ76" si="55">AM66+AN66+AO66+AP66</f>
        <v>0</v>
      </c>
      <c r="AR66" s="187"/>
      <c r="AS66" s="187"/>
      <c r="AT66" s="187"/>
      <c r="AU66" s="187"/>
      <c r="AV66" s="287">
        <f t="shared" ref="AV66:AV76" si="56">AR66+AS66+AT66+AU66</f>
        <v>0</v>
      </c>
      <c r="AW66" s="187"/>
      <c r="AX66" s="187"/>
      <c r="AY66" s="187"/>
      <c r="AZ66" s="187"/>
      <c r="BA66" s="287">
        <f t="shared" ref="BA66:BA76" si="57">AW66+AX66+AY66+AZ66</f>
        <v>0</v>
      </c>
      <c r="BB66" s="187"/>
      <c r="BC66" s="187"/>
      <c r="BD66" s="187"/>
      <c r="BE66" s="187"/>
      <c r="BF66" s="287">
        <f t="shared" ref="BF66:BF76" si="58">BB66+BC66+BD66+BE66</f>
        <v>0</v>
      </c>
      <c r="BG66" s="187"/>
      <c r="BH66" s="187"/>
      <c r="BI66" s="187"/>
      <c r="BJ66" s="187"/>
      <c r="BK66" s="287">
        <f t="shared" ref="BK66:BK76" si="59">BG66+BH66+BI66+BJ66</f>
        <v>0</v>
      </c>
      <c r="BL66" s="187"/>
      <c r="BM66" s="187"/>
      <c r="BN66" s="187"/>
      <c r="BO66" s="187"/>
      <c r="BP66" s="287">
        <f t="shared" ref="BP66:BP76" si="60">BL66+BM66+BN66+BO66</f>
        <v>0</v>
      </c>
      <c r="BQ66" s="187"/>
      <c r="BR66" s="187"/>
      <c r="BS66" s="187">
        <f t="shared" ref="BS66:BS68" si="61">T66</f>
        <v>520000</v>
      </c>
      <c r="BT66" s="187"/>
      <c r="BU66" s="287">
        <f t="shared" ref="BU66:BU76" si="62">BQ66+BR66+BS66+BT66</f>
        <v>520000</v>
      </c>
      <c r="BV66" s="187"/>
      <c r="BW66" s="187"/>
      <c r="BX66" s="187"/>
      <c r="BY66" s="187"/>
      <c r="BZ66" s="287">
        <f t="shared" ref="BZ66:BZ76" si="63">BV66+BW66+BX66+BY66</f>
        <v>0</v>
      </c>
      <c r="CA66" s="187"/>
      <c r="CB66" s="187"/>
      <c r="CC66" s="187"/>
      <c r="CD66" s="187"/>
      <c r="CE66" s="287">
        <f t="shared" ref="CE66:CE76" si="64">CA66+CB66+CC66+CD66</f>
        <v>0</v>
      </c>
      <c r="CF66" s="292">
        <f t="shared" si="37"/>
        <v>520000</v>
      </c>
      <c r="CG66" s="61"/>
      <c r="CH66" s="1"/>
    </row>
    <row r="67" spans="1:87" x14ac:dyDescent="0.25">
      <c r="A67" s="47">
        <v>2</v>
      </c>
      <c r="B67" s="237" t="s">
        <v>39</v>
      </c>
      <c r="C67" s="238" t="s">
        <v>258</v>
      </c>
      <c r="D67" s="239" t="s">
        <v>259</v>
      </c>
      <c r="E67" s="51" t="s">
        <v>264</v>
      </c>
      <c r="F67" s="240">
        <v>30</v>
      </c>
      <c r="G67" s="241">
        <v>0</v>
      </c>
      <c r="H67" s="231" t="s">
        <v>261</v>
      </c>
      <c r="I67" s="60">
        <v>3812577</v>
      </c>
      <c r="J67" s="231" t="s">
        <v>97</v>
      </c>
      <c r="K67" s="235" t="s">
        <v>265</v>
      </c>
      <c r="L67" s="233">
        <v>44484</v>
      </c>
      <c r="M67" s="234" t="s">
        <v>47</v>
      </c>
      <c r="N67" s="235" t="s">
        <v>266</v>
      </c>
      <c r="O67" s="61" t="s">
        <v>261</v>
      </c>
      <c r="P67" s="234" t="s">
        <v>50</v>
      </c>
      <c r="Q67" s="233">
        <v>44484</v>
      </c>
      <c r="R67" s="243">
        <v>44848</v>
      </c>
      <c r="S67" s="234" t="s">
        <v>53</v>
      </c>
      <c r="T67" s="51">
        <v>1298500</v>
      </c>
      <c r="U67" s="51">
        <v>129850</v>
      </c>
      <c r="V67" s="61"/>
      <c r="W67" s="62">
        <v>1428350</v>
      </c>
      <c r="X67" s="62"/>
      <c r="Y67" s="62"/>
      <c r="Z67" s="62"/>
      <c r="AA67" s="62"/>
      <c r="AB67" s="287">
        <f t="shared" si="52"/>
        <v>0</v>
      </c>
      <c r="AC67" s="187"/>
      <c r="AD67" s="187"/>
      <c r="AE67" s="187"/>
      <c r="AF67" s="187"/>
      <c r="AG67" s="287">
        <f t="shared" si="53"/>
        <v>0</v>
      </c>
      <c r="AH67" s="187"/>
      <c r="AI67" s="187"/>
      <c r="AJ67" s="187"/>
      <c r="AK67" s="187"/>
      <c r="AL67" s="287">
        <f t="shared" si="54"/>
        <v>0</v>
      </c>
      <c r="AM67" s="187"/>
      <c r="AN67" s="187"/>
      <c r="AO67" s="187"/>
      <c r="AP67" s="187"/>
      <c r="AQ67" s="287">
        <f t="shared" si="55"/>
        <v>0</v>
      </c>
      <c r="AR67" s="187"/>
      <c r="AS67" s="187"/>
      <c r="AT67" s="187"/>
      <c r="AU67" s="187"/>
      <c r="AV67" s="287">
        <f t="shared" si="56"/>
        <v>0</v>
      </c>
      <c r="AW67" s="187"/>
      <c r="AX67" s="187"/>
      <c r="AY67" s="187"/>
      <c r="AZ67" s="187"/>
      <c r="BA67" s="287">
        <f t="shared" si="57"/>
        <v>0</v>
      </c>
      <c r="BB67" s="187"/>
      <c r="BC67" s="187"/>
      <c r="BD67" s="187"/>
      <c r="BE67" s="187"/>
      <c r="BF67" s="287">
        <f t="shared" si="58"/>
        <v>0</v>
      </c>
      <c r="BG67" s="187"/>
      <c r="BH67" s="187"/>
      <c r="BI67" s="187"/>
      <c r="BJ67" s="187"/>
      <c r="BK67" s="287">
        <f t="shared" si="59"/>
        <v>0</v>
      </c>
      <c r="BL67" s="187"/>
      <c r="BM67" s="187"/>
      <c r="BN67" s="187"/>
      <c r="BO67" s="187"/>
      <c r="BP67" s="287">
        <f t="shared" si="60"/>
        <v>0</v>
      </c>
      <c r="BQ67" s="187"/>
      <c r="BR67" s="187"/>
      <c r="BS67" s="187">
        <f t="shared" si="61"/>
        <v>1298500</v>
      </c>
      <c r="BT67" s="187"/>
      <c r="BU67" s="287">
        <f t="shared" si="62"/>
        <v>1298500</v>
      </c>
      <c r="BV67" s="187"/>
      <c r="BW67" s="187"/>
      <c r="BX67" s="187"/>
      <c r="BY67" s="187"/>
      <c r="BZ67" s="287">
        <f t="shared" si="63"/>
        <v>0</v>
      </c>
      <c r="CA67" s="187"/>
      <c r="CB67" s="187"/>
      <c r="CC67" s="187"/>
      <c r="CD67" s="187"/>
      <c r="CE67" s="287">
        <f t="shared" si="64"/>
        <v>0</v>
      </c>
      <c r="CF67" s="292">
        <f t="shared" si="37"/>
        <v>1298500</v>
      </c>
      <c r="CG67" s="61"/>
      <c r="CH67" s="1"/>
    </row>
    <row r="68" spans="1:87" x14ac:dyDescent="0.25">
      <c r="A68" s="47">
        <v>3</v>
      </c>
      <c r="B68" s="237" t="s">
        <v>39</v>
      </c>
      <c r="C68" s="238" t="s">
        <v>258</v>
      </c>
      <c r="D68" s="239" t="s">
        <v>259</v>
      </c>
      <c r="E68" s="51" t="s">
        <v>267</v>
      </c>
      <c r="F68" s="240">
        <v>20</v>
      </c>
      <c r="G68" s="241">
        <v>0</v>
      </c>
      <c r="H68" s="231" t="s">
        <v>261</v>
      </c>
      <c r="I68" s="60">
        <v>3812577</v>
      </c>
      <c r="J68" s="231" t="s">
        <v>97</v>
      </c>
      <c r="K68" s="235" t="s">
        <v>268</v>
      </c>
      <c r="L68" s="233">
        <v>44484</v>
      </c>
      <c r="M68" s="234" t="s">
        <v>47</v>
      </c>
      <c r="N68" s="235" t="s">
        <v>269</v>
      </c>
      <c r="O68" s="61" t="s">
        <v>261</v>
      </c>
      <c r="P68" s="234" t="s">
        <v>50</v>
      </c>
      <c r="Q68" s="233">
        <v>44484</v>
      </c>
      <c r="R68" s="243">
        <v>44848</v>
      </c>
      <c r="S68" s="234" t="s">
        <v>53</v>
      </c>
      <c r="T68" s="51">
        <v>866000</v>
      </c>
      <c r="U68" s="51">
        <v>86600</v>
      </c>
      <c r="V68" s="61"/>
      <c r="W68" s="62">
        <v>952600</v>
      </c>
      <c r="X68" s="62"/>
      <c r="Y68" s="62"/>
      <c r="Z68" s="62"/>
      <c r="AA68" s="62"/>
      <c r="AB68" s="287">
        <f t="shared" si="52"/>
        <v>0</v>
      </c>
      <c r="AC68" s="187"/>
      <c r="AD68" s="187"/>
      <c r="AE68" s="187"/>
      <c r="AF68" s="187"/>
      <c r="AG68" s="287">
        <f t="shared" si="53"/>
        <v>0</v>
      </c>
      <c r="AH68" s="187"/>
      <c r="AI68" s="187"/>
      <c r="AJ68" s="187"/>
      <c r="AK68" s="187"/>
      <c r="AL68" s="287">
        <f t="shared" si="54"/>
        <v>0</v>
      </c>
      <c r="AM68" s="187"/>
      <c r="AN68" s="187"/>
      <c r="AO68" s="187"/>
      <c r="AP68" s="187"/>
      <c r="AQ68" s="287">
        <f t="shared" si="55"/>
        <v>0</v>
      </c>
      <c r="AR68" s="187"/>
      <c r="AS68" s="187"/>
      <c r="AT68" s="187"/>
      <c r="AU68" s="187"/>
      <c r="AV68" s="287">
        <f t="shared" si="56"/>
        <v>0</v>
      </c>
      <c r="AW68" s="187"/>
      <c r="AX68" s="187"/>
      <c r="AY68" s="187"/>
      <c r="AZ68" s="187"/>
      <c r="BA68" s="287">
        <f t="shared" si="57"/>
        <v>0</v>
      </c>
      <c r="BB68" s="187"/>
      <c r="BC68" s="187"/>
      <c r="BD68" s="187"/>
      <c r="BE68" s="187"/>
      <c r="BF68" s="287">
        <f t="shared" si="58"/>
        <v>0</v>
      </c>
      <c r="BG68" s="187"/>
      <c r="BH68" s="187"/>
      <c r="BI68" s="187"/>
      <c r="BJ68" s="187"/>
      <c r="BK68" s="287">
        <f t="shared" si="59"/>
        <v>0</v>
      </c>
      <c r="BL68" s="187"/>
      <c r="BM68" s="187"/>
      <c r="BN68" s="187"/>
      <c r="BO68" s="187"/>
      <c r="BP68" s="287">
        <f t="shared" si="60"/>
        <v>0</v>
      </c>
      <c r="BQ68" s="187"/>
      <c r="BR68" s="187"/>
      <c r="BS68" s="187">
        <f t="shared" si="61"/>
        <v>866000</v>
      </c>
      <c r="BT68" s="187"/>
      <c r="BU68" s="287">
        <f t="shared" si="62"/>
        <v>866000</v>
      </c>
      <c r="BV68" s="187"/>
      <c r="BW68" s="187"/>
      <c r="BX68" s="187"/>
      <c r="BY68" s="187"/>
      <c r="BZ68" s="287">
        <f t="shared" si="63"/>
        <v>0</v>
      </c>
      <c r="CA68" s="187"/>
      <c r="CB68" s="187"/>
      <c r="CC68" s="187"/>
      <c r="CD68" s="187"/>
      <c r="CE68" s="287">
        <f t="shared" si="64"/>
        <v>0</v>
      </c>
      <c r="CF68" s="292">
        <f t="shared" si="37"/>
        <v>866000</v>
      </c>
      <c r="CG68" s="61"/>
      <c r="CH68" s="1"/>
    </row>
    <row r="69" spans="1:87" x14ac:dyDescent="0.25">
      <c r="A69" s="47">
        <v>4</v>
      </c>
      <c r="B69" s="237" t="s">
        <v>39</v>
      </c>
      <c r="C69" s="238" t="s">
        <v>258</v>
      </c>
      <c r="D69" s="239" t="s">
        <v>259</v>
      </c>
      <c r="E69" s="51" t="s">
        <v>267</v>
      </c>
      <c r="F69" s="240">
        <v>50</v>
      </c>
      <c r="G69" s="241">
        <v>0</v>
      </c>
      <c r="H69" s="231" t="s">
        <v>261</v>
      </c>
      <c r="I69" s="60">
        <v>3812577</v>
      </c>
      <c r="J69" s="231" t="s">
        <v>97</v>
      </c>
      <c r="K69" s="235" t="s">
        <v>270</v>
      </c>
      <c r="L69" s="233">
        <v>44484</v>
      </c>
      <c r="M69" s="234" t="s">
        <v>47</v>
      </c>
      <c r="N69" s="235" t="s">
        <v>271</v>
      </c>
      <c r="O69" s="61" t="s">
        <v>261</v>
      </c>
      <c r="P69" s="234" t="s">
        <v>50</v>
      </c>
      <c r="Q69" s="233">
        <v>44484</v>
      </c>
      <c r="R69" s="243">
        <v>44848</v>
      </c>
      <c r="S69" s="234" t="s">
        <v>53</v>
      </c>
      <c r="T69" s="51">
        <v>2165000</v>
      </c>
      <c r="U69" s="51">
        <v>216500</v>
      </c>
      <c r="V69" s="61"/>
      <c r="W69" s="62">
        <v>2381500</v>
      </c>
      <c r="X69" s="62"/>
      <c r="Y69" s="62"/>
      <c r="Z69" s="62"/>
      <c r="AA69" s="62"/>
      <c r="AB69" s="287">
        <f t="shared" si="52"/>
        <v>0</v>
      </c>
      <c r="AC69" s="187"/>
      <c r="AD69" s="187"/>
      <c r="AE69" s="187"/>
      <c r="AF69" s="187"/>
      <c r="AG69" s="287">
        <f t="shared" si="53"/>
        <v>0</v>
      </c>
      <c r="AH69" s="187"/>
      <c r="AI69" s="187"/>
      <c r="AJ69" s="187"/>
      <c r="AK69" s="187"/>
      <c r="AL69" s="287">
        <f t="shared" si="54"/>
        <v>0</v>
      </c>
      <c r="AM69" s="187"/>
      <c r="AN69" s="187"/>
      <c r="AO69" s="187"/>
      <c r="AP69" s="187"/>
      <c r="AQ69" s="287">
        <f t="shared" si="55"/>
        <v>0</v>
      </c>
      <c r="AR69" s="187"/>
      <c r="AS69" s="187"/>
      <c r="AT69" s="187"/>
      <c r="AU69" s="187"/>
      <c r="AV69" s="287">
        <f t="shared" si="56"/>
        <v>0</v>
      </c>
      <c r="AW69" s="187"/>
      <c r="AX69" s="187"/>
      <c r="AY69" s="187"/>
      <c r="AZ69" s="187"/>
      <c r="BA69" s="287">
        <f t="shared" si="57"/>
        <v>0</v>
      </c>
      <c r="BB69" s="187"/>
      <c r="BC69" s="187"/>
      <c r="BD69" s="187"/>
      <c r="BE69" s="187"/>
      <c r="BF69" s="287">
        <f t="shared" si="58"/>
        <v>0</v>
      </c>
      <c r="BG69" s="187"/>
      <c r="BH69" s="187"/>
      <c r="BI69" s="187"/>
      <c r="BJ69" s="187"/>
      <c r="BK69" s="287">
        <f t="shared" si="59"/>
        <v>0</v>
      </c>
      <c r="BL69" s="187"/>
      <c r="BM69" s="187"/>
      <c r="BN69" s="187"/>
      <c r="BO69" s="187"/>
      <c r="BP69" s="287">
        <f t="shared" si="60"/>
        <v>0</v>
      </c>
      <c r="BQ69" s="187"/>
      <c r="BR69" s="187"/>
      <c r="BS69" s="187">
        <f>T69</f>
        <v>2165000</v>
      </c>
      <c r="BT69" s="187"/>
      <c r="BU69" s="287">
        <f t="shared" si="62"/>
        <v>2165000</v>
      </c>
      <c r="BV69" s="187"/>
      <c r="BW69" s="187"/>
      <c r="BX69" s="187"/>
      <c r="BY69" s="187"/>
      <c r="BZ69" s="287">
        <f t="shared" si="63"/>
        <v>0</v>
      </c>
      <c r="CA69" s="187"/>
      <c r="CB69" s="187"/>
      <c r="CC69" s="187"/>
      <c r="CD69" s="187"/>
      <c r="CE69" s="287">
        <f t="shared" si="64"/>
        <v>0</v>
      </c>
      <c r="CF69" s="292">
        <f t="shared" si="37"/>
        <v>2165000</v>
      </c>
      <c r="CG69" s="61"/>
      <c r="CH69" s="1"/>
    </row>
    <row r="70" spans="1:87" x14ac:dyDescent="0.25">
      <c r="A70" s="47">
        <v>5</v>
      </c>
      <c r="B70" s="237" t="s">
        <v>39</v>
      </c>
      <c r="C70" s="238" t="s">
        <v>258</v>
      </c>
      <c r="D70" s="239" t="s">
        <v>259</v>
      </c>
      <c r="E70" s="51" t="s">
        <v>267</v>
      </c>
      <c r="F70" s="240">
        <v>50</v>
      </c>
      <c r="G70" s="241">
        <v>0</v>
      </c>
      <c r="H70" s="231" t="s">
        <v>261</v>
      </c>
      <c r="I70" s="60">
        <v>3812577</v>
      </c>
      <c r="J70" s="231" t="s">
        <v>97</v>
      </c>
      <c r="K70" s="235" t="s">
        <v>272</v>
      </c>
      <c r="L70" s="233">
        <v>44484</v>
      </c>
      <c r="M70" s="234" t="s">
        <v>47</v>
      </c>
      <c r="N70" s="235" t="s">
        <v>273</v>
      </c>
      <c r="O70" s="61" t="s">
        <v>261</v>
      </c>
      <c r="P70" s="234" t="s">
        <v>50</v>
      </c>
      <c r="Q70" s="233">
        <v>44484</v>
      </c>
      <c r="R70" s="243">
        <v>44848</v>
      </c>
      <c r="S70" s="234" t="s">
        <v>53</v>
      </c>
      <c r="T70" s="51">
        <v>2165000</v>
      </c>
      <c r="U70" s="51">
        <v>216500</v>
      </c>
      <c r="V70" s="61"/>
      <c r="W70" s="62">
        <v>2381500</v>
      </c>
      <c r="X70" s="62"/>
      <c r="Y70" s="62"/>
      <c r="Z70" s="62"/>
      <c r="AA70" s="62"/>
      <c r="AB70" s="287">
        <f t="shared" si="52"/>
        <v>0</v>
      </c>
      <c r="AC70" s="187"/>
      <c r="AD70" s="187"/>
      <c r="AE70" s="187"/>
      <c r="AF70" s="187"/>
      <c r="AG70" s="287">
        <f t="shared" si="53"/>
        <v>0</v>
      </c>
      <c r="AH70" s="187"/>
      <c r="AI70" s="187"/>
      <c r="AJ70" s="187"/>
      <c r="AK70" s="187"/>
      <c r="AL70" s="287">
        <f t="shared" si="54"/>
        <v>0</v>
      </c>
      <c r="AM70" s="187"/>
      <c r="AN70" s="187"/>
      <c r="AO70" s="187"/>
      <c r="AP70" s="187"/>
      <c r="AQ70" s="287">
        <f t="shared" si="55"/>
        <v>0</v>
      </c>
      <c r="AR70" s="187"/>
      <c r="AS70" s="187"/>
      <c r="AT70" s="187"/>
      <c r="AU70" s="187"/>
      <c r="AV70" s="287">
        <f t="shared" si="56"/>
        <v>0</v>
      </c>
      <c r="AW70" s="187"/>
      <c r="AX70" s="187"/>
      <c r="AY70" s="187"/>
      <c r="AZ70" s="187"/>
      <c r="BA70" s="287">
        <f t="shared" si="57"/>
        <v>0</v>
      </c>
      <c r="BB70" s="187"/>
      <c r="BC70" s="187"/>
      <c r="BD70" s="187"/>
      <c r="BE70" s="187"/>
      <c r="BF70" s="287">
        <f t="shared" si="58"/>
        <v>0</v>
      </c>
      <c r="BG70" s="187"/>
      <c r="BH70" s="187"/>
      <c r="BI70" s="187"/>
      <c r="BJ70" s="187"/>
      <c r="BK70" s="287">
        <f t="shared" si="59"/>
        <v>0</v>
      </c>
      <c r="BL70" s="187"/>
      <c r="BM70" s="187"/>
      <c r="BN70" s="187"/>
      <c r="BO70" s="187"/>
      <c r="BP70" s="287">
        <f t="shared" si="60"/>
        <v>0</v>
      </c>
      <c r="BQ70" s="187"/>
      <c r="BR70" s="187"/>
      <c r="BS70" s="187">
        <f t="shared" ref="BS70:BS76" si="65">T70</f>
        <v>2165000</v>
      </c>
      <c r="BT70" s="187"/>
      <c r="BU70" s="287">
        <f t="shared" si="62"/>
        <v>2165000</v>
      </c>
      <c r="BV70" s="187"/>
      <c r="BW70" s="187"/>
      <c r="BX70" s="187"/>
      <c r="BY70" s="187"/>
      <c r="BZ70" s="287">
        <f t="shared" si="63"/>
        <v>0</v>
      </c>
      <c r="CA70" s="187"/>
      <c r="CB70" s="187"/>
      <c r="CC70" s="187"/>
      <c r="CD70" s="187"/>
      <c r="CE70" s="287">
        <f t="shared" si="64"/>
        <v>0</v>
      </c>
      <c r="CF70" s="292">
        <f t="shared" si="37"/>
        <v>2165000</v>
      </c>
      <c r="CG70" s="61"/>
      <c r="CH70" s="1"/>
    </row>
    <row r="71" spans="1:87" x14ac:dyDescent="0.25">
      <c r="A71" s="47">
        <v>6</v>
      </c>
      <c r="B71" s="237" t="s">
        <v>39</v>
      </c>
      <c r="C71" s="238" t="s">
        <v>258</v>
      </c>
      <c r="D71" s="239" t="s">
        <v>259</v>
      </c>
      <c r="E71" s="51" t="s">
        <v>267</v>
      </c>
      <c r="F71" s="240">
        <v>25</v>
      </c>
      <c r="G71" s="241">
        <v>0</v>
      </c>
      <c r="H71" s="231" t="s">
        <v>261</v>
      </c>
      <c r="I71" s="60">
        <v>3812577</v>
      </c>
      <c r="J71" s="231" t="s">
        <v>97</v>
      </c>
      <c r="K71" s="235" t="s">
        <v>274</v>
      </c>
      <c r="L71" s="233">
        <v>44484</v>
      </c>
      <c r="M71" s="234" t="s">
        <v>47</v>
      </c>
      <c r="N71" s="235" t="s">
        <v>275</v>
      </c>
      <c r="O71" s="61" t="s">
        <v>261</v>
      </c>
      <c r="P71" s="234" t="s">
        <v>50</v>
      </c>
      <c r="Q71" s="233">
        <v>44484</v>
      </c>
      <c r="R71" s="243">
        <v>44848</v>
      </c>
      <c r="S71" s="234" t="s">
        <v>53</v>
      </c>
      <c r="T71" s="51">
        <v>1786363.6363636362</v>
      </c>
      <c r="U71" s="51">
        <v>178636.36363636365</v>
      </c>
      <c r="V71" s="61"/>
      <c r="W71" s="62">
        <v>1965000</v>
      </c>
      <c r="X71" s="62"/>
      <c r="Y71" s="62"/>
      <c r="Z71" s="62"/>
      <c r="AA71" s="62"/>
      <c r="AB71" s="287">
        <f t="shared" si="52"/>
        <v>0</v>
      </c>
      <c r="AC71" s="187"/>
      <c r="AD71" s="187"/>
      <c r="AE71" s="187"/>
      <c r="AF71" s="187"/>
      <c r="AG71" s="287">
        <f t="shared" si="53"/>
        <v>0</v>
      </c>
      <c r="AH71" s="187"/>
      <c r="AI71" s="187"/>
      <c r="AJ71" s="187"/>
      <c r="AK71" s="187"/>
      <c r="AL71" s="287">
        <f t="shared" si="54"/>
        <v>0</v>
      </c>
      <c r="AM71" s="187"/>
      <c r="AN71" s="187"/>
      <c r="AO71" s="187"/>
      <c r="AP71" s="187"/>
      <c r="AQ71" s="287">
        <f t="shared" si="55"/>
        <v>0</v>
      </c>
      <c r="AR71" s="187"/>
      <c r="AS71" s="187"/>
      <c r="AT71" s="187"/>
      <c r="AU71" s="187"/>
      <c r="AV71" s="287">
        <f t="shared" si="56"/>
        <v>0</v>
      </c>
      <c r="AW71" s="187"/>
      <c r="AX71" s="187"/>
      <c r="AY71" s="187"/>
      <c r="AZ71" s="187"/>
      <c r="BA71" s="287">
        <f t="shared" si="57"/>
        <v>0</v>
      </c>
      <c r="BB71" s="187"/>
      <c r="BC71" s="187"/>
      <c r="BD71" s="187"/>
      <c r="BE71" s="187"/>
      <c r="BF71" s="287">
        <f t="shared" si="58"/>
        <v>0</v>
      </c>
      <c r="BG71" s="187"/>
      <c r="BH71" s="187"/>
      <c r="BI71" s="187"/>
      <c r="BJ71" s="187"/>
      <c r="BK71" s="287">
        <f t="shared" si="59"/>
        <v>0</v>
      </c>
      <c r="BL71" s="187"/>
      <c r="BM71" s="187"/>
      <c r="BN71" s="187"/>
      <c r="BO71" s="187"/>
      <c r="BP71" s="287">
        <f t="shared" si="60"/>
        <v>0</v>
      </c>
      <c r="BQ71" s="187"/>
      <c r="BR71" s="187"/>
      <c r="BS71" s="187">
        <f t="shared" si="65"/>
        <v>1786363.6363636362</v>
      </c>
      <c r="BT71" s="187"/>
      <c r="BU71" s="287">
        <f t="shared" si="62"/>
        <v>1786363.6363636362</v>
      </c>
      <c r="BV71" s="187"/>
      <c r="BW71" s="187"/>
      <c r="BX71" s="187"/>
      <c r="BY71" s="187"/>
      <c r="BZ71" s="287">
        <f t="shared" si="63"/>
        <v>0</v>
      </c>
      <c r="CA71" s="187"/>
      <c r="CB71" s="187"/>
      <c r="CC71" s="187"/>
      <c r="CD71" s="187"/>
      <c r="CE71" s="287">
        <f t="shared" si="64"/>
        <v>0</v>
      </c>
      <c r="CF71" s="292">
        <f t="shared" si="37"/>
        <v>1786363.6363636362</v>
      </c>
      <c r="CG71" s="61"/>
      <c r="CH71" s="1"/>
    </row>
    <row r="72" spans="1:87" x14ac:dyDescent="0.25">
      <c r="A72" s="47">
        <v>7</v>
      </c>
      <c r="B72" s="237" t="s">
        <v>39</v>
      </c>
      <c r="C72" s="238" t="s">
        <v>258</v>
      </c>
      <c r="D72" s="239" t="s">
        <v>259</v>
      </c>
      <c r="E72" s="51" t="s">
        <v>267</v>
      </c>
      <c r="F72" s="240">
        <v>20</v>
      </c>
      <c r="G72" s="241">
        <v>0</v>
      </c>
      <c r="H72" s="231" t="s">
        <v>261</v>
      </c>
      <c r="I72" s="60">
        <v>3812577</v>
      </c>
      <c r="J72" s="231" t="s">
        <v>97</v>
      </c>
      <c r="K72" s="235" t="s">
        <v>276</v>
      </c>
      <c r="L72" s="233">
        <v>44484</v>
      </c>
      <c r="M72" s="234" t="s">
        <v>47</v>
      </c>
      <c r="N72" s="235" t="s">
        <v>277</v>
      </c>
      <c r="O72" s="61" t="s">
        <v>261</v>
      </c>
      <c r="P72" s="234" t="s">
        <v>50</v>
      </c>
      <c r="Q72" s="233">
        <v>44484</v>
      </c>
      <c r="R72" s="243">
        <v>44848</v>
      </c>
      <c r="S72" s="234" t="s">
        <v>53</v>
      </c>
      <c r="T72" s="51">
        <v>900000</v>
      </c>
      <c r="U72" s="51">
        <v>90000</v>
      </c>
      <c r="V72" s="61"/>
      <c r="W72" s="62">
        <v>990000</v>
      </c>
      <c r="X72" s="62"/>
      <c r="Y72" s="62"/>
      <c r="Z72" s="62"/>
      <c r="AA72" s="62"/>
      <c r="AB72" s="287">
        <f t="shared" si="52"/>
        <v>0</v>
      </c>
      <c r="AC72" s="187"/>
      <c r="AD72" s="187"/>
      <c r="AE72" s="187"/>
      <c r="AF72" s="187"/>
      <c r="AG72" s="287">
        <f t="shared" si="53"/>
        <v>0</v>
      </c>
      <c r="AH72" s="187"/>
      <c r="AI72" s="187"/>
      <c r="AJ72" s="187"/>
      <c r="AK72" s="187"/>
      <c r="AL72" s="287">
        <f t="shared" si="54"/>
        <v>0</v>
      </c>
      <c r="AM72" s="187"/>
      <c r="AN72" s="187"/>
      <c r="AO72" s="187"/>
      <c r="AP72" s="187"/>
      <c r="AQ72" s="287">
        <f t="shared" si="55"/>
        <v>0</v>
      </c>
      <c r="AR72" s="187"/>
      <c r="AS72" s="187"/>
      <c r="AT72" s="187"/>
      <c r="AU72" s="187"/>
      <c r="AV72" s="287">
        <f t="shared" si="56"/>
        <v>0</v>
      </c>
      <c r="AW72" s="187"/>
      <c r="AX72" s="187"/>
      <c r="AY72" s="187"/>
      <c r="AZ72" s="187"/>
      <c r="BA72" s="287">
        <f t="shared" si="57"/>
        <v>0</v>
      </c>
      <c r="BB72" s="187"/>
      <c r="BC72" s="187"/>
      <c r="BD72" s="187"/>
      <c r="BE72" s="187"/>
      <c r="BF72" s="287">
        <f t="shared" si="58"/>
        <v>0</v>
      </c>
      <c r="BG72" s="187"/>
      <c r="BH72" s="187"/>
      <c r="BI72" s="187"/>
      <c r="BJ72" s="187"/>
      <c r="BK72" s="287">
        <f t="shared" si="59"/>
        <v>0</v>
      </c>
      <c r="BL72" s="187"/>
      <c r="BM72" s="187"/>
      <c r="BN72" s="187"/>
      <c r="BO72" s="187"/>
      <c r="BP72" s="287">
        <f t="shared" si="60"/>
        <v>0</v>
      </c>
      <c r="BQ72" s="187"/>
      <c r="BR72" s="187"/>
      <c r="BS72" s="187">
        <f t="shared" si="65"/>
        <v>900000</v>
      </c>
      <c r="BT72" s="187"/>
      <c r="BU72" s="287">
        <f t="shared" si="62"/>
        <v>900000</v>
      </c>
      <c r="BV72" s="187"/>
      <c r="BW72" s="187"/>
      <c r="BX72" s="187"/>
      <c r="BY72" s="187"/>
      <c r="BZ72" s="287">
        <f t="shared" si="63"/>
        <v>0</v>
      </c>
      <c r="CA72" s="187"/>
      <c r="CB72" s="187"/>
      <c r="CC72" s="187"/>
      <c r="CD72" s="187"/>
      <c r="CE72" s="287">
        <f t="shared" si="64"/>
        <v>0</v>
      </c>
      <c r="CF72" s="292">
        <f t="shared" si="37"/>
        <v>900000</v>
      </c>
      <c r="CG72" s="61"/>
      <c r="CH72" s="1"/>
    </row>
    <row r="73" spans="1:87" x14ac:dyDescent="0.25">
      <c r="A73" s="47">
        <v>8</v>
      </c>
      <c r="B73" s="237" t="s">
        <v>39</v>
      </c>
      <c r="C73" s="238" t="s">
        <v>258</v>
      </c>
      <c r="D73" s="239" t="s">
        <v>259</v>
      </c>
      <c r="E73" s="51" t="s">
        <v>267</v>
      </c>
      <c r="F73" s="240">
        <v>25</v>
      </c>
      <c r="G73" s="241">
        <v>0</v>
      </c>
      <c r="H73" s="231" t="s">
        <v>261</v>
      </c>
      <c r="I73" s="60">
        <v>3812577</v>
      </c>
      <c r="J73" s="231" t="s">
        <v>97</v>
      </c>
      <c r="K73" s="235" t="s">
        <v>278</v>
      </c>
      <c r="L73" s="233">
        <v>44484</v>
      </c>
      <c r="M73" s="234" t="s">
        <v>47</v>
      </c>
      <c r="N73" s="235" t="s">
        <v>279</v>
      </c>
      <c r="O73" s="61" t="s">
        <v>261</v>
      </c>
      <c r="P73" s="234" t="s">
        <v>50</v>
      </c>
      <c r="Q73" s="233">
        <v>44484</v>
      </c>
      <c r="R73" s="243">
        <v>44848</v>
      </c>
      <c r="S73" s="234" t="s">
        <v>53</v>
      </c>
      <c r="T73" s="51">
        <v>1136363.6363636362</v>
      </c>
      <c r="U73" s="51">
        <v>113636.36363636363</v>
      </c>
      <c r="V73" s="61"/>
      <c r="W73" s="62">
        <v>1249999.9999999998</v>
      </c>
      <c r="X73" s="62"/>
      <c r="Y73" s="62"/>
      <c r="Z73" s="62"/>
      <c r="AA73" s="62"/>
      <c r="AB73" s="287">
        <f t="shared" si="52"/>
        <v>0</v>
      </c>
      <c r="AC73" s="187"/>
      <c r="AD73" s="187"/>
      <c r="AE73" s="187"/>
      <c r="AF73" s="187"/>
      <c r="AG73" s="287">
        <f t="shared" si="53"/>
        <v>0</v>
      </c>
      <c r="AH73" s="187"/>
      <c r="AI73" s="187"/>
      <c r="AJ73" s="187"/>
      <c r="AK73" s="187"/>
      <c r="AL73" s="287">
        <f t="shared" si="54"/>
        <v>0</v>
      </c>
      <c r="AM73" s="187"/>
      <c r="AN73" s="187"/>
      <c r="AO73" s="187"/>
      <c r="AP73" s="187"/>
      <c r="AQ73" s="287">
        <f t="shared" si="55"/>
        <v>0</v>
      </c>
      <c r="AR73" s="187"/>
      <c r="AS73" s="187"/>
      <c r="AT73" s="187"/>
      <c r="AU73" s="187"/>
      <c r="AV73" s="287">
        <f t="shared" si="56"/>
        <v>0</v>
      </c>
      <c r="AW73" s="187"/>
      <c r="AX73" s="187"/>
      <c r="AY73" s="187"/>
      <c r="AZ73" s="187"/>
      <c r="BA73" s="287">
        <f t="shared" si="57"/>
        <v>0</v>
      </c>
      <c r="BB73" s="187"/>
      <c r="BC73" s="187"/>
      <c r="BD73" s="187"/>
      <c r="BE73" s="187"/>
      <c r="BF73" s="287">
        <f t="shared" si="58"/>
        <v>0</v>
      </c>
      <c r="BG73" s="187"/>
      <c r="BH73" s="187"/>
      <c r="BI73" s="187"/>
      <c r="BJ73" s="187"/>
      <c r="BK73" s="287">
        <f t="shared" si="59"/>
        <v>0</v>
      </c>
      <c r="BL73" s="187"/>
      <c r="BM73" s="187"/>
      <c r="BN73" s="187"/>
      <c r="BO73" s="187"/>
      <c r="BP73" s="287">
        <f t="shared" si="60"/>
        <v>0</v>
      </c>
      <c r="BQ73" s="187"/>
      <c r="BR73" s="187"/>
      <c r="BS73" s="187">
        <f t="shared" si="65"/>
        <v>1136363.6363636362</v>
      </c>
      <c r="BT73" s="187"/>
      <c r="BU73" s="287">
        <f t="shared" si="62"/>
        <v>1136363.6363636362</v>
      </c>
      <c r="BV73" s="187"/>
      <c r="BW73" s="187"/>
      <c r="BX73" s="187"/>
      <c r="BY73" s="187"/>
      <c r="BZ73" s="287">
        <f t="shared" si="63"/>
        <v>0</v>
      </c>
      <c r="CA73" s="187"/>
      <c r="CB73" s="187"/>
      <c r="CC73" s="187"/>
      <c r="CD73" s="187"/>
      <c r="CE73" s="287">
        <f t="shared" si="64"/>
        <v>0</v>
      </c>
      <c r="CF73" s="292">
        <f t="shared" si="37"/>
        <v>1136363.6363636362</v>
      </c>
      <c r="CG73" s="61"/>
      <c r="CH73" s="1"/>
    </row>
    <row r="74" spans="1:87" x14ac:dyDescent="0.25">
      <c r="A74" s="47">
        <v>9</v>
      </c>
      <c r="B74" s="237" t="s">
        <v>39</v>
      </c>
      <c r="C74" s="238" t="s">
        <v>258</v>
      </c>
      <c r="D74" s="239" t="s">
        <v>259</v>
      </c>
      <c r="E74" s="51" t="s">
        <v>267</v>
      </c>
      <c r="F74" s="240">
        <v>40</v>
      </c>
      <c r="G74" s="241">
        <v>0</v>
      </c>
      <c r="H74" s="231" t="s">
        <v>261</v>
      </c>
      <c r="I74" s="60">
        <v>3812577</v>
      </c>
      <c r="J74" s="231" t="s">
        <v>97</v>
      </c>
      <c r="K74" s="235" t="s">
        <v>280</v>
      </c>
      <c r="L74" s="233">
        <v>44484</v>
      </c>
      <c r="M74" s="234" t="s">
        <v>47</v>
      </c>
      <c r="N74" s="235" t="s">
        <v>281</v>
      </c>
      <c r="O74" s="61" t="s">
        <v>261</v>
      </c>
      <c r="P74" s="234" t="s">
        <v>50</v>
      </c>
      <c r="Q74" s="233">
        <v>44484</v>
      </c>
      <c r="R74" s="243">
        <v>44848</v>
      </c>
      <c r="S74" s="234" t="s">
        <v>53</v>
      </c>
      <c r="T74" s="51">
        <v>1786363.6363636362</v>
      </c>
      <c r="U74" s="51">
        <v>178636.36363636365</v>
      </c>
      <c r="V74" s="61"/>
      <c r="W74" s="62">
        <v>1965000</v>
      </c>
      <c r="X74" s="62"/>
      <c r="Y74" s="62"/>
      <c r="Z74" s="62"/>
      <c r="AA74" s="62"/>
      <c r="AB74" s="287">
        <f t="shared" si="52"/>
        <v>0</v>
      </c>
      <c r="AC74" s="187"/>
      <c r="AD74" s="187"/>
      <c r="AE74" s="187"/>
      <c r="AF74" s="187"/>
      <c r="AG74" s="287">
        <f t="shared" si="53"/>
        <v>0</v>
      </c>
      <c r="AH74" s="187"/>
      <c r="AI74" s="187"/>
      <c r="AJ74" s="187"/>
      <c r="AK74" s="187"/>
      <c r="AL74" s="287">
        <f t="shared" si="54"/>
        <v>0</v>
      </c>
      <c r="AM74" s="187"/>
      <c r="AN74" s="187"/>
      <c r="AO74" s="187"/>
      <c r="AP74" s="187"/>
      <c r="AQ74" s="287">
        <f t="shared" si="55"/>
        <v>0</v>
      </c>
      <c r="AR74" s="187"/>
      <c r="AS74" s="187"/>
      <c r="AT74" s="187"/>
      <c r="AU74" s="187"/>
      <c r="AV74" s="287">
        <f t="shared" si="56"/>
        <v>0</v>
      </c>
      <c r="AW74" s="187"/>
      <c r="AX74" s="187"/>
      <c r="AY74" s="187"/>
      <c r="AZ74" s="187"/>
      <c r="BA74" s="287">
        <f t="shared" si="57"/>
        <v>0</v>
      </c>
      <c r="BB74" s="187"/>
      <c r="BC74" s="187"/>
      <c r="BD74" s="187"/>
      <c r="BE74" s="187"/>
      <c r="BF74" s="287">
        <f t="shared" si="58"/>
        <v>0</v>
      </c>
      <c r="BG74" s="187"/>
      <c r="BH74" s="187"/>
      <c r="BI74" s="187"/>
      <c r="BJ74" s="187"/>
      <c r="BK74" s="287">
        <f t="shared" si="59"/>
        <v>0</v>
      </c>
      <c r="BL74" s="187"/>
      <c r="BM74" s="187"/>
      <c r="BN74" s="187"/>
      <c r="BO74" s="187"/>
      <c r="BP74" s="287">
        <f t="shared" si="60"/>
        <v>0</v>
      </c>
      <c r="BQ74" s="187"/>
      <c r="BR74" s="187"/>
      <c r="BS74" s="187">
        <f t="shared" si="65"/>
        <v>1786363.6363636362</v>
      </c>
      <c r="BT74" s="187"/>
      <c r="BU74" s="287">
        <f t="shared" si="62"/>
        <v>1786363.6363636362</v>
      </c>
      <c r="BV74" s="187"/>
      <c r="BW74" s="187"/>
      <c r="BX74" s="187"/>
      <c r="BY74" s="187"/>
      <c r="BZ74" s="287">
        <f t="shared" si="63"/>
        <v>0</v>
      </c>
      <c r="CA74" s="187"/>
      <c r="CB74" s="187"/>
      <c r="CC74" s="187"/>
      <c r="CD74" s="187"/>
      <c r="CE74" s="287">
        <f t="shared" si="64"/>
        <v>0</v>
      </c>
      <c r="CF74" s="292">
        <f t="shared" si="37"/>
        <v>1786363.6363636362</v>
      </c>
      <c r="CG74" s="61"/>
      <c r="CH74" s="1"/>
    </row>
    <row r="75" spans="1:87" x14ac:dyDescent="0.25">
      <c r="A75" s="47">
        <v>10</v>
      </c>
      <c r="B75" s="237" t="s">
        <v>39</v>
      </c>
      <c r="C75" s="238" t="s">
        <v>258</v>
      </c>
      <c r="D75" s="239" t="s">
        <v>259</v>
      </c>
      <c r="E75" s="51" t="s">
        <v>267</v>
      </c>
      <c r="F75" s="240">
        <v>36</v>
      </c>
      <c r="G75" s="241">
        <v>0</v>
      </c>
      <c r="H75" s="231" t="s">
        <v>261</v>
      </c>
      <c r="I75" s="60">
        <v>3812577</v>
      </c>
      <c r="J75" s="231" t="s">
        <v>97</v>
      </c>
      <c r="K75" s="235" t="s">
        <v>282</v>
      </c>
      <c r="L75" s="233">
        <v>44484</v>
      </c>
      <c r="M75" s="234" t="s">
        <v>47</v>
      </c>
      <c r="N75" s="235" t="s">
        <v>283</v>
      </c>
      <c r="O75" s="61" t="s">
        <v>261</v>
      </c>
      <c r="P75" s="234" t="s">
        <v>50</v>
      </c>
      <c r="Q75" s="233">
        <v>44484</v>
      </c>
      <c r="R75" s="243">
        <v>44848</v>
      </c>
      <c r="S75" s="234" t="s">
        <v>53</v>
      </c>
      <c r="T75" s="51">
        <v>1636363.6363636362</v>
      </c>
      <c r="U75" s="51">
        <v>163636.36363636365</v>
      </c>
      <c r="V75" s="61"/>
      <c r="W75" s="62">
        <v>1800000</v>
      </c>
      <c r="X75" s="62"/>
      <c r="Y75" s="62"/>
      <c r="Z75" s="62"/>
      <c r="AA75" s="62"/>
      <c r="AB75" s="287">
        <f t="shared" si="52"/>
        <v>0</v>
      </c>
      <c r="AC75" s="187"/>
      <c r="AD75" s="187"/>
      <c r="AE75" s="187"/>
      <c r="AF75" s="187"/>
      <c r="AG75" s="287">
        <f t="shared" si="53"/>
        <v>0</v>
      </c>
      <c r="AH75" s="187"/>
      <c r="AI75" s="187"/>
      <c r="AJ75" s="187"/>
      <c r="AK75" s="187"/>
      <c r="AL75" s="287">
        <f t="shared" si="54"/>
        <v>0</v>
      </c>
      <c r="AM75" s="187"/>
      <c r="AN75" s="187"/>
      <c r="AO75" s="187"/>
      <c r="AP75" s="187"/>
      <c r="AQ75" s="287">
        <f t="shared" si="55"/>
        <v>0</v>
      </c>
      <c r="AR75" s="187"/>
      <c r="AS75" s="187"/>
      <c r="AT75" s="187"/>
      <c r="AU75" s="187"/>
      <c r="AV75" s="287">
        <f t="shared" si="56"/>
        <v>0</v>
      </c>
      <c r="AW75" s="187"/>
      <c r="AX75" s="187"/>
      <c r="AY75" s="187"/>
      <c r="AZ75" s="187"/>
      <c r="BA75" s="287">
        <f t="shared" si="57"/>
        <v>0</v>
      </c>
      <c r="BB75" s="187"/>
      <c r="BC75" s="187"/>
      <c r="BD75" s="187"/>
      <c r="BE75" s="187"/>
      <c r="BF75" s="287">
        <f t="shared" si="58"/>
        <v>0</v>
      </c>
      <c r="BG75" s="187"/>
      <c r="BH75" s="187"/>
      <c r="BI75" s="187"/>
      <c r="BJ75" s="187"/>
      <c r="BK75" s="287">
        <f t="shared" si="59"/>
        <v>0</v>
      </c>
      <c r="BL75" s="187"/>
      <c r="BM75" s="187"/>
      <c r="BN75" s="187"/>
      <c r="BO75" s="187"/>
      <c r="BP75" s="287">
        <f t="shared" si="60"/>
        <v>0</v>
      </c>
      <c r="BQ75" s="187"/>
      <c r="BR75" s="187"/>
      <c r="BS75" s="187">
        <f t="shared" si="65"/>
        <v>1636363.6363636362</v>
      </c>
      <c r="BT75" s="187"/>
      <c r="BU75" s="287">
        <f t="shared" si="62"/>
        <v>1636363.6363636362</v>
      </c>
      <c r="BV75" s="187"/>
      <c r="BW75" s="187"/>
      <c r="BX75" s="187"/>
      <c r="BY75" s="187"/>
      <c r="BZ75" s="287">
        <f t="shared" si="63"/>
        <v>0</v>
      </c>
      <c r="CA75" s="187"/>
      <c r="CB75" s="187"/>
      <c r="CC75" s="187"/>
      <c r="CD75" s="187"/>
      <c r="CE75" s="287">
        <f t="shared" si="64"/>
        <v>0</v>
      </c>
      <c r="CF75" s="292">
        <f t="shared" si="37"/>
        <v>1636363.6363636362</v>
      </c>
      <c r="CG75" s="61"/>
      <c r="CH75" s="1"/>
    </row>
    <row r="76" spans="1:87" x14ac:dyDescent="0.25">
      <c r="A76" s="47">
        <v>11</v>
      </c>
      <c r="B76" s="237" t="s">
        <v>39</v>
      </c>
      <c r="C76" s="238" t="s">
        <v>258</v>
      </c>
      <c r="D76" s="239" t="s">
        <v>259</v>
      </c>
      <c r="E76" s="51" t="s">
        <v>267</v>
      </c>
      <c r="F76" s="240">
        <v>30</v>
      </c>
      <c r="G76" s="241">
        <v>0</v>
      </c>
      <c r="H76" s="231" t="s">
        <v>261</v>
      </c>
      <c r="I76" s="60">
        <v>3812577</v>
      </c>
      <c r="J76" s="231" t="s">
        <v>97</v>
      </c>
      <c r="K76" s="235" t="s">
        <v>284</v>
      </c>
      <c r="L76" s="233">
        <v>44484</v>
      </c>
      <c r="M76" s="234" t="s">
        <v>47</v>
      </c>
      <c r="N76" s="235" t="s">
        <v>285</v>
      </c>
      <c r="O76" s="61" t="s">
        <v>261</v>
      </c>
      <c r="P76" s="234" t="s">
        <v>50</v>
      </c>
      <c r="Q76" s="233">
        <v>44484</v>
      </c>
      <c r="R76" s="243">
        <v>44848</v>
      </c>
      <c r="S76" s="234" t="s">
        <v>53</v>
      </c>
      <c r="T76" s="51">
        <v>1360000</v>
      </c>
      <c r="U76" s="51">
        <v>136000</v>
      </c>
      <c r="V76" s="61"/>
      <c r="W76" s="62">
        <v>1496000</v>
      </c>
      <c r="X76" s="62"/>
      <c r="Y76" s="62"/>
      <c r="Z76" s="62"/>
      <c r="AA76" s="62"/>
      <c r="AB76" s="287">
        <f t="shared" si="52"/>
        <v>0</v>
      </c>
      <c r="AC76" s="187"/>
      <c r="AD76" s="187"/>
      <c r="AE76" s="187"/>
      <c r="AF76" s="187"/>
      <c r="AG76" s="287">
        <f t="shared" si="53"/>
        <v>0</v>
      </c>
      <c r="AH76" s="187"/>
      <c r="AI76" s="187"/>
      <c r="AJ76" s="187"/>
      <c r="AK76" s="187"/>
      <c r="AL76" s="287">
        <f t="shared" si="54"/>
        <v>0</v>
      </c>
      <c r="AM76" s="187"/>
      <c r="AN76" s="187"/>
      <c r="AO76" s="187"/>
      <c r="AP76" s="187"/>
      <c r="AQ76" s="287">
        <f t="shared" si="55"/>
        <v>0</v>
      </c>
      <c r="AR76" s="187"/>
      <c r="AS76" s="187"/>
      <c r="AT76" s="187"/>
      <c r="AU76" s="187"/>
      <c r="AV76" s="287">
        <f t="shared" si="56"/>
        <v>0</v>
      </c>
      <c r="AW76" s="187"/>
      <c r="AX76" s="187"/>
      <c r="AY76" s="187"/>
      <c r="AZ76" s="187"/>
      <c r="BA76" s="287">
        <f t="shared" si="57"/>
        <v>0</v>
      </c>
      <c r="BB76" s="187"/>
      <c r="BC76" s="187"/>
      <c r="BD76" s="187"/>
      <c r="BE76" s="187"/>
      <c r="BF76" s="287">
        <f t="shared" si="58"/>
        <v>0</v>
      </c>
      <c r="BG76" s="187"/>
      <c r="BH76" s="187"/>
      <c r="BI76" s="187"/>
      <c r="BJ76" s="187"/>
      <c r="BK76" s="287">
        <f t="shared" si="59"/>
        <v>0</v>
      </c>
      <c r="BL76" s="187"/>
      <c r="BM76" s="187"/>
      <c r="BN76" s="187"/>
      <c r="BO76" s="187"/>
      <c r="BP76" s="287">
        <f t="shared" si="60"/>
        <v>0</v>
      </c>
      <c r="BQ76" s="187"/>
      <c r="BR76" s="187"/>
      <c r="BS76" s="187">
        <f t="shared" si="65"/>
        <v>1360000</v>
      </c>
      <c r="BT76" s="187"/>
      <c r="BU76" s="287">
        <f t="shared" si="62"/>
        <v>1360000</v>
      </c>
      <c r="BV76" s="187"/>
      <c r="BW76" s="187"/>
      <c r="BX76" s="187"/>
      <c r="BY76" s="187"/>
      <c r="BZ76" s="287">
        <f t="shared" si="63"/>
        <v>0</v>
      </c>
      <c r="CA76" s="187"/>
      <c r="CB76" s="187"/>
      <c r="CC76" s="187"/>
      <c r="CD76" s="187"/>
      <c r="CE76" s="287">
        <f t="shared" si="64"/>
        <v>0</v>
      </c>
      <c r="CF76" s="292">
        <f t="shared" si="37"/>
        <v>1360000</v>
      </c>
      <c r="CG76" s="61"/>
      <c r="CH76" s="1"/>
    </row>
    <row r="77" spans="1:87" x14ac:dyDescent="0.25">
      <c r="A77" s="47"/>
      <c r="B77" s="237"/>
      <c r="C77" s="238"/>
      <c r="D77" s="239"/>
      <c r="E77" s="51"/>
      <c r="F77" s="240"/>
      <c r="G77" s="241"/>
      <c r="H77" s="231"/>
      <c r="I77" s="234"/>
      <c r="J77" s="231"/>
      <c r="K77" s="235"/>
      <c r="L77" s="243"/>
      <c r="M77" s="234"/>
      <c r="N77" s="51"/>
      <c r="O77" s="61"/>
      <c r="P77" s="264"/>
      <c r="Q77" s="243"/>
      <c r="R77" s="243"/>
      <c r="S77" s="234"/>
      <c r="T77" s="51"/>
      <c r="U77" s="51"/>
      <c r="V77" s="61"/>
      <c r="W77" s="62"/>
      <c r="X77" s="62"/>
      <c r="Y77" s="62"/>
      <c r="Z77" s="62"/>
      <c r="AA77" s="62"/>
      <c r="AB77" s="290"/>
      <c r="AC77" s="187"/>
      <c r="AD77" s="187"/>
      <c r="AE77" s="187"/>
      <c r="AF77" s="187"/>
      <c r="AG77" s="290"/>
      <c r="AH77" s="187"/>
      <c r="AI77" s="187"/>
      <c r="AJ77" s="187"/>
      <c r="AK77" s="187"/>
      <c r="AL77" s="290"/>
      <c r="AM77" s="187"/>
      <c r="AN77" s="187"/>
      <c r="AO77" s="187"/>
      <c r="AP77" s="187"/>
      <c r="AQ77" s="290"/>
      <c r="AR77" s="187"/>
      <c r="AS77" s="187"/>
      <c r="AT77" s="187"/>
      <c r="AU77" s="187"/>
      <c r="AV77" s="290"/>
      <c r="AW77" s="187"/>
      <c r="AX77" s="187"/>
      <c r="AY77" s="187"/>
      <c r="AZ77" s="187"/>
      <c r="BA77" s="290"/>
      <c r="BB77" s="187"/>
      <c r="BC77" s="187"/>
      <c r="BD77" s="187"/>
      <c r="BE77" s="187"/>
      <c r="BF77" s="290"/>
      <c r="BG77" s="187"/>
      <c r="BH77" s="187"/>
      <c r="BI77" s="187"/>
      <c r="BJ77" s="187"/>
      <c r="BK77" s="290"/>
      <c r="BL77" s="187"/>
      <c r="BM77" s="187"/>
      <c r="BN77" s="187"/>
      <c r="BO77" s="187"/>
      <c r="BP77" s="290"/>
      <c r="BQ77" s="187"/>
      <c r="BR77" s="187"/>
      <c r="BS77" s="187"/>
      <c r="BT77" s="187"/>
      <c r="BU77" s="290"/>
      <c r="BV77" s="187"/>
      <c r="BW77" s="187"/>
      <c r="BX77" s="187"/>
      <c r="BY77" s="187"/>
      <c r="BZ77" s="290"/>
      <c r="CA77" s="187"/>
      <c r="CB77" s="187"/>
      <c r="CC77" s="187"/>
      <c r="CD77" s="187"/>
      <c r="CE77" s="290"/>
      <c r="CF77" s="292"/>
      <c r="CG77" s="61"/>
      <c r="CH77" s="1"/>
    </row>
    <row r="78" spans="1:87" x14ac:dyDescent="0.25">
      <c r="A78" s="47"/>
      <c r="B78" s="218"/>
      <c r="C78" s="219"/>
      <c r="D78" s="220"/>
      <c r="E78" s="221"/>
      <c r="F78" s="55" t="s">
        <v>38</v>
      </c>
      <c r="G78" s="55">
        <v>0</v>
      </c>
      <c r="H78" s="55">
        <v>0</v>
      </c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>
        <f>SUM(T66:T77)</f>
        <v>15619954.545454547</v>
      </c>
      <c r="U78" s="55">
        <f t="shared" ref="U78:CD78" si="66">SUM(U66:U77)</f>
        <v>1561995.4545454546</v>
      </c>
      <c r="V78" s="55">
        <f t="shared" si="66"/>
        <v>0</v>
      </c>
      <c r="W78" s="55">
        <f t="shared" si="66"/>
        <v>17181950</v>
      </c>
      <c r="X78" s="55">
        <f t="shared" si="66"/>
        <v>0</v>
      </c>
      <c r="Y78" s="55">
        <f t="shared" si="66"/>
        <v>0</v>
      </c>
      <c r="Z78" s="55">
        <f t="shared" si="66"/>
        <v>0</v>
      </c>
      <c r="AA78" s="55">
        <f t="shared" si="66"/>
        <v>0</v>
      </c>
      <c r="AB78" s="288">
        <f t="shared" si="66"/>
        <v>0</v>
      </c>
      <c r="AC78" s="55">
        <f t="shared" si="66"/>
        <v>0</v>
      </c>
      <c r="AD78" s="55">
        <f t="shared" si="66"/>
        <v>0</v>
      </c>
      <c r="AE78" s="55">
        <f t="shared" si="66"/>
        <v>0</v>
      </c>
      <c r="AF78" s="55">
        <f t="shared" si="66"/>
        <v>0</v>
      </c>
      <c r="AG78" s="288">
        <f t="shared" ref="AG78" si="67">SUM(AG66:AG77)</f>
        <v>0</v>
      </c>
      <c r="AH78" s="55">
        <f t="shared" si="66"/>
        <v>0</v>
      </c>
      <c r="AI78" s="55">
        <f t="shared" si="66"/>
        <v>0</v>
      </c>
      <c r="AJ78" s="55">
        <f t="shared" si="66"/>
        <v>0</v>
      </c>
      <c r="AK78" s="55">
        <f t="shared" si="66"/>
        <v>0</v>
      </c>
      <c r="AL78" s="288">
        <f t="shared" ref="AL78" si="68">SUM(AL66:AL77)</f>
        <v>0</v>
      </c>
      <c r="AM78" s="55">
        <f t="shared" si="66"/>
        <v>0</v>
      </c>
      <c r="AN78" s="55">
        <f t="shared" si="66"/>
        <v>0</v>
      </c>
      <c r="AO78" s="55">
        <f t="shared" si="66"/>
        <v>0</v>
      </c>
      <c r="AP78" s="55">
        <f t="shared" si="66"/>
        <v>0</v>
      </c>
      <c r="AQ78" s="288">
        <f t="shared" ref="AQ78" si="69">SUM(AQ66:AQ77)</f>
        <v>0</v>
      </c>
      <c r="AR78" s="55">
        <f t="shared" si="66"/>
        <v>0</v>
      </c>
      <c r="AS78" s="55">
        <f t="shared" si="66"/>
        <v>0</v>
      </c>
      <c r="AT78" s="55">
        <f t="shared" si="66"/>
        <v>0</v>
      </c>
      <c r="AU78" s="55">
        <f t="shared" si="66"/>
        <v>0</v>
      </c>
      <c r="AV78" s="288">
        <f t="shared" ref="AV78" si="70">SUM(AV66:AV77)</f>
        <v>0</v>
      </c>
      <c r="AW78" s="55">
        <f t="shared" si="66"/>
        <v>0</v>
      </c>
      <c r="AX78" s="55">
        <f t="shared" si="66"/>
        <v>0</v>
      </c>
      <c r="AY78" s="55">
        <f t="shared" si="66"/>
        <v>0</v>
      </c>
      <c r="AZ78" s="55">
        <f t="shared" si="66"/>
        <v>0</v>
      </c>
      <c r="BA78" s="288">
        <f t="shared" ref="BA78" si="71">SUM(BA66:BA77)</f>
        <v>0</v>
      </c>
      <c r="BB78" s="55">
        <f t="shared" si="66"/>
        <v>0</v>
      </c>
      <c r="BC78" s="55">
        <f t="shared" si="66"/>
        <v>0</v>
      </c>
      <c r="BD78" s="55">
        <f t="shared" si="66"/>
        <v>0</v>
      </c>
      <c r="BE78" s="55">
        <f t="shared" si="66"/>
        <v>0</v>
      </c>
      <c r="BF78" s="288">
        <f t="shared" ref="BF78" si="72">SUM(BF66:BF77)</f>
        <v>0</v>
      </c>
      <c r="BG78" s="55">
        <f t="shared" si="66"/>
        <v>0</v>
      </c>
      <c r="BH78" s="55">
        <f t="shared" si="66"/>
        <v>0</v>
      </c>
      <c r="BI78" s="55">
        <f t="shared" si="66"/>
        <v>0</v>
      </c>
      <c r="BJ78" s="55">
        <f t="shared" si="66"/>
        <v>0</v>
      </c>
      <c r="BK78" s="288">
        <f t="shared" ref="BK78" si="73">SUM(BK66:BK77)</f>
        <v>0</v>
      </c>
      <c r="BL78" s="55">
        <f t="shared" si="66"/>
        <v>0</v>
      </c>
      <c r="BM78" s="55">
        <f t="shared" si="66"/>
        <v>0</v>
      </c>
      <c r="BN78" s="55">
        <f t="shared" si="66"/>
        <v>0</v>
      </c>
      <c r="BO78" s="55">
        <f t="shared" si="66"/>
        <v>0</v>
      </c>
      <c r="BP78" s="288">
        <f t="shared" ref="BP78" si="74">SUM(BP66:BP77)</f>
        <v>0</v>
      </c>
      <c r="BQ78" s="55">
        <f t="shared" si="66"/>
        <v>0</v>
      </c>
      <c r="BR78" s="55">
        <f t="shared" si="66"/>
        <v>0</v>
      </c>
      <c r="BS78" s="55">
        <f t="shared" si="66"/>
        <v>15619954.545454547</v>
      </c>
      <c r="BT78" s="55">
        <f t="shared" si="66"/>
        <v>0</v>
      </c>
      <c r="BU78" s="288">
        <f t="shared" ref="BU78" si="75">SUM(BU66:BU77)</f>
        <v>15619954.545454547</v>
      </c>
      <c r="BV78" s="55">
        <f t="shared" si="66"/>
        <v>0</v>
      </c>
      <c r="BW78" s="55">
        <f t="shared" si="66"/>
        <v>0</v>
      </c>
      <c r="BX78" s="55">
        <f t="shared" si="66"/>
        <v>0</v>
      </c>
      <c r="BY78" s="55">
        <f t="shared" si="66"/>
        <v>0</v>
      </c>
      <c r="BZ78" s="288">
        <f t="shared" ref="BZ78" si="76">SUM(BZ66:BZ77)</f>
        <v>0</v>
      </c>
      <c r="CA78" s="55">
        <f t="shared" si="66"/>
        <v>0</v>
      </c>
      <c r="CB78" s="55">
        <f t="shared" si="66"/>
        <v>0</v>
      </c>
      <c r="CC78" s="55">
        <f t="shared" si="66"/>
        <v>0</v>
      </c>
      <c r="CD78" s="55">
        <f t="shared" si="66"/>
        <v>0</v>
      </c>
      <c r="CE78" s="288">
        <f t="shared" ref="CE78:CF78" si="77">SUM(CE66:CE77)</f>
        <v>0</v>
      </c>
      <c r="CF78" s="288">
        <f t="shared" si="77"/>
        <v>15619954.545454547</v>
      </c>
      <c r="CG78" s="55"/>
      <c r="CH78" s="1"/>
      <c r="CI78" s="1">
        <f>SUM(X78:CE78)</f>
        <v>31239909.090909094</v>
      </c>
    </row>
    <row r="79" spans="1:87" x14ac:dyDescent="0.25">
      <c r="A79" s="265" t="s">
        <v>286</v>
      </c>
      <c r="B79" s="237"/>
      <c r="C79" s="238"/>
      <c r="D79" s="239"/>
      <c r="E79" s="51"/>
      <c r="F79" s="240"/>
      <c r="G79" s="65"/>
      <c r="H79" s="262"/>
      <c r="I79" s="234"/>
      <c r="J79" s="262"/>
      <c r="K79" s="235"/>
      <c r="L79" s="243"/>
      <c r="M79" s="234"/>
      <c r="N79" s="51"/>
      <c r="O79" s="61"/>
      <c r="P79" s="266"/>
      <c r="Q79" s="243"/>
      <c r="R79" s="243"/>
      <c r="S79" s="234"/>
      <c r="T79" s="51"/>
      <c r="U79" s="51"/>
      <c r="V79" s="61"/>
      <c r="W79" s="62"/>
      <c r="X79" s="62"/>
      <c r="Y79" s="62"/>
      <c r="Z79" s="62"/>
      <c r="AA79" s="62"/>
      <c r="AB79" s="290"/>
      <c r="AC79" s="187"/>
      <c r="AD79" s="187"/>
      <c r="AE79" s="187"/>
      <c r="AF79" s="187"/>
      <c r="AG79" s="290"/>
      <c r="AH79" s="187"/>
      <c r="AI79" s="187"/>
      <c r="AJ79" s="187"/>
      <c r="AK79" s="187"/>
      <c r="AL79" s="290"/>
      <c r="AM79" s="187"/>
      <c r="AN79" s="187"/>
      <c r="AO79" s="187"/>
      <c r="AP79" s="187"/>
      <c r="AQ79" s="290"/>
      <c r="AR79" s="187"/>
      <c r="AS79" s="187"/>
      <c r="AT79" s="187"/>
      <c r="AU79" s="187"/>
      <c r="AV79" s="290"/>
      <c r="AW79" s="187"/>
      <c r="AX79" s="187"/>
      <c r="AY79" s="187"/>
      <c r="AZ79" s="187"/>
      <c r="BA79" s="290"/>
      <c r="BB79" s="187"/>
      <c r="BC79" s="187"/>
      <c r="BD79" s="187"/>
      <c r="BE79" s="187"/>
      <c r="BF79" s="290"/>
      <c r="BG79" s="187"/>
      <c r="BH79" s="187"/>
      <c r="BI79" s="187"/>
      <c r="BJ79" s="187"/>
      <c r="BK79" s="290"/>
      <c r="BL79" s="187"/>
      <c r="BM79" s="187"/>
      <c r="BN79" s="187"/>
      <c r="BO79" s="187"/>
      <c r="BP79" s="290"/>
      <c r="BQ79" s="187"/>
      <c r="BR79" s="187"/>
      <c r="BS79" s="187"/>
      <c r="BT79" s="187"/>
      <c r="BU79" s="290"/>
      <c r="BV79" s="187"/>
      <c r="BW79" s="187"/>
      <c r="BX79" s="187"/>
      <c r="BY79" s="187"/>
      <c r="BZ79" s="290"/>
      <c r="CA79" s="187"/>
      <c r="CB79" s="187"/>
      <c r="CC79" s="187"/>
      <c r="CD79" s="187"/>
      <c r="CE79" s="290"/>
      <c r="CF79" s="292"/>
      <c r="CG79" s="65"/>
      <c r="CH79" s="1"/>
    </row>
    <row r="80" spans="1:87" x14ac:dyDescent="0.25">
      <c r="A80" s="47">
        <v>1</v>
      </c>
      <c r="B80" s="237" t="s">
        <v>39</v>
      </c>
      <c r="C80" s="238" t="s">
        <v>287</v>
      </c>
      <c r="D80" s="239" t="s">
        <v>288</v>
      </c>
      <c r="E80" s="51" t="s">
        <v>289</v>
      </c>
      <c r="F80" s="240">
        <v>80</v>
      </c>
      <c r="G80" s="241">
        <v>0</v>
      </c>
      <c r="H80" s="231" t="s">
        <v>290</v>
      </c>
      <c r="I80" s="60" t="s">
        <v>291</v>
      </c>
      <c r="J80" s="231" t="s">
        <v>97</v>
      </c>
      <c r="K80" s="235" t="s">
        <v>292</v>
      </c>
      <c r="L80" s="233">
        <v>44013</v>
      </c>
      <c r="M80" s="234" t="s">
        <v>47</v>
      </c>
      <c r="N80" s="235" t="s">
        <v>293</v>
      </c>
      <c r="O80" s="61" t="s">
        <v>294</v>
      </c>
      <c r="P80" s="234" t="s">
        <v>50</v>
      </c>
      <c r="Q80" s="236">
        <v>44013</v>
      </c>
      <c r="R80" s="244">
        <v>44377</v>
      </c>
      <c r="S80" s="234" t="s">
        <v>53</v>
      </c>
      <c r="T80" s="51">
        <v>863636.36363636353</v>
      </c>
      <c r="U80" s="51">
        <v>86363.636363636353</v>
      </c>
      <c r="V80" s="61"/>
      <c r="W80" s="62">
        <v>949999.99999999988</v>
      </c>
      <c r="X80" s="62"/>
      <c r="Y80" s="62"/>
      <c r="Z80" s="62"/>
      <c r="AA80" s="62"/>
      <c r="AB80" s="287">
        <f t="shared" ref="AB80:AB86" si="78">X80+Y80+Z80+AA80</f>
        <v>0</v>
      </c>
      <c r="AC80" s="187"/>
      <c r="AD80" s="187"/>
      <c r="AE80" s="187"/>
      <c r="AF80" s="187"/>
      <c r="AG80" s="287">
        <f t="shared" ref="AG80:AG86" si="79">AC80+AD80+AE80+AF80</f>
        <v>0</v>
      </c>
      <c r="AH80" s="187"/>
      <c r="AI80" s="187"/>
      <c r="AJ80" s="187"/>
      <c r="AK80" s="187"/>
      <c r="AL80" s="287">
        <f t="shared" ref="AL80:AL86" si="80">AH80+AI80+AJ80+AK80</f>
        <v>0</v>
      </c>
      <c r="AM80" s="187"/>
      <c r="AN80" s="187"/>
      <c r="AO80" s="187"/>
      <c r="AP80" s="187"/>
      <c r="AQ80" s="287">
        <f t="shared" ref="AQ80:AQ86" si="81">AM80+AN80+AO80+AP80</f>
        <v>0</v>
      </c>
      <c r="AR80" s="187"/>
      <c r="AS80" s="187"/>
      <c r="AT80" s="187"/>
      <c r="AU80" s="187"/>
      <c r="AV80" s="287">
        <f t="shared" ref="AV80:AV86" si="82">AR80+AS80+AT80+AU80</f>
        <v>0</v>
      </c>
      <c r="AW80" s="187"/>
      <c r="AX80" s="187"/>
      <c r="AY80" s="187"/>
      <c r="AZ80" s="187"/>
      <c r="BA80" s="287">
        <f t="shared" ref="BA80:BA86" si="83">AW80+AX80+AY80+AZ80</f>
        <v>0</v>
      </c>
      <c r="BB80" s="187">
        <f>T80</f>
        <v>863636.36363636353</v>
      </c>
      <c r="BC80" s="187"/>
      <c r="BD80" s="187"/>
      <c r="BE80" s="187"/>
      <c r="BF80" s="287">
        <f t="shared" ref="BF80:BF86" si="84">BB80+BC80+BD80+BE80</f>
        <v>863636.36363636353</v>
      </c>
      <c r="BG80" s="187"/>
      <c r="BH80" s="187"/>
      <c r="BI80" s="187"/>
      <c r="BJ80" s="187"/>
      <c r="BK80" s="287">
        <f t="shared" ref="BK80:BK86" si="85">BG80+BH80+BI80+BJ80</f>
        <v>0</v>
      </c>
      <c r="BL80" s="187"/>
      <c r="BM80" s="187"/>
      <c r="BN80" s="187"/>
      <c r="BO80" s="187"/>
      <c r="BP80" s="287">
        <f t="shared" ref="BP80:BP86" si="86">BL80+BM80+BN80+BO80</f>
        <v>0</v>
      </c>
      <c r="BQ80" s="187"/>
      <c r="BR80" s="187"/>
      <c r="BS80" s="187"/>
      <c r="BT80" s="187"/>
      <c r="BU80" s="287">
        <f t="shared" ref="BU80:BU86" si="87">BQ80+BR80+BS80+BT80</f>
        <v>0</v>
      </c>
      <c r="BV80" s="187"/>
      <c r="BW80" s="187"/>
      <c r="BX80" s="187"/>
      <c r="BY80" s="187"/>
      <c r="BZ80" s="287">
        <f t="shared" ref="BZ80:BZ86" si="88">BV80+BW80+BX80+BY80</f>
        <v>0</v>
      </c>
      <c r="CA80" s="187"/>
      <c r="CB80" s="187"/>
      <c r="CC80" s="187"/>
      <c r="CD80" s="187"/>
      <c r="CE80" s="287">
        <f t="shared" ref="CE80:CE86" si="89">CA80+CB80+CC80+CD80</f>
        <v>0</v>
      </c>
      <c r="CF80" s="292">
        <f t="shared" ref="CF80:CF86" si="90">CE80+BZ80+BU80+BP80+BK80+BF80+BA80+AV80+AQ80+AL80+AG80+AB80</f>
        <v>863636.36363636353</v>
      </c>
      <c r="CG80" s="61"/>
      <c r="CH80" s="1"/>
    </row>
    <row r="81" spans="1:87" x14ac:dyDescent="0.25">
      <c r="A81" s="47">
        <v>2</v>
      </c>
      <c r="B81" s="237" t="s">
        <v>39</v>
      </c>
      <c r="C81" s="238" t="s">
        <v>287</v>
      </c>
      <c r="D81" s="239" t="s">
        <v>288</v>
      </c>
      <c r="E81" s="51" t="s">
        <v>295</v>
      </c>
      <c r="F81" s="240">
        <v>10</v>
      </c>
      <c r="G81" s="241">
        <v>0</v>
      </c>
      <c r="H81" s="231" t="s">
        <v>296</v>
      </c>
      <c r="I81" s="60" t="s">
        <v>291</v>
      </c>
      <c r="J81" s="231" t="s">
        <v>58</v>
      </c>
      <c r="K81" s="235" t="s">
        <v>297</v>
      </c>
      <c r="L81" s="236">
        <v>44230</v>
      </c>
      <c r="M81" s="234" t="s">
        <v>47</v>
      </c>
      <c r="N81" s="51" t="s">
        <v>298</v>
      </c>
      <c r="O81" s="61" t="s">
        <v>296</v>
      </c>
      <c r="P81" s="234" t="s">
        <v>50</v>
      </c>
      <c r="Q81" s="236">
        <v>44230</v>
      </c>
      <c r="R81" s="236">
        <v>44594</v>
      </c>
      <c r="S81" s="234" t="s">
        <v>53</v>
      </c>
      <c r="T81" s="51">
        <v>618181.81818181812</v>
      </c>
      <c r="U81" s="51">
        <v>61818.181818181816</v>
      </c>
      <c r="V81" s="61"/>
      <c r="W81" s="62">
        <v>679999.99999999988</v>
      </c>
      <c r="X81" s="62"/>
      <c r="Y81" s="62"/>
      <c r="Z81" s="62"/>
      <c r="AA81" s="62"/>
      <c r="AB81" s="287">
        <f t="shared" si="78"/>
        <v>0</v>
      </c>
      <c r="AC81" s="187">
        <f>T81</f>
        <v>618181.81818181812</v>
      </c>
      <c r="AD81" s="187"/>
      <c r="AE81" s="187"/>
      <c r="AF81" s="187"/>
      <c r="AG81" s="287">
        <f t="shared" si="79"/>
        <v>618181.81818181812</v>
      </c>
      <c r="AH81" s="187"/>
      <c r="AI81" s="187"/>
      <c r="AJ81" s="187"/>
      <c r="AK81" s="187"/>
      <c r="AL81" s="287">
        <f t="shared" si="80"/>
        <v>0</v>
      </c>
      <c r="AM81" s="187"/>
      <c r="AN81" s="187"/>
      <c r="AO81" s="187"/>
      <c r="AP81" s="187"/>
      <c r="AQ81" s="287">
        <f t="shared" si="81"/>
        <v>0</v>
      </c>
      <c r="AR81" s="187"/>
      <c r="AS81" s="187"/>
      <c r="AT81" s="187"/>
      <c r="AU81" s="187"/>
      <c r="AV81" s="287">
        <f t="shared" si="82"/>
        <v>0</v>
      </c>
      <c r="AW81" s="187"/>
      <c r="AX81" s="187"/>
      <c r="AY81" s="187"/>
      <c r="AZ81" s="187"/>
      <c r="BA81" s="287">
        <f t="shared" si="83"/>
        <v>0</v>
      </c>
      <c r="BB81" s="187"/>
      <c r="BC81" s="187"/>
      <c r="BD81" s="187"/>
      <c r="BE81" s="187"/>
      <c r="BF81" s="287">
        <f t="shared" si="84"/>
        <v>0</v>
      </c>
      <c r="BG81" s="187"/>
      <c r="BH81" s="187"/>
      <c r="BI81" s="187"/>
      <c r="BJ81" s="187"/>
      <c r="BK81" s="287">
        <f t="shared" si="85"/>
        <v>0</v>
      </c>
      <c r="BL81" s="187"/>
      <c r="BM81" s="187"/>
      <c r="BN81" s="187"/>
      <c r="BO81" s="187"/>
      <c r="BP81" s="287">
        <f t="shared" si="86"/>
        <v>0</v>
      </c>
      <c r="BQ81" s="187"/>
      <c r="BR81" s="187"/>
      <c r="BS81" s="187"/>
      <c r="BT81" s="187"/>
      <c r="BU81" s="287">
        <f t="shared" si="87"/>
        <v>0</v>
      </c>
      <c r="BV81" s="187"/>
      <c r="BW81" s="187"/>
      <c r="BX81" s="187"/>
      <c r="BY81" s="187"/>
      <c r="BZ81" s="287">
        <f t="shared" si="88"/>
        <v>0</v>
      </c>
      <c r="CA81" s="187"/>
      <c r="CB81" s="187"/>
      <c r="CC81" s="187"/>
      <c r="CD81" s="187"/>
      <c r="CE81" s="287">
        <f t="shared" si="89"/>
        <v>0</v>
      </c>
      <c r="CF81" s="292">
        <f t="shared" si="90"/>
        <v>618181.81818181812</v>
      </c>
      <c r="CG81" s="61"/>
      <c r="CH81" s="1"/>
    </row>
    <row r="82" spans="1:87" x14ac:dyDescent="0.25">
      <c r="A82" s="47">
        <v>3</v>
      </c>
      <c r="B82" s="237" t="s">
        <v>39</v>
      </c>
      <c r="C82" s="238" t="s">
        <v>287</v>
      </c>
      <c r="D82" s="239" t="s">
        <v>288</v>
      </c>
      <c r="E82" s="51" t="s">
        <v>295</v>
      </c>
      <c r="F82" s="240">
        <v>10</v>
      </c>
      <c r="G82" s="241">
        <v>0</v>
      </c>
      <c r="H82" s="231" t="s">
        <v>296</v>
      </c>
      <c r="I82" s="60" t="s">
        <v>291</v>
      </c>
      <c r="J82" s="231" t="s">
        <v>58</v>
      </c>
      <c r="K82" s="235" t="s">
        <v>299</v>
      </c>
      <c r="L82" s="236">
        <v>44230</v>
      </c>
      <c r="M82" s="234" t="s">
        <v>47</v>
      </c>
      <c r="N82" s="51" t="s">
        <v>300</v>
      </c>
      <c r="O82" s="61" t="s">
        <v>296</v>
      </c>
      <c r="P82" s="234" t="s">
        <v>50</v>
      </c>
      <c r="Q82" s="236">
        <v>44230</v>
      </c>
      <c r="R82" s="236">
        <v>44594</v>
      </c>
      <c r="S82" s="234" t="s">
        <v>53</v>
      </c>
      <c r="T82" s="51">
        <v>618181.81818181812</v>
      </c>
      <c r="U82" s="51">
        <v>61818.181818181816</v>
      </c>
      <c r="V82" s="61"/>
      <c r="W82" s="62">
        <v>679999.99999999988</v>
      </c>
      <c r="X82" s="62"/>
      <c r="Y82" s="62"/>
      <c r="Z82" s="62"/>
      <c r="AA82" s="62"/>
      <c r="AB82" s="287">
        <f t="shared" si="78"/>
        <v>0</v>
      </c>
      <c r="AC82" s="187">
        <f t="shared" ref="AC82:AC85" si="91">T82</f>
        <v>618181.81818181812</v>
      </c>
      <c r="AD82" s="187"/>
      <c r="AE82" s="187"/>
      <c r="AF82" s="187"/>
      <c r="AG82" s="287">
        <f t="shared" si="79"/>
        <v>618181.81818181812</v>
      </c>
      <c r="AH82" s="187"/>
      <c r="AI82" s="187"/>
      <c r="AJ82" s="187"/>
      <c r="AK82" s="187"/>
      <c r="AL82" s="287">
        <f t="shared" si="80"/>
        <v>0</v>
      </c>
      <c r="AM82" s="187"/>
      <c r="AN82" s="187"/>
      <c r="AO82" s="187"/>
      <c r="AP82" s="187"/>
      <c r="AQ82" s="287">
        <f t="shared" si="81"/>
        <v>0</v>
      </c>
      <c r="AR82" s="187"/>
      <c r="AS82" s="187"/>
      <c r="AT82" s="187"/>
      <c r="AU82" s="187"/>
      <c r="AV82" s="287">
        <f t="shared" si="82"/>
        <v>0</v>
      </c>
      <c r="AW82" s="187"/>
      <c r="AX82" s="187"/>
      <c r="AY82" s="187"/>
      <c r="AZ82" s="187"/>
      <c r="BA82" s="287">
        <f t="shared" si="83"/>
        <v>0</v>
      </c>
      <c r="BB82" s="187"/>
      <c r="BC82" s="187"/>
      <c r="BD82" s="187"/>
      <c r="BE82" s="187"/>
      <c r="BF82" s="287">
        <f t="shared" si="84"/>
        <v>0</v>
      </c>
      <c r="BG82" s="187"/>
      <c r="BH82" s="187"/>
      <c r="BI82" s="187"/>
      <c r="BJ82" s="187"/>
      <c r="BK82" s="287">
        <f t="shared" si="85"/>
        <v>0</v>
      </c>
      <c r="BL82" s="187"/>
      <c r="BM82" s="187"/>
      <c r="BN82" s="187"/>
      <c r="BO82" s="187"/>
      <c r="BP82" s="287">
        <f t="shared" si="86"/>
        <v>0</v>
      </c>
      <c r="BQ82" s="187"/>
      <c r="BR82" s="187"/>
      <c r="BS82" s="187"/>
      <c r="BT82" s="187"/>
      <c r="BU82" s="287">
        <f t="shared" si="87"/>
        <v>0</v>
      </c>
      <c r="BV82" s="187"/>
      <c r="BW82" s="187"/>
      <c r="BX82" s="187"/>
      <c r="BY82" s="187"/>
      <c r="BZ82" s="287">
        <f t="shared" si="88"/>
        <v>0</v>
      </c>
      <c r="CA82" s="187"/>
      <c r="CB82" s="187"/>
      <c r="CC82" s="187"/>
      <c r="CD82" s="187"/>
      <c r="CE82" s="287">
        <f t="shared" si="89"/>
        <v>0</v>
      </c>
      <c r="CF82" s="292">
        <f t="shared" si="90"/>
        <v>618181.81818181812</v>
      </c>
      <c r="CG82" s="61"/>
      <c r="CH82" s="1"/>
    </row>
    <row r="83" spans="1:87" x14ac:dyDescent="0.25">
      <c r="A83" s="47">
        <v>4</v>
      </c>
      <c r="B83" s="237" t="s">
        <v>39</v>
      </c>
      <c r="C83" s="238" t="s">
        <v>287</v>
      </c>
      <c r="D83" s="239" t="s">
        <v>288</v>
      </c>
      <c r="E83" s="51" t="s">
        <v>295</v>
      </c>
      <c r="F83" s="240">
        <v>10</v>
      </c>
      <c r="G83" s="241">
        <v>0</v>
      </c>
      <c r="H83" s="231" t="s">
        <v>296</v>
      </c>
      <c r="I83" s="60" t="s">
        <v>291</v>
      </c>
      <c r="J83" s="231" t="s">
        <v>58</v>
      </c>
      <c r="K83" s="235" t="s">
        <v>301</v>
      </c>
      <c r="L83" s="236">
        <v>44230</v>
      </c>
      <c r="M83" s="234" t="s">
        <v>47</v>
      </c>
      <c r="N83" s="51" t="s">
        <v>302</v>
      </c>
      <c r="O83" s="61" t="s">
        <v>296</v>
      </c>
      <c r="P83" s="234" t="s">
        <v>50</v>
      </c>
      <c r="Q83" s="236">
        <v>44230</v>
      </c>
      <c r="R83" s="236">
        <v>44594</v>
      </c>
      <c r="S83" s="234" t="s">
        <v>53</v>
      </c>
      <c r="T83" s="51">
        <v>618181.81818181812</v>
      </c>
      <c r="U83" s="51">
        <v>61818.181818181816</v>
      </c>
      <c r="V83" s="61"/>
      <c r="W83" s="62">
        <v>679999.99999999988</v>
      </c>
      <c r="X83" s="62"/>
      <c r="Y83" s="62"/>
      <c r="Z83" s="62"/>
      <c r="AA83" s="62"/>
      <c r="AB83" s="287">
        <f t="shared" si="78"/>
        <v>0</v>
      </c>
      <c r="AC83" s="187">
        <f t="shared" si="91"/>
        <v>618181.81818181812</v>
      </c>
      <c r="AD83" s="187"/>
      <c r="AE83" s="187"/>
      <c r="AF83" s="187"/>
      <c r="AG83" s="287">
        <f t="shared" si="79"/>
        <v>618181.81818181812</v>
      </c>
      <c r="AH83" s="187"/>
      <c r="AI83" s="187"/>
      <c r="AJ83" s="187"/>
      <c r="AK83" s="187"/>
      <c r="AL83" s="287">
        <f t="shared" si="80"/>
        <v>0</v>
      </c>
      <c r="AM83" s="187"/>
      <c r="AN83" s="187"/>
      <c r="AO83" s="187"/>
      <c r="AP83" s="187"/>
      <c r="AQ83" s="287">
        <f t="shared" si="81"/>
        <v>0</v>
      </c>
      <c r="AR83" s="187"/>
      <c r="AS83" s="187"/>
      <c r="AT83" s="187"/>
      <c r="AU83" s="187"/>
      <c r="AV83" s="287">
        <f t="shared" si="82"/>
        <v>0</v>
      </c>
      <c r="AW83" s="187"/>
      <c r="AX83" s="187"/>
      <c r="AY83" s="187"/>
      <c r="AZ83" s="187"/>
      <c r="BA83" s="287">
        <f t="shared" si="83"/>
        <v>0</v>
      </c>
      <c r="BB83" s="187"/>
      <c r="BC83" s="187"/>
      <c r="BD83" s="187"/>
      <c r="BE83" s="187"/>
      <c r="BF83" s="287">
        <f t="shared" si="84"/>
        <v>0</v>
      </c>
      <c r="BG83" s="187"/>
      <c r="BH83" s="187"/>
      <c r="BI83" s="187"/>
      <c r="BJ83" s="187"/>
      <c r="BK83" s="287">
        <f t="shared" si="85"/>
        <v>0</v>
      </c>
      <c r="BL83" s="187"/>
      <c r="BM83" s="187"/>
      <c r="BN83" s="187"/>
      <c r="BO83" s="187"/>
      <c r="BP83" s="287">
        <f t="shared" si="86"/>
        <v>0</v>
      </c>
      <c r="BQ83" s="187"/>
      <c r="BR83" s="187"/>
      <c r="BS83" s="187"/>
      <c r="BT83" s="187"/>
      <c r="BU83" s="287">
        <f t="shared" si="87"/>
        <v>0</v>
      </c>
      <c r="BV83" s="187"/>
      <c r="BW83" s="187"/>
      <c r="BX83" s="187"/>
      <c r="BY83" s="187"/>
      <c r="BZ83" s="287">
        <f t="shared" si="88"/>
        <v>0</v>
      </c>
      <c r="CA83" s="187"/>
      <c r="CB83" s="187"/>
      <c r="CC83" s="187"/>
      <c r="CD83" s="187"/>
      <c r="CE83" s="287">
        <f t="shared" si="89"/>
        <v>0</v>
      </c>
      <c r="CF83" s="292">
        <f t="shared" si="90"/>
        <v>618181.81818181812</v>
      </c>
      <c r="CG83" s="61"/>
      <c r="CH83" s="1"/>
    </row>
    <row r="84" spans="1:87" x14ac:dyDescent="0.25">
      <c r="A84" s="47">
        <v>5</v>
      </c>
      <c r="B84" s="237" t="s">
        <v>39</v>
      </c>
      <c r="C84" s="238" t="s">
        <v>287</v>
      </c>
      <c r="D84" s="239" t="s">
        <v>288</v>
      </c>
      <c r="E84" s="51" t="s">
        <v>295</v>
      </c>
      <c r="F84" s="240">
        <v>10</v>
      </c>
      <c r="G84" s="241">
        <v>0</v>
      </c>
      <c r="H84" s="231" t="s">
        <v>296</v>
      </c>
      <c r="I84" s="60" t="s">
        <v>291</v>
      </c>
      <c r="J84" s="231" t="s">
        <v>58</v>
      </c>
      <c r="K84" s="235" t="s">
        <v>303</v>
      </c>
      <c r="L84" s="236">
        <v>44230</v>
      </c>
      <c r="M84" s="234" t="s">
        <v>47</v>
      </c>
      <c r="N84" s="51" t="s">
        <v>304</v>
      </c>
      <c r="O84" s="61" t="s">
        <v>296</v>
      </c>
      <c r="P84" s="234" t="s">
        <v>50</v>
      </c>
      <c r="Q84" s="236">
        <v>44230</v>
      </c>
      <c r="R84" s="236">
        <v>44594</v>
      </c>
      <c r="S84" s="234" t="s">
        <v>53</v>
      </c>
      <c r="T84" s="51">
        <v>618181.81818181812</v>
      </c>
      <c r="U84" s="51">
        <v>61818.181818181816</v>
      </c>
      <c r="V84" s="61"/>
      <c r="W84" s="62">
        <v>679999.99999999988</v>
      </c>
      <c r="X84" s="62"/>
      <c r="Y84" s="62"/>
      <c r="Z84" s="62"/>
      <c r="AA84" s="62"/>
      <c r="AB84" s="287">
        <f t="shared" si="78"/>
        <v>0</v>
      </c>
      <c r="AC84" s="187">
        <f t="shared" si="91"/>
        <v>618181.81818181812</v>
      </c>
      <c r="AD84" s="187"/>
      <c r="AE84" s="187"/>
      <c r="AF84" s="187"/>
      <c r="AG84" s="287">
        <f t="shared" si="79"/>
        <v>618181.81818181812</v>
      </c>
      <c r="AH84" s="187"/>
      <c r="AI84" s="187"/>
      <c r="AJ84" s="187"/>
      <c r="AK84" s="187"/>
      <c r="AL84" s="287">
        <f t="shared" si="80"/>
        <v>0</v>
      </c>
      <c r="AM84" s="187"/>
      <c r="AN84" s="187"/>
      <c r="AO84" s="187"/>
      <c r="AP84" s="187"/>
      <c r="AQ84" s="287">
        <f t="shared" si="81"/>
        <v>0</v>
      </c>
      <c r="AR84" s="187"/>
      <c r="AS84" s="187"/>
      <c r="AT84" s="187"/>
      <c r="AU84" s="187"/>
      <c r="AV84" s="287">
        <f t="shared" si="82"/>
        <v>0</v>
      </c>
      <c r="AW84" s="187"/>
      <c r="AX84" s="187"/>
      <c r="AY84" s="187"/>
      <c r="AZ84" s="187"/>
      <c r="BA84" s="287">
        <f t="shared" si="83"/>
        <v>0</v>
      </c>
      <c r="BB84" s="187"/>
      <c r="BC84" s="187"/>
      <c r="BD84" s="187"/>
      <c r="BE84" s="187"/>
      <c r="BF84" s="287">
        <f t="shared" si="84"/>
        <v>0</v>
      </c>
      <c r="BG84" s="187"/>
      <c r="BH84" s="187"/>
      <c r="BI84" s="187"/>
      <c r="BJ84" s="187"/>
      <c r="BK84" s="287">
        <f t="shared" si="85"/>
        <v>0</v>
      </c>
      <c r="BL84" s="187"/>
      <c r="BM84" s="187"/>
      <c r="BN84" s="187"/>
      <c r="BO84" s="187"/>
      <c r="BP84" s="287">
        <f t="shared" si="86"/>
        <v>0</v>
      </c>
      <c r="BQ84" s="187"/>
      <c r="BR84" s="187"/>
      <c r="BS84" s="187"/>
      <c r="BT84" s="187"/>
      <c r="BU84" s="287">
        <f t="shared" si="87"/>
        <v>0</v>
      </c>
      <c r="BV84" s="187"/>
      <c r="BW84" s="187"/>
      <c r="BX84" s="187"/>
      <c r="BY84" s="187"/>
      <c r="BZ84" s="287">
        <f t="shared" si="88"/>
        <v>0</v>
      </c>
      <c r="CA84" s="187"/>
      <c r="CB84" s="187"/>
      <c r="CC84" s="187"/>
      <c r="CD84" s="187"/>
      <c r="CE84" s="287">
        <f t="shared" si="89"/>
        <v>0</v>
      </c>
      <c r="CF84" s="292">
        <f t="shared" si="90"/>
        <v>618181.81818181812</v>
      </c>
      <c r="CG84" s="61"/>
      <c r="CH84" s="1"/>
    </row>
    <row r="85" spans="1:87" x14ac:dyDescent="0.25">
      <c r="A85" s="47">
        <v>6</v>
      </c>
      <c r="B85" s="237" t="s">
        <v>39</v>
      </c>
      <c r="C85" s="238" t="s">
        <v>287</v>
      </c>
      <c r="D85" s="239" t="s">
        <v>288</v>
      </c>
      <c r="E85" s="51" t="s">
        <v>295</v>
      </c>
      <c r="F85" s="240">
        <v>10</v>
      </c>
      <c r="G85" s="241">
        <v>0</v>
      </c>
      <c r="H85" s="231" t="s">
        <v>296</v>
      </c>
      <c r="I85" s="60" t="s">
        <v>291</v>
      </c>
      <c r="J85" s="231" t="s">
        <v>58</v>
      </c>
      <c r="K85" s="235" t="s">
        <v>305</v>
      </c>
      <c r="L85" s="236">
        <v>44230</v>
      </c>
      <c r="M85" s="234" t="s">
        <v>47</v>
      </c>
      <c r="N85" s="51" t="s">
        <v>306</v>
      </c>
      <c r="O85" s="61" t="s">
        <v>296</v>
      </c>
      <c r="P85" s="234" t="s">
        <v>50</v>
      </c>
      <c r="Q85" s="236">
        <v>44230</v>
      </c>
      <c r="R85" s="236">
        <v>44594</v>
      </c>
      <c r="S85" s="234" t="s">
        <v>53</v>
      </c>
      <c r="T85" s="51">
        <v>618181.81818181812</v>
      </c>
      <c r="U85" s="51">
        <v>61818.181818181816</v>
      </c>
      <c r="V85" s="61"/>
      <c r="W85" s="62">
        <v>679999.99999999988</v>
      </c>
      <c r="X85" s="62"/>
      <c r="Y85" s="62"/>
      <c r="Z85" s="62"/>
      <c r="AA85" s="62"/>
      <c r="AB85" s="287">
        <f t="shared" si="78"/>
        <v>0</v>
      </c>
      <c r="AC85" s="187">
        <f t="shared" si="91"/>
        <v>618181.81818181812</v>
      </c>
      <c r="AD85" s="187"/>
      <c r="AE85" s="187"/>
      <c r="AF85" s="187"/>
      <c r="AG85" s="287">
        <f t="shared" si="79"/>
        <v>618181.81818181812</v>
      </c>
      <c r="AH85" s="187"/>
      <c r="AI85" s="187"/>
      <c r="AJ85" s="187"/>
      <c r="AK85" s="187"/>
      <c r="AL85" s="287">
        <f t="shared" si="80"/>
        <v>0</v>
      </c>
      <c r="AM85" s="187"/>
      <c r="AN85" s="187"/>
      <c r="AO85" s="187"/>
      <c r="AP85" s="187"/>
      <c r="AQ85" s="287">
        <f t="shared" si="81"/>
        <v>0</v>
      </c>
      <c r="AR85" s="187"/>
      <c r="AS85" s="187"/>
      <c r="AT85" s="187"/>
      <c r="AU85" s="187"/>
      <c r="AV85" s="287">
        <f t="shared" si="82"/>
        <v>0</v>
      </c>
      <c r="AW85" s="187"/>
      <c r="AX85" s="187"/>
      <c r="AY85" s="187"/>
      <c r="AZ85" s="187"/>
      <c r="BA85" s="287">
        <f t="shared" si="83"/>
        <v>0</v>
      </c>
      <c r="BB85" s="187"/>
      <c r="BC85" s="187"/>
      <c r="BD85" s="187"/>
      <c r="BE85" s="187"/>
      <c r="BF85" s="287">
        <f t="shared" si="84"/>
        <v>0</v>
      </c>
      <c r="BG85" s="187"/>
      <c r="BH85" s="187"/>
      <c r="BI85" s="187"/>
      <c r="BJ85" s="187"/>
      <c r="BK85" s="287">
        <f t="shared" si="85"/>
        <v>0</v>
      </c>
      <c r="BL85" s="187"/>
      <c r="BM85" s="187"/>
      <c r="BN85" s="187"/>
      <c r="BO85" s="187"/>
      <c r="BP85" s="287">
        <f t="shared" si="86"/>
        <v>0</v>
      </c>
      <c r="BQ85" s="187"/>
      <c r="BR85" s="187"/>
      <c r="BS85" s="187"/>
      <c r="BT85" s="187"/>
      <c r="BU85" s="287">
        <f t="shared" si="87"/>
        <v>0</v>
      </c>
      <c r="BV85" s="187"/>
      <c r="BW85" s="187"/>
      <c r="BX85" s="187"/>
      <c r="BY85" s="187"/>
      <c r="BZ85" s="287">
        <f t="shared" si="88"/>
        <v>0</v>
      </c>
      <c r="CA85" s="187"/>
      <c r="CB85" s="187"/>
      <c r="CC85" s="187"/>
      <c r="CD85" s="187"/>
      <c r="CE85" s="287">
        <f t="shared" si="89"/>
        <v>0</v>
      </c>
      <c r="CF85" s="292">
        <f t="shared" si="90"/>
        <v>618181.81818181812</v>
      </c>
      <c r="CG85" s="61"/>
      <c r="CH85" s="1"/>
    </row>
    <row r="86" spans="1:87" x14ac:dyDescent="0.25">
      <c r="A86" s="47">
        <v>7</v>
      </c>
      <c r="B86" s="237" t="s">
        <v>39</v>
      </c>
      <c r="C86" s="238" t="s">
        <v>287</v>
      </c>
      <c r="D86" s="239" t="s">
        <v>288</v>
      </c>
      <c r="E86" s="51" t="s">
        <v>307</v>
      </c>
      <c r="F86" s="240">
        <v>0</v>
      </c>
      <c r="G86" s="241">
        <v>0</v>
      </c>
      <c r="H86" s="231">
        <v>0</v>
      </c>
      <c r="I86" s="60" t="s">
        <v>291</v>
      </c>
      <c r="J86" s="231" t="s">
        <v>308</v>
      </c>
      <c r="K86" s="235" t="s">
        <v>309</v>
      </c>
      <c r="L86" s="236">
        <v>44714</v>
      </c>
      <c r="M86" s="234" t="s">
        <v>47</v>
      </c>
      <c r="N86" s="51" t="s">
        <v>310</v>
      </c>
      <c r="O86" s="61" t="s">
        <v>296</v>
      </c>
      <c r="P86" s="234" t="s">
        <v>50</v>
      </c>
      <c r="Q86" s="236">
        <v>44714</v>
      </c>
      <c r="R86" s="236">
        <v>45078</v>
      </c>
      <c r="S86" s="234" t="s">
        <v>53</v>
      </c>
      <c r="T86" s="51">
        <v>18018018.018018018</v>
      </c>
      <c r="U86" s="51">
        <v>1981981.981981982</v>
      </c>
      <c r="V86" s="61"/>
      <c r="W86" s="62">
        <v>20000000</v>
      </c>
      <c r="X86" s="62"/>
      <c r="Y86" s="62"/>
      <c r="Z86" s="62"/>
      <c r="AA86" s="62"/>
      <c r="AB86" s="287">
        <f t="shared" si="78"/>
        <v>0</v>
      </c>
      <c r="AC86" s="187"/>
      <c r="AD86" s="187"/>
      <c r="AE86" s="187"/>
      <c r="AF86" s="187"/>
      <c r="AG86" s="287">
        <f t="shared" si="79"/>
        <v>0</v>
      </c>
      <c r="AH86" s="187"/>
      <c r="AI86" s="187"/>
      <c r="AJ86" s="187"/>
      <c r="AK86" s="187"/>
      <c r="AL86" s="287">
        <f t="shared" si="80"/>
        <v>0</v>
      </c>
      <c r="AM86" s="187"/>
      <c r="AN86" s="187"/>
      <c r="AO86" s="187"/>
      <c r="AP86" s="187"/>
      <c r="AQ86" s="287">
        <f t="shared" si="81"/>
        <v>0</v>
      </c>
      <c r="AR86" s="187"/>
      <c r="AS86" s="187"/>
      <c r="AT86" s="187"/>
      <c r="AU86" s="187"/>
      <c r="AV86" s="287">
        <f t="shared" si="82"/>
        <v>0</v>
      </c>
      <c r="AW86" s="187">
        <f>T86</f>
        <v>18018018.018018018</v>
      </c>
      <c r="AX86" s="187"/>
      <c r="AY86" s="187"/>
      <c r="AZ86" s="187"/>
      <c r="BA86" s="287">
        <f t="shared" si="83"/>
        <v>18018018.018018018</v>
      </c>
      <c r="BB86" s="187"/>
      <c r="BC86" s="187"/>
      <c r="BD86" s="187"/>
      <c r="BE86" s="187"/>
      <c r="BF86" s="287">
        <f t="shared" si="84"/>
        <v>0</v>
      </c>
      <c r="BG86" s="187"/>
      <c r="BH86" s="187"/>
      <c r="BI86" s="187"/>
      <c r="BJ86" s="187"/>
      <c r="BK86" s="287">
        <f t="shared" si="85"/>
        <v>0</v>
      </c>
      <c r="BL86" s="187"/>
      <c r="BM86" s="187"/>
      <c r="BN86" s="187"/>
      <c r="BO86" s="187"/>
      <c r="BP86" s="287">
        <f t="shared" si="86"/>
        <v>0</v>
      </c>
      <c r="BQ86" s="187"/>
      <c r="BR86" s="187"/>
      <c r="BS86" s="187"/>
      <c r="BT86" s="187"/>
      <c r="BU86" s="287">
        <f t="shared" si="87"/>
        <v>0</v>
      </c>
      <c r="BV86" s="187"/>
      <c r="BW86" s="187"/>
      <c r="BX86" s="187"/>
      <c r="BY86" s="187"/>
      <c r="BZ86" s="287">
        <f t="shared" si="88"/>
        <v>0</v>
      </c>
      <c r="CA86" s="187"/>
      <c r="CB86" s="187"/>
      <c r="CC86" s="187"/>
      <c r="CD86" s="187"/>
      <c r="CE86" s="287">
        <f t="shared" si="89"/>
        <v>0</v>
      </c>
      <c r="CF86" s="292">
        <f t="shared" si="90"/>
        <v>18018018.018018018</v>
      </c>
      <c r="CG86" s="61"/>
      <c r="CH86" s="1"/>
    </row>
    <row r="87" spans="1:87" x14ac:dyDescent="0.25">
      <c r="A87" s="47"/>
      <c r="B87" s="218"/>
      <c r="C87" s="219"/>
      <c r="D87" s="220"/>
      <c r="E87" s="221"/>
      <c r="F87" s="55" t="s">
        <v>38</v>
      </c>
      <c r="G87" s="55">
        <v>0</v>
      </c>
      <c r="H87" s="55">
        <v>0</v>
      </c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>
        <f>SUM(T80:T86)</f>
        <v>21972563.472563475</v>
      </c>
      <c r="U87" s="55">
        <f t="shared" ref="U87:CD87" si="92">SUM(U80:U86)</f>
        <v>2377436.5274365274</v>
      </c>
      <c r="V87" s="55">
        <f t="shared" si="92"/>
        <v>0</v>
      </c>
      <c r="W87" s="55">
        <f t="shared" si="92"/>
        <v>24350000</v>
      </c>
      <c r="X87" s="55">
        <f t="shared" si="92"/>
        <v>0</v>
      </c>
      <c r="Y87" s="55">
        <f t="shared" si="92"/>
        <v>0</v>
      </c>
      <c r="Z87" s="55">
        <f t="shared" si="92"/>
        <v>0</v>
      </c>
      <c r="AA87" s="55">
        <f t="shared" si="92"/>
        <v>0</v>
      </c>
      <c r="AB87" s="288">
        <f t="shared" si="92"/>
        <v>0</v>
      </c>
      <c r="AC87" s="55">
        <f t="shared" si="92"/>
        <v>3090909.0909090908</v>
      </c>
      <c r="AD87" s="55">
        <f t="shared" si="92"/>
        <v>0</v>
      </c>
      <c r="AE87" s="55">
        <f t="shared" si="92"/>
        <v>0</v>
      </c>
      <c r="AF87" s="55">
        <f t="shared" si="92"/>
        <v>0</v>
      </c>
      <c r="AG87" s="288">
        <f t="shared" ref="AG87" si="93">SUM(AG80:AG86)</f>
        <v>3090909.0909090908</v>
      </c>
      <c r="AH87" s="55">
        <f t="shared" si="92"/>
        <v>0</v>
      </c>
      <c r="AI87" s="55">
        <f t="shared" si="92"/>
        <v>0</v>
      </c>
      <c r="AJ87" s="55">
        <f t="shared" si="92"/>
        <v>0</v>
      </c>
      <c r="AK87" s="55">
        <f t="shared" si="92"/>
        <v>0</v>
      </c>
      <c r="AL87" s="288">
        <f t="shared" ref="AL87" si="94">SUM(AL80:AL86)</f>
        <v>0</v>
      </c>
      <c r="AM87" s="55">
        <f t="shared" si="92"/>
        <v>0</v>
      </c>
      <c r="AN87" s="55">
        <f t="shared" si="92"/>
        <v>0</v>
      </c>
      <c r="AO87" s="55">
        <f t="shared" si="92"/>
        <v>0</v>
      </c>
      <c r="AP87" s="55">
        <f t="shared" si="92"/>
        <v>0</v>
      </c>
      <c r="AQ87" s="288">
        <f t="shared" ref="AQ87" si="95">SUM(AQ80:AQ86)</f>
        <v>0</v>
      </c>
      <c r="AR87" s="55">
        <f t="shared" si="92"/>
        <v>0</v>
      </c>
      <c r="AS87" s="55">
        <f t="shared" si="92"/>
        <v>0</v>
      </c>
      <c r="AT87" s="55">
        <f t="shared" si="92"/>
        <v>0</v>
      </c>
      <c r="AU87" s="55">
        <f t="shared" si="92"/>
        <v>0</v>
      </c>
      <c r="AV87" s="288">
        <f t="shared" ref="AV87" si="96">SUM(AV80:AV86)</f>
        <v>0</v>
      </c>
      <c r="AW87" s="55">
        <f t="shared" si="92"/>
        <v>18018018.018018018</v>
      </c>
      <c r="AX87" s="55">
        <f t="shared" si="92"/>
        <v>0</v>
      </c>
      <c r="AY87" s="55">
        <f t="shared" si="92"/>
        <v>0</v>
      </c>
      <c r="AZ87" s="55">
        <f t="shared" si="92"/>
        <v>0</v>
      </c>
      <c r="BA87" s="288">
        <f t="shared" ref="BA87" si="97">SUM(BA80:BA86)</f>
        <v>18018018.018018018</v>
      </c>
      <c r="BB87" s="55">
        <f t="shared" si="92"/>
        <v>863636.36363636353</v>
      </c>
      <c r="BC87" s="55">
        <f t="shared" si="92"/>
        <v>0</v>
      </c>
      <c r="BD87" s="55">
        <f t="shared" si="92"/>
        <v>0</v>
      </c>
      <c r="BE87" s="55">
        <f t="shared" si="92"/>
        <v>0</v>
      </c>
      <c r="BF87" s="288">
        <f t="shared" ref="BF87" si="98">SUM(BF80:BF86)</f>
        <v>863636.36363636353</v>
      </c>
      <c r="BG87" s="55">
        <f t="shared" si="92"/>
        <v>0</v>
      </c>
      <c r="BH87" s="55">
        <f t="shared" si="92"/>
        <v>0</v>
      </c>
      <c r="BI87" s="55">
        <f t="shared" si="92"/>
        <v>0</v>
      </c>
      <c r="BJ87" s="55">
        <f t="shared" si="92"/>
        <v>0</v>
      </c>
      <c r="BK87" s="288">
        <f t="shared" ref="BK87" si="99">SUM(BK80:BK86)</f>
        <v>0</v>
      </c>
      <c r="BL87" s="55">
        <f t="shared" si="92"/>
        <v>0</v>
      </c>
      <c r="BM87" s="55">
        <f t="shared" si="92"/>
        <v>0</v>
      </c>
      <c r="BN87" s="55">
        <f t="shared" si="92"/>
        <v>0</v>
      </c>
      <c r="BO87" s="55">
        <f t="shared" si="92"/>
        <v>0</v>
      </c>
      <c r="BP87" s="288">
        <f t="shared" ref="BP87" si="100">SUM(BP80:BP86)</f>
        <v>0</v>
      </c>
      <c r="BQ87" s="55">
        <f t="shared" si="92"/>
        <v>0</v>
      </c>
      <c r="BR87" s="55">
        <f t="shared" si="92"/>
        <v>0</v>
      </c>
      <c r="BS87" s="55">
        <f t="shared" si="92"/>
        <v>0</v>
      </c>
      <c r="BT87" s="55">
        <f t="shared" si="92"/>
        <v>0</v>
      </c>
      <c r="BU87" s="288">
        <f t="shared" ref="BU87" si="101">SUM(BU80:BU86)</f>
        <v>0</v>
      </c>
      <c r="BV87" s="55">
        <f t="shared" si="92"/>
        <v>0</v>
      </c>
      <c r="BW87" s="55">
        <f t="shared" si="92"/>
        <v>0</v>
      </c>
      <c r="BX87" s="55">
        <f t="shared" si="92"/>
        <v>0</v>
      </c>
      <c r="BY87" s="55">
        <f t="shared" si="92"/>
        <v>0</v>
      </c>
      <c r="BZ87" s="288">
        <f t="shared" ref="BZ87" si="102">SUM(BZ80:BZ86)</f>
        <v>0</v>
      </c>
      <c r="CA87" s="55">
        <f t="shared" si="92"/>
        <v>0</v>
      </c>
      <c r="CB87" s="55">
        <f t="shared" si="92"/>
        <v>0</v>
      </c>
      <c r="CC87" s="55">
        <f t="shared" si="92"/>
        <v>0</v>
      </c>
      <c r="CD87" s="55">
        <f t="shared" si="92"/>
        <v>0</v>
      </c>
      <c r="CE87" s="288">
        <f t="shared" ref="CE87:CF87" si="103">SUM(CE80:CE86)</f>
        <v>0</v>
      </c>
      <c r="CF87" s="288">
        <f t="shared" si="103"/>
        <v>21972563.472563475</v>
      </c>
      <c r="CG87" s="55"/>
      <c r="CH87" s="1"/>
      <c r="CI87" s="1">
        <f>SUM(X87:CE87)</f>
        <v>43945126.945126951</v>
      </c>
    </row>
    <row r="88" spans="1:87" x14ac:dyDescent="0.25">
      <c r="A88" s="265" t="s">
        <v>311</v>
      </c>
      <c r="B88" s="237"/>
      <c r="C88" s="238"/>
      <c r="D88" s="239"/>
      <c r="E88" s="51"/>
      <c r="F88" s="240"/>
      <c r="G88" s="65"/>
      <c r="H88" s="262"/>
      <c r="I88" s="234"/>
      <c r="J88" s="262"/>
      <c r="K88" s="235"/>
      <c r="L88" s="233"/>
      <c r="M88" s="234"/>
      <c r="N88" s="51"/>
      <c r="O88" s="61"/>
      <c r="P88" s="234"/>
      <c r="Q88" s="233"/>
      <c r="R88" s="267"/>
      <c r="S88" s="234"/>
      <c r="T88" s="51"/>
      <c r="U88" s="51"/>
      <c r="V88" s="61"/>
      <c r="W88" s="62"/>
      <c r="X88" s="62"/>
      <c r="Y88" s="62"/>
      <c r="Z88" s="62"/>
      <c r="AA88" s="62"/>
      <c r="AB88" s="290"/>
      <c r="AC88" s="187"/>
      <c r="AD88" s="187"/>
      <c r="AE88" s="187"/>
      <c r="AF88" s="187"/>
      <c r="AG88" s="290"/>
      <c r="AH88" s="187"/>
      <c r="AI88" s="187"/>
      <c r="AJ88" s="187"/>
      <c r="AK88" s="187"/>
      <c r="AL88" s="290"/>
      <c r="AM88" s="187"/>
      <c r="AN88" s="187"/>
      <c r="AO88" s="187"/>
      <c r="AP88" s="187"/>
      <c r="AQ88" s="290"/>
      <c r="AR88" s="187"/>
      <c r="AS88" s="187"/>
      <c r="AT88" s="187"/>
      <c r="AU88" s="187"/>
      <c r="AV88" s="290"/>
      <c r="AW88" s="187"/>
      <c r="AX88" s="187"/>
      <c r="AY88" s="187"/>
      <c r="AZ88" s="187"/>
      <c r="BA88" s="290"/>
      <c r="BB88" s="187"/>
      <c r="BC88" s="187"/>
      <c r="BD88" s="187"/>
      <c r="BE88" s="187"/>
      <c r="BF88" s="290"/>
      <c r="BG88" s="187"/>
      <c r="BH88" s="187"/>
      <c r="BI88" s="187"/>
      <c r="BJ88" s="187"/>
      <c r="BK88" s="290"/>
      <c r="BL88" s="187"/>
      <c r="BM88" s="187"/>
      <c r="BN88" s="187"/>
      <c r="BO88" s="187"/>
      <c r="BP88" s="290"/>
      <c r="BQ88" s="187"/>
      <c r="BR88" s="187"/>
      <c r="BS88" s="187"/>
      <c r="BT88" s="187"/>
      <c r="BU88" s="290"/>
      <c r="BV88" s="187"/>
      <c r="BW88" s="187"/>
      <c r="BX88" s="187"/>
      <c r="BY88" s="187"/>
      <c r="BZ88" s="290"/>
      <c r="CA88" s="187"/>
      <c r="CB88" s="187"/>
      <c r="CC88" s="187"/>
      <c r="CD88" s="187"/>
      <c r="CE88" s="290"/>
      <c r="CF88" s="292"/>
      <c r="CG88" s="65"/>
      <c r="CH88" s="1"/>
    </row>
    <row r="89" spans="1:87" x14ac:dyDescent="0.25">
      <c r="A89" s="47">
        <v>1</v>
      </c>
      <c r="B89" s="237" t="s">
        <v>39</v>
      </c>
      <c r="C89" s="238" t="s">
        <v>312</v>
      </c>
      <c r="D89" s="239" t="s">
        <v>313</v>
      </c>
      <c r="E89" s="51" t="s">
        <v>314</v>
      </c>
      <c r="F89" s="240" t="s">
        <v>315</v>
      </c>
      <c r="G89" s="241">
        <v>0</v>
      </c>
      <c r="H89" s="231" t="s">
        <v>316</v>
      </c>
      <c r="I89" s="234" t="s">
        <v>317</v>
      </c>
      <c r="J89" s="231" t="s">
        <v>318</v>
      </c>
      <c r="K89" s="235" t="s">
        <v>319</v>
      </c>
      <c r="L89" s="243">
        <v>44440</v>
      </c>
      <c r="M89" s="234" t="s">
        <v>47</v>
      </c>
      <c r="N89" s="51" t="s">
        <v>320</v>
      </c>
      <c r="O89" s="61" t="s">
        <v>321</v>
      </c>
      <c r="P89" s="234" t="s">
        <v>50</v>
      </c>
      <c r="Q89" s="243">
        <v>44440</v>
      </c>
      <c r="R89" s="243">
        <v>44804</v>
      </c>
      <c r="S89" s="234" t="s">
        <v>53</v>
      </c>
      <c r="T89" s="51">
        <v>44000000</v>
      </c>
      <c r="U89" s="51">
        <v>4400000</v>
      </c>
      <c r="V89" s="61"/>
      <c r="W89" s="62">
        <v>48400000</v>
      </c>
      <c r="X89" s="62"/>
      <c r="Y89" s="62"/>
      <c r="Z89" s="62"/>
      <c r="AA89" s="62"/>
      <c r="AB89" s="287">
        <f t="shared" ref="AB89:AB91" si="104">X89+Y89+Z89+AA89</f>
        <v>0</v>
      </c>
      <c r="AC89" s="187"/>
      <c r="AD89" s="187"/>
      <c r="AE89" s="187"/>
      <c r="AF89" s="187"/>
      <c r="AG89" s="287">
        <f t="shared" ref="AG89:AG91" si="105">AC89+AD89+AE89+AF89</f>
        <v>0</v>
      </c>
      <c r="AH89" s="187"/>
      <c r="AI89" s="187"/>
      <c r="AJ89" s="187"/>
      <c r="AK89" s="187"/>
      <c r="AL89" s="287">
        <f t="shared" ref="AL89:AL91" si="106">AH89+AI89+AJ89+AK89</f>
        <v>0</v>
      </c>
      <c r="AM89" s="187"/>
      <c r="AN89" s="187"/>
      <c r="AO89" s="187"/>
      <c r="AP89" s="187"/>
      <c r="AQ89" s="287">
        <f t="shared" ref="AQ89:AQ91" si="107">AM89+AN89+AO89+AP89</f>
        <v>0</v>
      </c>
      <c r="AR89" s="187"/>
      <c r="AS89" s="187"/>
      <c r="AT89" s="187"/>
      <c r="AU89" s="187"/>
      <c r="AV89" s="287">
        <f t="shared" ref="AV89:AV91" si="108">AR89+AS89+AT89+AU89</f>
        <v>0</v>
      </c>
      <c r="AW89" s="187"/>
      <c r="AX89" s="187"/>
      <c r="AY89" s="187"/>
      <c r="AZ89" s="187"/>
      <c r="BA89" s="287">
        <f t="shared" ref="BA89:BA91" si="109">AW89+AX89+AY89+AZ89</f>
        <v>0</v>
      </c>
      <c r="BB89" s="187"/>
      <c r="BC89" s="187"/>
      <c r="BD89" s="187"/>
      <c r="BE89" s="187"/>
      <c r="BF89" s="287">
        <f t="shared" ref="BF89:BF91" si="110">BB89+BC89+BD89+BE89</f>
        <v>0</v>
      </c>
      <c r="BG89" s="187"/>
      <c r="BH89" s="187"/>
      <c r="BI89" s="187"/>
      <c r="BJ89" s="187"/>
      <c r="BK89" s="287">
        <f t="shared" ref="BK89:BK91" si="111">BG89+BH89+BI89+BJ89</f>
        <v>0</v>
      </c>
      <c r="BL89" s="187"/>
      <c r="BM89" s="187"/>
      <c r="BN89" s="187">
        <f>T89</f>
        <v>44000000</v>
      </c>
      <c r="BO89" s="187"/>
      <c r="BP89" s="287">
        <f t="shared" ref="BP89:BP91" si="112">BL89+BM89+BN89+BO89</f>
        <v>44000000</v>
      </c>
      <c r="BQ89" s="187"/>
      <c r="BR89" s="187"/>
      <c r="BS89" s="187"/>
      <c r="BT89" s="187"/>
      <c r="BU89" s="287">
        <f t="shared" ref="BU89:BU91" si="113">BQ89+BR89+BS89+BT89</f>
        <v>0</v>
      </c>
      <c r="BV89" s="187"/>
      <c r="BW89" s="187"/>
      <c r="BX89" s="187"/>
      <c r="BY89" s="187"/>
      <c r="BZ89" s="287">
        <f t="shared" ref="BZ89:BZ91" si="114">BV89+BW89+BX89+BY89</f>
        <v>0</v>
      </c>
      <c r="CA89" s="187"/>
      <c r="CB89" s="187"/>
      <c r="CC89" s="187"/>
      <c r="CD89" s="187"/>
      <c r="CE89" s="287">
        <f t="shared" ref="CE89:CE91" si="115">CA89+CB89+CC89+CD89</f>
        <v>0</v>
      </c>
      <c r="CF89" s="292">
        <f t="shared" ref="CF89:CF91" si="116">CE89+BZ89+BU89+BP89+BK89+BF89+BA89+AV89+AQ89+AL89+AG89+AB89</f>
        <v>44000000</v>
      </c>
      <c r="CG89" s="61"/>
      <c r="CH89" s="1"/>
    </row>
    <row r="90" spans="1:87" x14ac:dyDescent="0.25">
      <c r="A90" s="47">
        <v>2</v>
      </c>
      <c r="B90" s="237" t="s">
        <v>39</v>
      </c>
      <c r="C90" s="238" t="s">
        <v>312</v>
      </c>
      <c r="D90" s="239" t="s">
        <v>322</v>
      </c>
      <c r="E90" s="51" t="s">
        <v>323</v>
      </c>
      <c r="F90" s="240">
        <v>100</v>
      </c>
      <c r="G90" s="241">
        <v>0</v>
      </c>
      <c r="H90" s="231" t="s">
        <v>324</v>
      </c>
      <c r="I90" s="60" t="s">
        <v>325</v>
      </c>
      <c r="J90" s="231" t="s">
        <v>326</v>
      </c>
      <c r="K90" s="235" t="s">
        <v>327</v>
      </c>
      <c r="L90" s="233">
        <v>44526</v>
      </c>
      <c r="M90" s="234" t="s">
        <v>47</v>
      </c>
      <c r="N90" s="51" t="s">
        <v>328</v>
      </c>
      <c r="O90" s="61" t="s">
        <v>324</v>
      </c>
      <c r="P90" s="234" t="s">
        <v>50</v>
      </c>
      <c r="Q90" s="233">
        <v>44526</v>
      </c>
      <c r="R90" s="243">
        <v>44890</v>
      </c>
      <c r="S90" s="234" t="s">
        <v>170</v>
      </c>
      <c r="T90" s="51">
        <v>2750000</v>
      </c>
      <c r="U90" s="51">
        <v>275000</v>
      </c>
      <c r="V90" s="61"/>
      <c r="W90" s="62">
        <v>3025000</v>
      </c>
      <c r="X90" s="62"/>
      <c r="Y90" s="62"/>
      <c r="Z90" s="62"/>
      <c r="AA90" s="62"/>
      <c r="AB90" s="287">
        <f t="shared" si="104"/>
        <v>0</v>
      </c>
      <c r="AC90" s="187"/>
      <c r="AD90" s="187"/>
      <c r="AE90" s="187"/>
      <c r="AF90" s="187"/>
      <c r="AG90" s="287">
        <f t="shared" si="105"/>
        <v>0</v>
      </c>
      <c r="AH90" s="187"/>
      <c r="AI90" s="187"/>
      <c r="AJ90" s="187"/>
      <c r="AK90" s="187"/>
      <c r="AL90" s="287">
        <f t="shared" si="106"/>
        <v>0</v>
      </c>
      <c r="AM90" s="187"/>
      <c r="AN90" s="187"/>
      <c r="AO90" s="187"/>
      <c r="AP90" s="187"/>
      <c r="AQ90" s="287">
        <f t="shared" si="107"/>
        <v>0</v>
      </c>
      <c r="AR90" s="187"/>
      <c r="AS90" s="187"/>
      <c r="AT90" s="187"/>
      <c r="AU90" s="187"/>
      <c r="AV90" s="287">
        <f t="shared" si="108"/>
        <v>0</v>
      </c>
      <c r="AW90" s="187"/>
      <c r="AX90" s="187"/>
      <c r="AY90" s="187"/>
      <c r="AZ90" s="187"/>
      <c r="BA90" s="287">
        <f t="shared" si="109"/>
        <v>0</v>
      </c>
      <c r="BB90" s="187"/>
      <c r="BC90" s="187"/>
      <c r="BD90" s="187"/>
      <c r="BE90" s="187"/>
      <c r="BF90" s="287">
        <f t="shared" si="110"/>
        <v>0</v>
      </c>
      <c r="BG90" s="187"/>
      <c r="BH90" s="187"/>
      <c r="BI90" s="187"/>
      <c r="BJ90" s="187"/>
      <c r="BK90" s="287">
        <f t="shared" si="111"/>
        <v>0</v>
      </c>
      <c r="BL90" s="187"/>
      <c r="BM90" s="187"/>
      <c r="BN90" s="187"/>
      <c r="BO90" s="187"/>
      <c r="BP90" s="287">
        <f t="shared" si="112"/>
        <v>0</v>
      </c>
      <c r="BQ90" s="187"/>
      <c r="BR90" s="187"/>
      <c r="BS90" s="187"/>
      <c r="BT90" s="187"/>
      <c r="BU90" s="287">
        <f t="shared" si="113"/>
        <v>0</v>
      </c>
      <c r="BV90" s="187"/>
      <c r="BW90" s="187"/>
      <c r="BX90" s="187"/>
      <c r="BY90" s="187">
        <f>T90</f>
        <v>2750000</v>
      </c>
      <c r="BZ90" s="287">
        <f t="shared" si="114"/>
        <v>2750000</v>
      </c>
      <c r="CA90" s="187"/>
      <c r="CB90" s="187"/>
      <c r="CC90" s="187"/>
      <c r="CD90" s="187"/>
      <c r="CE90" s="287">
        <f t="shared" si="115"/>
        <v>0</v>
      </c>
      <c r="CF90" s="292">
        <f t="shared" si="116"/>
        <v>2750000</v>
      </c>
      <c r="CG90" s="61"/>
      <c r="CH90" s="1"/>
    </row>
    <row r="91" spans="1:87" s="301" customFormat="1" x14ac:dyDescent="0.25">
      <c r="A91" s="295">
        <v>1</v>
      </c>
      <c r="B91" s="450" t="s">
        <v>39</v>
      </c>
      <c r="C91" s="451" t="s">
        <v>312</v>
      </c>
      <c r="D91" s="452" t="s">
        <v>322</v>
      </c>
      <c r="E91" s="453" t="s">
        <v>329</v>
      </c>
      <c r="F91" s="454">
        <v>75</v>
      </c>
      <c r="G91" s="455">
        <v>0</v>
      </c>
      <c r="H91" s="456" t="s">
        <v>324</v>
      </c>
      <c r="I91" s="457" t="s">
        <v>325</v>
      </c>
      <c r="J91" s="456" t="s">
        <v>330</v>
      </c>
      <c r="K91" s="458" t="s">
        <v>331</v>
      </c>
      <c r="L91" s="459">
        <v>44481</v>
      </c>
      <c r="M91" s="460" t="s">
        <v>47</v>
      </c>
      <c r="N91" s="458" t="s">
        <v>332</v>
      </c>
      <c r="O91" s="461" t="s">
        <v>333</v>
      </c>
      <c r="P91" s="460" t="s">
        <v>50</v>
      </c>
      <c r="Q91" s="459" t="s">
        <v>127</v>
      </c>
      <c r="R91" s="459" t="s">
        <v>128</v>
      </c>
      <c r="S91" s="460" t="s">
        <v>53</v>
      </c>
      <c r="T91" s="453">
        <v>3554545.4545454546</v>
      </c>
      <c r="U91" s="453">
        <v>355454.54545454547</v>
      </c>
      <c r="V91" s="461"/>
      <c r="W91" s="462">
        <v>3910000</v>
      </c>
      <c r="X91" s="462"/>
      <c r="Y91" s="462"/>
      <c r="Z91" s="462"/>
      <c r="AA91" s="462"/>
      <c r="AB91" s="463">
        <f t="shared" si="104"/>
        <v>0</v>
      </c>
      <c r="AC91" s="464"/>
      <c r="AD91" s="464"/>
      <c r="AE91" s="464"/>
      <c r="AF91" s="464"/>
      <c r="AG91" s="463">
        <f t="shared" si="105"/>
        <v>0</v>
      </c>
      <c r="AH91" s="464"/>
      <c r="AI91" s="464"/>
      <c r="AJ91" s="464"/>
      <c r="AK91" s="464"/>
      <c r="AL91" s="463">
        <f t="shared" si="106"/>
        <v>0</v>
      </c>
      <c r="AM91" s="464"/>
      <c r="AN91" s="464"/>
      <c r="AO91" s="464"/>
      <c r="AP91" s="464"/>
      <c r="AQ91" s="463">
        <f t="shared" si="107"/>
        <v>0</v>
      </c>
      <c r="AR91" s="464"/>
      <c r="AS91" s="464"/>
      <c r="AT91" s="464">
        <f>T91</f>
        <v>3554545.4545454546</v>
      </c>
      <c r="AU91" s="464"/>
      <c r="AV91" s="463">
        <f t="shared" si="108"/>
        <v>3554545.4545454546</v>
      </c>
      <c r="AW91" s="464"/>
      <c r="AX91" s="464"/>
      <c r="AY91" s="464"/>
      <c r="AZ91" s="464"/>
      <c r="BA91" s="463">
        <f t="shared" si="109"/>
        <v>0</v>
      </c>
      <c r="BB91" s="464"/>
      <c r="BC91" s="464"/>
      <c r="BD91" s="464"/>
      <c r="BE91" s="464"/>
      <c r="BF91" s="463">
        <f t="shared" si="110"/>
        <v>0</v>
      </c>
      <c r="BG91" s="464"/>
      <c r="BH91" s="464"/>
      <c r="BI91" s="464"/>
      <c r="BJ91" s="464"/>
      <c r="BK91" s="463">
        <f t="shared" si="111"/>
        <v>0</v>
      </c>
      <c r="BL91" s="464"/>
      <c r="BM91" s="464"/>
      <c r="BN91" s="464"/>
      <c r="BO91" s="464"/>
      <c r="BP91" s="463">
        <f t="shared" si="112"/>
        <v>0</v>
      </c>
      <c r="BQ91" s="464"/>
      <c r="BR91" s="464"/>
      <c r="BS91" s="464"/>
      <c r="BT91" s="464"/>
      <c r="BU91" s="463">
        <f t="shared" si="113"/>
        <v>0</v>
      </c>
      <c r="BV91" s="464"/>
      <c r="BW91" s="464"/>
      <c r="BX91" s="464"/>
      <c r="BY91" s="464"/>
      <c r="BZ91" s="463">
        <f t="shared" si="114"/>
        <v>0</v>
      </c>
      <c r="CA91" s="464"/>
      <c r="CB91" s="464"/>
      <c r="CC91" s="464"/>
      <c r="CD91" s="464"/>
      <c r="CE91" s="463">
        <f t="shared" si="115"/>
        <v>0</v>
      </c>
      <c r="CF91" s="312">
        <f t="shared" si="116"/>
        <v>3554545.4545454546</v>
      </c>
      <c r="CG91" s="461"/>
      <c r="CH91" s="314"/>
    </row>
    <row r="92" spans="1:87" x14ac:dyDescent="0.25">
      <c r="A92" s="47"/>
      <c r="B92" s="237"/>
      <c r="C92" s="238"/>
      <c r="D92" s="239"/>
      <c r="E92" s="51"/>
      <c r="F92" s="240"/>
      <c r="G92" s="241"/>
      <c r="H92" s="231"/>
      <c r="I92" s="60"/>
      <c r="J92" s="231"/>
      <c r="K92" s="235"/>
      <c r="L92" s="243"/>
      <c r="M92" s="234"/>
      <c r="N92" s="51"/>
      <c r="O92" s="61"/>
      <c r="P92" s="264"/>
      <c r="Q92" s="243"/>
      <c r="R92" s="243"/>
      <c r="S92" s="234"/>
      <c r="T92" s="51"/>
      <c r="U92" s="51"/>
      <c r="V92" s="61"/>
      <c r="W92" s="62"/>
      <c r="X92" s="62"/>
      <c r="Y92" s="62"/>
      <c r="Z92" s="62"/>
      <c r="AA92" s="62"/>
      <c r="AB92" s="290"/>
      <c r="AC92" s="187"/>
      <c r="AD92" s="187"/>
      <c r="AE92" s="187"/>
      <c r="AF92" s="187"/>
      <c r="AG92" s="290"/>
      <c r="AH92" s="187"/>
      <c r="AI92" s="187"/>
      <c r="AJ92" s="187"/>
      <c r="AK92" s="187"/>
      <c r="AL92" s="290"/>
      <c r="AM92" s="187"/>
      <c r="AN92" s="187"/>
      <c r="AO92" s="187"/>
      <c r="AP92" s="187"/>
      <c r="AQ92" s="290"/>
      <c r="AR92" s="187"/>
      <c r="AS92" s="187"/>
      <c r="AT92" s="187"/>
      <c r="AU92" s="187"/>
      <c r="AV92" s="290"/>
      <c r="AW92" s="187"/>
      <c r="AX92" s="187"/>
      <c r="AY92" s="187"/>
      <c r="AZ92" s="187"/>
      <c r="BA92" s="290"/>
      <c r="BB92" s="187"/>
      <c r="BC92" s="187"/>
      <c r="BD92" s="187"/>
      <c r="BE92" s="187"/>
      <c r="BF92" s="290"/>
      <c r="BG92" s="187"/>
      <c r="BH92" s="187"/>
      <c r="BI92" s="187"/>
      <c r="BJ92" s="187"/>
      <c r="BK92" s="290"/>
      <c r="BL92" s="187"/>
      <c r="BM92" s="187"/>
      <c r="BN92" s="187"/>
      <c r="BO92" s="187"/>
      <c r="BP92" s="290"/>
      <c r="BQ92" s="187"/>
      <c r="BR92" s="187"/>
      <c r="BS92" s="187"/>
      <c r="BT92" s="187"/>
      <c r="BU92" s="290"/>
      <c r="BV92" s="187"/>
      <c r="BW92" s="187"/>
      <c r="BX92" s="187"/>
      <c r="BY92" s="187"/>
      <c r="BZ92" s="290"/>
      <c r="CA92" s="187"/>
      <c r="CB92" s="187"/>
      <c r="CC92" s="187"/>
      <c r="CD92" s="187"/>
      <c r="CE92" s="290"/>
      <c r="CF92" s="292"/>
      <c r="CG92" s="62"/>
      <c r="CH92" s="1"/>
    </row>
    <row r="93" spans="1:87" x14ac:dyDescent="0.25">
      <c r="A93" s="47"/>
      <c r="B93" s="218"/>
      <c r="C93" s="219"/>
      <c r="D93" s="220"/>
      <c r="E93" s="221"/>
      <c r="F93" s="55" t="s">
        <v>38</v>
      </c>
      <c r="G93" s="55">
        <v>0</v>
      </c>
      <c r="H93" s="55">
        <v>0</v>
      </c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>
        <f>SUM(T89:T92)</f>
        <v>50304545.454545453</v>
      </c>
      <c r="U93" s="55">
        <v>5030454.5454545459</v>
      </c>
      <c r="V93" s="55">
        <v>0</v>
      </c>
      <c r="W93" s="55">
        <v>55335000</v>
      </c>
      <c r="X93" s="55">
        <f t="shared" ref="X93:CD93" si="117">SUM(X88:X92)</f>
        <v>0</v>
      </c>
      <c r="Y93" s="55">
        <f t="shared" si="117"/>
        <v>0</v>
      </c>
      <c r="Z93" s="55">
        <f t="shared" si="117"/>
        <v>0</v>
      </c>
      <c r="AA93" s="55">
        <f t="shared" si="117"/>
        <v>0</v>
      </c>
      <c r="AB93" s="288">
        <f t="shared" si="117"/>
        <v>0</v>
      </c>
      <c r="AC93" s="55">
        <f t="shared" si="117"/>
        <v>0</v>
      </c>
      <c r="AD93" s="55">
        <f t="shared" si="117"/>
        <v>0</v>
      </c>
      <c r="AE93" s="55">
        <f t="shared" si="117"/>
        <v>0</v>
      </c>
      <c r="AF93" s="55">
        <f t="shared" si="117"/>
        <v>0</v>
      </c>
      <c r="AG93" s="288">
        <f t="shared" ref="AG93" si="118">SUM(AG88:AG92)</f>
        <v>0</v>
      </c>
      <c r="AH93" s="55">
        <f t="shared" si="117"/>
        <v>0</v>
      </c>
      <c r="AI93" s="55">
        <f t="shared" si="117"/>
        <v>0</v>
      </c>
      <c r="AJ93" s="55">
        <f t="shared" si="117"/>
        <v>0</v>
      </c>
      <c r="AK93" s="55">
        <f t="shared" si="117"/>
        <v>0</v>
      </c>
      <c r="AL93" s="288">
        <f t="shared" ref="AL93" si="119">SUM(AL88:AL92)</f>
        <v>0</v>
      </c>
      <c r="AM93" s="55">
        <f t="shared" si="117"/>
        <v>0</v>
      </c>
      <c r="AN93" s="55">
        <f t="shared" si="117"/>
        <v>0</v>
      </c>
      <c r="AO93" s="55">
        <f t="shared" si="117"/>
        <v>0</v>
      </c>
      <c r="AP93" s="55">
        <f t="shared" si="117"/>
        <v>0</v>
      </c>
      <c r="AQ93" s="288">
        <f t="shared" ref="AQ93" si="120">SUM(AQ88:AQ92)</f>
        <v>0</v>
      </c>
      <c r="AR93" s="55">
        <f t="shared" si="117"/>
        <v>0</v>
      </c>
      <c r="AS93" s="55">
        <f t="shared" si="117"/>
        <v>0</v>
      </c>
      <c r="AT93" s="55">
        <f t="shared" si="117"/>
        <v>3554545.4545454546</v>
      </c>
      <c r="AU93" s="55">
        <f t="shared" si="117"/>
        <v>0</v>
      </c>
      <c r="AV93" s="288">
        <f t="shared" ref="AV93" si="121">SUM(AV88:AV92)</f>
        <v>3554545.4545454546</v>
      </c>
      <c r="AW93" s="55">
        <f t="shared" si="117"/>
        <v>0</v>
      </c>
      <c r="AX93" s="55">
        <f t="shared" si="117"/>
        <v>0</v>
      </c>
      <c r="AY93" s="55">
        <f t="shared" si="117"/>
        <v>0</v>
      </c>
      <c r="AZ93" s="55">
        <f t="shared" si="117"/>
        <v>0</v>
      </c>
      <c r="BA93" s="288">
        <f t="shared" ref="BA93" si="122">SUM(BA88:BA92)</f>
        <v>0</v>
      </c>
      <c r="BB93" s="55">
        <f t="shared" si="117"/>
        <v>0</v>
      </c>
      <c r="BC93" s="55">
        <f t="shared" si="117"/>
        <v>0</v>
      </c>
      <c r="BD93" s="55">
        <f t="shared" si="117"/>
        <v>0</v>
      </c>
      <c r="BE93" s="55">
        <f t="shared" si="117"/>
        <v>0</v>
      </c>
      <c r="BF93" s="288">
        <f t="shared" ref="BF93" si="123">SUM(BF88:BF92)</f>
        <v>0</v>
      </c>
      <c r="BG93" s="55">
        <f t="shared" si="117"/>
        <v>0</v>
      </c>
      <c r="BH93" s="55">
        <f t="shared" si="117"/>
        <v>0</v>
      </c>
      <c r="BI93" s="55">
        <f t="shared" si="117"/>
        <v>0</v>
      </c>
      <c r="BJ93" s="55">
        <f t="shared" si="117"/>
        <v>0</v>
      </c>
      <c r="BK93" s="288">
        <f t="shared" ref="BK93" si="124">SUM(BK88:BK92)</f>
        <v>0</v>
      </c>
      <c r="BL93" s="55">
        <f t="shared" si="117"/>
        <v>0</v>
      </c>
      <c r="BM93" s="55">
        <f t="shared" si="117"/>
        <v>0</v>
      </c>
      <c r="BN93" s="55">
        <f t="shared" si="117"/>
        <v>44000000</v>
      </c>
      <c r="BO93" s="55">
        <f t="shared" si="117"/>
        <v>0</v>
      </c>
      <c r="BP93" s="288">
        <f t="shared" ref="BP93" si="125">SUM(BP88:BP92)</f>
        <v>44000000</v>
      </c>
      <c r="BQ93" s="55">
        <f t="shared" si="117"/>
        <v>0</v>
      </c>
      <c r="BR93" s="55">
        <f t="shared" si="117"/>
        <v>0</v>
      </c>
      <c r="BS93" s="55">
        <f t="shared" si="117"/>
        <v>0</v>
      </c>
      <c r="BT93" s="55">
        <f t="shared" si="117"/>
        <v>0</v>
      </c>
      <c r="BU93" s="288">
        <f t="shared" ref="BU93" si="126">SUM(BU88:BU92)</f>
        <v>0</v>
      </c>
      <c r="BV93" s="55">
        <f t="shared" si="117"/>
        <v>0</v>
      </c>
      <c r="BW93" s="55">
        <f t="shared" si="117"/>
        <v>0</v>
      </c>
      <c r="BX93" s="55">
        <f t="shared" si="117"/>
        <v>0</v>
      </c>
      <c r="BY93" s="55">
        <f t="shared" si="117"/>
        <v>2750000</v>
      </c>
      <c r="BZ93" s="288">
        <f t="shared" ref="BZ93" si="127">SUM(BZ88:BZ92)</f>
        <v>2750000</v>
      </c>
      <c r="CA93" s="55">
        <f t="shared" si="117"/>
        <v>0</v>
      </c>
      <c r="CB93" s="55">
        <f t="shared" si="117"/>
        <v>0</v>
      </c>
      <c r="CC93" s="55">
        <f t="shared" si="117"/>
        <v>0</v>
      </c>
      <c r="CD93" s="55">
        <f t="shared" si="117"/>
        <v>0</v>
      </c>
      <c r="CE93" s="288">
        <f t="shared" ref="CE93:CF93" si="128">SUM(CE88:CE92)</f>
        <v>0</v>
      </c>
      <c r="CF93" s="288">
        <f t="shared" si="128"/>
        <v>50304545.454545453</v>
      </c>
      <c r="CG93" s="55"/>
      <c r="CH93" s="1"/>
      <c r="CI93" s="1">
        <f>SUM(X93:CE93)</f>
        <v>100609090.90909091</v>
      </c>
    </row>
    <row r="94" spans="1:87" x14ac:dyDescent="0.25">
      <c r="A94" s="265" t="s">
        <v>334</v>
      </c>
      <c r="B94" s="237"/>
      <c r="C94" s="203"/>
      <c r="D94" s="268"/>
      <c r="E94" s="204"/>
      <c r="F94" s="66"/>
      <c r="G94" s="269"/>
      <c r="H94" s="270"/>
      <c r="I94" s="205"/>
      <c r="J94" s="270"/>
      <c r="K94" s="271"/>
      <c r="L94" s="272"/>
      <c r="M94" s="205"/>
      <c r="N94" s="271"/>
      <c r="O94" s="45"/>
      <c r="P94" s="205"/>
      <c r="Q94" s="272"/>
      <c r="R94" s="273"/>
      <c r="S94" s="205"/>
      <c r="T94" s="204"/>
      <c r="U94" s="204"/>
      <c r="V94" s="45"/>
      <c r="W94" s="46"/>
      <c r="X94" s="46"/>
      <c r="Y94" s="46"/>
      <c r="Z94" s="46"/>
      <c r="AA94" s="46"/>
      <c r="AB94" s="286"/>
      <c r="AC94" s="46"/>
      <c r="AD94" s="46"/>
      <c r="AE94" s="46"/>
      <c r="AF94" s="46"/>
      <c r="AG94" s="286"/>
      <c r="AH94" s="46"/>
      <c r="AI94" s="46"/>
      <c r="AJ94" s="46"/>
      <c r="AK94" s="46"/>
      <c r="AL94" s="286"/>
      <c r="AM94" s="46"/>
      <c r="AN94" s="46"/>
      <c r="AO94" s="46"/>
      <c r="AP94" s="46"/>
      <c r="AQ94" s="286"/>
      <c r="AR94" s="46"/>
      <c r="AS94" s="46"/>
      <c r="AT94" s="46"/>
      <c r="AU94" s="46"/>
      <c r="AV94" s="286"/>
      <c r="AW94" s="46"/>
      <c r="AX94" s="46"/>
      <c r="AY94" s="46"/>
      <c r="AZ94" s="46"/>
      <c r="BA94" s="286"/>
      <c r="BB94" s="46"/>
      <c r="BC94" s="46"/>
      <c r="BD94" s="46"/>
      <c r="BE94" s="46"/>
      <c r="BF94" s="286"/>
      <c r="BG94" s="46"/>
      <c r="BH94" s="46"/>
      <c r="BI94" s="46"/>
      <c r="BJ94" s="46"/>
      <c r="BK94" s="286"/>
      <c r="BL94" s="46"/>
      <c r="BM94" s="46"/>
      <c r="BN94" s="46"/>
      <c r="BO94" s="46"/>
      <c r="BP94" s="286"/>
      <c r="BQ94" s="46"/>
      <c r="BR94" s="46"/>
      <c r="BS94" s="46"/>
      <c r="BT94" s="46"/>
      <c r="BU94" s="286"/>
      <c r="BV94" s="46"/>
      <c r="BW94" s="46"/>
      <c r="BX94" s="46"/>
      <c r="BY94" s="46"/>
      <c r="BZ94" s="286"/>
      <c r="CA94" s="46"/>
      <c r="CB94" s="46"/>
      <c r="CC94" s="46"/>
      <c r="CD94" s="46"/>
      <c r="CE94" s="286"/>
      <c r="CF94" s="286"/>
      <c r="CG94" s="269"/>
      <c r="CH94" s="1"/>
    </row>
    <row r="95" spans="1:87" x14ac:dyDescent="0.25">
      <c r="A95" s="47"/>
      <c r="B95" s="237"/>
      <c r="C95" s="274"/>
      <c r="D95" s="246"/>
      <c r="E95" s="256"/>
      <c r="F95" s="257"/>
      <c r="G95" s="256"/>
      <c r="H95" s="260"/>
      <c r="I95" s="259"/>
      <c r="J95" s="260"/>
      <c r="K95" s="275"/>
      <c r="L95" s="261"/>
      <c r="M95" s="260"/>
      <c r="N95" s="256"/>
      <c r="O95" s="260"/>
      <c r="P95" s="260"/>
      <c r="Q95" s="261"/>
      <c r="R95" s="261"/>
      <c r="S95" s="260"/>
      <c r="T95" s="256"/>
      <c r="U95" s="256"/>
      <c r="V95" s="260"/>
      <c r="W95" s="276"/>
      <c r="X95" s="276"/>
      <c r="Y95" s="276"/>
      <c r="Z95" s="276"/>
      <c r="AA95" s="276"/>
      <c r="AB95" s="287">
        <f t="shared" ref="AB95" si="129">X95+Y95+Z95+AA95</f>
        <v>0</v>
      </c>
      <c r="AC95" s="129"/>
      <c r="AD95" s="129"/>
      <c r="AE95" s="129"/>
      <c r="AF95" s="129"/>
      <c r="AG95" s="287">
        <f t="shared" ref="AG95" si="130">AC95+AD95+AE95+AF95</f>
        <v>0</v>
      </c>
      <c r="AH95" s="129"/>
      <c r="AI95" s="129"/>
      <c r="AJ95" s="129"/>
      <c r="AK95" s="129"/>
      <c r="AL95" s="287">
        <f t="shared" ref="AL95" si="131">AH95+AI95+AJ95+AK95</f>
        <v>0</v>
      </c>
      <c r="AM95" s="129"/>
      <c r="AN95" s="129"/>
      <c r="AO95" s="129"/>
      <c r="AP95" s="129"/>
      <c r="AQ95" s="287">
        <f t="shared" ref="AQ95" si="132">AM95+AN95+AO95+AP95</f>
        <v>0</v>
      </c>
      <c r="AR95" s="129"/>
      <c r="AS95" s="129"/>
      <c r="AT95" s="129"/>
      <c r="AU95" s="129"/>
      <c r="AV95" s="287">
        <f t="shared" ref="AV95" si="133">AR95+AS95+AT95+AU95</f>
        <v>0</v>
      </c>
      <c r="AW95" s="129"/>
      <c r="AX95" s="129"/>
      <c r="AY95" s="129"/>
      <c r="AZ95" s="129"/>
      <c r="BA95" s="287">
        <f t="shared" ref="BA95" si="134">AW95+AX95+AY95+AZ95</f>
        <v>0</v>
      </c>
      <c r="BB95" s="129"/>
      <c r="BC95" s="129"/>
      <c r="BD95" s="129"/>
      <c r="BE95" s="129"/>
      <c r="BF95" s="287">
        <f t="shared" ref="BF95" si="135">BB95+BC95+BD95+BE95</f>
        <v>0</v>
      </c>
      <c r="BG95" s="129"/>
      <c r="BH95" s="129"/>
      <c r="BI95" s="129"/>
      <c r="BJ95" s="129"/>
      <c r="BK95" s="287">
        <f t="shared" ref="BK95" si="136">BG95+BH95+BI95+BJ95</f>
        <v>0</v>
      </c>
      <c r="BL95" s="129"/>
      <c r="BM95" s="129"/>
      <c r="BN95" s="129"/>
      <c r="BO95" s="129"/>
      <c r="BP95" s="287">
        <f t="shared" ref="BP95" si="137">BL95+BM95+BN95+BO95</f>
        <v>0</v>
      </c>
      <c r="BQ95" s="129"/>
      <c r="BR95" s="129"/>
      <c r="BS95" s="129"/>
      <c r="BT95" s="129"/>
      <c r="BU95" s="287">
        <f t="shared" ref="BU95" si="138">BQ95+BR95+BS95+BT95</f>
        <v>0</v>
      </c>
      <c r="BV95" s="129"/>
      <c r="BW95" s="129"/>
      <c r="BX95" s="129"/>
      <c r="BY95" s="129"/>
      <c r="BZ95" s="287">
        <f t="shared" ref="BZ95" si="139">BV95+BW95+BX95+BY95</f>
        <v>0</v>
      </c>
      <c r="CA95" s="129"/>
      <c r="CB95" s="129"/>
      <c r="CC95" s="129"/>
      <c r="CD95" s="129"/>
      <c r="CE95" s="287">
        <f t="shared" ref="CE95" si="140">CA95+CB95+CC95+CD95</f>
        <v>0</v>
      </c>
      <c r="CF95" s="292">
        <f t="shared" ref="CF95" si="141">CE95+BZ95+BU95+BP95+BK95+BF95+BA95+AV95+AQ95+AL95+AG95+AB95</f>
        <v>0</v>
      </c>
      <c r="CG95" s="260"/>
      <c r="CH95" s="1"/>
    </row>
    <row r="96" spans="1:87" x14ac:dyDescent="0.25">
      <c r="A96" s="47"/>
      <c r="B96" s="218"/>
      <c r="C96" s="219"/>
      <c r="D96" s="220"/>
      <c r="E96" s="221"/>
      <c r="F96" s="55">
        <v>0</v>
      </c>
      <c r="G96" s="55">
        <v>0</v>
      </c>
      <c r="H96" s="55">
        <v>0</v>
      </c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>
        <v>0</v>
      </c>
      <c r="U96" s="55">
        <v>0</v>
      </c>
      <c r="V96" s="55">
        <v>0</v>
      </c>
      <c r="W96" s="55">
        <v>0</v>
      </c>
      <c r="X96" s="55"/>
      <c r="Y96" s="55"/>
      <c r="Z96" s="55"/>
      <c r="AA96" s="55"/>
      <c r="AB96" s="288"/>
      <c r="AC96" s="55"/>
      <c r="AD96" s="55"/>
      <c r="AE96" s="55"/>
      <c r="AF96" s="55"/>
      <c r="AG96" s="288"/>
      <c r="AH96" s="55"/>
      <c r="AI96" s="55"/>
      <c r="AJ96" s="55"/>
      <c r="AK96" s="55"/>
      <c r="AL96" s="288"/>
      <c r="AM96" s="55"/>
      <c r="AN96" s="55"/>
      <c r="AO96" s="55"/>
      <c r="AP96" s="55"/>
      <c r="AQ96" s="288"/>
      <c r="AR96" s="55"/>
      <c r="AS96" s="55"/>
      <c r="AT96" s="55"/>
      <c r="AU96" s="55"/>
      <c r="AV96" s="288"/>
      <c r="AW96" s="55"/>
      <c r="AX96" s="55"/>
      <c r="AY96" s="55"/>
      <c r="AZ96" s="55"/>
      <c r="BA96" s="288"/>
      <c r="BB96" s="55"/>
      <c r="BC96" s="55"/>
      <c r="BD96" s="55"/>
      <c r="BE96" s="55"/>
      <c r="BF96" s="288"/>
      <c r="BG96" s="55"/>
      <c r="BH96" s="55"/>
      <c r="BI96" s="55"/>
      <c r="BJ96" s="55"/>
      <c r="BK96" s="288"/>
      <c r="BL96" s="55"/>
      <c r="BM96" s="55"/>
      <c r="BN96" s="55"/>
      <c r="BO96" s="55"/>
      <c r="BP96" s="288"/>
      <c r="BQ96" s="55"/>
      <c r="BR96" s="55"/>
      <c r="BS96" s="55"/>
      <c r="BT96" s="55"/>
      <c r="BU96" s="288"/>
      <c r="BV96" s="55"/>
      <c r="BW96" s="55"/>
      <c r="BX96" s="55"/>
      <c r="BY96" s="55"/>
      <c r="BZ96" s="288"/>
      <c r="CA96" s="55"/>
      <c r="CB96" s="55"/>
      <c r="CC96" s="55"/>
      <c r="CD96" s="55"/>
      <c r="CE96" s="288"/>
      <c r="CF96" s="288"/>
      <c r="CG96" s="55"/>
      <c r="CH96" s="1"/>
      <c r="CI96" s="1">
        <f>SUM(X96:CE96)</f>
        <v>0</v>
      </c>
    </row>
    <row r="97" spans="1:87" x14ac:dyDescent="0.25">
      <c r="A97" s="265" t="s">
        <v>335</v>
      </c>
      <c r="B97" s="237"/>
      <c r="C97" s="203"/>
      <c r="D97" s="268"/>
      <c r="E97" s="204"/>
      <c r="F97" s="66"/>
      <c r="G97" s="45"/>
      <c r="H97" s="45"/>
      <c r="I97" s="270"/>
      <c r="J97" s="45"/>
      <c r="K97" s="271"/>
      <c r="L97" s="277"/>
      <c r="M97" s="45"/>
      <c r="N97" s="204"/>
      <c r="O97" s="45"/>
      <c r="P97" s="45"/>
      <c r="Q97" s="277"/>
      <c r="R97" s="277"/>
      <c r="S97" s="45"/>
      <c r="T97" s="204"/>
      <c r="U97" s="204"/>
      <c r="V97" s="45"/>
      <c r="W97" s="46"/>
      <c r="X97" s="46"/>
      <c r="Y97" s="46"/>
      <c r="Z97" s="46"/>
      <c r="AA97" s="46"/>
      <c r="AB97" s="286"/>
      <c r="AC97" s="46"/>
      <c r="AD97" s="46"/>
      <c r="AE97" s="46"/>
      <c r="AF97" s="46"/>
      <c r="AG97" s="286"/>
      <c r="AH97" s="46"/>
      <c r="AI97" s="46"/>
      <c r="AJ97" s="46"/>
      <c r="AK97" s="46"/>
      <c r="AL97" s="286"/>
      <c r="AM97" s="46"/>
      <c r="AN97" s="46"/>
      <c r="AO97" s="46"/>
      <c r="AP97" s="46"/>
      <c r="AQ97" s="286"/>
      <c r="AR97" s="46"/>
      <c r="AS97" s="46"/>
      <c r="AT97" s="46"/>
      <c r="AU97" s="46"/>
      <c r="AV97" s="286"/>
      <c r="AW97" s="46"/>
      <c r="AX97" s="46"/>
      <c r="AY97" s="46"/>
      <c r="AZ97" s="46"/>
      <c r="BA97" s="286"/>
      <c r="BB97" s="46"/>
      <c r="BC97" s="46"/>
      <c r="BD97" s="46"/>
      <c r="BE97" s="46"/>
      <c r="BF97" s="286"/>
      <c r="BG97" s="46"/>
      <c r="BH97" s="46"/>
      <c r="BI97" s="46"/>
      <c r="BJ97" s="46"/>
      <c r="BK97" s="286"/>
      <c r="BL97" s="46"/>
      <c r="BM97" s="46"/>
      <c r="BN97" s="46"/>
      <c r="BO97" s="46"/>
      <c r="BP97" s="286"/>
      <c r="BQ97" s="46"/>
      <c r="BR97" s="46"/>
      <c r="BS97" s="46"/>
      <c r="BT97" s="46"/>
      <c r="BU97" s="286"/>
      <c r="BV97" s="46"/>
      <c r="BW97" s="46"/>
      <c r="BX97" s="46"/>
      <c r="BY97" s="46"/>
      <c r="BZ97" s="286"/>
      <c r="CA97" s="46"/>
      <c r="CB97" s="46"/>
      <c r="CC97" s="46"/>
      <c r="CD97" s="46"/>
      <c r="CE97" s="286"/>
      <c r="CF97" s="286"/>
      <c r="CG97" s="269"/>
      <c r="CH97" s="1"/>
    </row>
    <row r="98" spans="1:87" x14ac:dyDescent="0.25">
      <c r="A98" s="47">
        <v>1</v>
      </c>
      <c r="B98" s="237" t="s">
        <v>39</v>
      </c>
      <c r="C98" s="238" t="s">
        <v>40</v>
      </c>
      <c r="D98" s="239" t="s">
        <v>41</v>
      </c>
      <c r="E98" s="51" t="s">
        <v>336</v>
      </c>
      <c r="F98" s="240">
        <v>150</v>
      </c>
      <c r="G98" s="241">
        <v>0</v>
      </c>
      <c r="H98" s="231" t="s">
        <v>337</v>
      </c>
      <c r="I98" s="60" t="s">
        <v>338</v>
      </c>
      <c r="J98" s="231" t="s">
        <v>339</v>
      </c>
      <c r="K98" s="235" t="s">
        <v>340</v>
      </c>
      <c r="L98" s="243">
        <v>43927</v>
      </c>
      <c r="M98" s="234" t="s">
        <v>47</v>
      </c>
      <c r="N98" s="51" t="s">
        <v>341</v>
      </c>
      <c r="O98" s="61" t="s">
        <v>342</v>
      </c>
      <c r="P98" s="234" t="s">
        <v>50</v>
      </c>
      <c r="Q98" s="243">
        <v>44739</v>
      </c>
      <c r="R98" s="243">
        <v>45438</v>
      </c>
      <c r="S98" s="234" t="s">
        <v>53</v>
      </c>
      <c r="T98" s="51">
        <v>15000000</v>
      </c>
      <c r="U98" s="51">
        <v>1500000</v>
      </c>
      <c r="V98" s="61"/>
      <c r="W98" s="62">
        <v>16500000</v>
      </c>
      <c r="X98" s="62"/>
      <c r="Y98" s="62"/>
      <c r="Z98" s="62"/>
      <c r="AA98" s="62"/>
      <c r="AB98" s="287">
        <f t="shared" ref="AB98" si="142">X98+Y98+Z98+AA98</f>
        <v>0</v>
      </c>
      <c r="AC98" s="187"/>
      <c r="AD98" s="187"/>
      <c r="AE98" s="187"/>
      <c r="AF98" s="187"/>
      <c r="AG98" s="287">
        <f t="shared" ref="AG98" si="143">AC98+AD98+AE98+AF98</f>
        <v>0</v>
      </c>
      <c r="AH98" s="187"/>
      <c r="AI98" s="187"/>
      <c r="AJ98" s="187"/>
      <c r="AK98" s="187"/>
      <c r="AL98" s="287">
        <f t="shared" ref="AL98" si="144">AH98+AI98+AJ98+AK98</f>
        <v>0</v>
      </c>
      <c r="AM98" s="187"/>
      <c r="AN98" s="187"/>
      <c r="AO98" s="187"/>
      <c r="AP98" s="187"/>
      <c r="AQ98" s="287">
        <f t="shared" ref="AQ98" si="145">AM98+AN98+AO98+AP98</f>
        <v>0</v>
      </c>
      <c r="AR98" s="187"/>
      <c r="AS98" s="187"/>
      <c r="AT98" s="187"/>
      <c r="AU98" s="187"/>
      <c r="AV98" s="287">
        <f t="shared" ref="AV98" si="146">AR98+AS98+AT98+AU98</f>
        <v>0</v>
      </c>
      <c r="AW98" s="187"/>
      <c r="AX98" s="187"/>
      <c r="AY98" s="187"/>
      <c r="AZ98" s="187"/>
      <c r="BA98" s="287">
        <f t="shared" ref="BA98" si="147">AW98+AX98+AY98+AZ98</f>
        <v>0</v>
      </c>
      <c r="BB98" s="187"/>
      <c r="BC98" s="187"/>
      <c r="BD98" s="187"/>
      <c r="BE98" s="187"/>
      <c r="BF98" s="287">
        <f t="shared" ref="BF98" si="148">BB98+BC98+BD98+BE98</f>
        <v>0</v>
      </c>
      <c r="BG98" s="187"/>
      <c r="BH98" s="187"/>
      <c r="BI98" s="187"/>
      <c r="BJ98" s="187"/>
      <c r="BK98" s="287">
        <f t="shared" ref="BK98" si="149">BG98+BH98+BI98+BJ98</f>
        <v>0</v>
      </c>
      <c r="BL98" s="187"/>
      <c r="BM98" s="187"/>
      <c r="BN98" s="187"/>
      <c r="BO98" s="187"/>
      <c r="BP98" s="287">
        <f t="shared" ref="BP98" si="150">BL98+BM98+BN98+BO98</f>
        <v>0</v>
      </c>
      <c r="BQ98" s="187"/>
      <c r="BR98" s="187"/>
      <c r="BS98" s="187"/>
      <c r="BT98" s="187"/>
      <c r="BU98" s="287">
        <f t="shared" ref="BU98" si="151">BQ98+BR98+BS98+BT98</f>
        <v>0</v>
      </c>
      <c r="BV98" s="187"/>
      <c r="BW98" s="187"/>
      <c r="BX98" s="187"/>
      <c r="BY98" s="187"/>
      <c r="BZ98" s="287">
        <f t="shared" ref="BZ98" si="152">BV98+BW98+BX98+BY98</f>
        <v>0</v>
      </c>
      <c r="CA98" s="187"/>
      <c r="CB98" s="187"/>
      <c r="CC98" s="187"/>
      <c r="CD98" s="187"/>
      <c r="CE98" s="287">
        <f t="shared" ref="CE98" si="153">CA98+CB98+CC98+CD98</f>
        <v>0</v>
      </c>
      <c r="CF98" s="292">
        <f t="shared" ref="CF98" si="154">CE98+BZ98+BU98+BP98+BK98+BF98+BA98+AV98+AQ98+AL98+AG98+AB98</f>
        <v>0</v>
      </c>
      <c r="CG98" s="61"/>
      <c r="CH98" s="1"/>
    </row>
    <row r="99" spans="1:87" x14ac:dyDescent="0.25">
      <c r="A99" s="47"/>
      <c r="B99" s="218"/>
      <c r="C99" s="219"/>
      <c r="D99" s="219"/>
      <c r="E99" s="221"/>
      <c r="F99" s="55" t="s">
        <v>38</v>
      </c>
      <c r="G99" s="55">
        <v>0</v>
      </c>
      <c r="H99" s="55">
        <v>0</v>
      </c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>
        <f>SUM(T98)</f>
        <v>15000000</v>
      </c>
      <c r="U99" s="55">
        <f t="shared" ref="U99:CF99" si="155">SUM(U98)</f>
        <v>1500000</v>
      </c>
      <c r="V99" s="55">
        <f t="shared" si="155"/>
        <v>0</v>
      </c>
      <c r="W99" s="55">
        <f t="shared" si="155"/>
        <v>16500000</v>
      </c>
      <c r="X99" s="55">
        <f t="shared" si="155"/>
        <v>0</v>
      </c>
      <c r="Y99" s="55">
        <f t="shared" si="155"/>
        <v>0</v>
      </c>
      <c r="Z99" s="55">
        <f t="shared" si="155"/>
        <v>0</v>
      </c>
      <c r="AA99" s="55">
        <f t="shared" si="155"/>
        <v>0</v>
      </c>
      <c r="AB99" s="288">
        <f t="shared" si="155"/>
        <v>0</v>
      </c>
      <c r="AC99" s="55">
        <f t="shared" si="155"/>
        <v>0</v>
      </c>
      <c r="AD99" s="55">
        <f t="shared" si="155"/>
        <v>0</v>
      </c>
      <c r="AE99" s="55">
        <f t="shared" si="155"/>
        <v>0</v>
      </c>
      <c r="AF99" s="55">
        <f t="shared" si="155"/>
        <v>0</v>
      </c>
      <c r="AG99" s="288">
        <f t="shared" si="155"/>
        <v>0</v>
      </c>
      <c r="AH99" s="55">
        <f t="shared" si="155"/>
        <v>0</v>
      </c>
      <c r="AI99" s="55">
        <f t="shared" si="155"/>
        <v>0</v>
      </c>
      <c r="AJ99" s="55">
        <f t="shared" si="155"/>
        <v>0</v>
      </c>
      <c r="AK99" s="55">
        <f t="shared" si="155"/>
        <v>0</v>
      </c>
      <c r="AL99" s="288">
        <f t="shared" si="155"/>
        <v>0</v>
      </c>
      <c r="AM99" s="55">
        <f t="shared" si="155"/>
        <v>0</v>
      </c>
      <c r="AN99" s="55">
        <f t="shared" si="155"/>
        <v>0</v>
      </c>
      <c r="AO99" s="55">
        <f t="shared" si="155"/>
        <v>0</v>
      </c>
      <c r="AP99" s="55">
        <f t="shared" si="155"/>
        <v>0</v>
      </c>
      <c r="AQ99" s="288">
        <f t="shared" si="155"/>
        <v>0</v>
      </c>
      <c r="AR99" s="55">
        <f t="shared" si="155"/>
        <v>0</v>
      </c>
      <c r="AS99" s="55">
        <f t="shared" si="155"/>
        <v>0</v>
      </c>
      <c r="AT99" s="55">
        <f t="shared" si="155"/>
        <v>0</v>
      </c>
      <c r="AU99" s="55">
        <f t="shared" si="155"/>
        <v>0</v>
      </c>
      <c r="AV99" s="288">
        <f t="shared" si="155"/>
        <v>0</v>
      </c>
      <c r="AW99" s="55">
        <f t="shared" si="155"/>
        <v>0</v>
      </c>
      <c r="AX99" s="55">
        <f t="shared" si="155"/>
        <v>0</v>
      </c>
      <c r="AY99" s="55">
        <f t="shared" si="155"/>
        <v>0</v>
      </c>
      <c r="AZ99" s="55">
        <f t="shared" si="155"/>
        <v>0</v>
      </c>
      <c r="BA99" s="288">
        <f t="shared" si="155"/>
        <v>0</v>
      </c>
      <c r="BB99" s="55">
        <f t="shared" si="155"/>
        <v>0</v>
      </c>
      <c r="BC99" s="55">
        <f t="shared" si="155"/>
        <v>0</v>
      </c>
      <c r="BD99" s="55">
        <f t="shared" si="155"/>
        <v>0</v>
      </c>
      <c r="BE99" s="55">
        <f t="shared" si="155"/>
        <v>0</v>
      </c>
      <c r="BF99" s="288">
        <f t="shared" si="155"/>
        <v>0</v>
      </c>
      <c r="BG99" s="55">
        <f t="shared" si="155"/>
        <v>0</v>
      </c>
      <c r="BH99" s="55">
        <f t="shared" si="155"/>
        <v>0</v>
      </c>
      <c r="BI99" s="55">
        <f t="shared" si="155"/>
        <v>0</v>
      </c>
      <c r="BJ99" s="55">
        <f t="shared" si="155"/>
        <v>0</v>
      </c>
      <c r="BK99" s="288">
        <f t="shared" si="155"/>
        <v>0</v>
      </c>
      <c r="BL99" s="55">
        <f t="shared" si="155"/>
        <v>0</v>
      </c>
      <c r="BM99" s="55">
        <f t="shared" si="155"/>
        <v>0</v>
      </c>
      <c r="BN99" s="55">
        <f t="shared" si="155"/>
        <v>0</v>
      </c>
      <c r="BO99" s="55">
        <f t="shared" si="155"/>
        <v>0</v>
      </c>
      <c r="BP99" s="288">
        <f t="shared" si="155"/>
        <v>0</v>
      </c>
      <c r="BQ99" s="55">
        <f t="shared" si="155"/>
        <v>0</v>
      </c>
      <c r="BR99" s="55">
        <f t="shared" si="155"/>
        <v>0</v>
      </c>
      <c r="BS99" s="55">
        <f t="shared" si="155"/>
        <v>0</v>
      </c>
      <c r="BT99" s="55">
        <f t="shared" si="155"/>
        <v>0</v>
      </c>
      <c r="BU99" s="288">
        <f t="shared" si="155"/>
        <v>0</v>
      </c>
      <c r="BV99" s="55">
        <f t="shared" si="155"/>
        <v>0</v>
      </c>
      <c r="BW99" s="55">
        <f t="shared" si="155"/>
        <v>0</v>
      </c>
      <c r="BX99" s="55">
        <f t="shared" si="155"/>
        <v>0</v>
      </c>
      <c r="BY99" s="55">
        <f t="shared" si="155"/>
        <v>0</v>
      </c>
      <c r="BZ99" s="288">
        <f t="shared" si="155"/>
        <v>0</v>
      </c>
      <c r="CA99" s="55">
        <f t="shared" si="155"/>
        <v>0</v>
      </c>
      <c r="CB99" s="55">
        <f t="shared" si="155"/>
        <v>0</v>
      </c>
      <c r="CC99" s="55">
        <f t="shared" si="155"/>
        <v>0</v>
      </c>
      <c r="CD99" s="55">
        <f t="shared" si="155"/>
        <v>0</v>
      </c>
      <c r="CE99" s="288">
        <f t="shared" si="155"/>
        <v>0</v>
      </c>
      <c r="CF99" s="288">
        <f t="shared" si="155"/>
        <v>0</v>
      </c>
      <c r="CG99" s="55"/>
      <c r="CH99" s="1"/>
      <c r="CI99" s="1">
        <f>SUM(X99:CE99)</f>
        <v>0</v>
      </c>
    </row>
    <row r="100" spans="1:87" ht="15.75" thickBot="1" x14ac:dyDescent="0.3">
      <c r="A100" s="68"/>
      <c r="B100" s="69"/>
      <c r="C100" s="70"/>
      <c r="D100" s="70"/>
      <c r="E100" s="71"/>
      <c r="F100" s="71"/>
      <c r="G100" s="71"/>
      <c r="H100" s="71"/>
      <c r="I100" s="72"/>
      <c r="J100" s="71"/>
      <c r="K100" s="71"/>
      <c r="L100" s="71"/>
      <c r="M100" s="71"/>
      <c r="N100" s="71"/>
      <c r="O100" s="71"/>
      <c r="P100" s="71"/>
      <c r="Q100" s="71"/>
      <c r="R100" s="71"/>
      <c r="S100" s="72"/>
      <c r="T100" s="40">
        <f>T99+T96+T93+T87+T78+T64+T26</f>
        <v>1095169747.7436528</v>
      </c>
      <c r="U100" s="40">
        <f t="shared" ref="U100:CF100" si="156">U99+U96+U93+U87+U78+U64+U26</f>
        <v>108233353.04971334</v>
      </c>
      <c r="V100" s="40">
        <f t="shared" si="156"/>
        <v>0</v>
      </c>
      <c r="W100" s="40">
        <f t="shared" si="156"/>
        <v>1148216553.0636363</v>
      </c>
      <c r="X100" s="40">
        <f t="shared" si="156"/>
        <v>0</v>
      </c>
      <c r="Y100" s="40">
        <f t="shared" si="156"/>
        <v>0</v>
      </c>
      <c r="Z100" s="40">
        <f t="shared" si="156"/>
        <v>4612767</v>
      </c>
      <c r="AA100" s="40">
        <f t="shared" si="156"/>
        <v>0</v>
      </c>
      <c r="AB100" s="291">
        <f t="shared" si="156"/>
        <v>4612767</v>
      </c>
      <c r="AC100" s="40">
        <f t="shared" si="156"/>
        <v>3090909.0909090908</v>
      </c>
      <c r="AD100" s="40">
        <f t="shared" si="156"/>
        <v>9318181.8181818184</v>
      </c>
      <c r="AE100" s="40">
        <f t="shared" si="156"/>
        <v>8348181.8181818174</v>
      </c>
      <c r="AF100" s="40">
        <f t="shared" si="156"/>
        <v>0</v>
      </c>
      <c r="AG100" s="291">
        <f t="shared" si="156"/>
        <v>20757272.727272727</v>
      </c>
      <c r="AH100" s="40">
        <f t="shared" si="156"/>
        <v>131818181.81818181</v>
      </c>
      <c r="AI100" s="40">
        <f t="shared" si="156"/>
        <v>0</v>
      </c>
      <c r="AJ100" s="40">
        <f t="shared" si="156"/>
        <v>0</v>
      </c>
      <c r="AK100" s="40">
        <f t="shared" si="156"/>
        <v>0</v>
      </c>
      <c r="AL100" s="291">
        <f t="shared" si="156"/>
        <v>131818181.81818181</v>
      </c>
      <c r="AM100" s="40">
        <f t="shared" si="156"/>
        <v>21800000</v>
      </c>
      <c r="AN100" s="40">
        <f t="shared" si="156"/>
        <v>0</v>
      </c>
      <c r="AO100" s="40">
        <f t="shared" si="156"/>
        <v>0</v>
      </c>
      <c r="AP100" s="40">
        <f t="shared" si="156"/>
        <v>0</v>
      </c>
      <c r="AQ100" s="291">
        <f t="shared" si="156"/>
        <v>21800000</v>
      </c>
      <c r="AR100" s="40">
        <f t="shared" si="156"/>
        <v>0</v>
      </c>
      <c r="AS100" s="40">
        <f t="shared" si="156"/>
        <v>0</v>
      </c>
      <c r="AT100" s="40">
        <f>AT99+AT96+AT93+AT87+AT78+AT64+AT26</f>
        <v>87554545.454545453</v>
      </c>
      <c r="AU100" s="40">
        <f t="shared" si="156"/>
        <v>0</v>
      </c>
      <c r="AV100" s="291">
        <f t="shared" si="156"/>
        <v>87554545.454545453</v>
      </c>
      <c r="AW100" s="40">
        <f t="shared" si="156"/>
        <v>18018018.018018018</v>
      </c>
      <c r="AX100" s="40">
        <f t="shared" si="156"/>
        <v>0</v>
      </c>
      <c r="AY100" s="40">
        <f t="shared" si="156"/>
        <v>221445765.76576576</v>
      </c>
      <c r="AZ100" s="40">
        <f t="shared" si="156"/>
        <v>79279279.279279277</v>
      </c>
      <c r="BA100" s="291">
        <f t="shared" si="156"/>
        <v>318743063.06306303</v>
      </c>
      <c r="BB100" s="40">
        <f t="shared" si="156"/>
        <v>3438636.3636363633</v>
      </c>
      <c r="BC100" s="40">
        <f t="shared" si="156"/>
        <v>0</v>
      </c>
      <c r="BD100" s="40">
        <f t="shared" si="156"/>
        <v>0</v>
      </c>
      <c r="BE100" s="40">
        <f t="shared" si="156"/>
        <v>0</v>
      </c>
      <c r="BF100" s="291">
        <f t="shared" si="156"/>
        <v>3438636.3636363633</v>
      </c>
      <c r="BG100" s="40">
        <f t="shared" si="156"/>
        <v>0</v>
      </c>
      <c r="BH100" s="40">
        <f t="shared" si="156"/>
        <v>0</v>
      </c>
      <c r="BI100" s="40">
        <f t="shared" si="156"/>
        <v>2042190</v>
      </c>
      <c r="BJ100" s="40">
        <f t="shared" si="156"/>
        <v>0</v>
      </c>
      <c r="BK100" s="291">
        <f t="shared" si="156"/>
        <v>2042190</v>
      </c>
      <c r="BL100" s="40">
        <f t="shared" si="156"/>
        <v>0</v>
      </c>
      <c r="BM100" s="40">
        <f t="shared" si="156"/>
        <v>0</v>
      </c>
      <c r="BN100" s="40">
        <f t="shared" si="156"/>
        <v>64000000</v>
      </c>
      <c r="BO100" s="40">
        <f t="shared" si="156"/>
        <v>0</v>
      </c>
      <c r="BP100" s="291">
        <f t="shared" si="156"/>
        <v>64000000</v>
      </c>
      <c r="BQ100" s="40">
        <f t="shared" si="156"/>
        <v>162100000</v>
      </c>
      <c r="BR100" s="40">
        <f t="shared" si="156"/>
        <v>0</v>
      </c>
      <c r="BS100" s="40">
        <f t="shared" si="156"/>
        <v>16628963.554463556</v>
      </c>
      <c r="BT100" s="40">
        <f t="shared" si="156"/>
        <v>0</v>
      </c>
      <c r="BU100" s="291">
        <f t="shared" si="156"/>
        <v>178728963.55446357</v>
      </c>
      <c r="BV100" s="40">
        <f t="shared" si="156"/>
        <v>0</v>
      </c>
      <c r="BW100" s="40">
        <f t="shared" si="156"/>
        <v>33324090.90909091</v>
      </c>
      <c r="BX100" s="40">
        <f t="shared" si="156"/>
        <v>0</v>
      </c>
      <c r="BY100" s="40">
        <f t="shared" si="156"/>
        <v>2750000</v>
      </c>
      <c r="BZ100" s="291">
        <f t="shared" si="156"/>
        <v>36074090.909090906</v>
      </c>
      <c r="CA100" s="40">
        <f t="shared" si="156"/>
        <v>10045818.181818182</v>
      </c>
      <c r="CB100" s="40">
        <f t="shared" si="156"/>
        <v>0</v>
      </c>
      <c r="CC100" s="40">
        <f t="shared" si="156"/>
        <v>0</v>
      </c>
      <c r="CD100" s="40">
        <f t="shared" si="156"/>
        <v>215554218.72972974</v>
      </c>
      <c r="CE100" s="291">
        <f t="shared" si="156"/>
        <v>225600036.91154793</v>
      </c>
      <c r="CF100" s="291">
        <f t="shared" si="156"/>
        <v>1095169747.8018017</v>
      </c>
      <c r="CG100" s="73" t="s">
        <v>38</v>
      </c>
      <c r="CH100" s="1"/>
      <c r="CI100" s="1">
        <f>CI99+CI96+CI93+CI87+CI78+CI64+CI26</f>
        <v>2190339495.6036034</v>
      </c>
    </row>
    <row r="102" spans="1:87" x14ac:dyDescent="0.25">
      <c r="A102" s="74"/>
      <c r="B102" s="75"/>
      <c r="C102" s="76">
        <v>69</v>
      </c>
      <c r="D102" s="77"/>
      <c r="AG102" s="1">
        <f>AB100+AG100</f>
        <v>25370039.727272727</v>
      </c>
      <c r="AL102" s="79">
        <f>AL100+AG100+AB100</f>
        <v>157188221.54545453</v>
      </c>
      <c r="AQ102" s="1">
        <f>AL102+AQ100</f>
        <v>178988221.54545453</v>
      </c>
      <c r="CF102" s="1"/>
      <c r="CG102">
        <v>134276396</v>
      </c>
    </row>
    <row r="103" spans="1:87" x14ac:dyDescent="0.25">
      <c r="A103" s="78"/>
      <c r="B103" s="75"/>
      <c r="C103" s="77"/>
      <c r="D103" s="77"/>
      <c r="T103" s="79"/>
      <c r="U103" s="79"/>
      <c r="V103" s="79"/>
      <c r="W103" s="79"/>
      <c r="X103" s="79"/>
      <c r="Y103" s="79"/>
      <c r="Z103" s="79"/>
      <c r="AA103" s="79"/>
      <c r="AB103" s="79"/>
      <c r="AC103" s="79"/>
      <c r="AD103" s="79"/>
      <c r="AE103" s="79"/>
      <c r="AF103" s="79"/>
      <c r="AG103" s="79"/>
      <c r="AH103" s="79"/>
      <c r="AI103" s="79"/>
      <c r="AJ103" s="79"/>
      <c r="AK103" s="79"/>
      <c r="AM103" s="79"/>
      <c r="AN103" s="79"/>
      <c r="AO103" s="79"/>
      <c r="AP103" s="79"/>
      <c r="AQ103" s="79"/>
      <c r="AR103" s="79"/>
      <c r="AS103" s="79"/>
      <c r="AT103" s="79"/>
      <c r="AU103" s="79"/>
      <c r="AV103" s="79"/>
      <c r="AW103" s="79"/>
      <c r="AX103" s="79"/>
      <c r="AY103" s="79"/>
      <c r="AZ103" s="79"/>
      <c r="BA103" s="79"/>
      <c r="BB103" s="79"/>
      <c r="BC103" s="79"/>
      <c r="BD103" s="79"/>
      <c r="BE103" s="79"/>
      <c r="BF103" s="79"/>
      <c r="BG103" s="79"/>
      <c r="BH103" s="79"/>
      <c r="BI103" s="79"/>
      <c r="BJ103" s="79"/>
      <c r="BK103" s="79"/>
      <c r="BL103" s="79"/>
      <c r="BM103" s="79"/>
      <c r="BN103" s="79"/>
      <c r="BO103" s="79"/>
      <c r="BP103" s="79"/>
      <c r="BQ103" s="79"/>
      <c r="BR103" s="79"/>
      <c r="BS103" s="79"/>
      <c r="BT103" s="79"/>
      <c r="BU103" s="79"/>
      <c r="BV103" s="79"/>
      <c r="BW103" s="79"/>
      <c r="BX103" s="79"/>
      <c r="BY103" s="79"/>
      <c r="BZ103" s="79"/>
      <c r="CA103" s="79"/>
      <c r="CB103" s="79"/>
      <c r="CC103" s="79"/>
      <c r="CD103" s="79"/>
      <c r="CE103" s="79"/>
      <c r="CF103" s="79"/>
    </row>
    <row r="104" spans="1:87" x14ac:dyDescent="0.25">
      <c r="A104" s="75" t="s">
        <v>343</v>
      </c>
      <c r="B104" s="75"/>
      <c r="C104" s="77"/>
      <c r="D104" s="77"/>
      <c r="T104" s="79"/>
      <c r="U104" s="79"/>
      <c r="V104" s="79"/>
      <c r="W104" s="79"/>
      <c r="X104" s="79"/>
      <c r="Y104" s="79"/>
      <c r="Z104" s="79"/>
      <c r="AA104" s="79"/>
      <c r="AB104" s="79"/>
      <c r="AC104" s="79"/>
      <c r="AD104" s="79"/>
      <c r="AE104" s="79"/>
      <c r="AF104" s="79"/>
      <c r="AG104" s="79"/>
      <c r="AH104" s="79"/>
      <c r="AI104" s="79"/>
      <c r="AJ104" s="79"/>
      <c r="AK104" s="79"/>
      <c r="AL104" s="79"/>
      <c r="AM104" s="79"/>
      <c r="AN104" s="79"/>
      <c r="AO104" s="79"/>
      <c r="AP104" s="79"/>
      <c r="AQ104" s="79"/>
      <c r="AR104" s="79"/>
      <c r="AS104" s="79"/>
      <c r="AT104" s="79"/>
      <c r="AU104" s="79"/>
      <c r="AV104" s="79"/>
      <c r="AW104" s="79"/>
      <c r="AX104" s="79"/>
      <c r="AY104" s="79"/>
      <c r="AZ104" s="79"/>
      <c r="BA104" s="79"/>
      <c r="BB104" s="79"/>
      <c r="BC104" s="79"/>
      <c r="BD104" s="79"/>
      <c r="BE104" s="79"/>
      <c r="BF104" s="79"/>
      <c r="BG104" s="79"/>
      <c r="BH104" s="79"/>
      <c r="BI104" s="79"/>
      <c r="BJ104" s="79"/>
      <c r="BK104" s="79"/>
      <c r="BL104" s="79"/>
      <c r="BM104" s="79"/>
      <c r="BN104" s="79"/>
      <c r="BO104" s="79"/>
      <c r="BP104" s="79"/>
      <c r="BQ104" s="79"/>
      <c r="BR104" s="79"/>
      <c r="BS104" s="79"/>
      <c r="BT104" s="79"/>
      <c r="BU104" s="79"/>
      <c r="BV104" s="79"/>
      <c r="BW104" s="79"/>
      <c r="BX104" s="79"/>
      <c r="BY104" s="79"/>
      <c r="BZ104" s="79"/>
      <c r="CA104" s="79"/>
      <c r="CB104" s="79"/>
      <c r="CC104" s="79"/>
      <c r="CD104" s="79"/>
      <c r="CE104" s="79"/>
      <c r="CF104" s="79"/>
    </row>
    <row r="105" spans="1:87" x14ac:dyDescent="0.25">
      <c r="A105" s="75" t="s">
        <v>344</v>
      </c>
      <c r="B105" s="75"/>
      <c r="C105" s="77"/>
      <c r="D105" s="77"/>
      <c r="V105" s="79"/>
    </row>
    <row r="106" spans="1:87" x14ac:dyDescent="0.25">
      <c r="A106" s="75"/>
      <c r="B106" s="75"/>
      <c r="C106" s="77"/>
      <c r="D106" s="77"/>
      <c r="T106" s="1"/>
      <c r="V106" s="79"/>
    </row>
    <row r="107" spans="1:87" x14ac:dyDescent="0.25">
      <c r="A107" s="75"/>
      <c r="B107" s="75"/>
      <c r="C107" s="77"/>
      <c r="D107" s="77"/>
      <c r="T107" s="1"/>
      <c r="V107" s="79"/>
    </row>
    <row r="108" spans="1:87" x14ac:dyDescent="0.25">
      <c r="A108" s="75"/>
      <c r="B108" s="75"/>
      <c r="C108" s="77"/>
      <c r="D108" s="77"/>
      <c r="T108" s="1"/>
    </row>
    <row r="109" spans="1:87" x14ac:dyDescent="0.25">
      <c r="A109" s="75"/>
      <c r="B109" s="75"/>
      <c r="C109" s="77"/>
      <c r="D109" s="77"/>
      <c r="T109" s="1"/>
    </row>
    <row r="110" spans="1:87" x14ac:dyDescent="0.25">
      <c r="A110" s="75"/>
      <c r="B110" s="75"/>
      <c r="C110" s="77"/>
      <c r="D110" s="77"/>
      <c r="T110" s="1"/>
    </row>
    <row r="111" spans="1:87" x14ac:dyDescent="0.25">
      <c r="A111" s="75"/>
      <c r="B111" s="75"/>
      <c r="C111" s="77"/>
      <c r="D111" s="77"/>
      <c r="T111" s="1"/>
    </row>
    <row r="112" spans="1:87" x14ac:dyDescent="0.25">
      <c r="A112" s="75"/>
      <c r="B112" s="75"/>
      <c r="C112" s="77"/>
      <c r="D112" s="77"/>
    </row>
    <row r="113" spans="1:19" x14ac:dyDescent="0.25">
      <c r="A113" s="75"/>
      <c r="B113" s="75"/>
      <c r="C113" s="77"/>
      <c r="D113" s="77"/>
    </row>
    <row r="114" spans="1:19" x14ac:dyDescent="0.25">
      <c r="A114" s="75"/>
      <c r="B114" s="75"/>
      <c r="C114" s="77"/>
      <c r="D114" s="77"/>
    </row>
    <row r="115" spans="1:19" x14ac:dyDescent="0.25">
      <c r="A115" s="75"/>
      <c r="B115" s="75"/>
      <c r="C115" s="77"/>
      <c r="D115" s="77"/>
    </row>
    <row r="116" spans="1:19" x14ac:dyDescent="0.25">
      <c r="A116" s="75"/>
      <c r="B116" s="75"/>
      <c r="C116" s="77"/>
      <c r="D116" s="77"/>
      <c r="I116" s="78"/>
      <c r="S116" s="78"/>
    </row>
    <row r="117" spans="1:19" x14ac:dyDescent="0.25">
      <c r="A117" s="75"/>
      <c r="B117" s="75"/>
      <c r="C117" s="77"/>
      <c r="D117" s="77"/>
      <c r="I117" s="78"/>
      <c r="S117" s="78"/>
    </row>
    <row r="118" spans="1:19" x14ac:dyDescent="0.25">
      <c r="A118" s="75"/>
      <c r="B118" s="75"/>
      <c r="C118" s="77"/>
      <c r="D118" s="77"/>
      <c r="I118" s="78"/>
      <c r="S118" s="78"/>
    </row>
    <row r="119" spans="1:19" x14ac:dyDescent="0.25">
      <c r="A119" s="75" t="s">
        <v>351</v>
      </c>
      <c r="B119" s="75"/>
      <c r="C119" s="77"/>
      <c r="D119" s="77"/>
      <c r="I119" s="78"/>
      <c r="S119" s="78"/>
    </row>
    <row r="120" spans="1:19" x14ac:dyDescent="0.25">
      <c r="A120" s="75" t="s">
        <v>352</v>
      </c>
      <c r="B120" s="75"/>
      <c r="C120" s="77"/>
      <c r="D120" s="77"/>
      <c r="I120" s="78"/>
      <c r="S120" s="78"/>
    </row>
    <row r="121" spans="1:19" x14ac:dyDescent="0.25">
      <c r="A121" s="75" t="s">
        <v>353</v>
      </c>
      <c r="B121" s="75"/>
      <c r="C121" s="77"/>
      <c r="D121" s="77"/>
      <c r="I121" s="78"/>
      <c r="S121" s="78"/>
    </row>
    <row r="122" spans="1:19" x14ac:dyDescent="0.25">
      <c r="A122" s="75" t="s">
        <v>354</v>
      </c>
      <c r="B122" s="75"/>
      <c r="C122" s="77"/>
      <c r="D122" s="77"/>
      <c r="I122" s="78"/>
      <c r="S122" s="78"/>
    </row>
    <row r="123" spans="1:19" x14ac:dyDescent="0.25">
      <c r="A123" s="75" t="s">
        <v>355</v>
      </c>
      <c r="B123" s="75"/>
      <c r="C123" s="77"/>
      <c r="D123" s="77"/>
      <c r="I123" s="78"/>
      <c r="S123" s="78"/>
    </row>
    <row r="124" spans="1:19" x14ac:dyDescent="0.25">
      <c r="A124" s="75" t="s">
        <v>356</v>
      </c>
      <c r="B124" s="75"/>
      <c r="C124" s="77"/>
      <c r="D124" s="77"/>
      <c r="I124" s="78"/>
      <c r="S124" s="78"/>
    </row>
    <row r="125" spans="1:19" x14ac:dyDescent="0.25">
      <c r="A125" s="75" t="s">
        <v>357</v>
      </c>
      <c r="B125" s="75"/>
      <c r="C125" s="77"/>
      <c r="D125" s="77"/>
      <c r="I125" s="78"/>
      <c r="S125" s="78"/>
    </row>
    <row r="126" spans="1:19" x14ac:dyDescent="0.25">
      <c r="A126" s="75" t="s">
        <v>358</v>
      </c>
      <c r="B126" s="75"/>
      <c r="C126" s="77"/>
      <c r="D126" s="77"/>
      <c r="I126" s="78"/>
      <c r="S126" s="78"/>
    </row>
    <row r="127" spans="1:19" x14ac:dyDescent="0.25">
      <c r="A127" s="75" t="s">
        <v>359</v>
      </c>
      <c r="B127" s="75"/>
      <c r="C127" s="77"/>
      <c r="D127" s="77"/>
      <c r="I127" s="78"/>
      <c r="S127" s="78"/>
    </row>
    <row r="128" spans="1:19" x14ac:dyDescent="0.25">
      <c r="A128" s="75" t="s">
        <v>360</v>
      </c>
      <c r="B128" s="75"/>
      <c r="C128" s="77"/>
      <c r="D128" s="77"/>
      <c r="I128" s="78"/>
      <c r="S128" s="78"/>
    </row>
    <row r="129" spans="1:19" x14ac:dyDescent="0.25">
      <c r="A129" s="75" t="s">
        <v>361</v>
      </c>
      <c r="B129" s="75"/>
      <c r="C129" s="77"/>
      <c r="D129" s="77"/>
      <c r="I129" s="78"/>
      <c r="S129" s="78"/>
    </row>
    <row r="130" spans="1:19" x14ac:dyDescent="0.25">
      <c r="A130" s="78" t="s">
        <v>38</v>
      </c>
      <c r="C130" s="78"/>
      <c r="D130" s="78"/>
      <c r="I130" s="78"/>
      <c r="S130" s="78"/>
    </row>
  </sheetData>
  <mergeCells count="29">
    <mergeCell ref="BQ7:BU7"/>
    <mergeCell ref="K6:M6"/>
    <mergeCell ref="N6:P6"/>
    <mergeCell ref="Q6:S7"/>
    <mergeCell ref="T6:W7"/>
    <mergeCell ref="X7:AB7"/>
    <mergeCell ref="X6:AL6"/>
    <mergeCell ref="CG6:CG8"/>
    <mergeCell ref="BB6:BF6"/>
    <mergeCell ref="AC7:AG7"/>
    <mergeCell ref="AH7:AL7"/>
    <mergeCell ref="AM7:AQ7"/>
    <mergeCell ref="AR7:AV7"/>
    <mergeCell ref="CF6:CF8"/>
    <mergeCell ref="BV7:BZ7"/>
    <mergeCell ref="CA7:CE7"/>
    <mergeCell ref="AM6:BA6"/>
    <mergeCell ref="BG6:BU6"/>
    <mergeCell ref="BV6:CE6"/>
    <mergeCell ref="AW7:BA7"/>
    <mergeCell ref="BB7:BF7"/>
    <mergeCell ref="BG7:BK7"/>
    <mergeCell ref="BL7:BP7"/>
    <mergeCell ref="J6:J8"/>
    <mergeCell ref="A6:A8"/>
    <mergeCell ref="B6:B8"/>
    <mergeCell ref="C6:C8"/>
    <mergeCell ref="D6:D8"/>
    <mergeCell ref="E6:I7"/>
  </mergeCells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129"/>
  <sheetViews>
    <sheetView zoomScale="70" zoomScaleNormal="70" workbookViewId="0">
      <pane xSplit="5" ySplit="8" topLeftCell="P61" activePane="bottomRight" state="frozen"/>
      <selection pane="topRight" activeCell="F1" sqref="F1"/>
      <selection pane="bottomLeft" activeCell="A9" sqref="A9"/>
      <selection pane="bottomRight" activeCell="T61" sqref="T61"/>
    </sheetView>
  </sheetViews>
  <sheetFormatPr defaultRowHeight="15" x14ac:dyDescent="0.25"/>
  <cols>
    <col min="1" max="1" width="5.28515625" customWidth="1"/>
    <col min="2" max="2" width="12.140625" bestFit="1" customWidth="1"/>
    <col min="3" max="3" width="23.42578125" bestFit="1" customWidth="1"/>
    <col min="4" max="4" width="16.140625" bestFit="1" customWidth="1"/>
    <col min="5" max="5" width="37.140625" bestFit="1" customWidth="1"/>
    <col min="6" max="7" width="8.7109375" customWidth="1"/>
    <col min="8" max="8" width="32.42578125" customWidth="1"/>
    <col min="9" max="9" width="11.5703125" customWidth="1"/>
    <col min="10" max="10" width="31.42578125" customWidth="1"/>
    <col min="11" max="11" width="31.5703125" customWidth="1"/>
    <col min="12" max="12" width="11.140625" bestFit="1" customWidth="1"/>
    <col min="13" max="13" width="8.7109375" customWidth="1"/>
    <col min="14" max="14" width="38.42578125" customWidth="1"/>
    <col min="15" max="15" width="72.140625" customWidth="1"/>
    <col min="16" max="16" width="8.7109375" customWidth="1"/>
    <col min="17" max="17" width="10.7109375" bestFit="1" customWidth="1"/>
    <col min="18" max="18" width="11.7109375" bestFit="1" customWidth="1"/>
    <col min="19" max="19" width="10.140625" bestFit="1" customWidth="1"/>
    <col min="20" max="20" width="16.85546875" bestFit="1" customWidth="1"/>
    <col min="21" max="21" width="15.28515625" bestFit="1" customWidth="1"/>
    <col min="22" max="22" width="14.85546875" bestFit="1" customWidth="1"/>
    <col min="23" max="23" width="15.7109375" bestFit="1" customWidth="1"/>
    <col min="24" max="24" width="4.7109375" customWidth="1"/>
    <col min="25" max="25" width="17.42578125" bestFit="1" customWidth="1"/>
    <col min="26" max="26" width="16.85546875" bestFit="1" customWidth="1"/>
    <col min="27" max="27" width="10.5703125" customWidth="1"/>
    <col min="28" max="28" width="10.28515625" bestFit="1" customWidth="1"/>
    <col min="29" max="30" width="14.42578125" bestFit="1" customWidth="1"/>
    <col min="31" max="31" width="16" bestFit="1" customWidth="1"/>
    <col min="32" max="32" width="12.42578125" bestFit="1" customWidth="1"/>
  </cols>
  <sheetData>
    <row r="1" spans="1:37" x14ac:dyDescent="0.25">
      <c r="A1" s="41" t="s">
        <v>0</v>
      </c>
    </row>
    <row r="2" spans="1:37" x14ac:dyDescent="0.25">
      <c r="A2" s="41" t="s">
        <v>482</v>
      </c>
      <c r="C2" t="s">
        <v>481</v>
      </c>
    </row>
    <row r="3" spans="1:37" x14ac:dyDescent="0.25">
      <c r="A3" s="42" t="s">
        <v>483</v>
      </c>
      <c r="C3" t="s">
        <v>372</v>
      </c>
    </row>
    <row r="4" spans="1:37" x14ac:dyDescent="0.25">
      <c r="A4" s="42" t="s">
        <v>484</v>
      </c>
      <c r="C4" t="s">
        <v>485</v>
      </c>
      <c r="AF4" s="43"/>
    </row>
    <row r="5" spans="1:37" ht="15.75" thickBot="1" x14ac:dyDescent="0.3"/>
    <row r="6" spans="1:37" s="121" customFormat="1" ht="23.45" customHeight="1" x14ac:dyDescent="0.25">
      <c r="A6" s="409" t="s">
        <v>3</v>
      </c>
      <c r="B6" s="411" t="s">
        <v>4</v>
      </c>
      <c r="C6" s="411" t="s">
        <v>5</v>
      </c>
      <c r="D6" s="411" t="s">
        <v>6</v>
      </c>
      <c r="E6" s="413" t="s">
        <v>7</v>
      </c>
      <c r="F6" s="414"/>
      <c r="G6" s="414"/>
      <c r="H6" s="414"/>
      <c r="I6" s="415"/>
      <c r="J6" s="416" t="s">
        <v>8</v>
      </c>
      <c r="K6" s="418" t="s">
        <v>9</v>
      </c>
      <c r="L6" s="419"/>
      <c r="M6" s="420"/>
      <c r="N6" s="413" t="s">
        <v>10</v>
      </c>
      <c r="O6" s="414"/>
      <c r="P6" s="415"/>
      <c r="Q6" s="418" t="s">
        <v>11</v>
      </c>
      <c r="R6" s="419"/>
      <c r="S6" s="420"/>
      <c r="T6" s="416" t="s">
        <v>12</v>
      </c>
      <c r="U6" s="416"/>
      <c r="V6" s="416"/>
      <c r="W6" s="416"/>
      <c r="X6" s="416"/>
      <c r="Y6" s="416"/>
      <c r="Z6" s="126" t="s">
        <v>475</v>
      </c>
      <c r="AA6" s="413" t="s">
        <v>13</v>
      </c>
      <c r="AB6" s="414"/>
      <c r="AC6" s="414"/>
      <c r="AD6" s="414"/>
      <c r="AE6" s="415"/>
      <c r="AF6" s="407" t="s">
        <v>14</v>
      </c>
    </row>
    <row r="7" spans="1:37" s="121" customFormat="1" ht="45" x14ac:dyDescent="0.25">
      <c r="A7" s="410"/>
      <c r="B7" s="412"/>
      <c r="C7" s="412"/>
      <c r="D7" s="412"/>
      <c r="E7" s="123" t="s">
        <v>15</v>
      </c>
      <c r="F7" s="123" t="s">
        <v>16</v>
      </c>
      <c r="G7" s="122" t="s">
        <v>17</v>
      </c>
      <c r="H7" s="122" t="s">
        <v>18</v>
      </c>
      <c r="I7" s="122" t="s">
        <v>19</v>
      </c>
      <c r="J7" s="417"/>
      <c r="K7" s="125" t="s">
        <v>20</v>
      </c>
      <c r="L7" s="125" t="s">
        <v>21</v>
      </c>
      <c r="M7" s="124" t="s">
        <v>22</v>
      </c>
      <c r="N7" s="124" t="s">
        <v>23</v>
      </c>
      <c r="O7" s="124" t="s">
        <v>18</v>
      </c>
      <c r="P7" s="124" t="s">
        <v>24</v>
      </c>
      <c r="Q7" s="125" t="s">
        <v>25</v>
      </c>
      <c r="R7" s="125" t="s">
        <v>26</v>
      </c>
      <c r="S7" s="123" t="s">
        <v>27</v>
      </c>
      <c r="T7" s="123" t="s">
        <v>28</v>
      </c>
      <c r="U7" s="123" t="s">
        <v>29</v>
      </c>
      <c r="V7" s="123" t="s">
        <v>472</v>
      </c>
      <c r="W7" s="123" t="s">
        <v>474</v>
      </c>
      <c r="X7" s="123" t="s">
        <v>30</v>
      </c>
      <c r="Y7" s="123" t="s">
        <v>473</v>
      </c>
      <c r="Z7" s="127" t="s">
        <v>476</v>
      </c>
      <c r="AA7" s="123" t="s">
        <v>32</v>
      </c>
      <c r="AB7" s="123" t="s">
        <v>33</v>
      </c>
      <c r="AC7" s="123" t="s">
        <v>34</v>
      </c>
      <c r="AD7" s="123" t="s">
        <v>35</v>
      </c>
      <c r="AE7" s="123" t="s">
        <v>36</v>
      </c>
      <c r="AF7" s="408"/>
    </row>
    <row r="8" spans="1:37" x14ac:dyDescent="0.25">
      <c r="A8" s="44">
        <v>1</v>
      </c>
      <c r="B8" s="44">
        <f>A8+1</f>
        <v>2</v>
      </c>
      <c r="C8" s="44">
        <f t="shared" ref="C8:AF8" si="0">B8+1</f>
        <v>3</v>
      </c>
      <c r="D8" s="44">
        <f t="shared" si="0"/>
        <v>4</v>
      </c>
      <c r="E8" s="44">
        <f t="shared" si="0"/>
        <v>5</v>
      </c>
      <c r="F8" s="44">
        <f t="shared" si="0"/>
        <v>6</v>
      </c>
      <c r="G8" s="44">
        <f t="shared" si="0"/>
        <v>7</v>
      </c>
      <c r="H8" s="44">
        <f t="shared" si="0"/>
        <v>8</v>
      </c>
      <c r="I8" s="44">
        <f t="shared" si="0"/>
        <v>9</v>
      </c>
      <c r="J8" s="44">
        <f t="shared" si="0"/>
        <v>10</v>
      </c>
      <c r="K8" s="44">
        <f t="shared" si="0"/>
        <v>11</v>
      </c>
      <c r="L8" s="44">
        <f t="shared" si="0"/>
        <v>12</v>
      </c>
      <c r="M8" s="44">
        <f t="shared" si="0"/>
        <v>13</v>
      </c>
      <c r="N8" s="44">
        <f t="shared" si="0"/>
        <v>14</v>
      </c>
      <c r="O8" s="44">
        <f t="shared" si="0"/>
        <v>15</v>
      </c>
      <c r="P8" s="44">
        <f t="shared" si="0"/>
        <v>16</v>
      </c>
      <c r="Q8" s="44">
        <f t="shared" si="0"/>
        <v>17</v>
      </c>
      <c r="R8" s="44">
        <f t="shared" si="0"/>
        <v>18</v>
      </c>
      <c r="S8" s="44">
        <f t="shared" si="0"/>
        <v>19</v>
      </c>
      <c r="T8" s="44">
        <f t="shared" si="0"/>
        <v>20</v>
      </c>
      <c r="U8" s="44">
        <f t="shared" si="0"/>
        <v>21</v>
      </c>
      <c r="V8" s="44">
        <f t="shared" si="0"/>
        <v>22</v>
      </c>
      <c r="W8" s="44">
        <f t="shared" si="0"/>
        <v>23</v>
      </c>
      <c r="X8" s="44">
        <f t="shared" si="0"/>
        <v>24</v>
      </c>
      <c r="Y8" s="44">
        <f t="shared" si="0"/>
        <v>25</v>
      </c>
      <c r="Z8" s="44"/>
      <c r="AA8" s="44">
        <f>Y8+1</f>
        <v>26</v>
      </c>
      <c r="AB8" s="44">
        <f t="shared" si="0"/>
        <v>27</v>
      </c>
      <c r="AC8" s="44">
        <f t="shared" si="0"/>
        <v>28</v>
      </c>
      <c r="AD8" s="44">
        <f t="shared" si="0"/>
        <v>29</v>
      </c>
      <c r="AE8" s="44">
        <f t="shared" si="0"/>
        <v>30</v>
      </c>
      <c r="AF8" s="44">
        <f t="shared" si="0"/>
        <v>31</v>
      </c>
      <c r="AH8" t="s">
        <v>477</v>
      </c>
      <c r="AI8" t="s">
        <v>478</v>
      </c>
      <c r="AJ8" t="s">
        <v>479</v>
      </c>
      <c r="AK8" t="s">
        <v>480</v>
      </c>
    </row>
    <row r="9" spans="1:37" x14ac:dyDescent="0.25">
      <c r="A9" s="6" t="s">
        <v>37</v>
      </c>
      <c r="B9" s="2"/>
      <c r="C9" s="3"/>
      <c r="D9" s="3"/>
      <c r="E9" s="4"/>
      <c r="F9" s="4"/>
      <c r="G9" s="4"/>
      <c r="H9" s="7" t="s">
        <v>38</v>
      </c>
      <c r="I9" s="5"/>
      <c r="J9" s="4"/>
      <c r="K9" s="4"/>
      <c r="L9" s="4"/>
      <c r="M9" s="4"/>
      <c r="N9" s="4"/>
      <c r="O9" s="4"/>
      <c r="P9" s="4"/>
      <c r="Q9" s="139"/>
      <c r="R9" s="139"/>
      <c r="S9" s="5"/>
      <c r="T9" s="4"/>
      <c r="U9" s="45"/>
      <c r="V9" s="45"/>
      <c r="W9" s="45"/>
      <c r="X9" s="45"/>
      <c r="Y9" s="46" t="s">
        <v>38</v>
      </c>
      <c r="Z9" s="46"/>
      <c r="AA9" s="46"/>
      <c r="AB9" s="46"/>
      <c r="AC9" s="46"/>
      <c r="AD9" s="46"/>
      <c r="AE9" s="46"/>
      <c r="AF9" s="46"/>
    </row>
    <row r="10" spans="1:37" x14ac:dyDescent="0.25">
      <c r="A10" s="8">
        <v>1</v>
      </c>
      <c r="B10" s="140" t="s">
        <v>39</v>
      </c>
      <c r="C10" s="141" t="s">
        <v>40</v>
      </c>
      <c r="D10" s="142" t="s">
        <v>41</v>
      </c>
      <c r="E10" s="143" t="s">
        <v>42</v>
      </c>
      <c r="F10" s="144">
        <v>978</v>
      </c>
      <c r="G10" s="145">
        <v>550</v>
      </c>
      <c r="H10" s="146" t="s">
        <v>43</v>
      </c>
      <c r="I10" s="147" t="s">
        <v>44</v>
      </c>
      <c r="J10" s="146" t="s">
        <v>45</v>
      </c>
      <c r="K10" s="148" t="s">
        <v>46</v>
      </c>
      <c r="L10" s="149">
        <f>Q10</f>
        <v>44734</v>
      </c>
      <c r="M10" s="147" t="s">
        <v>47</v>
      </c>
      <c r="N10" s="148" t="s">
        <v>48</v>
      </c>
      <c r="O10" s="150" t="s">
        <v>49</v>
      </c>
      <c r="P10" s="147" t="s">
        <v>50</v>
      </c>
      <c r="Q10" s="151">
        <v>44734</v>
      </c>
      <c r="R10" s="151">
        <v>45098</v>
      </c>
      <c r="S10" s="147" t="s">
        <v>53</v>
      </c>
      <c r="T10" s="143">
        <v>221445765.76576576</v>
      </c>
      <c r="U10" s="51">
        <f t="shared" ref="U10" si="1">T10*11%</f>
        <v>24359034.234234232</v>
      </c>
      <c r="V10" s="52">
        <f>(T10*10%)*(-1)</f>
        <v>-22144576.576576576</v>
      </c>
      <c r="W10" s="52">
        <f t="shared" ref="W10" si="2">T10+V10</f>
        <v>199301189.1891892</v>
      </c>
      <c r="X10" s="49" t="s">
        <v>38</v>
      </c>
      <c r="Y10" s="53">
        <f>T10+U10</f>
        <v>245804800</v>
      </c>
      <c r="Z10" s="48">
        <f t="shared" ref="Z10" si="3">T10</f>
        <v>221445765.76576576</v>
      </c>
      <c r="AA10" s="53"/>
      <c r="AB10" s="53"/>
      <c r="AC10" s="53"/>
      <c r="AD10" s="53">
        <f>AB10+AC10</f>
        <v>0</v>
      </c>
      <c r="AE10" s="53">
        <f>AA10+AD10</f>
        <v>0</v>
      </c>
      <c r="AF10" s="48"/>
    </row>
    <row r="11" spans="1:37" x14ac:dyDescent="0.25">
      <c r="A11" s="8">
        <f>A10+1</f>
        <v>2</v>
      </c>
      <c r="B11" s="140" t="s">
        <v>39</v>
      </c>
      <c r="C11" s="141" t="s">
        <v>40</v>
      </c>
      <c r="D11" s="142" t="s">
        <v>54</v>
      </c>
      <c r="E11" s="143" t="s">
        <v>55</v>
      </c>
      <c r="F11" s="144">
        <v>28</v>
      </c>
      <c r="G11" s="145">
        <v>0</v>
      </c>
      <c r="H11" s="146" t="s">
        <v>56</v>
      </c>
      <c r="I11" s="147" t="s">
        <v>57</v>
      </c>
      <c r="J11" s="146" t="s">
        <v>58</v>
      </c>
      <c r="K11" s="148" t="s">
        <v>488</v>
      </c>
      <c r="L11" s="149">
        <v>44914</v>
      </c>
      <c r="M11" s="147" t="s">
        <v>47</v>
      </c>
      <c r="N11" s="148" t="s">
        <v>60</v>
      </c>
      <c r="O11" s="150" t="s">
        <v>56</v>
      </c>
      <c r="P11" s="147" t="s">
        <v>50</v>
      </c>
      <c r="Q11" s="151">
        <v>44531</v>
      </c>
      <c r="R11" s="151">
        <v>44895</v>
      </c>
      <c r="S11" s="147" t="s">
        <v>53</v>
      </c>
      <c r="T11" s="143">
        <v>8559091</v>
      </c>
      <c r="U11" s="51">
        <f t="shared" ref="U11:U24" si="4">T11*11%</f>
        <v>941500.01</v>
      </c>
      <c r="V11" s="52">
        <f t="shared" ref="V11:V24" si="5">(T11*10%)*(-1)</f>
        <v>-855909.10000000009</v>
      </c>
      <c r="W11" s="52">
        <f t="shared" ref="W11:W24" si="6">T11+V11</f>
        <v>7703181.9000000004</v>
      </c>
      <c r="X11" s="49" t="s">
        <v>38</v>
      </c>
      <c r="Y11" s="53">
        <f t="shared" ref="Y11:Y24" si="7">T11+U11</f>
        <v>9500591.0099999998</v>
      </c>
      <c r="Z11" s="48">
        <f t="shared" ref="Z11:Z24" si="8">T11</f>
        <v>8559091</v>
      </c>
      <c r="AA11" s="53"/>
      <c r="AB11" s="53"/>
      <c r="AC11" s="53"/>
      <c r="AD11" s="53">
        <f t="shared" ref="AD11:AD23" si="9">AB11+AC11</f>
        <v>0</v>
      </c>
      <c r="AE11" s="53">
        <f t="shared" ref="AE11:AE23" si="10">AA11+AD11</f>
        <v>0</v>
      </c>
      <c r="AF11" s="48"/>
    </row>
    <row r="12" spans="1:37" x14ac:dyDescent="0.25">
      <c r="A12" s="8">
        <f t="shared" ref="A12:A24" si="11">+A11+1</f>
        <v>3</v>
      </c>
      <c r="B12" s="140" t="s">
        <v>39</v>
      </c>
      <c r="C12" s="141" t="s">
        <v>40</v>
      </c>
      <c r="D12" s="142" t="s">
        <v>54</v>
      </c>
      <c r="E12" s="143" t="s">
        <v>61</v>
      </c>
      <c r="F12" s="144">
        <v>10</v>
      </c>
      <c r="G12" s="145">
        <v>0</v>
      </c>
      <c r="H12" s="146" t="s">
        <v>56</v>
      </c>
      <c r="I12" s="147" t="s">
        <v>57</v>
      </c>
      <c r="J12" s="146" t="s">
        <v>62</v>
      </c>
      <c r="K12" s="148" t="s">
        <v>63</v>
      </c>
      <c r="L12" s="152">
        <f>Q12</f>
        <v>44637</v>
      </c>
      <c r="M12" s="147" t="s">
        <v>47</v>
      </c>
      <c r="N12" s="143" t="s">
        <v>64</v>
      </c>
      <c r="O12" s="150" t="s">
        <v>56</v>
      </c>
      <c r="P12" s="147" t="s">
        <v>50</v>
      </c>
      <c r="Q12" s="153">
        <v>44637</v>
      </c>
      <c r="R12" s="153" t="s">
        <v>66</v>
      </c>
      <c r="S12" s="147" t="s">
        <v>53</v>
      </c>
      <c r="T12" s="143">
        <v>1009009.009009009</v>
      </c>
      <c r="U12" s="51">
        <f t="shared" si="4"/>
        <v>110990.99099099099</v>
      </c>
      <c r="V12" s="52">
        <f t="shared" si="5"/>
        <v>-100900.9009009009</v>
      </c>
      <c r="W12" s="52">
        <f t="shared" si="6"/>
        <v>908108.10810810805</v>
      </c>
      <c r="X12" s="49" t="s">
        <v>38</v>
      </c>
      <c r="Y12" s="53">
        <f t="shared" si="7"/>
        <v>1120000</v>
      </c>
      <c r="Z12" s="48">
        <f t="shared" si="8"/>
        <v>1009009.009009009</v>
      </c>
      <c r="AA12" s="53"/>
      <c r="AB12" s="53"/>
      <c r="AC12" s="53"/>
      <c r="AD12" s="53">
        <f t="shared" si="9"/>
        <v>0</v>
      </c>
      <c r="AE12" s="53">
        <f t="shared" si="10"/>
        <v>0</v>
      </c>
      <c r="AF12" s="48"/>
    </row>
    <row r="13" spans="1:37" x14ac:dyDescent="0.25">
      <c r="A13" s="8">
        <f t="shared" si="11"/>
        <v>4</v>
      </c>
      <c r="B13" s="140" t="s">
        <v>39</v>
      </c>
      <c r="C13" s="141" t="s">
        <v>40</v>
      </c>
      <c r="D13" s="142" t="s">
        <v>54</v>
      </c>
      <c r="E13" s="143" t="s">
        <v>55</v>
      </c>
      <c r="F13" s="144">
        <v>33</v>
      </c>
      <c r="G13" s="145">
        <v>0</v>
      </c>
      <c r="H13" s="146" t="s">
        <v>56</v>
      </c>
      <c r="I13" s="147" t="s">
        <v>67</v>
      </c>
      <c r="J13" s="146" t="s">
        <v>68</v>
      </c>
      <c r="K13" s="148" t="s">
        <v>69</v>
      </c>
      <c r="L13" s="149">
        <v>44531</v>
      </c>
      <c r="M13" s="147" t="s">
        <v>47</v>
      </c>
      <c r="N13" s="148" t="s">
        <v>70</v>
      </c>
      <c r="O13" s="150" t="s">
        <v>56</v>
      </c>
      <c r="P13" s="147" t="s">
        <v>50</v>
      </c>
      <c r="Q13" s="151">
        <v>44531</v>
      </c>
      <c r="R13" s="151">
        <v>44895</v>
      </c>
      <c r="S13" s="147" t="s">
        <v>53</v>
      </c>
      <c r="T13" s="143">
        <v>1500000</v>
      </c>
      <c r="U13" s="51">
        <f t="shared" si="4"/>
        <v>165000</v>
      </c>
      <c r="V13" s="52">
        <f t="shared" si="5"/>
        <v>-150000</v>
      </c>
      <c r="W13" s="52">
        <f t="shared" si="6"/>
        <v>1350000</v>
      </c>
      <c r="X13" s="49" t="s">
        <v>38</v>
      </c>
      <c r="Y13" s="53">
        <f t="shared" si="7"/>
        <v>1665000</v>
      </c>
      <c r="Z13" s="48">
        <f t="shared" si="8"/>
        <v>1500000</v>
      </c>
      <c r="AA13" s="53"/>
      <c r="AB13" s="53"/>
      <c r="AC13" s="53"/>
      <c r="AD13" s="53">
        <f t="shared" si="9"/>
        <v>0</v>
      </c>
      <c r="AE13" s="53">
        <f t="shared" si="10"/>
        <v>0</v>
      </c>
      <c r="AF13" s="48"/>
    </row>
    <row r="14" spans="1:37" x14ac:dyDescent="0.25">
      <c r="A14" s="8">
        <f t="shared" si="11"/>
        <v>5</v>
      </c>
      <c r="B14" s="140" t="s">
        <v>39</v>
      </c>
      <c r="C14" s="141" t="s">
        <v>40</v>
      </c>
      <c r="D14" s="142" t="s">
        <v>41</v>
      </c>
      <c r="E14" s="143" t="s">
        <v>71</v>
      </c>
      <c r="F14" s="144">
        <v>736</v>
      </c>
      <c r="G14" s="145">
        <v>154</v>
      </c>
      <c r="H14" s="146" t="s">
        <v>72</v>
      </c>
      <c r="I14" s="154">
        <v>3812575</v>
      </c>
      <c r="J14" s="146" t="s">
        <v>73</v>
      </c>
      <c r="K14" s="148" t="s">
        <v>74</v>
      </c>
      <c r="L14" s="149" t="s">
        <v>75</v>
      </c>
      <c r="M14" s="147" t="s">
        <v>47</v>
      </c>
      <c r="N14" s="148" t="s">
        <v>76</v>
      </c>
      <c r="O14" s="150" t="s">
        <v>77</v>
      </c>
      <c r="P14" s="147" t="s">
        <v>50</v>
      </c>
      <c r="Q14" s="151" t="s">
        <v>75</v>
      </c>
      <c r="R14" s="151" t="s">
        <v>78</v>
      </c>
      <c r="S14" s="147" t="s">
        <v>53</v>
      </c>
      <c r="T14" s="143">
        <v>115500000</v>
      </c>
      <c r="U14" s="51">
        <f t="shared" si="4"/>
        <v>12705000</v>
      </c>
      <c r="V14" s="52">
        <f t="shared" si="5"/>
        <v>-11550000</v>
      </c>
      <c r="W14" s="52">
        <f t="shared" si="6"/>
        <v>103950000</v>
      </c>
      <c r="X14" s="49" t="s">
        <v>38</v>
      </c>
      <c r="Y14" s="53">
        <f t="shared" si="7"/>
        <v>128205000</v>
      </c>
      <c r="Z14" s="48">
        <f t="shared" si="8"/>
        <v>115500000</v>
      </c>
      <c r="AA14" s="53"/>
      <c r="AB14" s="53"/>
      <c r="AC14" s="53"/>
      <c r="AD14" s="53">
        <f t="shared" si="9"/>
        <v>0</v>
      </c>
      <c r="AE14" s="53">
        <f t="shared" si="10"/>
        <v>0</v>
      </c>
      <c r="AF14" s="48"/>
    </row>
    <row r="15" spans="1:37" x14ac:dyDescent="0.25">
      <c r="A15" s="8">
        <f t="shared" si="11"/>
        <v>6</v>
      </c>
      <c r="B15" s="140" t="s">
        <v>39</v>
      </c>
      <c r="C15" s="141" t="s">
        <v>40</v>
      </c>
      <c r="D15" s="142" t="s">
        <v>41</v>
      </c>
      <c r="E15" s="143" t="s">
        <v>79</v>
      </c>
      <c r="F15" s="144">
        <v>10</v>
      </c>
      <c r="G15" s="145">
        <v>0</v>
      </c>
      <c r="H15" s="146" t="s">
        <v>72</v>
      </c>
      <c r="I15" s="154">
        <v>3812575</v>
      </c>
      <c r="J15" s="146" t="s">
        <v>80</v>
      </c>
      <c r="K15" s="148" t="s">
        <v>81</v>
      </c>
      <c r="L15" s="149">
        <v>43922</v>
      </c>
      <c r="M15" s="147" t="s">
        <v>47</v>
      </c>
      <c r="N15" s="148" t="s">
        <v>82</v>
      </c>
      <c r="O15" s="150" t="s">
        <v>83</v>
      </c>
      <c r="P15" s="147" t="s">
        <v>50</v>
      </c>
      <c r="Q15" s="151">
        <v>43922</v>
      </c>
      <c r="R15" s="151">
        <v>44652</v>
      </c>
      <c r="S15" s="147" t="s">
        <v>53</v>
      </c>
      <c r="T15" s="143">
        <v>21800000</v>
      </c>
      <c r="U15" s="51">
        <f t="shared" si="4"/>
        <v>2398000</v>
      </c>
      <c r="V15" s="52">
        <f t="shared" si="5"/>
        <v>-2180000</v>
      </c>
      <c r="W15" s="52">
        <f t="shared" si="6"/>
        <v>19620000</v>
      </c>
      <c r="X15" s="49" t="s">
        <v>38</v>
      </c>
      <c r="Y15" s="53">
        <f t="shared" si="7"/>
        <v>24198000</v>
      </c>
      <c r="Z15" s="48">
        <f t="shared" si="8"/>
        <v>21800000</v>
      </c>
      <c r="AA15" s="53"/>
      <c r="AB15" s="53"/>
      <c r="AC15" s="53"/>
      <c r="AD15" s="53">
        <f t="shared" si="9"/>
        <v>0</v>
      </c>
      <c r="AE15" s="53">
        <f t="shared" si="10"/>
        <v>0</v>
      </c>
      <c r="AF15" s="48"/>
    </row>
    <row r="16" spans="1:37" x14ac:dyDescent="0.25">
      <c r="A16" s="8">
        <f t="shared" si="11"/>
        <v>7</v>
      </c>
      <c r="B16" s="140" t="s">
        <v>39</v>
      </c>
      <c r="C16" s="141" t="s">
        <v>40</v>
      </c>
      <c r="D16" s="142" t="s">
        <v>54</v>
      </c>
      <c r="E16" s="143" t="s">
        <v>84</v>
      </c>
      <c r="F16" s="144">
        <v>5960</v>
      </c>
      <c r="G16" s="145">
        <v>300</v>
      </c>
      <c r="H16" s="146" t="s">
        <v>85</v>
      </c>
      <c r="I16" s="147" t="s">
        <v>86</v>
      </c>
      <c r="J16" s="146" t="s">
        <v>87</v>
      </c>
      <c r="K16" s="148" t="s">
        <v>88</v>
      </c>
      <c r="L16" s="152">
        <v>44343</v>
      </c>
      <c r="M16" s="147" t="s">
        <v>47</v>
      </c>
      <c r="N16" s="148" t="s">
        <v>89</v>
      </c>
      <c r="O16" s="150" t="s">
        <v>90</v>
      </c>
      <c r="P16" s="147" t="s">
        <v>50</v>
      </c>
      <c r="Q16" s="153" t="s">
        <v>91</v>
      </c>
      <c r="R16" s="153" t="s">
        <v>92</v>
      </c>
      <c r="S16" s="147" t="s">
        <v>53</v>
      </c>
      <c r="T16" s="143">
        <v>79279279.279279277</v>
      </c>
      <c r="U16" s="51">
        <f t="shared" si="4"/>
        <v>8720720.7207207214</v>
      </c>
      <c r="V16" s="52">
        <f t="shared" si="5"/>
        <v>-7927927.927927928</v>
      </c>
      <c r="W16" s="52">
        <f t="shared" si="6"/>
        <v>71351351.351351351</v>
      </c>
      <c r="X16" s="49" t="s">
        <v>38</v>
      </c>
      <c r="Y16" s="53">
        <f t="shared" si="7"/>
        <v>88000000</v>
      </c>
      <c r="Z16" s="48">
        <f t="shared" si="8"/>
        <v>79279279.279279277</v>
      </c>
      <c r="AA16" s="53"/>
      <c r="AB16" s="53"/>
      <c r="AC16" s="53"/>
      <c r="AD16" s="53">
        <f t="shared" si="9"/>
        <v>0</v>
      </c>
      <c r="AE16" s="53">
        <f t="shared" si="10"/>
        <v>0</v>
      </c>
      <c r="AF16" s="48"/>
    </row>
    <row r="17" spans="1:32" x14ac:dyDescent="0.25">
      <c r="A17" s="8">
        <f t="shared" si="11"/>
        <v>8</v>
      </c>
      <c r="B17" s="140" t="s">
        <v>39</v>
      </c>
      <c r="C17" s="141" t="s">
        <v>40</v>
      </c>
      <c r="D17" s="142" t="s">
        <v>54</v>
      </c>
      <c r="E17" s="143" t="s">
        <v>93</v>
      </c>
      <c r="F17" s="144">
        <v>15</v>
      </c>
      <c r="G17" s="145">
        <v>0</v>
      </c>
      <c r="H17" s="146" t="s">
        <v>56</v>
      </c>
      <c r="I17" s="147" t="s">
        <v>67</v>
      </c>
      <c r="J17" s="146" t="s">
        <v>94</v>
      </c>
      <c r="K17" s="148" t="s">
        <v>95</v>
      </c>
      <c r="L17" s="149">
        <v>43873</v>
      </c>
      <c r="M17" s="147" t="s">
        <v>47</v>
      </c>
      <c r="N17" s="148" t="s">
        <v>96</v>
      </c>
      <c r="O17" s="150" t="s">
        <v>56</v>
      </c>
      <c r="P17" s="147" t="s">
        <v>50</v>
      </c>
      <c r="Q17" s="151">
        <v>44718</v>
      </c>
      <c r="R17" s="151">
        <v>45448</v>
      </c>
      <c r="S17" s="147" t="s">
        <v>53</v>
      </c>
      <c r="T17" s="143">
        <v>4545454.5454545459</v>
      </c>
      <c r="U17" s="51">
        <f t="shared" si="4"/>
        <v>500000.00000000006</v>
      </c>
      <c r="V17" s="52">
        <f t="shared" si="5"/>
        <v>-454545.45454545459</v>
      </c>
      <c r="W17" s="52">
        <f t="shared" si="6"/>
        <v>4090909.0909090913</v>
      </c>
      <c r="X17" s="49" t="s">
        <v>38</v>
      </c>
      <c r="Y17" s="53">
        <f t="shared" si="7"/>
        <v>5045454.5454545459</v>
      </c>
      <c r="Z17" s="48">
        <f t="shared" si="8"/>
        <v>4545454.5454545459</v>
      </c>
      <c r="AA17" s="53"/>
      <c r="AB17" s="53"/>
      <c r="AC17" s="53"/>
      <c r="AD17" s="53">
        <f t="shared" si="9"/>
        <v>0</v>
      </c>
      <c r="AE17" s="53">
        <f t="shared" si="10"/>
        <v>0</v>
      </c>
      <c r="AF17" s="48"/>
    </row>
    <row r="18" spans="1:32" x14ac:dyDescent="0.25">
      <c r="A18" s="8">
        <f t="shared" si="11"/>
        <v>9</v>
      </c>
      <c r="B18" s="140" t="s">
        <v>39</v>
      </c>
      <c r="C18" s="141" t="s">
        <v>40</v>
      </c>
      <c r="D18" s="142" t="s">
        <v>54</v>
      </c>
      <c r="E18" s="143" t="s">
        <v>55</v>
      </c>
      <c r="F18" s="144">
        <v>8</v>
      </c>
      <c r="G18" s="145">
        <v>0</v>
      </c>
      <c r="H18" s="146" t="s">
        <v>56</v>
      </c>
      <c r="I18" s="147" t="s">
        <v>57</v>
      </c>
      <c r="J18" s="146" t="s">
        <v>97</v>
      </c>
      <c r="K18" s="148" t="s">
        <v>98</v>
      </c>
      <c r="L18" s="151">
        <v>44188</v>
      </c>
      <c r="M18" s="147" t="s">
        <v>47</v>
      </c>
      <c r="N18" s="148" t="s">
        <v>60</v>
      </c>
      <c r="O18" s="150" t="s">
        <v>56</v>
      </c>
      <c r="P18" s="147" t="s">
        <v>50</v>
      </c>
      <c r="Q18" s="151">
        <v>44188</v>
      </c>
      <c r="R18" s="151">
        <v>44552</v>
      </c>
      <c r="S18" s="147" t="s">
        <v>53</v>
      </c>
      <c r="T18" s="143">
        <v>1204000</v>
      </c>
      <c r="U18" s="51">
        <f t="shared" si="4"/>
        <v>132440</v>
      </c>
      <c r="V18" s="52">
        <f t="shared" si="5"/>
        <v>-120400</v>
      </c>
      <c r="W18" s="52">
        <f t="shared" si="6"/>
        <v>1083600</v>
      </c>
      <c r="X18" s="49" t="s">
        <v>38</v>
      </c>
      <c r="Y18" s="53">
        <f t="shared" si="7"/>
        <v>1336440</v>
      </c>
      <c r="Z18" s="48">
        <f t="shared" si="8"/>
        <v>1204000</v>
      </c>
      <c r="AA18" s="53"/>
      <c r="AB18" s="53"/>
      <c r="AC18" s="53"/>
      <c r="AD18" s="53">
        <f t="shared" si="9"/>
        <v>0</v>
      </c>
      <c r="AE18" s="53">
        <f t="shared" si="10"/>
        <v>0</v>
      </c>
      <c r="AF18" s="48"/>
    </row>
    <row r="19" spans="1:32" x14ac:dyDescent="0.25">
      <c r="A19" s="8">
        <f t="shared" si="11"/>
        <v>10</v>
      </c>
      <c r="B19" s="140" t="s">
        <v>39</v>
      </c>
      <c r="C19" s="141" t="s">
        <v>40</v>
      </c>
      <c r="D19" s="142" t="s">
        <v>54</v>
      </c>
      <c r="E19" s="143" t="s">
        <v>99</v>
      </c>
      <c r="F19" s="144">
        <v>54</v>
      </c>
      <c r="G19" s="145">
        <v>0</v>
      </c>
      <c r="H19" s="146" t="s">
        <v>56</v>
      </c>
      <c r="I19" s="147" t="s">
        <v>57</v>
      </c>
      <c r="J19" s="146" t="s">
        <v>100</v>
      </c>
      <c r="K19" s="148" t="s">
        <v>101</v>
      </c>
      <c r="L19" s="151">
        <v>44193</v>
      </c>
      <c r="M19" s="147" t="s">
        <v>47</v>
      </c>
      <c r="N19" s="148" t="s">
        <v>102</v>
      </c>
      <c r="O19" s="150" t="s">
        <v>56</v>
      </c>
      <c r="P19" s="147" t="s">
        <v>50</v>
      </c>
      <c r="Q19" s="151">
        <v>44193</v>
      </c>
      <c r="R19" s="151">
        <v>44557</v>
      </c>
      <c r="S19" s="147" t="s">
        <v>53</v>
      </c>
      <c r="T19" s="143">
        <v>5341820</v>
      </c>
      <c r="U19" s="51">
        <f t="shared" si="4"/>
        <v>587600.19999999995</v>
      </c>
      <c r="V19" s="52">
        <f t="shared" si="5"/>
        <v>-534182</v>
      </c>
      <c r="W19" s="52">
        <f t="shared" si="6"/>
        <v>4807638</v>
      </c>
      <c r="X19" s="49" t="s">
        <v>38</v>
      </c>
      <c r="Y19" s="53">
        <f t="shared" si="7"/>
        <v>5929420.2000000002</v>
      </c>
      <c r="Z19" s="48">
        <f t="shared" si="8"/>
        <v>5341820</v>
      </c>
      <c r="AA19" s="53"/>
      <c r="AB19" s="53"/>
      <c r="AC19" s="53"/>
      <c r="AD19" s="53">
        <f t="shared" si="9"/>
        <v>0</v>
      </c>
      <c r="AE19" s="53">
        <f t="shared" si="10"/>
        <v>0</v>
      </c>
      <c r="AF19" s="48"/>
    </row>
    <row r="20" spans="1:32" x14ac:dyDescent="0.25">
      <c r="A20" s="8">
        <f t="shared" si="11"/>
        <v>11</v>
      </c>
      <c r="B20" s="140" t="s">
        <v>39</v>
      </c>
      <c r="C20" s="141" t="s">
        <v>40</v>
      </c>
      <c r="D20" s="142" t="s">
        <v>41</v>
      </c>
      <c r="E20" s="143" t="s">
        <v>103</v>
      </c>
      <c r="F20" s="144">
        <v>620</v>
      </c>
      <c r="G20" s="145">
        <v>0</v>
      </c>
      <c r="H20" s="146" t="s">
        <v>104</v>
      </c>
      <c r="I20" s="147" t="s">
        <v>105</v>
      </c>
      <c r="J20" s="146" t="s">
        <v>106</v>
      </c>
      <c r="K20" s="148" t="s">
        <v>107</v>
      </c>
      <c r="L20" s="152">
        <v>44013</v>
      </c>
      <c r="M20" s="147" t="s">
        <v>47</v>
      </c>
      <c r="N20" s="148" t="s">
        <v>108</v>
      </c>
      <c r="O20" s="150" t="s">
        <v>104</v>
      </c>
      <c r="P20" s="147" t="s">
        <v>50</v>
      </c>
      <c r="Q20" s="153">
        <v>44013</v>
      </c>
      <c r="R20" s="151">
        <v>44377</v>
      </c>
      <c r="S20" s="147" t="s">
        <v>53</v>
      </c>
      <c r="T20" s="143">
        <v>1600000</v>
      </c>
      <c r="U20" s="51">
        <f t="shared" si="4"/>
        <v>176000</v>
      </c>
      <c r="V20" s="52">
        <f t="shared" si="5"/>
        <v>-160000</v>
      </c>
      <c r="W20" s="52">
        <f t="shared" si="6"/>
        <v>1440000</v>
      </c>
      <c r="X20" s="49" t="s">
        <v>38</v>
      </c>
      <c r="Y20" s="53">
        <f t="shared" si="7"/>
        <v>1776000</v>
      </c>
      <c r="Z20" s="48">
        <f t="shared" si="8"/>
        <v>1600000</v>
      </c>
      <c r="AA20" s="53"/>
      <c r="AB20" s="53"/>
      <c r="AC20" s="53"/>
      <c r="AD20" s="53">
        <f t="shared" si="9"/>
        <v>0</v>
      </c>
      <c r="AE20" s="53">
        <f t="shared" si="10"/>
        <v>0</v>
      </c>
      <c r="AF20" s="50"/>
    </row>
    <row r="21" spans="1:32" x14ac:dyDescent="0.25">
      <c r="A21" s="8">
        <f t="shared" si="11"/>
        <v>12</v>
      </c>
      <c r="B21" s="140" t="s">
        <v>39</v>
      </c>
      <c r="C21" s="141" t="s">
        <v>40</v>
      </c>
      <c r="D21" s="142" t="s">
        <v>54</v>
      </c>
      <c r="E21" s="143" t="s">
        <v>109</v>
      </c>
      <c r="F21" s="144">
        <v>33</v>
      </c>
      <c r="G21" s="145">
        <v>0</v>
      </c>
      <c r="H21" s="146" t="s">
        <v>56</v>
      </c>
      <c r="I21" s="147" t="s">
        <v>67</v>
      </c>
      <c r="J21" s="146" t="s">
        <v>110</v>
      </c>
      <c r="K21" s="148" t="s">
        <v>111</v>
      </c>
      <c r="L21" s="149">
        <v>44013</v>
      </c>
      <c r="M21" s="147" t="s">
        <v>47</v>
      </c>
      <c r="N21" s="148" t="s">
        <v>112</v>
      </c>
      <c r="O21" s="150" t="s">
        <v>56</v>
      </c>
      <c r="P21" s="147" t="s">
        <v>50</v>
      </c>
      <c r="Q21" s="151">
        <v>44742</v>
      </c>
      <c r="R21" s="151">
        <v>45106</v>
      </c>
      <c r="S21" s="147" t="s">
        <v>53</v>
      </c>
      <c r="T21" s="143">
        <v>975000</v>
      </c>
      <c r="U21" s="51">
        <f t="shared" si="4"/>
        <v>107250</v>
      </c>
      <c r="V21" s="52">
        <f t="shared" si="5"/>
        <v>-97500</v>
      </c>
      <c r="W21" s="52">
        <f t="shared" si="6"/>
        <v>877500</v>
      </c>
      <c r="X21" s="49" t="s">
        <v>38</v>
      </c>
      <c r="Y21" s="53">
        <f t="shared" si="7"/>
        <v>1082250</v>
      </c>
      <c r="Z21" s="48">
        <f t="shared" si="8"/>
        <v>975000</v>
      </c>
      <c r="AA21" s="53"/>
      <c r="AB21" s="53"/>
      <c r="AC21" s="53"/>
      <c r="AD21" s="53">
        <f t="shared" si="9"/>
        <v>0</v>
      </c>
      <c r="AE21" s="53">
        <f t="shared" si="10"/>
        <v>0</v>
      </c>
      <c r="AF21" s="50"/>
    </row>
    <row r="22" spans="1:32" x14ac:dyDescent="0.25">
      <c r="A22" s="8">
        <f t="shared" si="11"/>
        <v>13</v>
      </c>
      <c r="B22" s="140" t="s">
        <v>39</v>
      </c>
      <c r="C22" s="141" t="s">
        <v>40</v>
      </c>
      <c r="D22" s="142" t="s">
        <v>41</v>
      </c>
      <c r="E22" s="143" t="s">
        <v>113</v>
      </c>
      <c r="F22" s="144">
        <v>1385</v>
      </c>
      <c r="G22" s="145">
        <v>0</v>
      </c>
      <c r="H22" s="146" t="s">
        <v>114</v>
      </c>
      <c r="I22" s="147" t="s">
        <v>115</v>
      </c>
      <c r="J22" s="146" t="s">
        <v>116</v>
      </c>
      <c r="K22" s="148" t="s">
        <v>117</v>
      </c>
      <c r="L22" s="152">
        <v>44706</v>
      </c>
      <c r="M22" s="147" t="s">
        <v>47</v>
      </c>
      <c r="N22" s="143" t="s">
        <v>118</v>
      </c>
      <c r="O22" s="150" t="s">
        <v>90</v>
      </c>
      <c r="P22" s="147" t="s">
        <v>50</v>
      </c>
      <c r="Q22" s="153">
        <v>44690</v>
      </c>
      <c r="R22" s="153">
        <v>45420</v>
      </c>
      <c r="S22" s="147" t="s">
        <v>53</v>
      </c>
      <c r="T22" s="143">
        <v>10810810.81081081</v>
      </c>
      <c r="U22" s="51">
        <f t="shared" si="4"/>
        <v>1189189.1891891891</v>
      </c>
      <c r="V22" s="52">
        <f t="shared" si="5"/>
        <v>-1081081.0810810809</v>
      </c>
      <c r="W22" s="52">
        <f t="shared" si="6"/>
        <v>9729729.7297297288</v>
      </c>
      <c r="X22" s="49" t="s">
        <v>38</v>
      </c>
      <c r="Y22" s="53">
        <f t="shared" si="7"/>
        <v>12000000</v>
      </c>
      <c r="Z22" s="48">
        <f t="shared" si="8"/>
        <v>10810810.81081081</v>
      </c>
      <c r="AA22" s="53"/>
      <c r="AB22" s="53"/>
      <c r="AC22" s="53"/>
      <c r="AD22" s="53">
        <f t="shared" si="9"/>
        <v>0</v>
      </c>
      <c r="AE22" s="53">
        <f t="shared" si="10"/>
        <v>0</v>
      </c>
      <c r="AF22" s="54" t="s">
        <v>38</v>
      </c>
    </row>
    <row r="23" spans="1:32" x14ac:dyDescent="0.25">
      <c r="A23" s="8">
        <f t="shared" si="11"/>
        <v>14</v>
      </c>
      <c r="B23" s="140" t="s">
        <v>39</v>
      </c>
      <c r="C23" s="141" t="s">
        <v>40</v>
      </c>
      <c r="D23" s="142" t="s">
        <v>121</v>
      </c>
      <c r="E23" s="143" t="s">
        <v>122</v>
      </c>
      <c r="F23" s="144" t="s">
        <v>38</v>
      </c>
      <c r="G23" s="145">
        <v>0</v>
      </c>
      <c r="H23" s="146" t="s">
        <v>121</v>
      </c>
      <c r="I23" s="147" t="s">
        <v>38</v>
      </c>
      <c r="J23" s="146" t="s">
        <v>123</v>
      </c>
      <c r="K23" s="148" t="s">
        <v>124</v>
      </c>
      <c r="L23" s="152">
        <v>44706</v>
      </c>
      <c r="M23" s="147" t="s">
        <v>47</v>
      </c>
      <c r="N23" s="143" t="s">
        <v>125</v>
      </c>
      <c r="O23" s="150" t="s">
        <v>126</v>
      </c>
      <c r="P23" s="147" t="s">
        <v>50</v>
      </c>
      <c r="Q23" s="153" t="s">
        <v>127</v>
      </c>
      <c r="R23" s="153" t="s">
        <v>128</v>
      </c>
      <c r="S23" s="147" t="s">
        <v>53</v>
      </c>
      <c r="T23" s="143">
        <v>84000000</v>
      </c>
      <c r="U23" s="51">
        <f t="shared" si="4"/>
        <v>9240000</v>
      </c>
      <c r="V23" s="52">
        <f t="shared" si="5"/>
        <v>-8400000</v>
      </c>
      <c r="W23" s="52">
        <f t="shared" si="6"/>
        <v>75600000</v>
      </c>
      <c r="X23" s="49" t="s">
        <v>38</v>
      </c>
      <c r="Y23" s="53">
        <f t="shared" si="7"/>
        <v>93240000</v>
      </c>
      <c r="Z23" s="48">
        <f t="shared" si="8"/>
        <v>84000000</v>
      </c>
      <c r="AA23" s="53"/>
      <c r="AB23" s="53"/>
      <c r="AC23" s="53"/>
      <c r="AD23" s="53">
        <f t="shared" si="9"/>
        <v>0</v>
      </c>
      <c r="AE23" s="53">
        <f t="shared" si="10"/>
        <v>0</v>
      </c>
      <c r="AF23" s="54"/>
    </row>
    <row r="24" spans="1:32" x14ac:dyDescent="0.25">
      <c r="A24" s="8">
        <f t="shared" si="11"/>
        <v>15</v>
      </c>
      <c r="B24" s="140" t="s">
        <v>39</v>
      </c>
      <c r="C24" s="141" t="s">
        <v>40</v>
      </c>
      <c r="D24" s="34"/>
      <c r="E24" s="7" t="s">
        <v>119</v>
      </c>
      <c r="F24" s="35"/>
      <c r="G24" s="193"/>
      <c r="H24" s="194"/>
      <c r="I24" s="5"/>
      <c r="J24" s="194"/>
      <c r="K24" s="38"/>
      <c r="L24" s="184"/>
      <c r="M24" s="5"/>
      <c r="N24" s="7"/>
      <c r="O24" s="4"/>
      <c r="P24" s="5"/>
      <c r="Q24" s="195"/>
      <c r="R24" s="195"/>
      <c r="S24" s="5"/>
      <c r="T24" s="7">
        <v>37696338.002457023</v>
      </c>
      <c r="U24" s="51">
        <f t="shared" si="4"/>
        <v>4146597.1802702723</v>
      </c>
      <c r="V24" s="52">
        <f t="shared" si="5"/>
        <v>-3769633.8002457023</v>
      </c>
      <c r="W24" s="52">
        <f t="shared" si="6"/>
        <v>33926704.20221132</v>
      </c>
      <c r="X24" s="49" t="s">
        <v>38</v>
      </c>
      <c r="Y24" s="53">
        <f t="shared" si="7"/>
        <v>41842935.182727292</v>
      </c>
      <c r="Z24" s="48">
        <f t="shared" si="8"/>
        <v>37696338.002457023</v>
      </c>
      <c r="AA24" s="46"/>
      <c r="AB24" s="46"/>
      <c r="AC24" s="46"/>
      <c r="AD24" s="53">
        <f t="shared" ref="AD24" si="12">AB24+AC24</f>
        <v>0</v>
      </c>
      <c r="AE24" s="53">
        <f t="shared" ref="AE24" si="13">AA24+AD24</f>
        <v>0</v>
      </c>
      <c r="AF24" s="196"/>
    </row>
    <row r="25" spans="1:32" x14ac:dyDescent="0.25">
      <c r="A25" s="8"/>
      <c r="B25" s="9"/>
      <c r="C25" s="10"/>
      <c r="D25" s="11"/>
      <c r="E25" s="12"/>
      <c r="F25" s="13"/>
      <c r="G25" s="13"/>
      <c r="H25" s="13">
        <v>0</v>
      </c>
      <c r="I25" s="13"/>
      <c r="J25" s="13"/>
      <c r="K25" s="13"/>
      <c r="L25" s="155"/>
      <c r="M25" s="13"/>
      <c r="N25" s="13"/>
      <c r="O25" s="13"/>
      <c r="P25" s="13"/>
      <c r="Q25" s="155"/>
      <c r="R25" s="155"/>
      <c r="S25" s="13"/>
      <c r="T25" s="13">
        <f>SUM(T10:T24)</f>
        <v>595266568.41277647</v>
      </c>
      <c r="U25" s="13">
        <f t="shared" ref="U25:AE25" si="14">SUM(U10:U24)</f>
        <v>65479322.525405414</v>
      </c>
      <c r="V25" s="13">
        <f t="shared" si="14"/>
        <v>-59526656.841277637</v>
      </c>
      <c r="W25" s="13">
        <f t="shared" si="14"/>
        <v>535739911.57149881</v>
      </c>
      <c r="X25" s="13">
        <f t="shared" si="14"/>
        <v>0</v>
      </c>
      <c r="Y25" s="13">
        <f t="shared" si="14"/>
        <v>660745890.93818188</v>
      </c>
      <c r="Z25" s="13">
        <f t="shared" si="14"/>
        <v>595266568.41277647</v>
      </c>
      <c r="AA25" s="13">
        <f t="shared" si="14"/>
        <v>0</v>
      </c>
      <c r="AB25" s="13">
        <f t="shared" si="14"/>
        <v>0</v>
      </c>
      <c r="AC25" s="13">
        <f t="shared" si="14"/>
        <v>0</v>
      </c>
      <c r="AD25" s="13">
        <f t="shared" si="14"/>
        <v>0</v>
      </c>
      <c r="AE25" s="13">
        <f t="shared" si="14"/>
        <v>0</v>
      </c>
      <c r="AF25" s="55">
        <v>0</v>
      </c>
    </row>
    <row r="26" spans="1:32" x14ac:dyDescent="0.25">
      <c r="A26" s="14" t="s">
        <v>129</v>
      </c>
      <c r="B26" s="15"/>
      <c r="C26" s="16"/>
      <c r="D26" s="17"/>
      <c r="E26" s="18"/>
      <c r="F26" s="19"/>
      <c r="G26" s="20"/>
      <c r="H26" s="21"/>
      <c r="I26" s="22"/>
      <c r="J26" s="21"/>
      <c r="K26" s="23"/>
      <c r="L26" s="156"/>
      <c r="M26" s="22"/>
      <c r="N26" s="18"/>
      <c r="O26" s="24"/>
      <c r="P26" s="22"/>
      <c r="Q26" s="156"/>
      <c r="R26" s="156"/>
      <c r="S26" s="22"/>
      <c r="T26" s="18"/>
      <c r="U26" s="56"/>
      <c r="V26" s="52"/>
      <c r="W26" s="56"/>
      <c r="X26" s="58"/>
      <c r="Y26" s="59"/>
      <c r="Z26" s="56"/>
      <c r="AA26" s="59"/>
      <c r="AB26" s="59"/>
      <c r="AC26" s="59"/>
      <c r="AD26" s="59"/>
      <c r="AE26" s="59"/>
      <c r="AF26" s="57"/>
    </row>
    <row r="27" spans="1:32" x14ac:dyDescent="0.25">
      <c r="A27" s="8">
        <v>1</v>
      </c>
      <c r="B27" s="140" t="s">
        <v>39</v>
      </c>
      <c r="C27" s="141" t="s">
        <v>130</v>
      </c>
      <c r="D27" s="142" t="s">
        <v>131</v>
      </c>
      <c r="E27" s="143" t="s">
        <v>132</v>
      </c>
      <c r="F27" s="144">
        <v>530</v>
      </c>
      <c r="G27" s="145">
        <v>0</v>
      </c>
      <c r="H27" s="146" t="s">
        <v>133</v>
      </c>
      <c r="I27" s="25" t="s">
        <v>134</v>
      </c>
      <c r="J27" s="146" t="s">
        <v>135</v>
      </c>
      <c r="K27" s="26" t="s">
        <v>136</v>
      </c>
      <c r="L27" s="149">
        <v>44508</v>
      </c>
      <c r="M27" s="147" t="s">
        <v>47</v>
      </c>
      <c r="N27" s="148" t="s">
        <v>137</v>
      </c>
      <c r="O27" s="150" t="s">
        <v>138</v>
      </c>
      <c r="P27" s="147" t="s">
        <v>50</v>
      </c>
      <c r="Q27" s="151">
        <v>44508</v>
      </c>
      <c r="R27" s="151">
        <v>44872</v>
      </c>
      <c r="S27" s="147" t="s">
        <v>53</v>
      </c>
      <c r="T27" s="143">
        <v>3470000</v>
      </c>
      <c r="U27" s="51">
        <f>T27*11%</f>
        <v>381700</v>
      </c>
      <c r="V27" s="52">
        <f>(T27*10%)*(-1)</f>
        <v>-347000</v>
      </c>
      <c r="W27" s="52">
        <f>T27+V27</f>
        <v>3123000</v>
      </c>
      <c r="X27" s="61"/>
      <c r="Y27" s="62">
        <f>T27+U27</f>
        <v>3851700</v>
      </c>
      <c r="Z27" s="51">
        <f>T27</f>
        <v>3470000</v>
      </c>
      <c r="AA27" s="62"/>
      <c r="AB27" s="62"/>
      <c r="AC27" s="62"/>
      <c r="AD27" s="53">
        <f>AB27+AC27</f>
        <v>0</v>
      </c>
      <c r="AE27" s="53">
        <f>AA27+AD27</f>
        <v>0</v>
      </c>
      <c r="AF27" s="61"/>
    </row>
    <row r="28" spans="1:32" x14ac:dyDescent="0.25">
      <c r="A28" s="8">
        <f t="shared" ref="A28:A61" si="15">+A27+1</f>
        <v>2</v>
      </c>
      <c r="B28" s="140" t="s">
        <v>39</v>
      </c>
      <c r="C28" s="141" t="s">
        <v>130</v>
      </c>
      <c r="D28" s="142" t="s">
        <v>131</v>
      </c>
      <c r="E28" s="143" t="s">
        <v>132</v>
      </c>
      <c r="F28" s="144">
        <v>80</v>
      </c>
      <c r="G28" s="145">
        <v>0</v>
      </c>
      <c r="H28" s="146" t="s">
        <v>133</v>
      </c>
      <c r="I28" s="25" t="s">
        <v>134</v>
      </c>
      <c r="J28" s="146" t="s">
        <v>135</v>
      </c>
      <c r="K28" s="26" t="s">
        <v>139</v>
      </c>
      <c r="L28" s="149">
        <v>44508</v>
      </c>
      <c r="M28" s="147" t="s">
        <v>47</v>
      </c>
      <c r="N28" s="148" t="s">
        <v>140</v>
      </c>
      <c r="O28" s="150" t="s">
        <v>138</v>
      </c>
      <c r="P28" s="147" t="s">
        <v>50</v>
      </c>
      <c r="Q28" s="151">
        <v>44508</v>
      </c>
      <c r="R28" s="151">
        <v>44872</v>
      </c>
      <c r="S28" s="147" t="s">
        <v>53</v>
      </c>
      <c r="T28" s="143">
        <v>907272.72727272718</v>
      </c>
      <c r="U28" s="51">
        <f t="shared" ref="U28:U61" si="16">T28*11%</f>
        <v>99799.999999999985</v>
      </c>
      <c r="V28" s="52">
        <f t="shared" ref="V28:V61" si="17">(T28*10%)*(-1)</f>
        <v>-90727.272727272721</v>
      </c>
      <c r="W28" s="52">
        <f t="shared" ref="W28:W61" si="18">T28+V28</f>
        <v>816545.45454545447</v>
      </c>
      <c r="X28" s="61"/>
      <c r="Y28" s="62">
        <f t="shared" ref="Y28:Y74" si="19">T28+U28</f>
        <v>1007072.7272727272</v>
      </c>
      <c r="Z28" s="51">
        <f t="shared" ref="Z28:Z74" si="20">T28</f>
        <v>907272.72727272718</v>
      </c>
      <c r="AA28" s="62"/>
      <c r="AB28" s="62"/>
      <c r="AC28" s="62"/>
      <c r="AD28" s="53">
        <f t="shared" ref="AD28:AD61" si="21">AB28+AC28</f>
        <v>0</v>
      </c>
      <c r="AE28" s="53">
        <f t="shared" ref="AE28:AE61" si="22">AA28+AD28</f>
        <v>0</v>
      </c>
      <c r="AF28" s="61"/>
    </row>
    <row r="29" spans="1:32" x14ac:dyDescent="0.25">
      <c r="A29" s="8">
        <f t="shared" si="15"/>
        <v>3</v>
      </c>
      <c r="B29" s="140" t="s">
        <v>39</v>
      </c>
      <c r="C29" s="141" t="s">
        <v>130</v>
      </c>
      <c r="D29" s="142" t="s">
        <v>131</v>
      </c>
      <c r="E29" s="143" t="s">
        <v>132</v>
      </c>
      <c r="F29" s="144">
        <v>82</v>
      </c>
      <c r="G29" s="145">
        <v>0</v>
      </c>
      <c r="H29" s="146" t="s">
        <v>133</v>
      </c>
      <c r="I29" s="25" t="s">
        <v>134</v>
      </c>
      <c r="J29" s="146" t="s">
        <v>135</v>
      </c>
      <c r="K29" s="26" t="s">
        <v>141</v>
      </c>
      <c r="L29" s="149">
        <v>44508</v>
      </c>
      <c r="M29" s="147" t="s">
        <v>47</v>
      </c>
      <c r="N29" s="148" t="s">
        <v>142</v>
      </c>
      <c r="O29" s="150" t="s">
        <v>138</v>
      </c>
      <c r="P29" s="147" t="s">
        <v>50</v>
      </c>
      <c r="Q29" s="151">
        <v>44508</v>
      </c>
      <c r="R29" s="151">
        <v>44872</v>
      </c>
      <c r="S29" s="147" t="s">
        <v>53</v>
      </c>
      <c r="T29" s="143">
        <v>580000</v>
      </c>
      <c r="U29" s="51">
        <f t="shared" si="16"/>
        <v>63800</v>
      </c>
      <c r="V29" s="52">
        <f t="shared" si="17"/>
        <v>-58000</v>
      </c>
      <c r="W29" s="52">
        <f t="shared" si="18"/>
        <v>522000</v>
      </c>
      <c r="X29" s="61"/>
      <c r="Y29" s="62">
        <f t="shared" si="19"/>
        <v>643800</v>
      </c>
      <c r="Z29" s="51">
        <f t="shared" si="20"/>
        <v>580000</v>
      </c>
      <c r="AA29" s="62"/>
      <c r="AB29" s="62"/>
      <c r="AC29" s="62"/>
      <c r="AD29" s="53">
        <f t="shared" si="21"/>
        <v>0</v>
      </c>
      <c r="AE29" s="53">
        <f t="shared" si="22"/>
        <v>0</v>
      </c>
      <c r="AF29" s="61"/>
    </row>
    <row r="30" spans="1:32" x14ac:dyDescent="0.25">
      <c r="A30" s="8">
        <f t="shared" si="15"/>
        <v>4</v>
      </c>
      <c r="B30" s="140" t="s">
        <v>39</v>
      </c>
      <c r="C30" s="141" t="s">
        <v>130</v>
      </c>
      <c r="D30" s="142" t="s">
        <v>131</v>
      </c>
      <c r="E30" s="143" t="s">
        <v>132</v>
      </c>
      <c r="F30" s="144">
        <v>100</v>
      </c>
      <c r="G30" s="145">
        <v>0</v>
      </c>
      <c r="H30" s="146" t="s">
        <v>133</v>
      </c>
      <c r="I30" s="25" t="s">
        <v>134</v>
      </c>
      <c r="J30" s="146" t="s">
        <v>135</v>
      </c>
      <c r="K30" s="26" t="s">
        <v>143</v>
      </c>
      <c r="L30" s="149">
        <v>44508</v>
      </c>
      <c r="M30" s="147" t="s">
        <v>47</v>
      </c>
      <c r="N30" s="148" t="s">
        <v>144</v>
      </c>
      <c r="O30" s="150" t="s">
        <v>138</v>
      </c>
      <c r="P30" s="147" t="s">
        <v>50</v>
      </c>
      <c r="Q30" s="151">
        <v>44508</v>
      </c>
      <c r="R30" s="151">
        <v>44872</v>
      </c>
      <c r="S30" s="147" t="s">
        <v>53</v>
      </c>
      <c r="T30" s="143">
        <v>1030909.0909090908</v>
      </c>
      <c r="U30" s="51">
        <f t="shared" si="16"/>
        <v>113399.99999999999</v>
      </c>
      <c r="V30" s="52">
        <f t="shared" si="17"/>
        <v>-103090.90909090909</v>
      </c>
      <c r="W30" s="52">
        <f t="shared" si="18"/>
        <v>927818.18181818177</v>
      </c>
      <c r="X30" s="61"/>
      <c r="Y30" s="62">
        <f t="shared" si="19"/>
        <v>1144309.0909090908</v>
      </c>
      <c r="Z30" s="51">
        <f t="shared" si="20"/>
        <v>1030909.0909090908</v>
      </c>
      <c r="AA30" s="62"/>
      <c r="AB30" s="62"/>
      <c r="AC30" s="62"/>
      <c r="AD30" s="53">
        <f t="shared" si="21"/>
        <v>0</v>
      </c>
      <c r="AE30" s="53">
        <f t="shared" si="22"/>
        <v>0</v>
      </c>
      <c r="AF30" s="61"/>
    </row>
    <row r="31" spans="1:32" x14ac:dyDescent="0.25">
      <c r="A31" s="8">
        <f t="shared" si="15"/>
        <v>5</v>
      </c>
      <c r="B31" s="140" t="s">
        <v>39</v>
      </c>
      <c r="C31" s="141" t="s">
        <v>130</v>
      </c>
      <c r="D31" s="142" t="s">
        <v>131</v>
      </c>
      <c r="E31" s="143" t="s">
        <v>132</v>
      </c>
      <c r="F31" s="144">
        <v>150</v>
      </c>
      <c r="G31" s="145">
        <v>0</v>
      </c>
      <c r="H31" s="146" t="s">
        <v>133</v>
      </c>
      <c r="I31" s="25" t="s">
        <v>134</v>
      </c>
      <c r="J31" s="146" t="s">
        <v>135</v>
      </c>
      <c r="K31" s="26" t="s">
        <v>489</v>
      </c>
      <c r="L31" s="149">
        <v>44914</v>
      </c>
      <c r="M31" s="147" t="s">
        <v>47</v>
      </c>
      <c r="N31" s="148" t="s">
        <v>146</v>
      </c>
      <c r="O31" s="150" t="s">
        <v>138</v>
      </c>
      <c r="P31" s="147" t="s">
        <v>50</v>
      </c>
      <c r="Q31" s="149">
        <v>44914</v>
      </c>
      <c r="R31" s="151">
        <v>45278</v>
      </c>
      <c r="S31" s="147" t="s">
        <v>53</v>
      </c>
      <c r="T31" s="143">
        <v>865667</v>
      </c>
      <c r="U31" s="51">
        <f t="shared" si="16"/>
        <v>95223.37</v>
      </c>
      <c r="V31" s="52">
        <f t="shared" si="17"/>
        <v>-86566.700000000012</v>
      </c>
      <c r="W31" s="52">
        <f t="shared" si="18"/>
        <v>779100.3</v>
      </c>
      <c r="X31" s="61"/>
      <c r="Y31" s="62">
        <f t="shared" si="19"/>
        <v>960890.37</v>
      </c>
      <c r="Z31" s="51">
        <f t="shared" si="20"/>
        <v>865667</v>
      </c>
      <c r="AA31" s="62"/>
      <c r="AB31" s="62"/>
      <c r="AC31" s="62"/>
      <c r="AD31" s="53">
        <f t="shared" si="21"/>
        <v>0</v>
      </c>
      <c r="AE31" s="53">
        <f t="shared" si="22"/>
        <v>0</v>
      </c>
      <c r="AF31" s="61"/>
    </row>
    <row r="32" spans="1:32" x14ac:dyDescent="0.25">
      <c r="A32" s="8">
        <f t="shared" si="15"/>
        <v>6</v>
      </c>
      <c r="B32" s="140" t="s">
        <v>39</v>
      </c>
      <c r="C32" s="141" t="s">
        <v>130</v>
      </c>
      <c r="D32" s="142" t="s">
        <v>131</v>
      </c>
      <c r="E32" s="143" t="s">
        <v>132</v>
      </c>
      <c r="F32" s="144">
        <v>559</v>
      </c>
      <c r="G32" s="145">
        <v>0</v>
      </c>
      <c r="H32" s="146" t="s">
        <v>133</v>
      </c>
      <c r="I32" s="25" t="s">
        <v>134</v>
      </c>
      <c r="J32" s="146" t="s">
        <v>135</v>
      </c>
      <c r="K32" s="26" t="s">
        <v>489</v>
      </c>
      <c r="L32" s="149">
        <v>44914</v>
      </c>
      <c r="M32" s="147" t="s">
        <v>47</v>
      </c>
      <c r="N32" s="148" t="s">
        <v>148</v>
      </c>
      <c r="O32" s="150" t="s">
        <v>138</v>
      </c>
      <c r="P32" s="147" t="s">
        <v>50</v>
      </c>
      <c r="Q32" s="149">
        <v>44914</v>
      </c>
      <c r="R32" s="151">
        <v>45278</v>
      </c>
      <c r="S32" s="147" t="s">
        <v>53</v>
      </c>
      <c r="T32" s="143">
        <v>8161818.1818181826</v>
      </c>
      <c r="U32" s="51">
        <f t="shared" si="16"/>
        <v>897800.00000000012</v>
      </c>
      <c r="V32" s="52">
        <f t="shared" si="17"/>
        <v>-816181.81818181835</v>
      </c>
      <c r="W32" s="52">
        <f t="shared" si="18"/>
        <v>7345636.3636363642</v>
      </c>
      <c r="X32" s="61"/>
      <c r="Y32" s="62">
        <f t="shared" si="19"/>
        <v>9059618.1818181835</v>
      </c>
      <c r="Z32" s="51">
        <f t="shared" si="20"/>
        <v>8161818.1818181826</v>
      </c>
      <c r="AA32" s="62"/>
      <c r="AB32" s="62"/>
      <c r="AC32" s="62"/>
      <c r="AD32" s="53">
        <f t="shared" si="21"/>
        <v>0</v>
      </c>
      <c r="AE32" s="53">
        <f t="shared" si="22"/>
        <v>0</v>
      </c>
      <c r="AF32" s="61"/>
    </row>
    <row r="33" spans="1:32" x14ac:dyDescent="0.25">
      <c r="A33" s="8">
        <f t="shared" si="15"/>
        <v>7</v>
      </c>
      <c r="B33" s="140" t="s">
        <v>39</v>
      </c>
      <c r="C33" s="141" t="s">
        <v>130</v>
      </c>
      <c r="D33" s="142" t="s">
        <v>131</v>
      </c>
      <c r="E33" s="143" t="s">
        <v>132</v>
      </c>
      <c r="F33" s="144">
        <v>50</v>
      </c>
      <c r="G33" s="145">
        <v>0</v>
      </c>
      <c r="H33" s="146" t="s">
        <v>133</v>
      </c>
      <c r="I33" s="25" t="s">
        <v>134</v>
      </c>
      <c r="J33" s="146" t="s">
        <v>135</v>
      </c>
      <c r="K33" s="148" t="s">
        <v>490</v>
      </c>
      <c r="L33" s="149">
        <v>44824</v>
      </c>
      <c r="M33" s="147" t="s">
        <v>47</v>
      </c>
      <c r="N33" s="148" t="s">
        <v>150</v>
      </c>
      <c r="O33" s="150" t="s">
        <v>138</v>
      </c>
      <c r="P33" s="147" t="s">
        <v>50</v>
      </c>
      <c r="Q33" s="149">
        <v>44824</v>
      </c>
      <c r="R33" s="151">
        <v>45188</v>
      </c>
      <c r="S33" s="147" t="s">
        <v>53</v>
      </c>
      <c r="T33" s="143">
        <v>500000</v>
      </c>
      <c r="U33" s="51">
        <f t="shared" si="16"/>
        <v>55000</v>
      </c>
      <c r="V33" s="52">
        <f t="shared" si="17"/>
        <v>-50000</v>
      </c>
      <c r="W33" s="52">
        <f t="shared" si="18"/>
        <v>450000</v>
      </c>
      <c r="X33" s="61"/>
      <c r="Y33" s="62">
        <f t="shared" si="19"/>
        <v>555000</v>
      </c>
      <c r="Z33" s="51">
        <f t="shared" si="20"/>
        <v>500000</v>
      </c>
      <c r="AA33" s="62"/>
      <c r="AB33" s="62"/>
      <c r="AC33" s="62"/>
      <c r="AD33" s="53">
        <f t="shared" si="21"/>
        <v>0</v>
      </c>
      <c r="AE33" s="53">
        <f t="shared" si="22"/>
        <v>0</v>
      </c>
      <c r="AF33" s="61"/>
    </row>
    <row r="34" spans="1:32" x14ac:dyDescent="0.25">
      <c r="A34" s="8">
        <f t="shared" si="15"/>
        <v>8</v>
      </c>
      <c r="B34" s="140" t="s">
        <v>39</v>
      </c>
      <c r="C34" s="141" t="s">
        <v>130</v>
      </c>
      <c r="D34" s="142" t="s">
        <v>131</v>
      </c>
      <c r="E34" s="143" t="s">
        <v>132</v>
      </c>
      <c r="F34" s="144">
        <v>351.86</v>
      </c>
      <c r="G34" s="145">
        <v>0</v>
      </c>
      <c r="H34" s="146" t="s">
        <v>133</v>
      </c>
      <c r="I34" s="25" t="s">
        <v>134</v>
      </c>
      <c r="J34" s="146" t="s">
        <v>135</v>
      </c>
      <c r="K34" s="157" t="s">
        <v>151</v>
      </c>
      <c r="L34" s="149">
        <v>44508</v>
      </c>
      <c r="M34" s="147" t="s">
        <v>47</v>
      </c>
      <c r="N34" s="148" t="s">
        <v>152</v>
      </c>
      <c r="O34" s="150" t="s">
        <v>138</v>
      </c>
      <c r="P34" s="147" t="s">
        <v>50</v>
      </c>
      <c r="Q34" s="151">
        <v>44508</v>
      </c>
      <c r="R34" s="151">
        <v>44872</v>
      </c>
      <c r="S34" s="147" t="s">
        <v>53</v>
      </c>
      <c r="T34" s="143">
        <v>3617272.7272727271</v>
      </c>
      <c r="U34" s="51">
        <f t="shared" si="16"/>
        <v>397900</v>
      </c>
      <c r="V34" s="52">
        <f t="shared" si="17"/>
        <v>-361727.27272727271</v>
      </c>
      <c r="W34" s="52">
        <f t="shared" si="18"/>
        <v>3255545.4545454541</v>
      </c>
      <c r="X34" s="61"/>
      <c r="Y34" s="62">
        <f t="shared" si="19"/>
        <v>4015172.7272727271</v>
      </c>
      <c r="Z34" s="51">
        <f t="shared" si="20"/>
        <v>3617272.7272727271</v>
      </c>
      <c r="AA34" s="62"/>
      <c r="AB34" s="62"/>
      <c r="AC34" s="62"/>
      <c r="AD34" s="53">
        <f t="shared" si="21"/>
        <v>0</v>
      </c>
      <c r="AE34" s="53">
        <f t="shared" si="22"/>
        <v>0</v>
      </c>
      <c r="AF34" s="61"/>
    </row>
    <row r="35" spans="1:32" x14ac:dyDescent="0.25">
      <c r="A35" s="8">
        <f t="shared" si="15"/>
        <v>9</v>
      </c>
      <c r="B35" s="140" t="s">
        <v>39</v>
      </c>
      <c r="C35" s="141" t="s">
        <v>130</v>
      </c>
      <c r="D35" s="142" t="s">
        <v>131</v>
      </c>
      <c r="E35" s="143" t="s">
        <v>132</v>
      </c>
      <c r="F35" s="144">
        <v>135.21</v>
      </c>
      <c r="G35" s="145">
        <v>0</v>
      </c>
      <c r="H35" s="146" t="s">
        <v>133</v>
      </c>
      <c r="I35" s="25" t="s">
        <v>134</v>
      </c>
      <c r="J35" s="146" t="s">
        <v>135</v>
      </c>
      <c r="K35" s="26" t="s">
        <v>491</v>
      </c>
      <c r="L35" s="149">
        <v>44805</v>
      </c>
      <c r="M35" s="147" t="s">
        <v>47</v>
      </c>
      <c r="N35" s="148" t="s">
        <v>154</v>
      </c>
      <c r="O35" s="150" t="s">
        <v>138</v>
      </c>
      <c r="P35" s="147" t="s">
        <v>50</v>
      </c>
      <c r="Q35" s="149">
        <v>44805</v>
      </c>
      <c r="R35" s="149">
        <v>45169</v>
      </c>
      <c r="S35" s="147" t="s">
        <v>53</v>
      </c>
      <c r="T35" s="143">
        <v>995495</v>
      </c>
      <c r="U35" s="51">
        <f t="shared" si="16"/>
        <v>109504.45</v>
      </c>
      <c r="V35" s="52">
        <f t="shared" si="17"/>
        <v>-99549.5</v>
      </c>
      <c r="W35" s="52">
        <f t="shared" si="18"/>
        <v>895945.5</v>
      </c>
      <c r="X35" s="61"/>
      <c r="Y35" s="62">
        <f t="shared" si="19"/>
        <v>1104999.45</v>
      </c>
      <c r="Z35" s="51">
        <f t="shared" si="20"/>
        <v>995495</v>
      </c>
      <c r="AA35" s="62"/>
      <c r="AB35" s="62"/>
      <c r="AC35" s="62"/>
      <c r="AD35" s="53">
        <f t="shared" si="21"/>
        <v>0</v>
      </c>
      <c r="AE35" s="53">
        <f t="shared" si="22"/>
        <v>0</v>
      </c>
      <c r="AF35" s="61"/>
    </row>
    <row r="36" spans="1:32" x14ac:dyDescent="0.25">
      <c r="A36" s="8">
        <f t="shared" si="15"/>
        <v>10</v>
      </c>
      <c r="B36" s="140" t="s">
        <v>39</v>
      </c>
      <c r="C36" s="141" t="s">
        <v>130</v>
      </c>
      <c r="D36" s="142" t="s">
        <v>131</v>
      </c>
      <c r="E36" s="143" t="s">
        <v>132</v>
      </c>
      <c r="F36" s="144">
        <v>279</v>
      </c>
      <c r="G36" s="145">
        <v>0</v>
      </c>
      <c r="H36" s="146" t="s">
        <v>133</v>
      </c>
      <c r="I36" s="25" t="s">
        <v>134</v>
      </c>
      <c r="J36" s="146" t="s">
        <v>135</v>
      </c>
      <c r="K36" s="26" t="s">
        <v>155</v>
      </c>
      <c r="L36" s="149">
        <v>44508</v>
      </c>
      <c r="M36" s="147" t="s">
        <v>47</v>
      </c>
      <c r="N36" s="148" t="s">
        <v>156</v>
      </c>
      <c r="O36" s="150" t="s">
        <v>138</v>
      </c>
      <c r="P36" s="147" t="s">
        <v>50</v>
      </c>
      <c r="Q36" s="151">
        <v>44508</v>
      </c>
      <c r="R36" s="151">
        <v>44872</v>
      </c>
      <c r="S36" s="147" t="s">
        <v>53</v>
      </c>
      <c r="T36" s="143">
        <v>1554545.4545454544</v>
      </c>
      <c r="U36" s="51">
        <f t="shared" si="16"/>
        <v>170999.99999999997</v>
      </c>
      <c r="V36" s="52">
        <f t="shared" si="17"/>
        <v>-155454.54545454544</v>
      </c>
      <c r="W36" s="52">
        <f t="shared" si="18"/>
        <v>1399090.9090909089</v>
      </c>
      <c r="X36" s="61"/>
      <c r="Y36" s="62">
        <f t="shared" si="19"/>
        <v>1725545.4545454544</v>
      </c>
      <c r="Z36" s="51">
        <f t="shared" si="20"/>
        <v>1554545.4545454544</v>
      </c>
      <c r="AA36" s="62"/>
      <c r="AB36" s="62"/>
      <c r="AC36" s="62"/>
      <c r="AD36" s="53">
        <f t="shared" si="21"/>
        <v>0</v>
      </c>
      <c r="AE36" s="53">
        <f t="shared" si="22"/>
        <v>0</v>
      </c>
      <c r="AF36" s="61"/>
    </row>
    <row r="37" spans="1:32" x14ac:dyDescent="0.25">
      <c r="A37" s="8">
        <f t="shared" si="15"/>
        <v>11</v>
      </c>
      <c r="B37" s="140" t="s">
        <v>39</v>
      </c>
      <c r="C37" s="141" t="s">
        <v>130</v>
      </c>
      <c r="D37" s="142" t="s">
        <v>131</v>
      </c>
      <c r="E37" s="143" t="s">
        <v>132</v>
      </c>
      <c r="F37" s="144">
        <v>150</v>
      </c>
      <c r="G37" s="145">
        <v>0</v>
      </c>
      <c r="H37" s="146" t="s">
        <v>133</v>
      </c>
      <c r="I37" s="25" t="s">
        <v>134</v>
      </c>
      <c r="J37" s="146" t="s">
        <v>157</v>
      </c>
      <c r="K37" s="26" t="s">
        <v>489</v>
      </c>
      <c r="L37" s="149">
        <v>44914</v>
      </c>
      <c r="M37" s="147" t="s">
        <v>47</v>
      </c>
      <c r="N37" s="148" t="s">
        <v>159</v>
      </c>
      <c r="O37" s="150" t="s">
        <v>133</v>
      </c>
      <c r="P37" s="147" t="s">
        <v>50</v>
      </c>
      <c r="Q37" s="149">
        <v>44914</v>
      </c>
      <c r="R37" s="151">
        <v>45278</v>
      </c>
      <c r="S37" s="147" t="s">
        <v>53</v>
      </c>
      <c r="T37" s="143">
        <v>1545454.5454545456</v>
      </c>
      <c r="U37" s="51">
        <f t="shared" si="16"/>
        <v>170000.00000000003</v>
      </c>
      <c r="V37" s="52">
        <f t="shared" si="17"/>
        <v>-154545.45454545456</v>
      </c>
      <c r="W37" s="52">
        <f t="shared" si="18"/>
        <v>1390909.0909090911</v>
      </c>
      <c r="X37" s="61"/>
      <c r="Y37" s="62">
        <f t="shared" si="19"/>
        <v>1715454.5454545456</v>
      </c>
      <c r="Z37" s="51">
        <f t="shared" si="20"/>
        <v>1545454.5454545456</v>
      </c>
      <c r="AA37" s="62"/>
      <c r="AB37" s="62"/>
      <c r="AC37" s="62"/>
      <c r="AD37" s="53">
        <f t="shared" si="21"/>
        <v>0</v>
      </c>
      <c r="AE37" s="53">
        <f t="shared" si="22"/>
        <v>0</v>
      </c>
      <c r="AF37" s="61"/>
    </row>
    <row r="38" spans="1:32" x14ac:dyDescent="0.25">
      <c r="A38" s="8">
        <f t="shared" si="15"/>
        <v>12</v>
      </c>
      <c r="B38" s="140" t="s">
        <v>39</v>
      </c>
      <c r="C38" s="141" t="s">
        <v>130</v>
      </c>
      <c r="D38" s="142" t="s">
        <v>131</v>
      </c>
      <c r="E38" s="143" t="s">
        <v>132</v>
      </c>
      <c r="F38" s="144">
        <v>80</v>
      </c>
      <c r="G38" s="145">
        <v>0</v>
      </c>
      <c r="H38" s="146" t="s">
        <v>133</v>
      </c>
      <c r="I38" s="25" t="s">
        <v>134</v>
      </c>
      <c r="J38" s="146" t="s">
        <v>135</v>
      </c>
      <c r="K38" s="148" t="s">
        <v>160</v>
      </c>
      <c r="L38" s="151">
        <v>43374</v>
      </c>
      <c r="M38" s="147" t="s">
        <v>47</v>
      </c>
      <c r="N38" s="148" t="s">
        <v>161</v>
      </c>
      <c r="O38" s="150" t="s">
        <v>133</v>
      </c>
      <c r="P38" s="147" t="s">
        <v>50</v>
      </c>
      <c r="Q38" s="151">
        <v>43374</v>
      </c>
      <c r="R38" s="151">
        <v>43738</v>
      </c>
      <c r="S38" s="147" t="s">
        <v>53</v>
      </c>
      <c r="T38" s="143">
        <v>800000</v>
      </c>
      <c r="U38" s="51">
        <f t="shared" si="16"/>
        <v>88000</v>
      </c>
      <c r="V38" s="52">
        <f t="shared" si="17"/>
        <v>-80000</v>
      </c>
      <c r="W38" s="52">
        <f t="shared" si="18"/>
        <v>720000</v>
      </c>
      <c r="X38" s="61"/>
      <c r="Y38" s="62">
        <f t="shared" si="19"/>
        <v>888000</v>
      </c>
      <c r="Z38" s="51">
        <f t="shared" si="20"/>
        <v>800000</v>
      </c>
      <c r="AA38" s="62"/>
      <c r="AB38" s="62"/>
      <c r="AC38" s="62"/>
      <c r="AD38" s="53">
        <f t="shared" si="21"/>
        <v>0</v>
      </c>
      <c r="AE38" s="53">
        <f t="shared" si="22"/>
        <v>0</v>
      </c>
      <c r="AF38" s="61"/>
    </row>
    <row r="39" spans="1:32" x14ac:dyDescent="0.25">
      <c r="A39" s="8">
        <f t="shared" si="15"/>
        <v>13</v>
      </c>
      <c r="B39" s="140" t="s">
        <v>39</v>
      </c>
      <c r="C39" s="141" t="s">
        <v>130</v>
      </c>
      <c r="D39" s="142" t="s">
        <v>131</v>
      </c>
      <c r="E39" s="143" t="s">
        <v>132</v>
      </c>
      <c r="F39" s="144">
        <v>120</v>
      </c>
      <c r="G39" s="145">
        <v>0</v>
      </c>
      <c r="H39" s="146" t="s">
        <v>133</v>
      </c>
      <c r="I39" s="25" t="s">
        <v>134</v>
      </c>
      <c r="J39" s="146" t="s">
        <v>135</v>
      </c>
      <c r="K39" s="26" t="s">
        <v>489</v>
      </c>
      <c r="L39" s="149">
        <v>44914</v>
      </c>
      <c r="M39" s="147" t="s">
        <v>47</v>
      </c>
      <c r="N39" s="148" t="s">
        <v>163</v>
      </c>
      <c r="O39" s="150" t="s">
        <v>133</v>
      </c>
      <c r="P39" s="147" t="s">
        <v>50</v>
      </c>
      <c r="Q39" s="149">
        <v>44914</v>
      </c>
      <c r="R39" s="151">
        <v>45278</v>
      </c>
      <c r="S39" s="147" t="s">
        <v>53</v>
      </c>
      <c r="T39" s="143">
        <v>1200000</v>
      </c>
      <c r="U39" s="51">
        <f t="shared" si="16"/>
        <v>132000</v>
      </c>
      <c r="V39" s="52">
        <f t="shared" si="17"/>
        <v>-120000</v>
      </c>
      <c r="W39" s="52">
        <f t="shared" si="18"/>
        <v>1080000</v>
      </c>
      <c r="X39" s="61"/>
      <c r="Y39" s="62">
        <f t="shared" si="19"/>
        <v>1332000</v>
      </c>
      <c r="Z39" s="51">
        <f t="shared" si="20"/>
        <v>1200000</v>
      </c>
      <c r="AA39" s="62"/>
      <c r="AB39" s="62"/>
      <c r="AC39" s="62"/>
      <c r="AD39" s="53">
        <f t="shared" si="21"/>
        <v>0</v>
      </c>
      <c r="AE39" s="53">
        <f t="shared" si="22"/>
        <v>0</v>
      </c>
      <c r="AF39" s="61"/>
    </row>
    <row r="40" spans="1:32" x14ac:dyDescent="0.25">
      <c r="A40" s="8">
        <f t="shared" si="15"/>
        <v>14</v>
      </c>
      <c r="B40" s="140" t="s">
        <v>39</v>
      </c>
      <c r="C40" s="141" t="s">
        <v>130</v>
      </c>
      <c r="D40" s="142" t="s">
        <v>131</v>
      </c>
      <c r="E40" s="143" t="s">
        <v>164</v>
      </c>
      <c r="F40" s="144">
        <v>200</v>
      </c>
      <c r="G40" s="145">
        <v>0</v>
      </c>
      <c r="H40" s="146" t="s">
        <v>133</v>
      </c>
      <c r="I40" s="25" t="s">
        <v>134</v>
      </c>
      <c r="J40" s="146" t="s">
        <v>135</v>
      </c>
      <c r="K40" s="26" t="s">
        <v>489</v>
      </c>
      <c r="L40" s="149">
        <v>44914</v>
      </c>
      <c r="M40" s="147" t="s">
        <v>47</v>
      </c>
      <c r="N40" s="143" t="s">
        <v>166</v>
      </c>
      <c r="O40" s="150" t="s">
        <v>133</v>
      </c>
      <c r="P40" s="147" t="s">
        <v>50</v>
      </c>
      <c r="Q40" s="149">
        <v>44914</v>
      </c>
      <c r="R40" s="151">
        <v>45278</v>
      </c>
      <c r="S40" s="147" t="s">
        <v>53</v>
      </c>
      <c r="T40" s="143">
        <v>2473636.3636363633</v>
      </c>
      <c r="U40" s="51">
        <f t="shared" si="16"/>
        <v>272099.99999999994</v>
      </c>
      <c r="V40" s="52">
        <f t="shared" si="17"/>
        <v>-247363.63636363635</v>
      </c>
      <c r="W40" s="52">
        <f t="shared" si="18"/>
        <v>2226272.7272727271</v>
      </c>
      <c r="X40" s="61"/>
      <c r="Y40" s="62">
        <f t="shared" si="19"/>
        <v>2745736.3636363633</v>
      </c>
      <c r="Z40" s="51">
        <f t="shared" si="20"/>
        <v>2473636.3636363633</v>
      </c>
      <c r="AA40" s="62"/>
      <c r="AB40" s="62"/>
      <c r="AC40" s="62"/>
      <c r="AD40" s="53">
        <f t="shared" si="21"/>
        <v>0</v>
      </c>
      <c r="AE40" s="53">
        <f t="shared" si="22"/>
        <v>0</v>
      </c>
      <c r="AF40" s="61"/>
    </row>
    <row r="41" spans="1:32" x14ac:dyDescent="0.25">
      <c r="A41" s="8">
        <f t="shared" si="15"/>
        <v>15</v>
      </c>
      <c r="B41" s="140" t="s">
        <v>39</v>
      </c>
      <c r="C41" s="141" t="s">
        <v>130</v>
      </c>
      <c r="D41" s="142" t="s">
        <v>131</v>
      </c>
      <c r="E41" s="143" t="s">
        <v>164</v>
      </c>
      <c r="F41" s="144">
        <v>100</v>
      </c>
      <c r="G41" s="145">
        <v>0</v>
      </c>
      <c r="H41" s="146" t="s">
        <v>133</v>
      </c>
      <c r="I41" s="25" t="s">
        <v>134</v>
      </c>
      <c r="J41" s="146" t="s">
        <v>167</v>
      </c>
      <c r="K41" s="26" t="s">
        <v>168</v>
      </c>
      <c r="L41" s="149">
        <v>44508</v>
      </c>
      <c r="M41" s="147" t="s">
        <v>47</v>
      </c>
      <c r="N41" s="143" t="s">
        <v>169</v>
      </c>
      <c r="O41" s="150" t="s">
        <v>133</v>
      </c>
      <c r="P41" s="147" t="s">
        <v>50</v>
      </c>
      <c r="Q41" s="151">
        <v>44508</v>
      </c>
      <c r="R41" s="151">
        <v>44872</v>
      </c>
      <c r="S41" s="147" t="s">
        <v>170</v>
      </c>
      <c r="T41" s="143">
        <v>2473636.3636363633</v>
      </c>
      <c r="U41" s="51">
        <f t="shared" si="16"/>
        <v>272099.99999999994</v>
      </c>
      <c r="V41" s="52">
        <f t="shared" si="17"/>
        <v>-247363.63636363635</v>
      </c>
      <c r="W41" s="52">
        <f t="shared" si="18"/>
        <v>2226272.7272727271</v>
      </c>
      <c r="X41" s="61"/>
      <c r="Y41" s="62">
        <f t="shared" si="19"/>
        <v>2745736.3636363633</v>
      </c>
      <c r="Z41" s="51">
        <f t="shared" si="20"/>
        <v>2473636.3636363633</v>
      </c>
      <c r="AA41" s="62"/>
      <c r="AB41" s="62"/>
      <c r="AC41" s="62"/>
      <c r="AD41" s="53">
        <f t="shared" si="21"/>
        <v>0</v>
      </c>
      <c r="AE41" s="53">
        <f t="shared" si="22"/>
        <v>0</v>
      </c>
      <c r="AF41" s="61"/>
    </row>
    <row r="42" spans="1:32" x14ac:dyDescent="0.25">
      <c r="A42" s="8">
        <f t="shared" si="15"/>
        <v>16</v>
      </c>
      <c r="B42" s="140" t="s">
        <v>39</v>
      </c>
      <c r="C42" s="141" t="s">
        <v>130</v>
      </c>
      <c r="D42" s="142" t="s">
        <v>171</v>
      </c>
      <c r="E42" s="143" t="s">
        <v>172</v>
      </c>
      <c r="F42" s="144">
        <v>1000</v>
      </c>
      <c r="G42" s="145">
        <v>200</v>
      </c>
      <c r="H42" s="146" t="s">
        <v>173</v>
      </c>
      <c r="I42" s="25" t="s">
        <v>174</v>
      </c>
      <c r="J42" s="146" t="s">
        <v>157</v>
      </c>
      <c r="K42" s="148" t="s">
        <v>175</v>
      </c>
      <c r="L42" s="149">
        <v>44106</v>
      </c>
      <c r="M42" s="147" t="s">
        <v>47</v>
      </c>
      <c r="N42" s="148" t="s">
        <v>176</v>
      </c>
      <c r="O42" s="150" t="s">
        <v>173</v>
      </c>
      <c r="P42" s="147" t="s">
        <v>50</v>
      </c>
      <c r="Q42" s="151">
        <v>44106</v>
      </c>
      <c r="R42" s="151">
        <v>44836</v>
      </c>
      <c r="S42" s="147" t="s">
        <v>53</v>
      </c>
      <c r="T42" s="143">
        <v>135000000</v>
      </c>
      <c r="U42" s="51">
        <f t="shared" si="16"/>
        <v>14850000</v>
      </c>
      <c r="V42" s="52">
        <f t="shared" si="17"/>
        <v>-13500000</v>
      </c>
      <c r="W42" s="52">
        <f t="shared" si="18"/>
        <v>121500000</v>
      </c>
      <c r="X42" s="61"/>
      <c r="Y42" s="62">
        <f t="shared" si="19"/>
        <v>149850000</v>
      </c>
      <c r="Z42" s="51">
        <f t="shared" si="20"/>
        <v>135000000</v>
      </c>
      <c r="AA42" s="62"/>
      <c r="AB42" s="62"/>
      <c r="AC42" s="62">
        <v>33445946</v>
      </c>
      <c r="AD42" s="53">
        <f t="shared" si="21"/>
        <v>33445946</v>
      </c>
      <c r="AE42" s="53">
        <f t="shared" si="22"/>
        <v>33445946</v>
      </c>
      <c r="AF42" s="51"/>
    </row>
    <row r="43" spans="1:32" x14ac:dyDescent="0.25">
      <c r="A43" s="8">
        <f t="shared" si="15"/>
        <v>17</v>
      </c>
      <c r="B43" s="140" t="s">
        <v>39</v>
      </c>
      <c r="C43" s="141" t="s">
        <v>130</v>
      </c>
      <c r="D43" s="142" t="s">
        <v>131</v>
      </c>
      <c r="E43" s="143" t="s">
        <v>177</v>
      </c>
      <c r="F43" s="144">
        <v>1160</v>
      </c>
      <c r="G43" s="145">
        <v>300</v>
      </c>
      <c r="H43" s="146" t="s">
        <v>178</v>
      </c>
      <c r="I43" s="25" t="s">
        <v>179</v>
      </c>
      <c r="J43" s="146" t="s">
        <v>180</v>
      </c>
      <c r="K43" s="148" t="s">
        <v>181</v>
      </c>
      <c r="L43" s="151">
        <v>44287</v>
      </c>
      <c r="M43" s="147" t="s">
        <v>47</v>
      </c>
      <c r="N43" s="148" t="s">
        <v>182</v>
      </c>
      <c r="O43" s="150" t="s">
        <v>183</v>
      </c>
      <c r="P43" s="147" t="s">
        <v>50</v>
      </c>
      <c r="Q43" s="151" t="s">
        <v>184</v>
      </c>
      <c r="R43" s="151" t="s">
        <v>185</v>
      </c>
      <c r="S43" s="147" t="s">
        <v>53</v>
      </c>
      <c r="T43" s="143">
        <v>131818181.81818181</v>
      </c>
      <c r="U43" s="51">
        <f t="shared" si="16"/>
        <v>14500000</v>
      </c>
      <c r="V43" s="52">
        <f t="shared" si="17"/>
        <v>-13181818.181818182</v>
      </c>
      <c r="W43" s="52">
        <f t="shared" si="18"/>
        <v>118636363.63636363</v>
      </c>
      <c r="X43" s="61"/>
      <c r="Y43" s="62">
        <f t="shared" si="19"/>
        <v>146318181.81818181</v>
      </c>
      <c r="Z43" s="51">
        <f t="shared" si="20"/>
        <v>131818181.81818181</v>
      </c>
      <c r="AA43" s="62"/>
      <c r="AB43" s="62"/>
      <c r="AC43" s="62"/>
      <c r="AD43" s="53">
        <f t="shared" si="21"/>
        <v>0</v>
      </c>
      <c r="AE43" s="53">
        <f t="shared" si="22"/>
        <v>0</v>
      </c>
      <c r="AF43" s="51"/>
    </row>
    <row r="44" spans="1:32" x14ac:dyDescent="0.25">
      <c r="A44" s="8">
        <f t="shared" si="15"/>
        <v>18</v>
      </c>
      <c r="B44" s="140" t="s">
        <v>39</v>
      </c>
      <c r="C44" s="141" t="s">
        <v>130</v>
      </c>
      <c r="D44" s="142" t="s">
        <v>171</v>
      </c>
      <c r="E44" s="143" t="s">
        <v>186</v>
      </c>
      <c r="F44" s="144">
        <v>200</v>
      </c>
      <c r="G44" s="145">
        <v>0</v>
      </c>
      <c r="H44" s="146" t="s">
        <v>187</v>
      </c>
      <c r="I44" s="25" t="s">
        <v>188</v>
      </c>
      <c r="J44" s="146" t="s">
        <v>189</v>
      </c>
      <c r="K44" s="148" t="s">
        <v>190</v>
      </c>
      <c r="L44" s="152">
        <v>43908</v>
      </c>
      <c r="M44" s="147" t="s">
        <v>47</v>
      </c>
      <c r="N44" s="148" t="s">
        <v>191</v>
      </c>
      <c r="O44" s="150" t="s">
        <v>187</v>
      </c>
      <c r="P44" s="147" t="s">
        <v>50</v>
      </c>
      <c r="Q44" s="153">
        <v>44775</v>
      </c>
      <c r="R44" s="153">
        <v>45505</v>
      </c>
      <c r="S44" s="147" t="s">
        <v>53</v>
      </c>
      <c r="T44" s="143">
        <v>7965585.5855855858</v>
      </c>
      <c r="U44" s="51">
        <f t="shared" si="16"/>
        <v>876214.41441441444</v>
      </c>
      <c r="V44" s="52">
        <f t="shared" si="17"/>
        <v>-796558.55855855858</v>
      </c>
      <c r="W44" s="52">
        <f t="shared" si="18"/>
        <v>7169027.0270270277</v>
      </c>
      <c r="X44" s="61"/>
      <c r="Y44" s="62">
        <f t="shared" si="19"/>
        <v>8841800</v>
      </c>
      <c r="Z44" s="51">
        <f t="shared" si="20"/>
        <v>7965585.5855855858</v>
      </c>
      <c r="AA44" s="62"/>
      <c r="AB44" s="62"/>
      <c r="AC44" s="62"/>
      <c r="AD44" s="53">
        <f t="shared" si="21"/>
        <v>0</v>
      </c>
      <c r="AE44" s="53">
        <f t="shared" si="22"/>
        <v>0</v>
      </c>
      <c r="AF44" s="51"/>
    </row>
    <row r="45" spans="1:32" x14ac:dyDescent="0.25">
      <c r="A45" s="8">
        <f t="shared" si="15"/>
        <v>19</v>
      </c>
      <c r="B45" s="140" t="s">
        <v>39</v>
      </c>
      <c r="C45" s="141" t="s">
        <v>130</v>
      </c>
      <c r="D45" s="142" t="s">
        <v>131</v>
      </c>
      <c r="E45" s="143" t="s">
        <v>192</v>
      </c>
      <c r="F45" s="144">
        <v>1920</v>
      </c>
      <c r="G45" s="145">
        <v>0</v>
      </c>
      <c r="H45" s="146" t="s">
        <v>193</v>
      </c>
      <c r="I45" s="25" t="s">
        <v>194</v>
      </c>
      <c r="J45" s="146" t="s">
        <v>195</v>
      </c>
      <c r="K45" s="148" t="s">
        <v>196</v>
      </c>
      <c r="L45" s="152">
        <v>44231</v>
      </c>
      <c r="M45" s="147" t="s">
        <v>47</v>
      </c>
      <c r="N45" s="148" t="s">
        <v>197</v>
      </c>
      <c r="O45" s="150" t="s">
        <v>193</v>
      </c>
      <c r="P45" s="147" t="s">
        <v>50</v>
      </c>
      <c r="Q45" s="153">
        <v>44231</v>
      </c>
      <c r="R45" s="153">
        <v>44960</v>
      </c>
      <c r="S45" s="147" t="s">
        <v>53</v>
      </c>
      <c r="T45" s="143">
        <v>4500000</v>
      </c>
      <c r="U45" s="51">
        <f t="shared" si="16"/>
        <v>495000</v>
      </c>
      <c r="V45" s="52">
        <f t="shared" si="17"/>
        <v>-450000</v>
      </c>
      <c r="W45" s="52">
        <f t="shared" si="18"/>
        <v>4050000</v>
      </c>
      <c r="X45" s="61"/>
      <c r="Y45" s="62">
        <f t="shared" si="19"/>
        <v>4995000</v>
      </c>
      <c r="Z45" s="51">
        <f t="shared" si="20"/>
        <v>4500000</v>
      </c>
      <c r="AA45" s="62"/>
      <c r="AB45" s="62"/>
      <c r="AC45" s="62"/>
      <c r="AD45" s="53">
        <f t="shared" si="21"/>
        <v>0</v>
      </c>
      <c r="AE45" s="53">
        <f t="shared" si="22"/>
        <v>0</v>
      </c>
      <c r="AF45" s="61"/>
    </row>
    <row r="46" spans="1:32" x14ac:dyDescent="0.25">
      <c r="A46" s="8">
        <f t="shared" si="15"/>
        <v>20</v>
      </c>
      <c r="B46" s="140" t="s">
        <v>39</v>
      </c>
      <c r="C46" s="141" t="s">
        <v>130</v>
      </c>
      <c r="D46" s="142" t="s">
        <v>131</v>
      </c>
      <c r="E46" s="143" t="s">
        <v>198</v>
      </c>
      <c r="F46" s="144">
        <v>320</v>
      </c>
      <c r="G46" s="145">
        <v>0</v>
      </c>
      <c r="H46" s="146" t="s">
        <v>199</v>
      </c>
      <c r="I46" s="27" t="s">
        <v>200</v>
      </c>
      <c r="J46" s="146" t="s">
        <v>201</v>
      </c>
      <c r="K46" s="148" t="s">
        <v>202</v>
      </c>
      <c r="L46" s="153">
        <v>44233</v>
      </c>
      <c r="M46" s="147" t="s">
        <v>47</v>
      </c>
      <c r="N46" s="143" t="s">
        <v>203</v>
      </c>
      <c r="O46" s="150" t="s">
        <v>199</v>
      </c>
      <c r="P46" s="147" t="s">
        <v>50</v>
      </c>
      <c r="Q46" s="153">
        <v>44233</v>
      </c>
      <c r="R46" s="153">
        <v>44962</v>
      </c>
      <c r="S46" s="147" t="s">
        <v>170</v>
      </c>
      <c r="T46" s="143">
        <v>4818181.8181818184</v>
      </c>
      <c r="U46" s="51">
        <f t="shared" si="16"/>
        <v>530000</v>
      </c>
      <c r="V46" s="52">
        <f t="shared" si="17"/>
        <v>-481818.18181818188</v>
      </c>
      <c r="W46" s="52">
        <f t="shared" si="18"/>
        <v>4336363.6363636367</v>
      </c>
      <c r="X46" s="61"/>
      <c r="Y46" s="62">
        <f t="shared" si="19"/>
        <v>5348181.8181818184</v>
      </c>
      <c r="Z46" s="51">
        <f t="shared" si="20"/>
        <v>4818181.8181818184</v>
      </c>
      <c r="AA46" s="62"/>
      <c r="AB46" s="62"/>
      <c r="AC46" s="62"/>
      <c r="AD46" s="53">
        <f t="shared" si="21"/>
        <v>0</v>
      </c>
      <c r="AE46" s="53">
        <f t="shared" si="22"/>
        <v>0</v>
      </c>
      <c r="AF46" s="61"/>
    </row>
    <row r="47" spans="1:32" x14ac:dyDescent="0.25">
      <c r="A47" s="8">
        <f t="shared" si="15"/>
        <v>21</v>
      </c>
      <c r="B47" s="140" t="s">
        <v>39</v>
      </c>
      <c r="C47" s="141" t="s">
        <v>130</v>
      </c>
      <c r="D47" s="142" t="s">
        <v>171</v>
      </c>
      <c r="E47" s="143" t="s">
        <v>204</v>
      </c>
      <c r="F47" s="144">
        <v>300</v>
      </c>
      <c r="G47" s="145">
        <v>0</v>
      </c>
      <c r="H47" s="146" t="s">
        <v>187</v>
      </c>
      <c r="I47" s="25" t="s">
        <v>188</v>
      </c>
      <c r="J47" s="146" t="s">
        <v>205</v>
      </c>
      <c r="K47" s="148" t="s">
        <v>206</v>
      </c>
      <c r="L47" s="153">
        <v>44013</v>
      </c>
      <c r="M47" s="147" t="s">
        <v>47</v>
      </c>
      <c r="N47" s="143" t="s">
        <v>207</v>
      </c>
      <c r="O47" s="150" t="s">
        <v>187</v>
      </c>
      <c r="P47" s="147" t="s">
        <v>50</v>
      </c>
      <c r="Q47" s="153">
        <v>44013</v>
      </c>
      <c r="R47" s="153">
        <v>44742</v>
      </c>
      <c r="S47" s="147" t="s">
        <v>170</v>
      </c>
      <c r="T47" s="143"/>
      <c r="U47" s="51">
        <f t="shared" si="16"/>
        <v>0</v>
      </c>
      <c r="V47" s="52">
        <f t="shared" si="17"/>
        <v>0</v>
      </c>
      <c r="W47" s="52">
        <f t="shared" si="18"/>
        <v>0</v>
      </c>
      <c r="X47" s="61"/>
      <c r="Y47" s="62">
        <f t="shared" si="19"/>
        <v>0</v>
      </c>
      <c r="Z47" s="51">
        <f t="shared" si="20"/>
        <v>0</v>
      </c>
      <c r="AA47" s="62"/>
      <c r="AB47" s="62"/>
      <c r="AC47" s="62">
        <v>15315315</v>
      </c>
      <c r="AD47" s="53">
        <f t="shared" si="21"/>
        <v>15315315</v>
      </c>
      <c r="AE47" s="53">
        <f t="shared" si="22"/>
        <v>15315315</v>
      </c>
      <c r="AF47" s="61"/>
    </row>
    <row r="48" spans="1:32" x14ac:dyDescent="0.25">
      <c r="A48" s="8">
        <f t="shared" si="15"/>
        <v>22</v>
      </c>
      <c r="B48" s="140" t="s">
        <v>39</v>
      </c>
      <c r="C48" s="141" t="s">
        <v>130</v>
      </c>
      <c r="D48" s="142" t="s">
        <v>171</v>
      </c>
      <c r="E48" s="143" t="s">
        <v>204</v>
      </c>
      <c r="F48" s="144">
        <v>250</v>
      </c>
      <c r="G48" s="145">
        <v>0</v>
      </c>
      <c r="H48" s="146" t="s">
        <v>187</v>
      </c>
      <c r="I48" s="25" t="s">
        <v>188</v>
      </c>
      <c r="J48" s="146"/>
      <c r="K48" s="148" t="s">
        <v>208</v>
      </c>
      <c r="L48" s="153">
        <v>44249</v>
      </c>
      <c r="M48" s="147" t="s">
        <v>47</v>
      </c>
      <c r="N48" s="143" t="s">
        <v>209</v>
      </c>
      <c r="O48" s="150" t="s">
        <v>187</v>
      </c>
      <c r="P48" s="147" t="s">
        <v>50</v>
      </c>
      <c r="Q48" s="153">
        <v>44249</v>
      </c>
      <c r="R48" s="153">
        <v>44613</v>
      </c>
      <c r="S48" s="147" t="s">
        <v>170</v>
      </c>
      <c r="T48" s="143">
        <v>8348181.8181818174</v>
      </c>
      <c r="U48" s="51">
        <f t="shared" si="16"/>
        <v>918299.99999999988</v>
      </c>
      <c r="V48" s="52">
        <f t="shared" si="17"/>
        <v>-834818.18181818177</v>
      </c>
      <c r="W48" s="52">
        <f t="shared" si="18"/>
        <v>7513363.6363636358</v>
      </c>
      <c r="X48" s="61"/>
      <c r="Y48" s="62">
        <f t="shared" si="19"/>
        <v>9266481.8181818165</v>
      </c>
      <c r="Z48" s="51">
        <f t="shared" si="20"/>
        <v>8348181.8181818174</v>
      </c>
      <c r="AA48" s="62"/>
      <c r="AB48" s="62"/>
      <c r="AC48" s="62"/>
      <c r="AD48" s="53">
        <f t="shared" si="21"/>
        <v>0</v>
      </c>
      <c r="AE48" s="53">
        <f t="shared" si="22"/>
        <v>0</v>
      </c>
      <c r="AF48" s="61"/>
    </row>
    <row r="49" spans="1:32" x14ac:dyDescent="0.25">
      <c r="A49" s="8">
        <f t="shared" si="15"/>
        <v>23</v>
      </c>
      <c r="B49" s="140" t="s">
        <v>39</v>
      </c>
      <c r="C49" s="141" t="s">
        <v>130</v>
      </c>
      <c r="D49" s="142" t="s">
        <v>131</v>
      </c>
      <c r="E49" s="143" t="s">
        <v>210</v>
      </c>
      <c r="F49" s="144">
        <v>793</v>
      </c>
      <c r="G49" s="145">
        <v>200</v>
      </c>
      <c r="H49" s="146" t="s">
        <v>211</v>
      </c>
      <c r="I49" s="25" t="s">
        <v>212</v>
      </c>
      <c r="J49" s="146" t="s">
        <v>213</v>
      </c>
      <c r="K49" s="148" t="s">
        <v>488</v>
      </c>
      <c r="L49" s="153">
        <v>44914</v>
      </c>
      <c r="M49" s="147" t="s">
        <v>47</v>
      </c>
      <c r="N49" s="148" t="s">
        <v>215</v>
      </c>
      <c r="O49" s="150" t="s">
        <v>211</v>
      </c>
      <c r="P49" s="147" t="s">
        <v>50</v>
      </c>
      <c r="Q49" s="153">
        <v>44088</v>
      </c>
      <c r="R49" s="153">
        <v>44817</v>
      </c>
      <c r="S49" s="147" t="s">
        <v>53</v>
      </c>
      <c r="T49" s="143">
        <v>22228671</v>
      </c>
      <c r="U49" s="51">
        <f t="shared" si="16"/>
        <v>2445153.81</v>
      </c>
      <c r="V49" s="52">
        <f t="shared" si="17"/>
        <v>-2222867.1</v>
      </c>
      <c r="W49" s="52">
        <f t="shared" si="18"/>
        <v>20005803.899999999</v>
      </c>
      <c r="X49" s="61"/>
      <c r="Y49" s="62">
        <f t="shared" si="19"/>
        <v>24673824.809999999</v>
      </c>
      <c r="Z49" s="51">
        <f t="shared" si="20"/>
        <v>22228671</v>
      </c>
      <c r="AA49" s="62"/>
      <c r="AB49" s="62"/>
      <c r="AC49" s="62"/>
      <c r="AD49" s="53">
        <f t="shared" si="21"/>
        <v>0</v>
      </c>
      <c r="AE49" s="53">
        <f t="shared" si="22"/>
        <v>0</v>
      </c>
      <c r="AF49" s="61"/>
    </row>
    <row r="50" spans="1:32" x14ac:dyDescent="0.25">
      <c r="A50" s="8">
        <f t="shared" si="15"/>
        <v>24</v>
      </c>
      <c r="B50" s="140" t="s">
        <v>39</v>
      </c>
      <c r="C50" s="141" t="s">
        <v>130</v>
      </c>
      <c r="D50" s="142" t="s">
        <v>131</v>
      </c>
      <c r="E50" s="143" t="s">
        <v>210</v>
      </c>
      <c r="F50" s="144">
        <v>25</v>
      </c>
      <c r="G50" s="145">
        <v>0</v>
      </c>
      <c r="H50" s="146" t="s">
        <v>211</v>
      </c>
      <c r="I50" s="25" t="s">
        <v>212</v>
      </c>
      <c r="J50" s="146" t="s">
        <v>216</v>
      </c>
      <c r="K50" s="148" t="s">
        <v>217</v>
      </c>
      <c r="L50" s="151">
        <v>43854</v>
      </c>
      <c r="M50" s="147" t="s">
        <v>47</v>
      </c>
      <c r="N50" s="148" t="s">
        <v>218</v>
      </c>
      <c r="O50" s="150" t="s">
        <v>211</v>
      </c>
      <c r="P50" s="147" t="s">
        <v>50</v>
      </c>
      <c r="Q50" s="151">
        <v>43854</v>
      </c>
      <c r="R50" s="151">
        <v>44219</v>
      </c>
      <c r="S50" s="147" t="s">
        <v>53</v>
      </c>
      <c r="T50" s="143">
        <v>2782500</v>
      </c>
      <c r="U50" s="51">
        <f t="shared" si="16"/>
        <v>306075</v>
      </c>
      <c r="V50" s="52">
        <f t="shared" si="17"/>
        <v>-278250</v>
      </c>
      <c r="W50" s="52">
        <f t="shared" si="18"/>
        <v>2504250</v>
      </c>
      <c r="X50" s="61"/>
      <c r="Y50" s="62">
        <f t="shared" si="19"/>
        <v>3088575</v>
      </c>
      <c r="Z50" s="51">
        <f t="shared" si="20"/>
        <v>2782500</v>
      </c>
      <c r="AA50" s="62"/>
      <c r="AB50" s="62"/>
      <c r="AC50" s="62"/>
      <c r="AD50" s="53">
        <f t="shared" si="21"/>
        <v>0</v>
      </c>
      <c r="AE50" s="53">
        <f t="shared" si="22"/>
        <v>0</v>
      </c>
      <c r="AF50" s="61"/>
    </row>
    <row r="51" spans="1:32" x14ac:dyDescent="0.25">
      <c r="A51" s="8">
        <f t="shared" si="15"/>
        <v>25</v>
      </c>
      <c r="B51" s="140" t="s">
        <v>39</v>
      </c>
      <c r="C51" s="141" t="s">
        <v>130</v>
      </c>
      <c r="D51" s="142" t="s">
        <v>131</v>
      </c>
      <c r="E51" s="143" t="s">
        <v>210</v>
      </c>
      <c r="F51" s="144">
        <v>12</v>
      </c>
      <c r="G51" s="145">
        <v>0</v>
      </c>
      <c r="H51" s="146" t="s">
        <v>211</v>
      </c>
      <c r="I51" s="25" t="s">
        <v>212</v>
      </c>
      <c r="J51" s="146" t="s">
        <v>219</v>
      </c>
      <c r="K51" s="148" t="s">
        <v>488</v>
      </c>
      <c r="L51" s="153">
        <v>44914</v>
      </c>
      <c r="M51" s="147" t="s">
        <v>47</v>
      </c>
      <c r="N51" s="148" t="s">
        <v>221</v>
      </c>
      <c r="O51" s="150" t="s">
        <v>211</v>
      </c>
      <c r="P51" s="147" t="s">
        <v>50</v>
      </c>
      <c r="Q51" s="151">
        <v>43854</v>
      </c>
      <c r="R51" s="151">
        <v>44584</v>
      </c>
      <c r="S51" s="147" t="s">
        <v>53</v>
      </c>
      <c r="T51" s="143">
        <v>2082113</v>
      </c>
      <c r="U51" s="51">
        <f t="shared" si="16"/>
        <v>229032.43</v>
      </c>
      <c r="V51" s="52">
        <f t="shared" si="17"/>
        <v>-208211.30000000002</v>
      </c>
      <c r="W51" s="52">
        <f t="shared" si="18"/>
        <v>1873901.7</v>
      </c>
      <c r="X51" s="61"/>
      <c r="Y51" s="62">
        <f t="shared" si="19"/>
        <v>2311145.4300000002</v>
      </c>
      <c r="Z51" s="51">
        <f t="shared" si="20"/>
        <v>2082113</v>
      </c>
      <c r="AA51" s="62"/>
      <c r="AB51" s="62"/>
      <c r="AC51" s="62"/>
      <c r="AD51" s="53">
        <f t="shared" si="21"/>
        <v>0</v>
      </c>
      <c r="AE51" s="53">
        <f t="shared" si="22"/>
        <v>0</v>
      </c>
      <c r="AF51" s="61"/>
    </row>
    <row r="52" spans="1:32" x14ac:dyDescent="0.25">
      <c r="A52" s="8">
        <f t="shared" si="15"/>
        <v>26</v>
      </c>
      <c r="B52" s="140" t="s">
        <v>39</v>
      </c>
      <c r="C52" s="141" t="s">
        <v>130</v>
      </c>
      <c r="D52" s="142" t="s">
        <v>171</v>
      </c>
      <c r="E52" s="143" t="s">
        <v>204</v>
      </c>
      <c r="F52" s="144">
        <v>288</v>
      </c>
      <c r="G52" s="145">
        <v>0</v>
      </c>
      <c r="H52" s="146" t="s">
        <v>187</v>
      </c>
      <c r="I52" s="25" t="s">
        <v>188</v>
      </c>
      <c r="J52" s="146" t="s">
        <v>222</v>
      </c>
      <c r="K52" s="148" t="s">
        <v>223</v>
      </c>
      <c r="L52" s="153">
        <v>44470</v>
      </c>
      <c r="M52" s="147" t="s">
        <v>47</v>
      </c>
      <c r="N52" s="146" t="s">
        <v>224</v>
      </c>
      <c r="O52" s="150" t="s">
        <v>225</v>
      </c>
      <c r="P52" s="147" t="s">
        <v>50</v>
      </c>
      <c r="Q52" s="153">
        <v>44470</v>
      </c>
      <c r="R52" s="153">
        <v>45199</v>
      </c>
      <c r="S52" s="147" t="s">
        <v>53</v>
      </c>
      <c r="T52" s="143">
        <v>11500000</v>
      </c>
      <c r="U52" s="51">
        <f t="shared" si="16"/>
        <v>1265000</v>
      </c>
      <c r="V52" s="52">
        <f t="shared" si="17"/>
        <v>-1150000</v>
      </c>
      <c r="W52" s="52">
        <f t="shared" si="18"/>
        <v>10350000</v>
      </c>
      <c r="X52" s="61"/>
      <c r="Y52" s="62">
        <f t="shared" si="19"/>
        <v>12765000</v>
      </c>
      <c r="Z52" s="51">
        <f t="shared" si="20"/>
        <v>11500000</v>
      </c>
      <c r="AA52" s="62"/>
      <c r="AB52" s="62"/>
      <c r="AC52" s="62"/>
      <c r="AD52" s="53">
        <f t="shared" si="21"/>
        <v>0</v>
      </c>
      <c r="AE52" s="53">
        <f t="shared" si="22"/>
        <v>0</v>
      </c>
      <c r="AF52" s="61"/>
    </row>
    <row r="53" spans="1:32" x14ac:dyDescent="0.25">
      <c r="A53" s="8">
        <f t="shared" si="15"/>
        <v>27</v>
      </c>
      <c r="B53" s="140" t="s">
        <v>39</v>
      </c>
      <c r="C53" s="141" t="s">
        <v>130</v>
      </c>
      <c r="D53" s="142" t="s">
        <v>171</v>
      </c>
      <c r="E53" s="143" t="s">
        <v>204</v>
      </c>
      <c r="F53" s="144">
        <v>50</v>
      </c>
      <c r="G53" s="145">
        <v>0</v>
      </c>
      <c r="H53" s="146" t="s">
        <v>187</v>
      </c>
      <c r="I53" s="25" t="s">
        <v>188</v>
      </c>
      <c r="J53" s="146" t="s">
        <v>226</v>
      </c>
      <c r="K53" s="148" t="s">
        <v>227</v>
      </c>
      <c r="L53" s="153">
        <v>44470</v>
      </c>
      <c r="M53" s="147" t="s">
        <v>47</v>
      </c>
      <c r="N53" s="146" t="s">
        <v>224</v>
      </c>
      <c r="O53" s="150" t="s">
        <v>225</v>
      </c>
      <c r="P53" s="147" t="s">
        <v>50</v>
      </c>
      <c r="Q53" s="153">
        <v>44470</v>
      </c>
      <c r="R53" s="153">
        <v>45199</v>
      </c>
      <c r="S53" s="147" t="s">
        <v>53</v>
      </c>
      <c r="T53" s="143">
        <v>1800000</v>
      </c>
      <c r="U53" s="51">
        <f t="shared" si="16"/>
        <v>198000</v>
      </c>
      <c r="V53" s="52">
        <f t="shared" si="17"/>
        <v>-180000</v>
      </c>
      <c r="W53" s="52">
        <f t="shared" si="18"/>
        <v>1620000</v>
      </c>
      <c r="X53" s="61"/>
      <c r="Y53" s="62">
        <f t="shared" si="19"/>
        <v>1998000</v>
      </c>
      <c r="Z53" s="51">
        <f t="shared" si="20"/>
        <v>1800000</v>
      </c>
      <c r="AA53" s="62"/>
      <c r="AB53" s="62"/>
      <c r="AC53" s="62"/>
      <c r="AD53" s="53">
        <f t="shared" si="21"/>
        <v>0</v>
      </c>
      <c r="AE53" s="53">
        <f t="shared" si="22"/>
        <v>0</v>
      </c>
      <c r="AF53" s="61"/>
    </row>
    <row r="54" spans="1:32" x14ac:dyDescent="0.25">
      <c r="A54" s="8">
        <f t="shared" si="15"/>
        <v>28</v>
      </c>
      <c r="B54" s="140" t="s">
        <v>39</v>
      </c>
      <c r="C54" s="141" t="s">
        <v>130</v>
      </c>
      <c r="D54" s="142" t="s">
        <v>171</v>
      </c>
      <c r="E54" s="143" t="s">
        <v>204</v>
      </c>
      <c r="F54" s="144">
        <v>100</v>
      </c>
      <c r="G54" s="145">
        <v>0</v>
      </c>
      <c r="H54" s="146" t="s">
        <v>187</v>
      </c>
      <c r="I54" s="25" t="s">
        <v>188</v>
      </c>
      <c r="J54" s="146" t="s">
        <v>228</v>
      </c>
      <c r="K54" s="148" t="s">
        <v>488</v>
      </c>
      <c r="L54" s="153">
        <v>44914</v>
      </c>
      <c r="M54" s="147" t="s">
        <v>47</v>
      </c>
      <c r="N54" s="146" t="s">
        <v>230</v>
      </c>
      <c r="O54" s="150" t="s">
        <v>231</v>
      </c>
      <c r="P54" s="147" t="s">
        <v>50</v>
      </c>
      <c r="Q54" s="153">
        <v>44470</v>
      </c>
      <c r="R54" s="153">
        <v>44834</v>
      </c>
      <c r="S54" s="147" t="s">
        <v>53</v>
      </c>
      <c r="T54" s="143">
        <v>1800000</v>
      </c>
      <c r="U54" s="51">
        <f t="shared" si="16"/>
        <v>198000</v>
      </c>
      <c r="V54" s="52">
        <f t="shared" si="17"/>
        <v>-180000</v>
      </c>
      <c r="W54" s="52">
        <f t="shared" si="18"/>
        <v>1620000</v>
      </c>
      <c r="X54" s="61"/>
      <c r="Y54" s="62">
        <f t="shared" si="19"/>
        <v>1998000</v>
      </c>
      <c r="Z54" s="51">
        <f t="shared" si="20"/>
        <v>1800000</v>
      </c>
      <c r="AA54" s="62"/>
      <c r="AB54" s="62"/>
      <c r="AC54" s="62"/>
      <c r="AD54" s="53">
        <f t="shared" si="21"/>
        <v>0</v>
      </c>
      <c r="AE54" s="53">
        <f t="shared" si="22"/>
        <v>0</v>
      </c>
      <c r="AF54" s="61" t="s">
        <v>38</v>
      </c>
    </row>
    <row r="55" spans="1:32" x14ac:dyDescent="0.25">
      <c r="A55" s="8">
        <f t="shared" si="15"/>
        <v>29</v>
      </c>
      <c r="B55" s="140" t="s">
        <v>39</v>
      </c>
      <c r="C55" s="141" t="s">
        <v>130</v>
      </c>
      <c r="D55" s="142" t="s">
        <v>171</v>
      </c>
      <c r="E55" s="143" t="s">
        <v>204</v>
      </c>
      <c r="F55" s="144">
        <v>70</v>
      </c>
      <c r="G55" s="145">
        <v>0</v>
      </c>
      <c r="H55" s="146" t="s">
        <v>187</v>
      </c>
      <c r="I55" s="25" t="s">
        <v>188</v>
      </c>
      <c r="J55" s="146" t="s">
        <v>58</v>
      </c>
      <c r="K55" s="148" t="s">
        <v>488</v>
      </c>
      <c r="L55" s="153">
        <v>44914</v>
      </c>
      <c r="M55" s="147" t="s">
        <v>47</v>
      </c>
      <c r="N55" s="146" t="s">
        <v>233</v>
      </c>
      <c r="O55" s="150" t="s">
        <v>234</v>
      </c>
      <c r="P55" s="147" t="s">
        <v>50</v>
      </c>
      <c r="Q55" s="153">
        <v>44470</v>
      </c>
      <c r="R55" s="153">
        <v>44834</v>
      </c>
      <c r="S55" s="147" t="s">
        <v>53</v>
      </c>
      <c r="T55" s="143">
        <v>2500000</v>
      </c>
      <c r="U55" s="51">
        <f t="shared" si="16"/>
        <v>275000</v>
      </c>
      <c r="V55" s="52">
        <f t="shared" si="17"/>
        <v>-250000</v>
      </c>
      <c r="W55" s="52">
        <f t="shared" si="18"/>
        <v>2250000</v>
      </c>
      <c r="X55" s="61"/>
      <c r="Y55" s="62">
        <f t="shared" si="19"/>
        <v>2775000</v>
      </c>
      <c r="Z55" s="51">
        <f t="shared" si="20"/>
        <v>2500000</v>
      </c>
      <c r="AA55" s="62"/>
      <c r="AB55" s="62"/>
      <c r="AC55" s="62"/>
      <c r="AD55" s="53">
        <f t="shared" si="21"/>
        <v>0</v>
      </c>
      <c r="AE55" s="53">
        <f t="shared" si="22"/>
        <v>0</v>
      </c>
      <c r="AF55" s="61" t="s">
        <v>38</v>
      </c>
    </row>
    <row r="56" spans="1:32" x14ac:dyDescent="0.25">
      <c r="A56" s="8">
        <f t="shared" si="15"/>
        <v>30</v>
      </c>
      <c r="B56" s="140" t="s">
        <v>39</v>
      </c>
      <c r="C56" s="141" t="s">
        <v>130</v>
      </c>
      <c r="D56" s="142" t="s">
        <v>171</v>
      </c>
      <c r="E56" s="143" t="s">
        <v>204</v>
      </c>
      <c r="F56" s="144">
        <v>190</v>
      </c>
      <c r="G56" s="145">
        <v>0</v>
      </c>
      <c r="H56" s="146" t="s">
        <v>187</v>
      </c>
      <c r="I56" s="25" t="s">
        <v>188</v>
      </c>
      <c r="J56" s="146" t="s">
        <v>235</v>
      </c>
      <c r="K56" s="148" t="s">
        <v>488</v>
      </c>
      <c r="L56" s="153">
        <v>44914</v>
      </c>
      <c r="M56" s="147" t="s">
        <v>47</v>
      </c>
      <c r="N56" s="146" t="s">
        <v>237</v>
      </c>
      <c r="O56" s="150" t="s">
        <v>234</v>
      </c>
      <c r="P56" s="147" t="s">
        <v>50</v>
      </c>
      <c r="Q56" s="153">
        <v>44470</v>
      </c>
      <c r="R56" s="153">
        <v>44834</v>
      </c>
      <c r="S56" s="147" t="s">
        <v>53</v>
      </c>
      <c r="T56" s="143">
        <v>7500000</v>
      </c>
      <c r="U56" s="51">
        <f t="shared" si="16"/>
        <v>825000</v>
      </c>
      <c r="V56" s="52">
        <f t="shared" si="17"/>
        <v>-750000</v>
      </c>
      <c r="W56" s="52">
        <f t="shared" si="18"/>
        <v>6750000</v>
      </c>
      <c r="X56" s="61"/>
      <c r="Y56" s="62">
        <f t="shared" si="19"/>
        <v>8325000</v>
      </c>
      <c r="Z56" s="51">
        <f t="shared" si="20"/>
        <v>7500000</v>
      </c>
      <c r="AA56" s="62"/>
      <c r="AB56" s="62"/>
      <c r="AC56" s="62"/>
      <c r="AD56" s="53">
        <f t="shared" si="21"/>
        <v>0</v>
      </c>
      <c r="AE56" s="53">
        <f t="shared" si="22"/>
        <v>0</v>
      </c>
      <c r="AF56" s="61" t="s">
        <v>38</v>
      </c>
    </row>
    <row r="57" spans="1:32" x14ac:dyDescent="0.25">
      <c r="A57" s="47">
        <v>31</v>
      </c>
      <c r="B57" s="158" t="s">
        <v>39</v>
      </c>
      <c r="C57" s="159" t="s">
        <v>130</v>
      </c>
      <c r="D57" s="160" t="s">
        <v>171</v>
      </c>
      <c r="E57" s="137" t="s">
        <v>204</v>
      </c>
      <c r="F57" s="161">
        <v>100</v>
      </c>
      <c r="G57" s="162">
        <v>0</v>
      </c>
      <c r="H57" s="133" t="s">
        <v>187</v>
      </c>
      <c r="I57" s="60" t="s">
        <v>188</v>
      </c>
      <c r="J57" s="131" t="s">
        <v>58</v>
      </c>
      <c r="K57" s="163" t="s">
        <v>488</v>
      </c>
      <c r="L57" s="164">
        <v>44914</v>
      </c>
      <c r="M57" s="165" t="s">
        <v>47</v>
      </c>
      <c r="N57" s="131" t="s">
        <v>486</v>
      </c>
      <c r="O57" s="166"/>
      <c r="P57" s="167"/>
      <c r="Q57" s="168"/>
      <c r="R57" s="168"/>
      <c r="S57" s="167" t="s">
        <v>170</v>
      </c>
      <c r="T57" s="52">
        <v>7000000</v>
      </c>
      <c r="U57" s="51">
        <f t="shared" si="16"/>
        <v>770000</v>
      </c>
      <c r="V57" s="52">
        <f t="shared" si="17"/>
        <v>-700000</v>
      </c>
      <c r="W57" s="52">
        <f t="shared" si="18"/>
        <v>6300000</v>
      </c>
      <c r="X57" s="50"/>
      <c r="Y57" s="62">
        <f t="shared" si="19"/>
        <v>7770000</v>
      </c>
      <c r="Z57" s="51">
        <f t="shared" si="20"/>
        <v>7000000</v>
      </c>
      <c r="AA57" s="53"/>
      <c r="AB57" s="53"/>
      <c r="AC57" s="53"/>
      <c r="AD57" s="53">
        <f t="shared" ref="AD57:AD58" si="23">AB57+AC57</f>
        <v>0</v>
      </c>
      <c r="AE57" s="53">
        <f t="shared" ref="AE57:AE58" si="24">AA57+AD57</f>
        <v>0</v>
      </c>
      <c r="AF57" s="50"/>
    </row>
    <row r="58" spans="1:32" x14ac:dyDescent="0.25">
      <c r="A58" s="47">
        <v>32</v>
      </c>
      <c r="B58" s="158" t="s">
        <v>39</v>
      </c>
      <c r="C58" s="159" t="s">
        <v>130</v>
      </c>
      <c r="D58" s="160" t="s">
        <v>171</v>
      </c>
      <c r="E58" s="137" t="s">
        <v>204</v>
      </c>
      <c r="F58" s="161">
        <v>100</v>
      </c>
      <c r="G58" s="162">
        <v>0</v>
      </c>
      <c r="H58" s="133" t="s">
        <v>187</v>
      </c>
      <c r="I58" s="60" t="s">
        <v>188</v>
      </c>
      <c r="J58" s="133" t="s">
        <v>58</v>
      </c>
      <c r="K58" s="132" t="s">
        <v>488</v>
      </c>
      <c r="L58" s="169">
        <v>44914</v>
      </c>
      <c r="M58" s="147" t="s">
        <v>47</v>
      </c>
      <c r="N58" s="133" t="s">
        <v>487</v>
      </c>
      <c r="O58" s="136"/>
      <c r="P58" s="135"/>
      <c r="Q58" s="134"/>
      <c r="R58" s="134"/>
      <c r="S58" s="135" t="s">
        <v>170</v>
      </c>
      <c r="T58" s="137">
        <v>7000000</v>
      </c>
      <c r="U58" s="51">
        <f t="shared" si="16"/>
        <v>770000</v>
      </c>
      <c r="V58" s="52">
        <f t="shared" si="17"/>
        <v>-700000</v>
      </c>
      <c r="W58" s="52">
        <f t="shared" si="18"/>
        <v>6300000</v>
      </c>
      <c r="X58" s="136"/>
      <c r="Y58" s="62">
        <f t="shared" si="19"/>
        <v>7770000</v>
      </c>
      <c r="Z58" s="51">
        <f t="shared" si="20"/>
        <v>7000000</v>
      </c>
      <c r="AA58" s="138"/>
      <c r="AB58" s="138"/>
      <c r="AC58" s="138"/>
      <c r="AD58" s="53">
        <f t="shared" si="23"/>
        <v>0</v>
      </c>
      <c r="AE58" s="53">
        <f t="shared" si="24"/>
        <v>0</v>
      </c>
      <c r="AF58" s="136"/>
    </row>
    <row r="59" spans="1:32" x14ac:dyDescent="0.25">
      <c r="A59" s="47">
        <v>33</v>
      </c>
      <c r="B59" s="158" t="s">
        <v>39</v>
      </c>
      <c r="C59" s="159" t="s">
        <v>130</v>
      </c>
      <c r="D59" s="160" t="s">
        <v>131</v>
      </c>
      <c r="E59" s="137" t="s">
        <v>238</v>
      </c>
      <c r="F59" s="161">
        <v>845</v>
      </c>
      <c r="G59" s="162">
        <v>100</v>
      </c>
      <c r="H59" s="133" t="s">
        <v>239</v>
      </c>
      <c r="I59" s="60" t="s">
        <v>240</v>
      </c>
      <c r="J59" s="133" t="s">
        <v>97</v>
      </c>
      <c r="K59" s="170" t="s">
        <v>241</v>
      </c>
      <c r="L59" s="171">
        <v>44508</v>
      </c>
      <c r="M59" s="135" t="s">
        <v>47</v>
      </c>
      <c r="N59" s="172" t="s">
        <v>242</v>
      </c>
      <c r="O59" s="136" t="s">
        <v>239</v>
      </c>
      <c r="P59" s="135" t="s">
        <v>50</v>
      </c>
      <c r="Q59" s="173">
        <v>44508</v>
      </c>
      <c r="R59" s="173">
        <v>44872</v>
      </c>
      <c r="S59" s="135" t="s">
        <v>53</v>
      </c>
      <c r="T59" s="137">
        <v>5234090.9090909092</v>
      </c>
      <c r="U59" s="51">
        <f t="shared" si="16"/>
        <v>575750</v>
      </c>
      <c r="V59" s="52">
        <f t="shared" si="17"/>
        <v>-523409.09090909094</v>
      </c>
      <c r="W59" s="52">
        <f t="shared" si="18"/>
        <v>4710681.8181818184</v>
      </c>
      <c r="X59" s="61"/>
      <c r="Y59" s="62">
        <f t="shared" si="19"/>
        <v>5809840.9090909092</v>
      </c>
      <c r="Z59" s="51">
        <f t="shared" si="20"/>
        <v>5234090.9090909092</v>
      </c>
      <c r="AA59" s="62"/>
      <c r="AB59" s="62"/>
      <c r="AC59" s="62"/>
      <c r="AD59" s="53">
        <f t="shared" si="21"/>
        <v>0</v>
      </c>
      <c r="AE59" s="53">
        <f t="shared" si="22"/>
        <v>0</v>
      </c>
      <c r="AF59" s="61"/>
    </row>
    <row r="60" spans="1:32" x14ac:dyDescent="0.25">
      <c r="A60" s="8">
        <f t="shared" si="15"/>
        <v>34</v>
      </c>
      <c r="B60" s="140" t="s">
        <v>39</v>
      </c>
      <c r="C60" s="141" t="s">
        <v>130</v>
      </c>
      <c r="D60" s="142" t="s">
        <v>131</v>
      </c>
      <c r="E60" s="143" t="s">
        <v>243</v>
      </c>
      <c r="F60" s="144">
        <v>3000</v>
      </c>
      <c r="G60" s="145">
        <v>0</v>
      </c>
      <c r="H60" s="146" t="s">
        <v>244</v>
      </c>
      <c r="I60" s="27" t="s">
        <v>245</v>
      </c>
      <c r="J60" s="146" t="s">
        <v>246</v>
      </c>
      <c r="K60" s="148" t="s">
        <v>247</v>
      </c>
      <c r="L60" s="153">
        <v>43801</v>
      </c>
      <c r="M60" s="147" t="s">
        <v>47</v>
      </c>
      <c r="N60" s="143" t="s">
        <v>248</v>
      </c>
      <c r="O60" s="150" t="s">
        <v>244</v>
      </c>
      <c r="P60" s="147" t="s">
        <v>50</v>
      </c>
      <c r="Q60" s="153">
        <v>43801</v>
      </c>
      <c r="R60" s="153">
        <v>44166</v>
      </c>
      <c r="S60" s="147" t="s">
        <v>53</v>
      </c>
      <c r="T60" s="143">
        <v>2000000</v>
      </c>
      <c r="U60" s="51">
        <f t="shared" si="16"/>
        <v>220000</v>
      </c>
      <c r="V60" s="52">
        <f t="shared" si="17"/>
        <v>-200000</v>
      </c>
      <c r="W60" s="52">
        <f t="shared" si="18"/>
        <v>1800000</v>
      </c>
      <c r="X60" s="61"/>
      <c r="Y60" s="62">
        <f t="shared" si="19"/>
        <v>2220000</v>
      </c>
      <c r="Z60" s="51">
        <f t="shared" si="20"/>
        <v>2000000</v>
      </c>
      <c r="AA60" s="62"/>
      <c r="AB60" s="62"/>
      <c r="AC60" s="62"/>
      <c r="AD60" s="53">
        <f t="shared" si="21"/>
        <v>0</v>
      </c>
      <c r="AE60" s="53">
        <f t="shared" si="22"/>
        <v>0</v>
      </c>
      <c r="AF60" s="61"/>
    </row>
    <row r="61" spans="1:32" x14ac:dyDescent="0.25">
      <c r="A61" s="8">
        <f t="shared" si="15"/>
        <v>35</v>
      </c>
      <c r="B61" s="140" t="s">
        <v>39</v>
      </c>
      <c r="C61" s="141" t="s">
        <v>130</v>
      </c>
      <c r="D61" s="142" t="s">
        <v>131</v>
      </c>
      <c r="E61" s="143" t="s">
        <v>249</v>
      </c>
      <c r="F61" s="144">
        <v>680.73</v>
      </c>
      <c r="G61" s="145">
        <v>0</v>
      </c>
      <c r="H61" s="146" t="s">
        <v>250</v>
      </c>
      <c r="I61" s="25" t="s">
        <v>251</v>
      </c>
      <c r="J61" s="146" t="s">
        <v>167</v>
      </c>
      <c r="K61" s="148" t="s">
        <v>252</v>
      </c>
      <c r="L61" s="153">
        <v>43699</v>
      </c>
      <c r="M61" s="147" t="s">
        <v>47</v>
      </c>
      <c r="N61" s="143" t="s">
        <v>253</v>
      </c>
      <c r="O61" s="150" t="s">
        <v>250</v>
      </c>
      <c r="P61" s="147" t="s">
        <v>50</v>
      </c>
      <c r="Q61" s="153">
        <v>43699</v>
      </c>
      <c r="R61" s="153">
        <v>44429</v>
      </c>
      <c r="S61" s="147" t="s">
        <v>53</v>
      </c>
      <c r="T61" s="143">
        <v>2042190</v>
      </c>
      <c r="U61" s="51">
        <f t="shared" si="16"/>
        <v>224640.9</v>
      </c>
      <c r="V61" s="52">
        <f t="shared" si="17"/>
        <v>-204219</v>
      </c>
      <c r="W61" s="52">
        <f t="shared" si="18"/>
        <v>1837971</v>
      </c>
      <c r="X61" s="61"/>
      <c r="Y61" s="62">
        <f t="shared" si="19"/>
        <v>2266830.9</v>
      </c>
      <c r="Z61" s="51">
        <f t="shared" si="20"/>
        <v>2042190</v>
      </c>
      <c r="AA61" s="62"/>
      <c r="AB61" s="62"/>
      <c r="AC61" s="62"/>
      <c r="AD61" s="53">
        <f t="shared" si="21"/>
        <v>0</v>
      </c>
      <c r="AE61" s="53">
        <f t="shared" si="22"/>
        <v>0</v>
      </c>
      <c r="AF61" s="61"/>
    </row>
    <row r="62" spans="1:32" x14ac:dyDescent="0.25">
      <c r="A62" s="8"/>
      <c r="B62" s="140"/>
      <c r="C62" s="141"/>
      <c r="D62" s="174"/>
      <c r="E62" s="143" t="s">
        <v>508</v>
      </c>
      <c r="F62" s="29"/>
      <c r="G62" s="28"/>
      <c r="H62" s="30"/>
      <c r="I62" s="31"/>
      <c r="J62" s="32"/>
      <c r="K62" s="148"/>
      <c r="L62" s="175"/>
      <c r="M62" s="32"/>
      <c r="N62" s="28"/>
      <c r="O62" s="32"/>
      <c r="P62" s="32"/>
      <c r="Q62" s="153"/>
      <c r="R62" s="153"/>
      <c r="S62" s="32"/>
      <c r="T62" s="28"/>
      <c r="U62" s="51"/>
      <c r="V62" s="52"/>
      <c r="W62" s="52"/>
      <c r="X62" s="61"/>
      <c r="Y62" s="62">
        <f t="shared" si="19"/>
        <v>0</v>
      </c>
      <c r="Z62" s="51">
        <f t="shared" si="20"/>
        <v>0</v>
      </c>
      <c r="AA62" s="64"/>
      <c r="AB62" s="64"/>
      <c r="AC62" s="64"/>
      <c r="AD62" s="53"/>
      <c r="AE62" s="53"/>
      <c r="AF62" s="63"/>
    </row>
    <row r="63" spans="1:32" x14ac:dyDescent="0.25">
      <c r="A63" s="8"/>
      <c r="B63" s="9"/>
      <c r="C63" s="10"/>
      <c r="D63" s="11"/>
      <c r="E63" s="12"/>
      <c r="F63" s="13" t="s">
        <v>38</v>
      </c>
      <c r="G63" s="13">
        <v>0</v>
      </c>
      <c r="H63" s="13">
        <v>0</v>
      </c>
      <c r="I63" s="13"/>
      <c r="J63" s="13"/>
      <c r="K63" s="13"/>
      <c r="L63" s="155"/>
      <c r="M63" s="13"/>
      <c r="N63" s="13"/>
      <c r="O63" s="13"/>
      <c r="P63" s="13"/>
      <c r="Q63" s="155"/>
      <c r="R63" s="155"/>
      <c r="S63" s="13"/>
      <c r="T63" s="13">
        <f>SUM(T27:T62)</f>
        <v>398095403.40376741</v>
      </c>
      <c r="U63" s="13">
        <f t="shared" ref="U63:AE63" si="25">SUM(U27:U62)</f>
        <v>43790494.374414414</v>
      </c>
      <c r="V63" s="13">
        <f t="shared" si="25"/>
        <v>-39809540.340376742</v>
      </c>
      <c r="W63" s="13">
        <f t="shared" si="25"/>
        <v>358285863.06339061</v>
      </c>
      <c r="X63" s="13">
        <f t="shared" si="25"/>
        <v>0</v>
      </c>
      <c r="Y63" s="13">
        <f t="shared" si="25"/>
        <v>441885897.77818185</v>
      </c>
      <c r="Z63" s="13">
        <f t="shared" si="25"/>
        <v>398095403.40376741</v>
      </c>
      <c r="AA63" s="13">
        <f t="shared" si="25"/>
        <v>0</v>
      </c>
      <c r="AB63" s="13">
        <f t="shared" si="25"/>
        <v>0</v>
      </c>
      <c r="AC63" s="13">
        <f t="shared" si="25"/>
        <v>48761261</v>
      </c>
      <c r="AD63" s="13">
        <f t="shared" si="25"/>
        <v>48761261</v>
      </c>
      <c r="AE63" s="13">
        <f t="shared" si="25"/>
        <v>48761261</v>
      </c>
      <c r="AF63" s="55" t="s">
        <v>38</v>
      </c>
    </row>
    <row r="64" spans="1:32" x14ac:dyDescent="0.25">
      <c r="A64" s="14" t="s">
        <v>257</v>
      </c>
      <c r="B64" s="140"/>
      <c r="C64" s="141"/>
      <c r="D64" s="142"/>
      <c r="E64" s="143"/>
      <c r="F64" s="144"/>
      <c r="G64" s="176"/>
      <c r="H64" s="177"/>
      <c r="I64" s="147"/>
      <c r="J64" s="177"/>
      <c r="K64" s="148"/>
      <c r="L64" s="152"/>
      <c r="M64" s="147"/>
      <c r="N64" s="143"/>
      <c r="O64" s="150"/>
      <c r="P64" s="147"/>
      <c r="Q64" s="152"/>
      <c r="R64" s="178"/>
      <c r="S64" s="147"/>
      <c r="T64" s="143"/>
      <c r="U64" s="51"/>
      <c r="V64" s="52"/>
      <c r="W64" s="52"/>
      <c r="X64" s="61"/>
      <c r="Y64" s="62"/>
      <c r="Z64" s="51"/>
      <c r="AA64" s="62"/>
      <c r="AB64" s="62"/>
      <c r="AC64" s="62"/>
      <c r="AD64" s="62"/>
      <c r="AE64" s="62"/>
      <c r="AF64" s="65"/>
    </row>
    <row r="65" spans="1:32" x14ac:dyDescent="0.25">
      <c r="A65" s="8">
        <v>1</v>
      </c>
      <c r="B65" s="140" t="s">
        <v>39</v>
      </c>
      <c r="C65" s="141" t="s">
        <v>258</v>
      </c>
      <c r="D65" s="142" t="s">
        <v>259</v>
      </c>
      <c r="E65" s="143" t="s">
        <v>260</v>
      </c>
      <c r="F65" s="144">
        <v>12</v>
      </c>
      <c r="G65" s="145">
        <v>0</v>
      </c>
      <c r="H65" s="146" t="s">
        <v>261</v>
      </c>
      <c r="I65" s="25">
        <v>3812577</v>
      </c>
      <c r="J65" s="146" t="s">
        <v>97</v>
      </c>
      <c r="K65" s="148" t="s">
        <v>262</v>
      </c>
      <c r="L65" s="149">
        <v>44484</v>
      </c>
      <c r="M65" s="147" t="s">
        <v>47</v>
      </c>
      <c r="N65" s="179" t="s">
        <v>492</v>
      </c>
      <c r="O65" s="150" t="s">
        <v>261</v>
      </c>
      <c r="P65" s="147" t="s">
        <v>50</v>
      </c>
      <c r="Q65" s="149">
        <v>44484</v>
      </c>
      <c r="R65" s="152">
        <v>44848</v>
      </c>
      <c r="S65" s="147" t="s">
        <v>53</v>
      </c>
      <c r="T65" s="143">
        <v>520000</v>
      </c>
      <c r="U65" s="51">
        <f>T65*11%</f>
        <v>57200</v>
      </c>
      <c r="V65" s="52">
        <f>(T65*10%)*(-1)</f>
        <v>-52000</v>
      </c>
      <c r="W65" s="52">
        <f>T65+V65</f>
        <v>468000</v>
      </c>
      <c r="X65" s="61"/>
      <c r="Y65" s="62">
        <f t="shared" si="19"/>
        <v>577200</v>
      </c>
      <c r="Z65" s="51">
        <f t="shared" si="20"/>
        <v>520000</v>
      </c>
      <c r="AA65" s="62"/>
      <c r="AB65" s="62"/>
      <c r="AC65" s="62"/>
      <c r="AD65" s="53">
        <f t="shared" ref="AD65:AD75" si="26">AB65+AC65</f>
        <v>0</v>
      </c>
      <c r="AE65" s="53">
        <f t="shared" ref="AE65:AE75" si="27">AA65+AD65</f>
        <v>0</v>
      </c>
      <c r="AF65" s="61"/>
    </row>
    <row r="66" spans="1:32" x14ac:dyDescent="0.25">
      <c r="A66" s="8">
        <f t="shared" ref="A66:A74" si="28">+A65+1</f>
        <v>2</v>
      </c>
      <c r="B66" s="140" t="s">
        <v>39</v>
      </c>
      <c r="C66" s="141" t="s">
        <v>258</v>
      </c>
      <c r="D66" s="142" t="s">
        <v>259</v>
      </c>
      <c r="E66" s="143" t="s">
        <v>264</v>
      </c>
      <c r="F66" s="144">
        <v>30</v>
      </c>
      <c r="G66" s="145">
        <v>0</v>
      </c>
      <c r="H66" s="146" t="s">
        <v>261</v>
      </c>
      <c r="I66" s="25">
        <v>3812577</v>
      </c>
      <c r="J66" s="146" t="s">
        <v>97</v>
      </c>
      <c r="K66" s="148" t="s">
        <v>488</v>
      </c>
      <c r="L66" s="153">
        <v>44914</v>
      </c>
      <c r="M66" s="147" t="s">
        <v>47</v>
      </c>
      <c r="N66" s="179" t="s">
        <v>266</v>
      </c>
      <c r="O66" s="150" t="s">
        <v>261</v>
      </c>
      <c r="P66" s="147" t="s">
        <v>50</v>
      </c>
      <c r="Q66" s="149">
        <v>44914</v>
      </c>
      <c r="R66" s="149">
        <v>45278</v>
      </c>
      <c r="S66" s="147" t="s">
        <v>53</v>
      </c>
      <c r="T66" s="143">
        <v>1484000</v>
      </c>
      <c r="U66" s="51">
        <f t="shared" ref="U66:U74" si="29">T66*11%</f>
        <v>163240</v>
      </c>
      <c r="V66" s="52">
        <f t="shared" ref="V66:V74" si="30">(T66*10%)*(-1)</f>
        <v>-148400</v>
      </c>
      <c r="W66" s="52">
        <f t="shared" ref="W66:W74" si="31">T66+V66</f>
        <v>1335600</v>
      </c>
      <c r="X66" s="61"/>
      <c r="Y66" s="62">
        <f t="shared" si="19"/>
        <v>1647240</v>
      </c>
      <c r="Z66" s="51">
        <f t="shared" si="20"/>
        <v>1484000</v>
      </c>
      <c r="AA66" s="62"/>
      <c r="AB66" s="62"/>
      <c r="AC66" s="62"/>
      <c r="AD66" s="53">
        <f t="shared" si="26"/>
        <v>0</v>
      </c>
      <c r="AE66" s="53">
        <f t="shared" si="27"/>
        <v>0</v>
      </c>
      <c r="AF66" s="61"/>
    </row>
    <row r="67" spans="1:32" x14ac:dyDescent="0.25">
      <c r="A67" s="8">
        <f t="shared" si="28"/>
        <v>3</v>
      </c>
      <c r="B67" s="140" t="s">
        <v>39</v>
      </c>
      <c r="C67" s="141" t="s">
        <v>258</v>
      </c>
      <c r="D67" s="142" t="s">
        <v>259</v>
      </c>
      <c r="E67" s="143" t="s">
        <v>267</v>
      </c>
      <c r="F67" s="144">
        <v>20</v>
      </c>
      <c r="G67" s="145">
        <v>0</v>
      </c>
      <c r="H67" s="146" t="s">
        <v>261</v>
      </c>
      <c r="I67" s="25">
        <v>3812577</v>
      </c>
      <c r="J67" s="146" t="s">
        <v>97</v>
      </c>
      <c r="K67" s="148" t="s">
        <v>268</v>
      </c>
      <c r="L67" s="149">
        <v>44484</v>
      </c>
      <c r="M67" s="147" t="s">
        <v>47</v>
      </c>
      <c r="N67" s="148" t="s">
        <v>269</v>
      </c>
      <c r="O67" s="150" t="s">
        <v>261</v>
      </c>
      <c r="P67" s="147" t="s">
        <v>50</v>
      </c>
      <c r="Q67" s="149">
        <v>44484</v>
      </c>
      <c r="R67" s="152">
        <v>44848</v>
      </c>
      <c r="S67" s="147" t="s">
        <v>53</v>
      </c>
      <c r="T67" s="143">
        <v>866000</v>
      </c>
      <c r="U67" s="51">
        <f t="shared" si="29"/>
        <v>95260</v>
      </c>
      <c r="V67" s="52">
        <f t="shared" si="30"/>
        <v>-86600</v>
      </c>
      <c r="W67" s="52">
        <f t="shared" si="31"/>
        <v>779400</v>
      </c>
      <c r="X67" s="61"/>
      <c r="Y67" s="62">
        <f t="shared" si="19"/>
        <v>961260</v>
      </c>
      <c r="Z67" s="51">
        <f t="shared" si="20"/>
        <v>866000</v>
      </c>
      <c r="AA67" s="62"/>
      <c r="AB67" s="62"/>
      <c r="AC67" s="62"/>
      <c r="AD67" s="53">
        <f t="shared" si="26"/>
        <v>0</v>
      </c>
      <c r="AE67" s="53">
        <f t="shared" si="27"/>
        <v>0</v>
      </c>
      <c r="AF67" s="61"/>
    </row>
    <row r="68" spans="1:32" x14ac:dyDescent="0.25">
      <c r="A68" s="8">
        <f t="shared" si="28"/>
        <v>4</v>
      </c>
      <c r="B68" s="140" t="s">
        <v>39</v>
      </c>
      <c r="C68" s="141" t="s">
        <v>258</v>
      </c>
      <c r="D68" s="142" t="s">
        <v>259</v>
      </c>
      <c r="E68" s="143" t="s">
        <v>267</v>
      </c>
      <c r="F68" s="144">
        <v>50</v>
      </c>
      <c r="G68" s="145">
        <v>0</v>
      </c>
      <c r="H68" s="146" t="s">
        <v>261</v>
      </c>
      <c r="I68" s="25">
        <v>3812577</v>
      </c>
      <c r="J68" s="146" t="s">
        <v>97</v>
      </c>
      <c r="K68" s="148" t="s">
        <v>270</v>
      </c>
      <c r="L68" s="149">
        <v>44484</v>
      </c>
      <c r="M68" s="147" t="s">
        <v>47</v>
      </c>
      <c r="N68" s="179" t="s">
        <v>271</v>
      </c>
      <c r="O68" s="150" t="s">
        <v>261</v>
      </c>
      <c r="P68" s="147" t="s">
        <v>50</v>
      </c>
      <c r="Q68" s="149">
        <v>44484</v>
      </c>
      <c r="R68" s="152">
        <v>44848</v>
      </c>
      <c r="S68" s="147" t="s">
        <v>53</v>
      </c>
      <c r="T68" s="143">
        <v>2165000</v>
      </c>
      <c r="U68" s="51">
        <f t="shared" si="29"/>
        <v>238150</v>
      </c>
      <c r="V68" s="52">
        <f t="shared" si="30"/>
        <v>-216500</v>
      </c>
      <c r="W68" s="52">
        <f t="shared" si="31"/>
        <v>1948500</v>
      </c>
      <c r="X68" s="61"/>
      <c r="Y68" s="62">
        <f t="shared" si="19"/>
        <v>2403150</v>
      </c>
      <c r="Z68" s="51">
        <f t="shared" si="20"/>
        <v>2165000</v>
      </c>
      <c r="AA68" s="62"/>
      <c r="AB68" s="62"/>
      <c r="AC68" s="62"/>
      <c r="AD68" s="53">
        <f t="shared" si="26"/>
        <v>0</v>
      </c>
      <c r="AE68" s="53">
        <f t="shared" si="27"/>
        <v>0</v>
      </c>
      <c r="AF68" s="61"/>
    </row>
    <row r="69" spans="1:32" x14ac:dyDescent="0.25">
      <c r="A69" s="8">
        <f t="shared" si="28"/>
        <v>5</v>
      </c>
      <c r="B69" s="140" t="s">
        <v>39</v>
      </c>
      <c r="C69" s="141" t="s">
        <v>258</v>
      </c>
      <c r="D69" s="142" t="s">
        <v>259</v>
      </c>
      <c r="E69" s="143" t="s">
        <v>267</v>
      </c>
      <c r="F69" s="144">
        <v>50</v>
      </c>
      <c r="G69" s="145">
        <v>0</v>
      </c>
      <c r="H69" s="146" t="s">
        <v>261</v>
      </c>
      <c r="I69" s="25">
        <v>3812577</v>
      </c>
      <c r="J69" s="146" t="s">
        <v>97</v>
      </c>
      <c r="K69" s="148" t="s">
        <v>272</v>
      </c>
      <c r="L69" s="149">
        <v>44484</v>
      </c>
      <c r="M69" s="147" t="s">
        <v>47</v>
      </c>
      <c r="N69" s="148" t="s">
        <v>273</v>
      </c>
      <c r="O69" s="150" t="s">
        <v>261</v>
      </c>
      <c r="P69" s="147" t="s">
        <v>50</v>
      </c>
      <c r="Q69" s="149">
        <v>44484</v>
      </c>
      <c r="R69" s="152">
        <v>44848</v>
      </c>
      <c r="S69" s="147" t="s">
        <v>53</v>
      </c>
      <c r="T69" s="143">
        <v>2165000</v>
      </c>
      <c r="U69" s="51">
        <f t="shared" si="29"/>
        <v>238150</v>
      </c>
      <c r="V69" s="52">
        <f t="shared" si="30"/>
        <v>-216500</v>
      </c>
      <c r="W69" s="52">
        <f t="shared" si="31"/>
        <v>1948500</v>
      </c>
      <c r="X69" s="61"/>
      <c r="Y69" s="62">
        <f t="shared" si="19"/>
        <v>2403150</v>
      </c>
      <c r="Z69" s="51">
        <f t="shared" si="20"/>
        <v>2165000</v>
      </c>
      <c r="AA69" s="62"/>
      <c r="AB69" s="62"/>
      <c r="AC69" s="62"/>
      <c r="AD69" s="53">
        <f t="shared" si="26"/>
        <v>0</v>
      </c>
      <c r="AE69" s="53">
        <f t="shared" si="27"/>
        <v>0</v>
      </c>
      <c r="AF69" s="61"/>
    </row>
    <row r="70" spans="1:32" x14ac:dyDescent="0.25">
      <c r="A70" s="8">
        <f t="shared" si="28"/>
        <v>6</v>
      </c>
      <c r="B70" s="140" t="s">
        <v>39</v>
      </c>
      <c r="C70" s="141" t="s">
        <v>258</v>
      </c>
      <c r="D70" s="142" t="s">
        <v>259</v>
      </c>
      <c r="E70" s="143" t="s">
        <v>267</v>
      </c>
      <c r="F70" s="144">
        <v>25</v>
      </c>
      <c r="G70" s="145">
        <v>0</v>
      </c>
      <c r="H70" s="146" t="s">
        <v>261</v>
      </c>
      <c r="I70" s="25">
        <v>3812577</v>
      </c>
      <c r="J70" s="146" t="s">
        <v>97</v>
      </c>
      <c r="K70" s="148" t="s">
        <v>488</v>
      </c>
      <c r="L70" s="153">
        <v>44914</v>
      </c>
      <c r="M70" s="147" t="s">
        <v>47</v>
      </c>
      <c r="N70" s="179" t="s">
        <v>275</v>
      </c>
      <c r="O70" s="150" t="s">
        <v>261</v>
      </c>
      <c r="P70" s="147" t="s">
        <v>50</v>
      </c>
      <c r="Q70" s="149">
        <v>44914</v>
      </c>
      <c r="R70" s="149">
        <v>45278</v>
      </c>
      <c r="S70" s="147" t="s">
        <v>53</v>
      </c>
      <c r="T70" s="143">
        <v>1236667</v>
      </c>
      <c r="U70" s="51">
        <f t="shared" si="29"/>
        <v>136033.37</v>
      </c>
      <c r="V70" s="52">
        <f t="shared" si="30"/>
        <v>-123666.70000000001</v>
      </c>
      <c r="W70" s="52">
        <f t="shared" si="31"/>
        <v>1113000.3</v>
      </c>
      <c r="X70" s="61"/>
      <c r="Y70" s="62">
        <f t="shared" si="19"/>
        <v>1372700.37</v>
      </c>
      <c r="Z70" s="51">
        <f t="shared" si="20"/>
        <v>1236667</v>
      </c>
      <c r="AA70" s="62"/>
      <c r="AB70" s="62"/>
      <c r="AC70" s="62"/>
      <c r="AD70" s="53">
        <f t="shared" si="26"/>
        <v>0</v>
      </c>
      <c r="AE70" s="53">
        <f t="shared" si="27"/>
        <v>0</v>
      </c>
      <c r="AF70" s="61"/>
    </row>
    <row r="71" spans="1:32" x14ac:dyDescent="0.25">
      <c r="A71" s="8">
        <f t="shared" si="28"/>
        <v>7</v>
      </c>
      <c r="B71" s="140" t="s">
        <v>39</v>
      </c>
      <c r="C71" s="141" t="s">
        <v>258</v>
      </c>
      <c r="D71" s="142" t="s">
        <v>259</v>
      </c>
      <c r="E71" s="143" t="s">
        <v>267</v>
      </c>
      <c r="F71" s="144">
        <v>20</v>
      </c>
      <c r="G71" s="145">
        <v>0</v>
      </c>
      <c r="H71" s="146" t="s">
        <v>261</v>
      </c>
      <c r="I71" s="25">
        <v>3812577</v>
      </c>
      <c r="J71" s="146" t="s">
        <v>97</v>
      </c>
      <c r="K71" s="148" t="s">
        <v>276</v>
      </c>
      <c r="L71" s="149">
        <v>44484</v>
      </c>
      <c r="M71" s="147" t="s">
        <v>47</v>
      </c>
      <c r="N71" s="148" t="s">
        <v>493</v>
      </c>
      <c r="O71" s="150" t="s">
        <v>261</v>
      </c>
      <c r="P71" s="147" t="s">
        <v>50</v>
      </c>
      <c r="Q71" s="149">
        <v>44484</v>
      </c>
      <c r="R71" s="152">
        <v>44848</v>
      </c>
      <c r="S71" s="147" t="s">
        <v>53</v>
      </c>
      <c r="T71" s="143">
        <v>900000</v>
      </c>
      <c r="U71" s="51">
        <f t="shared" si="29"/>
        <v>99000</v>
      </c>
      <c r="V71" s="52">
        <f t="shared" si="30"/>
        <v>-90000</v>
      </c>
      <c r="W71" s="52">
        <f t="shared" si="31"/>
        <v>810000</v>
      </c>
      <c r="X71" s="61"/>
      <c r="Y71" s="62">
        <f t="shared" si="19"/>
        <v>999000</v>
      </c>
      <c r="Z71" s="51">
        <f t="shared" si="20"/>
        <v>900000</v>
      </c>
      <c r="AA71" s="62"/>
      <c r="AB71" s="62"/>
      <c r="AC71" s="62"/>
      <c r="AD71" s="53">
        <f t="shared" si="26"/>
        <v>0</v>
      </c>
      <c r="AE71" s="53">
        <f t="shared" si="27"/>
        <v>0</v>
      </c>
      <c r="AF71" s="61"/>
    </row>
    <row r="72" spans="1:32" x14ac:dyDescent="0.25">
      <c r="A72" s="8">
        <f t="shared" si="28"/>
        <v>8</v>
      </c>
      <c r="B72" s="140" t="s">
        <v>39</v>
      </c>
      <c r="C72" s="141" t="s">
        <v>258</v>
      </c>
      <c r="D72" s="142" t="s">
        <v>259</v>
      </c>
      <c r="E72" s="143" t="s">
        <v>267</v>
      </c>
      <c r="F72" s="144">
        <v>40</v>
      </c>
      <c r="G72" s="145">
        <v>0</v>
      </c>
      <c r="H72" s="146" t="s">
        <v>261</v>
      </c>
      <c r="I72" s="25">
        <v>3812577</v>
      </c>
      <c r="J72" s="146" t="s">
        <v>97</v>
      </c>
      <c r="K72" s="148" t="s">
        <v>488</v>
      </c>
      <c r="L72" s="153">
        <v>44914</v>
      </c>
      <c r="M72" s="147" t="s">
        <v>47</v>
      </c>
      <c r="N72" s="179" t="s">
        <v>494</v>
      </c>
      <c r="O72" s="150" t="s">
        <v>261</v>
      </c>
      <c r="P72" s="147" t="s">
        <v>50</v>
      </c>
      <c r="Q72" s="149">
        <v>44914</v>
      </c>
      <c r="R72" s="149">
        <v>45278</v>
      </c>
      <c r="S72" s="147" t="s">
        <v>53</v>
      </c>
      <c r="T72" s="143">
        <v>1978667</v>
      </c>
      <c r="U72" s="51">
        <f t="shared" si="29"/>
        <v>217653.37</v>
      </c>
      <c r="V72" s="52">
        <f t="shared" si="30"/>
        <v>-197866.7</v>
      </c>
      <c r="W72" s="52">
        <f t="shared" si="31"/>
        <v>1780800.3</v>
      </c>
      <c r="X72" s="61"/>
      <c r="Y72" s="62">
        <f t="shared" si="19"/>
        <v>2196320.37</v>
      </c>
      <c r="Z72" s="51">
        <f t="shared" si="20"/>
        <v>1978667</v>
      </c>
      <c r="AA72" s="62"/>
      <c r="AB72" s="62"/>
      <c r="AC72" s="62"/>
      <c r="AD72" s="53">
        <f t="shared" si="26"/>
        <v>0</v>
      </c>
      <c r="AE72" s="53">
        <f t="shared" si="27"/>
        <v>0</v>
      </c>
      <c r="AF72" s="61"/>
    </row>
    <row r="73" spans="1:32" x14ac:dyDescent="0.25">
      <c r="A73" s="8">
        <f t="shared" si="28"/>
        <v>9</v>
      </c>
      <c r="B73" s="140" t="s">
        <v>39</v>
      </c>
      <c r="C73" s="141" t="s">
        <v>258</v>
      </c>
      <c r="D73" s="142" t="s">
        <v>259</v>
      </c>
      <c r="E73" s="143" t="s">
        <v>267</v>
      </c>
      <c r="F73" s="144">
        <v>36</v>
      </c>
      <c r="G73" s="145">
        <v>0</v>
      </c>
      <c r="H73" s="146" t="s">
        <v>261</v>
      </c>
      <c r="I73" s="25">
        <v>3812577</v>
      </c>
      <c r="J73" s="146" t="s">
        <v>97</v>
      </c>
      <c r="K73" s="148" t="s">
        <v>488</v>
      </c>
      <c r="L73" s="153">
        <v>44914</v>
      </c>
      <c r="M73" s="147" t="s">
        <v>47</v>
      </c>
      <c r="N73" s="179" t="s">
        <v>283</v>
      </c>
      <c r="O73" s="150" t="s">
        <v>261</v>
      </c>
      <c r="P73" s="147" t="s">
        <v>50</v>
      </c>
      <c r="Q73" s="149">
        <v>44914</v>
      </c>
      <c r="R73" s="149">
        <v>45278</v>
      </c>
      <c r="S73" s="147" t="s">
        <v>53</v>
      </c>
      <c r="T73" s="143">
        <v>1731333</v>
      </c>
      <c r="U73" s="51">
        <f t="shared" si="29"/>
        <v>190446.63</v>
      </c>
      <c r="V73" s="52">
        <f t="shared" si="30"/>
        <v>-173133.30000000002</v>
      </c>
      <c r="W73" s="52">
        <f t="shared" si="31"/>
        <v>1558199.7</v>
      </c>
      <c r="X73" s="61"/>
      <c r="Y73" s="62">
        <f t="shared" si="19"/>
        <v>1921779.63</v>
      </c>
      <c r="Z73" s="51">
        <f t="shared" si="20"/>
        <v>1731333</v>
      </c>
      <c r="AA73" s="62"/>
      <c r="AB73" s="62"/>
      <c r="AC73" s="62"/>
      <c r="AD73" s="53">
        <f t="shared" si="26"/>
        <v>0</v>
      </c>
      <c r="AE73" s="53">
        <f t="shared" si="27"/>
        <v>0</v>
      </c>
      <c r="AF73" s="61"/>
    </row>
    <row r="74" spans="1:32" x14ac:dyDescent="0.25">
      <c r="A74" s="8">
        <f t="shared" si="28"/>
        <v>10</v>
      </c>
      <c r="B74" s="140" t="s">
        <v>39</v>
      </c>
      <c r="C74" s="141" t="s">
        <v>258</v>
      </c>
      <c r="D74" s="142" t="s">
        <v>259</v>
      </c>
      <c r="E74" s="143" t="s">
        <v>267</v>
      </c>
      <c r="F74" s="144">
        <v>30</v>
      </c>
      <c r="G74" s="145">
        <v>0</v>
      </c>
      <c r="H74" s="146" t="s">
        <v>261</v>
      </c>
      <c r="I74" s="25">
        <v>3812577</v>
      </c>
      <c r="J74" s="146" t="s">
        <v>97</v>
      </c>
      <c r="K74" s="148" t="s">
        <v>488</v>
      </c>
      <c r="L74" s="153">
        <v>44914</v>
      </c>
      <c r="M74" s="147" t="s">
        <v>47</v>
      </c>
      <c r="N74" s="179" t="s">
        <v>285</v>
      </c>
      <c r="O74" s="150" t="s">
        <v>261</v>
      </c>
      <c r="P74" s="147" t="s">
        <v>50</v>
      </c>
      <c r="Q74" s="149">
        <v>44914</v>
      </c>
      <c r="R74" s="149">
        <v>45278</v>
      </c>
      <c r="S74" s="147" t="s">
        <v>53</v>
      </c>
      <c r="T74" s="143">
        <v>1484000</v>
      </c>
      <c r="U74" s="51">
        <f t="shared" si="29"/>
        <v>163240</v>
      </c>
      <c r="V74" s="52">
        <f t="shared" si="30"/>
        <v>-148400</v>
      </c>
      <c r="W74" s="52">
        <f t="shared" si="31"/>
        <v>1335600</v>
      </c>
      <c r="X74" s="61"/>
      <c r="Y74" s="62">
        <f t="shared" si="19"/>
        <v>1647240</v>
      </c>
      <c r="Z74" s="51">
        <f t="shared" si="20"/>
        <v>1484000</v>
      </c>
      <c r="AA74" s="62"/>
      <c r="AB74" s="62"/>
      <c r="AC74" s="62"/>
      <c r="AD74" s="53">
        <f t="shared" si="26"/>
        <v>0</v>
      </c>
      <c r="AE74" s="53">
        <f t="shared" si="27"/>
        <v>0</v>
      </c>
      <c r="AF74" s="61"/>
    </row>
    <row r="75" spans="1:32" x14ac:dyDescent="0.25">
      <c r="A75" s="8"/>
      <c r="B75" s="140"/>
      <c r="C75" s="141"/>
      <c r="D75" s="142"/>
      <c r="E75" s="143"/>
      <c r="F75" s="144"/>
      <c r="G75" s="145"/>
      <c r="H75" s="146"/>
      <c r="I75" s="147"/>
      <c r="J75" s="146"/>
      <c r="K75" s="148"/>
      <c r="L75" s="152"/>
      <c r="M75" s="147"/>
      <c r="N75" s="143"/>
      <c r="O75" s="150"/>
      <c r="P75" s="180"/>
      <c r="Q75" s="152"/>
      <c r="R75" s="152"/>
      <c r="S75" s="147"/>
      <c r="T75" s="143"/>
      <c r="U75" s="51"/>
      <c r="V75" s="52"/>
      <c r="W75" s="52"/>
      <c r="X75" s="61"/>
      <c r="Y75" s="62"/>
      <c r="Z75" s="51"/>
      <c r="AA75" s="62"/>
      <c r="AB75" s="62"/>
      <c r="AC75" s="62"/>
      <c r="AD75" s="53">
        <f t="shared" si="26"/>
        <v>0</v>
      </c>
      <c r="AE75" s="53">
        <f t="shared" si="27"/>
        <v>0</v>
      </c>
      <c r="AF75" s="61"/>
    </row>
    <row r="76" spans="1:32" x14ac:dyDescent="0.25">
      <c r="A76" s="8"/>
      <c r="B76" s="9"/>
      <c r="C76" s="10"/>
      <c r="D76" s="11"/>
      <c r="E76" s="12"/>
      <c r="F76" s="13" t="s">
        <v>38</v>
      </c>
      <c r="G76" s="13">
        <v>0</v>
      </c>
      <c r="H76" s="13">
        <v>0</v>
      </c>
      <c r="I76" s="13"/>
      <c r="J76" s="13"/>
      <c r="K76" s="13"/>
      <c r="L76" s="155"/>
      <c r="M76" s="13"/>
      <c r="N76" s="13"/>
      <c r="O76" s="13"/>
      <c r="P76" s="13"/>
      <c r="Q76" s="155"/>
      <c r="R76" s="155"/>
      <c r="S76" s="13"/>
      <c r="T76" s="13">
        <f t="shared" ref="T76" si="32">SUM(T65:T75)</f>
        <v>14530667</v>
      </c>
      <c r="U76" s="55">
        <f t="shared" ref="U76:AE76" si="33">SUM(U65:U75)</f>
        <v>1598373.37</v>
      </c>
      <c r="V76" s="55">
        <f t="shared" si="33"/>
        <v>-1453066.7</v>
      </c>
      <c r="W76" s="55">
        <f t="shared" si="33"/>
        <v>13077600.300000001</v>
      </c>
      <c r="X76" s="55">
        <f t="shared" si="33"/>
        <v>0</v>
      </c>
      <c r="Y76" s="55">
        <f t="shared" si="33"/>
        <v>16129040.370000001</v>
      </c>
      <c r="Z76" s="55">
        <f t="shared" si="33"/>
        <v>14530667</v>
      </c>
      <c r="AA76" s="55">
        <f t="shared" si="33"/>
        <v>0</v>
      </c>
      <c r="AB76" s="55">
        <f t="shared" si="33"/>
        <v>0</v>
      </c>
      <c r="AC76" s="55">
        <f t="shared" si="33"/>
        <v>0</v>
      </c>
      <c r="AD76" s="55">
        <f t="shared" si="33"/>
        <v>0</v>
      </c>
      <c r="AE76" s="55">
        <f t="shared" si="33"/>
        <v>0</v>
      </c>
      <c r="AF76" s="55">
        <v>0</v>
      </c>
    </row>
    <row r="77" spans="1:32" x14ac:dyDescent="0.25">
      <c r="A77" s="33" t="s">
        <v>286</v>
      </c>
      <c r="B77" s="140"/>
      <c r="C77" s="141"/>
      <c r="D77" s="142"/>
      <c r="E77" s="143"/>
      <c r="F77" s="144"/>
      <c r="G77" s="176"/>
      <c r="H77" s="177"/>
      <c r="I77" s="147"/>
      <c r="J77" s="177"/>
      <c r="K77" s="148"/>
      <c r="L77" s="152"/>
      <c r="M77" s="147"/>
      <c r="N77" s="143"/>
      <c r="O77" s="150"/>
      <c r="P77" s="181"/>
      <c r="Q77" s="152"/>
      <c r="R77" s="152"/>
      <c r="S77" s="147"/>
      <c r="T77" s="143"/>
      <c r="U77" s="51"/>
      <c r="V77" s="52"/>
      <c r="W77" s="52"/>
      <c r="X77" s="61"/>
      <c r="Y77" s="62"/>
      <c r="Z77" s="51"/>
      <c r="AA77" s="62"/>
      <c r="AB77" s="62"/>
      <c r="AC77" s="62"/>
      <c r="AD77" s="53"/>
      <c r="AE77" s="53"/>
      <c r="AF77" s="65"/>
    </row>
    <row r="78" spans="1:32" x14ac:dyDescent="0.25">
      <c r="A78" s="8">
        <v>1</v>
      </c>
      <c r="B78" s="140" t="s">
        <v>39</v>
      </c>
      <c r="C78" s="141" t="s">
        <v>287</v>
      </c>
      <c r="D78" s="142" t="s">
        <v>288</v>
      </c>
      <c r="E78" s="143" t="s">
        <v>289</v>
      </c>
      <c r="F78" s="144">
        <v>80</v>
      </c>
      <c r="G78" s="145">
        <v>0</v>
      </c>
      <c r="H78" s="146" t="s">
        <v>290</v>
      </c>
      <c r="I78" s="25" t="s">
        <v>291</v>
      </c>
      <c r="J78" s="146" t="s">
        <v>97</v>
      </c>
      <c r="K78" s="148" t="s">
        <v>292</v>
      </c>
      <c r="L78" s="149">
        <v>44013</v>
      </c>
      <c r="M78" s="147" t="s">
        <v>47</v>
      </c>
      <c r="N78" s="148" t="s">
        <v>293</v>
      </c>
      <c r="O78" s="150" t="s">
        <v>294</v>
      </c>
      <c r="P78" s="147" t="s">
        <v>50</v>
      </c>
      <c r="Q78" s="151">
        <v>44013</v>
      </c>
      <c r="R78" s="153">
        <v>44377</v>
      </c>
      <c r="S78" s="147" t="s">
        <v>53</v>
      </c>
      <c r="T78" s="143">
        <v>863636.36363636353</v>
      </c>
      <c r="U78" s="51">
        <f>T78*11%</f>
        <v>94999.999999999985</v>
      </c>
      <c r="V78" s="52">
        <f>(T78*10%)*(-1)</f>
        <v>-86363.636363636353</v>
      </c>
      <c r="W78" s="52">
        <f>T78+V78</f>
        <v>777272.72727272718</v>
      </c>
      <c r="X78" s="61"/>
      <c r="Y78" s="62">
        <f>T78+U78</f>
        <v>958636.36363636353</v>
      </c>
      <c r="Z78" s="51">
        <f>T78</f>
        <v>863636.36363636353</v>
      </c>
      <c r="AA78" s="62"/>
      <c r="AB78" s="62"/>
      <c r="AC78" s="62"/>
      <c r="AD78" s="53">
        <f t="shared" ref="AD78:AD84" si="34">AB78+AC78</f>
        <v>0</v>
      </c>
      <c r="AE78" s="53">
        <f t="shared" ref="AE78:AE84" si="35">AA78+AD78</f>
        <v>0</v>
      </c>
      <c r="AF78" s="61"/>
    </row>
    <row r="79" spans="1:32" x14ac:dyDescent="0.25">
      <c r="A79" s="8">
        <f>A78+1</f>
        <v>2</v>
      </c>
      <c r="B79" s="140" t="s">
        <v>39</v>
      </c>
      <c r="C79" s="141" t="s">
        <v>287</v>
      </c>
      <c r="D79" s="142" t="s">
        <v>288</v>
      </c>
      <c r="E79" s="143" t="s">
        <v>295</v>
      </c>
      <c r="F79" s="144">
        <v>10</v>
      </c>
      <c r="G79" s="145">
        <v>0</v>
      </c>
      <c r="H79" s="146" t="s">
        <v>296</v>
      </c>
      <c r="I79" s="25" t="s">
        <v>291</v>
      </c>
      <c r="J79" s="146" t="s">
        <v>58</v>
      </c>
      <c r="K79" s="148" t="s">
        <v>297</v>
      </c>
      <c r="L79" s="151">
        <v>44230</v>
      </c>
      <c r="M79" s="147" t="s">
        <v>47</v>
      </c>
      <c r="N79" s="143" t="s">
        <v>298</v>
      </c>
      <c r="O79" s="150" t="s">
        <v>296</v>
      </c>
      <c r="P79" s="147" t="s">
        <v>50</v>
      </c>
      <c r="Q79" s="151">
        <v>44230</v>
      </c>
      <c r="R79" s="151">
        <v>44594</v>
      </c>
      <c r="S79" s="147" t="s">
        <v>53</v>
      </c>
      <c r="T79" s="143">
        <v>618181.81818181812</v>
      </c>
      <c r="U79" s="51">
        <f t="shared" ref="U79:U84" si="36">T79*11%</f>
        <v>68000</v>
      </c>
      <c r="V79" s="52">
        <f t="shared" ref="V79:V84" si="37">(T79*10%)*(-1)</f>
        <v>-61818.181818181816</v>
      </c>
      <c r="W79" s="52">
        <f t="shared" ref="W79:W84" si="38">T79+V79</f>
        <v>556363.63636363635</v>
      </c>
      <c r="X79" s="61"/>
      <c r="Y79" s="62">
        <f t="shared" ref="Y79:Y84" si="39">T79+U79</f>
        <v>686181.81818181812</v>
      </c>
      <c r="Z79" s="51">
        <f t="shared" ref="Z79:Z84" si="40">T79</f>
        <v>618181.81818181812</v>
      </c>
      <c r="AA79" s="62"/>
      <c r="AB79" s="62"/>
      <c r="AC79" s="62"/>
      <c r="AD79" s="53">
        <f t="shared" si="34"/>
        <v>0</v>
      </c>
      <c r="AE79" s="53">
        <f t="shared" si="35"/>
        <v>0</v>
      </c>
      <c r="AF79" s="61"/>
    </row>
    <row r="80" spans="1:32" x14ac:dyDescent="0.25">
      <c r="A80" s="8">
        <f t="shared" ref="A80:A84" si="41">+A79+1</f>
        <v>3</v>
      </c>
      <c r="B80" s="140" t="s">
        <v>39</v>
      </c>
      <c r="C80" s="141" t="s">
        <v>287</v>
      </c>
      <c r="D80" s="142" t="s">
        <v>288</v>
      </c>
      <c r="E80" s="143" t="s">
        <v>295</v>
      </c>
      <c r="F80" s="144">
        <v>10</v>
      </c>
      <c r="G80" s="145">
        <v>0</v>
      </c>
      <c r="H80" s="146" t="s">
        <v>296</v>
      </c>
      <c r="I80" s="25" t="s">
        <v>291</v>
      </c>
      <c r="J80" s="146" t="s">
        <v>58</v>
      </c>
      <c r="K80" s="148" t="s">
        <v>299</v>
      </c>
      <c r="L80" s="151">
        <v>44230</v>
      </c>
      <c r="M80" s="147" t="s">
        <v>47</v>
      </c>
      <c r="N80" s="143" t="s">
        <v>300</v>
      </c>
      <c r="O80" s="150" t="s">
        <v>296</v>
      </c>
      <c r="P80" s="147" t="s">
        <v>50</v>
      </c>
      <c r="Q80" s="151">
        <v>44230</v>
      </c>
      <c r="R80" s="151">
        <v>44594</v>
      </c>
      <c r="S80" s="147" t="s">
        <v>53</v>
      </c>
      <c r="T80" s="143">
        <v>618181.81818181812</v>
      </c>
      <c r="U80" s="51">
        <f t="shared" si="36"/>
        <v>68000</v>
      </c>
      <c r="V80" s="52">
        <f t="shared" si="37"/>
        <v>-61818.181818181816</v>
      </c>
      <c r="W80" s="52">
        <f t="shared" si="38"/>
        <v>556363.63636363635</v>
      </c>
      <c r="X80" s="61"/>
      <c r="Y80" s="62">
        <f t="shared" si="39"/>
        <v>686181.81818181812</v>
      </c>
      <c r="Z80" s="51">
        <f t="shared" si="40"/>
        <v>618181.81818181812</v>
      </c>
      <c r="AA80" s="62"/>
      <c r="AB80" s="62"/>
      <c r="AC80" s="62"/>
      <c r="AD80" s="53">
        <f t="shared" si="34"/>
        <v>0</v>
      </c>
      <c r="AE80" s="53">
        <f t="shared" si="35"/>
        <v>0</v>
      </c>
      <c r="AF80" s="61"/>
    </row>
    <row r="81" spans="1:32" x14ac:dyDescent="0.25">
      <c r="A81" s="8">
        <f t="shared" si="41"/>
        <v>4</v>
      </c>
      <c r="B81" s="140" t="s">
        <v>39</v>
      </c>
      <c r="C81" s="141" t="s">
        <v>287</v>
      </c>
      <c r="D81" s="142" t="s">
        <v>288</v>
      </c>
      <c r="E81" s="143" t="s">
        <v>295</v>
      </c>
      <c r="F81" s="144">
        <v>10</v>
      </c>
      <c r="G81" s="145">
        <v>0</v>
      </c>
      <c r="H81" s="146" t="s">
        <v>296</v>
      </c>
      <c r="I81" s="25" t="s">
        <v>291</v>
      </c>
      <c r="J81" s="146" t="s">
        <v>58</v>
      </c>
      <c r="K81" s="148" t="s">
        <v>301</v>
      </c>
      <c r="L81" s="151">
        <v>44230</v>
      </c>
      <c r="M81" s="147" t="s">
        <v>47</v>
      </c>
      <c r="N81" s="143" t="s">
        <v>302</v>
      </c>
      <c r="O81" s="150" t="s">
        <v>296</v>
      </c>
      <c r="P81" s="147" t="s">
        <v>50</v>
      </c>
      <c r="Q81" s="151">
        <v>44230</v>
      </c>
      <c r="R81" s="151">
        <v>44594</v>
      </c>
      <c r="S81" s="147" t="s">
        <v>53</v>
      </c>
      <c r="T81" s="143">
        <v>618181.81818181812</v>
      </c>
      <c r="U81" s="51">
        <f t="shared" si="36"/>
        <v>68000</v>
      </c>
      <c r="V81" s="52">
        <f t="shared" si="37"/>
        <v>-61818.181818181816</v>
      </c>
      <c r="W81" s="52">
        <f t="shared" si="38"/>
        <v>556363.63636363635</v>
      </c>
      <c r="X81" s="61"/>
      <c r="Y81" s="62">
        <f t="shared" si="39"/>
        <v>686181.81818181812</v>
      </c>
      <c r="Z81" s="51">
        <f t="shared" si="40"/>
        <v>618181.81818181812</v>
      </c>
      <c r="AA81" s="62"/>
      <c r="AB81" s="62"/>
      <c r="AC81" s="62"/>
      <c r="AD81" s="53">
        <f t="shared" si="34"/>
        <v>0</v>
      </c>
      <c r="AE81" s="53">
        <f t="shared" si="35"/>
        <v>0</v>
      </c>
      <c r="AF81" s="61"/>
    </row>
    <row r="82" spans="1:32" x14ac:dyDescent="0.25">
      <c r="A82" s="8">
        <f t="shared" si="41"/>
        <v>5</v>
      </c>
      <c r="B82" s="140" t="s">
        <v>39</v>
      </c>
      <c r="C82" s="141" t="s">
        <v>287</v>
      </c>
      <c r="D82" s="142" t="s">
        <v>288</v>
      </c>
      <c r="E82" s="143" t="s">
        <v>295</v>
      </c>
      <c r="F82" s="144">
        <v>10</v>
      </c>
      <c r="G82" s="145">
        <v>0</v>
      </c>
      <c r="H82" s="146" t="s">
        <v>296</v>
      </c>
      <c r="I82" s="25" t="s">
        <v>291</v>
      </c>
      <c r="J82" s="146" t="s">
        <v>58</v>
      </c>
      <c r="K82" s="148" t="s">
        <v>303</v>
      </c>
      <c r="L82" s="151">
        <v>44230</v>
      </c>
      <c r="M82" s="147" t="s">
        <v>47</v>
      </c>
      <c r="N82" s="143" t="s">
        <v>304</v>
      </c>
      <c r="O82" s="150" t="s">
        <v>296</v>
      </c>
      <c r="P82" s="147" t="s">
        <v>50</v>
      </c>
      <c r="Q82" s="151">
        <v>44230</v>
      </c>
      <c r="R82" s="151">
        <v>44594</v>
      </c>
      <c r="S82" s="147" t="s">
        <v>53</v>
      </c>
      <c r="T82" s="143">
        <v>618181.81818181812</v>
      </c>
      <c r="U82" s="51">
        <f t="shared" si="36"/>
        <v>68000</v>
      </c>
      <c r="V82" s="52">
        <f t="shared" si="37"/>
        <v>-61818.181818181816</v>
      </c>
      <c r="W82" s="52">
        <f t="shared" si="38"/>
        <v>556363.63636363635</v>
      </c>
      <c r="X82" s="61"/>
      <c r="Y82" s="62">
        <f t="shared" si="39"/>
        <v>686181.81818181812</v>
      </c>
      <c r="Z82" s="51">
        <f t="shared" si="40"/>
        <v>618181.81818181812</v>
      </c>
      <c r="AA82" s="62"/>
      <c r="AB82" s="62"/>
      <c r="AC82" s="62"/>
      <c r="AD82" s="53">
        <f t="shared" si="34"/>
        <v>0</v>
      </c>
      <c r="AE82" s="53">
        <f t="shared" si="35"/>
        <v>0</v>
      </c>
      <c r="AF82" s="61"/>
    </row>
    <row r="83" spans="1:32" x14ac:dyDescent="0.25">
      <c r="A83" s="8">
        <f t="shared" si="41"/>
        <v>6</v>
      </c>
      <c r="B83" s="140" t="s">
        <v>39</v>
      </c>
      <c r="C83" s="141" t="s">
        <v>287</v>
      </c>
      <c r="D83" s="142" t="s">
        <v>288</v>
      </c>
      <c r="E83" s="143" t="s">
        <v>295</v>
      </c>
      <c r="F83" s="144">
        <v>10</v>
      </c>
      <c r="G83" s="145">
        <v>0</v>
      </c>
      <c r="H83" s="146" t="s">
        <v>296</v>
      </c>
      <c r="I83" s="25" t="s">
        <v>291</v>
      </c>
      <c r="J83" s="146" t="s">
        <v>58</v>
      </c>
      <c r="K83" s="148" t="s">
        <v>305</v>
      </c>
      <c r="L83" s="151">
        <v>44230</v>
      </c>
      <c r="M83" s="147" t="s">
        <v>47</v>
      </c>
      <c r="N83" s="143" t="s">
        <v>306</v>
      </c>
      <c r="O83" s="150" t="s">
        <v>296</v>
      </c>
      <c r="P83" s="147" t="s">
        <v>50</v>
      </c>
      <c r="Q83" s="151">
        <v>44230</v>
      </c>
      <c r="R83" s="151">
        <v>44594</v>
      </c>
      <c r="S83" s="147" t="s">
        <v>53</v>
      </c>
      <c r="T83" s="143">
        <v>618181.81818181812</v>
      </c>
      <c r="U83" s="51">
        <f t="shared" si="36"/>
        <v>68000</v>
      </c>
      <c r="V83" s="52">
        <f t="shared" si="37"/>
        <v>-61818.181818181816</v>
      </c>
      <c r="W83" s="52">
        <f t="shared" si="38"/>
        <v>556363.63636363635</v>
      </c>
      <c r="X83" s="61"/>
      <c r="Y83" s="62">
        <f t="shared" si="39"/>
        <v>686181.81818181812</v>
      </c>
      <c r="Z83" s="51">
        <f t="shared" si="40"/>
        <v>618181.81818181812</v>
      </c>
      <c r="AA83" s="62"/>
      <c r="AB83" s="62"/>
      <c r="AC83" s="62"/>
      <c r="AD83" s="53">
        <f t="shared" si="34"/>
        <v>0</v>
      </c>
      <c r="AE83" s="53">
        <f t="shared" si="35"/>
        <v>0</v>
      </c>
      <c r="AF83" s="61"/>
    </row>
    <row r="84" spans="1:32" x14ac:dyDescent="0.25">
      <c r="A84" s="8">
        <f t="shared" si="41"/>
        <v>7</v>
      </c>
      <c r="B84" s="140" t="s">
        <v>39</v>
      </c>
      <c r="C84" s="141" t="s">
        <v>287</v>
      </c>
      <c r="D84" s="142" t="s">
        <v>288</v>
      </c>
      <c r="E84" s="143" t="s">
        <v>307</v>
      </c>
      <c r="F84" s="144">
        <v>0</v>
      </c>
      <c r="G84" s="145">
        <v>0</v>
      </c>
      <c r="H84" s="146">
        <v>0</v>
      </c>
      <c r="I84" s="25" t="s">
        <v>291</v>
      </c>
      <c r="J84" s="146" t="s">
        <v>308</v>
      </c>
      <c r="K84" s="148" t="s">
        <v>309</v>
      </c>
      <c r="L84" s="151">
        <v>44714</v>
      </c>
      <c r="M84" s="147" t="s">
        <v>47</v>
      </c>
      <c r="N84" s="143" t="s">
        <v>310</v>
      </c>
      <c r="O84" s="150" t="s">
        <v>296</v>
      </c>
      <c r="P84" s="147" t="s">
        <v>50</v>
      </c>
      <c r="Q84" s="151">
        <v>44714</v>
      </c>
      <c r="R84" s="151">
        <v>45078</v>
      </c>
      <c r="S84" s="147" t="s">
        <v>53</v>
      </c>
      <c r="T84" s="143">
        <v>18018018.018018018</v>
      </c>
      <c r="U84" s="51">
        <f t="shared" si="36"/>
        <v>1981981.981981982</v>
      </c>
      <c r="V84" s="52">
        <f t="shared" si="37"/>
        <v>-1801801.8018018019</v>
      </c>
      <c r="W84" s="52">
        <f t="shared" si="38"/>
        <v>16216216.216216216</v>
      </c>
      <c r="X84" s="61"/>
      <c r="Y84" s="62">
        <f t="shared" si="39"/>
        <v>20000000</v>
      </c>
      <c r="Z84" s="51">
        <f t="shared" si="40"/>
        <v>18018018.018018018</v>
      </c>
      <c r="AA84" s="62"/>
      <c r="AB84" s="62"/>
      <c r="AC84" s="62">
        <v>22522523</v>
      </c>
      <c r="AD84" s="53">
        <f t="shared" si="34"/>
        <v>22522523</v>
      </c>
      <c r="AE84" s="53">
        <f t="shared" si="35"/>
        <v>22522523</v>
      </c>
      <c r="AF84" s="61"/>
    </row>
    <row r="85" spans="1:32" x14ac:dyDescent="0.25">
      <c r="A85" s="8"/>
      <c r="B85" s="9"/>
      <c r="C85" s="10"/>
      <c r="D85" s="11"/>
      <c r="E85" s="12"/>
      <c r="F85" s="13" t="s">
        <v>38</v>
      </c>
      <c r="G85" s="13">
        <v>0</v>
      </c>
      <c r="H85" s="13">
        <v>0</v>
      </c>
      <c r="I85" s="13"/>
      <c r="J85" s="13"/>
      <c r="K85" s="13"/>
      <c r="L85" s="155"/>
      <c r="M85" s="13"/>
      <c r="N85" s="13"/>
      <c r="O85" s="13"/>
      <c r="P85" s="13"/>
      <c r="Q85" s="155"/>
      <c r="R85" s="155"/>
      <c r="S85" s="13"/>
      <c r="T85" s="13">
        <f>SUM(T78:T84)</f>
        <v>21972563.472563475</v>
      </c>
      <c r="U85" s="55">
        <f t="shared" ref="U85:Y85" si="42">SUM(U78:U84)</f>
        <v>2416981.981981982</v>
      </c>
      <c r="V85" s="55">
        <f t="shared" si="42"/>
        <v>-2197256.3472563475</v>
      </c>
      <c r="W85" s="55">
        <f t="shared" si="42"/>
        <v>19775307.125307124</v>
      </c>
      <c r="X85" s="55">
        <f t="shared" si="42"/>
        <v>0</v>
      </c>
      <c r="Y85" s="55">
        <f t="shared" si="42"/>
        <v>24389545.454545453</v>
      </c>
      <c r="Z85" s="55">
        <f>SUM(Z78:Z84)</f>
        <v>21972563.472563475</v>
      </c>
      <c r="AA85" s="55">
        <f t="shared" ref="AA85:AE85" si="43">SUM(AA78:AA84)</f>
        <v>0</v>
      </c>
      <c r="AB85" s="55">
        <f t="shared" si="43"/>
        <v>0</v>
      </c>
      <c r="AC85" s="55">
        <f t="shared" si="43"/>
        <v>22522523</v>
      </c>
      <c r="AD85" s="55">
        <f t="shared" si="43"/>
        <v>22522523</v>
      </c>
      <c r="AE85" s="55">
        <f t="shared" si="43"/>
        <v>22522523</v>
      </c>
      <c r="AF85" s="55">
        <v>0</v>
      </c>
    </row>
    <row r="86" spans="1:32" x14ac:dyDescent="0.25">
      <c r="A86" s="33" t="s">
        <v>311</v>
      </c>
      <c r="B86" s="140"/>
      <c r="C86" s="141"/>
      <c r="D86" s="142"/>
      <c r="E86" s="143"/>
      <c r="F86" s="144"/>
      <c r="G86" s="176"/>
      <c r="H86" s="177"/>
      <c r="I86" s="147"/>
      <c r="J86" s="177"/>
      <c r="K86" s="148"/>
      <c r="L86" s="149"/>
      <c r="M86" s="147"/>
      <c r="N86" s="143"/>
      <c r="O86" s="150"/>
      <c r="P86" s="147"/>
      <c r="Q86" s="149"/>
      <c r="R86" s="149"/>
      <c r="S86" s="147"/>
      <c r="T86" s="143"/>
      <c r="U86" s="51"/>
      <c r="V86" s="52">
        <f>(T91*10%)*(-1)</f>
        <v>0</v>
      </c>
      <c r="W86" s="52"/>
      <c r="X86" s="61"/>
      <c r="Y86" s="62"/>
      <c r="Z86" s="51"/>
      <c r="AA86" s="62"/>
      <c r="AB86" s="62"/>
      <c r="AC86" s="62"/>
      <c r="AD86" s="62"/>
      <c r="AE86" s="62"/>
      <c r="AF86" s="65"/>
    </row>
    <row r="87" spans="1:32" x14ac:dyDescent="0.25">
      <c r="A87" s="8">
        <v>1</v>
      </c>
      <c r="B87" s="140" t="s">
        <v>39</v>
      </c>
      <c r="C87" s="141" t="s">
        <v>312</v>
      </c>
      <c r="D87" s="142" t="s">
        <v>313</v>
      </c>
      <c r="E87" s="143" t="s">
        <v>314</v>
      </c>
      <c r="F87" s="144" t="s">
        <v>315</v>
      </c>
      <c r="G87" s="145">
        <v>0</v>
      </c>
      <c r="H87" s="146" t="s">
        <v>316</v>
      </c>
      <c r="I87" s="147" t="s">
        <v>317</v>
      </c>
      <c r="J87" s="146" t="s">
        <v>318</v>
      </c>
      <c r="K87" s="148" t="s">
        <v>319</v>
      </c>
      <c r="L87" s="152">
        <v>44440</v>
      </c>
      <c r="M87" s="147" t="s">
        <v>47</v>
      </c>
      <c r="N87" s="143" t="s">
        <v>320</v>
      </c>
      <c r="O87" s="150" t="s">
        <v>321</v>
      </c>
      <c r="P87" s="147" t="s">
        <v>50</v>
      </c>
      <c r="Q87" s="152">
        <v>44440</v>
      </c>
      <c r="R87" s="152">
        <v>44804</v>
      </c>
      <c r="S87" s="147" t="s">
        <v>53</v>
      </c>
      <c r="T87" s="143">
        <v>44000000</v>
      </c>
      <c r="U87" s="51">
        <f>T87*11%</f>
        <v>4840000</v>
      </c>
      <c r="V87" s="52">
        <f>(T87*10%)*(-1)</f>
        <v>-4400000</v>
      </c>
      <c r="W87" s="52">
        <f>T87+U87</f>
        <v>48840000</v>
      </c>
      <c r="X87" s="185"/>
      <c r="Y87" s="62">
        <f t="shared" ref="Y87:Y90" si="44">T87+U87</f>
        <v>48840000</v>
      </c>
      <c r="Z87" s="51">
        <f t="shared" ref="Z87:Z90" si="45">T87</f>
        <v>44000000</v>
      </c>
      <c r="AA87" s="187"/>
      <c r="AB87" s="187"/>
      <c r="AC87" s="187"/>
      <c r="AD87" s="187">
        <f t="shared" ref="AD87" si="46">AB87+AC87</f>
        <v>0</v>
      </c>
      <c r="AE87" s="187">
        <f t="shared" ref="AE87" si="47">AA87+AD87</f>
        <v>0</v>
      </c>
      <c r="AF87" s="166"/>
    </row>
    <row r="88" spans="1:32" x14ac:dyDescent="0.25">
      <c r="A88" s="8">
        <v>2</v>
      </c>
      <c r="B88" s="140" t="s">
        <v>39</v>
      </c>
      <c r="C88" s="141" t="s">
        <v>312</v>
      </c>
      <c r="D88" s="142" t="s">
        <v>313</v>
      </c>
      <c r="E88" s="143" t="s">
        <v>58</v>
      </c>
      <c r="F88" s="144"/>
      <c r="G88" s="145"/>
      <c r="H88" s="146"/>
      <c r="I88" s="5"/>
      <c r="J88" s="146" t="s">
        <v>58</v>
      </c>
      <c r="K88" s="148"/>
      <c r="L88" s="152"/>
      <c r="M88" s="147"/>
      <c r="N88" s="143" t="s">
        <v>501</v>
      </c>
      <c r="O88" s="150"/>
      <c r="P88" s="147"/>
      <c r="Q88" s="152"/>
      <c r="R88" s="152"/>
      <c r="S88" s="147" t="s">
        <v>502</v>
      </c>
      <c r="T88" s="143"/>
      <c r="U88" s="137"/>
      <c r="V88" s="137"/>
      <c r="W88" s="137"/>
      <c r="X88" s="293"/>
      <c r="Y88" s="138"/>
      <c r="Z88" s="137"/>
      <c r="AA88" s="138"/>
      <c r="AB88" s="138"/>
      <c r="AC88" s="138">
        <v>4500000</v>
      </c>
      <c r="AD88" s="187">
        <f t="shared" ref="AD88" si="48">AB88+AC88</f>
        <v>4500000</v>
      </c>
      <c r="AE88" s="187">
        <f t="shared" ref="AE88" si="49">AA88+AD88</f>
        <v>4500000</v>
      </c>
      <c r="AF88" s="136"/>
    </row>
    <row r="89" spans="1:32" x14ac:dyDescent="0.25">
      <c r="A89" s="8">
        <v>3</v>
      </c>
      <c r="B89" s="140" t="s">
        <v>39</v>
      </c>
      <c r="C89" s="141" t="s">
        <v>312</v>
      </c>
      <c r="D89" s="142" t="s">
        <v>322</v>
      </c>
      <c r="E89" s="143" t="s">
        <v>323</v>
      </c>
      <c r="F89" s="144">
        <v>100</v>
      </c>
      <c r="G89" s="145">
        <v>0</v>
      </c>
      <c r="H89" s="146" t="s">
        <v>324</v>
      </c>
      <c r="I89" s="25" t="s">
        <v>325</v>
      </c>
      <c r="J89" s="146" t="s">
        <v>326</v>
      </c>
      <c r="K89" s="148" t="s">
        <v>327</v>
      </c>
      <c r="L89" s="149">
        <v>44526</v>
      </c>
      <c r="M89" s="147" t="s">
        <v>47</v>
      </c>
      <c r="N89" s="143" t="s">
        <v>328</v>
      </c>
      <c r="O89" s="150" t="s">
        <v>324</v>
      </c>
      <c r="P89" s="147" t="s">
        <v>50</v>
      </c>
      <c r="Q89" s="149">
        <v>44526</v>
      </c>
      <c r="R89" s="152">
        <v>44890</v>
      </c>
      <c r="S89" s="147" t="s">
        <v>53</v>
      </c>
      <c r="T89" s="143">
        <v>2750000</v>
      </c>
      <c r="U89" s="51">
        <f t="shared" ref="U89:U91" si="50">T89*11%</f>
        <v>302500</v>
      </c>
      <c r="V89" s="52">
        <f t="shared" ref="V89:V90" si="51">(T89*10%)*(-1)</f>
        <v>-275000</v>
      </c>
      <c r="W89" s="52">
        <f t="shared" ref="W89:W90" si="52">T89+U89</f>
        <v>3052500</v>
      </c>
      <c r="X89" s="130">
        <f>SUM(X87:X87)</f>
        <v>0</v>
      </c>
      <c r="Y89" s="62">
        <f t="shared" si="44"/>
        <v>3052500</v>
      </c>
      <c r="Z89" s="51">
        <f t="shared" si="45"/>
        <v>2750000</v>
      </c>
      <c r="AA89" s="130"/>
      <c r="AB89" s="130"/>
      <c r="AC89" s="130"/>
      <c r="AD89" s="187">
        <f t="shared" ref="AD89:AD90" si="53">AB89+AC89</f>
        <v>0</v>
      </c>
      <c r="AE89" s="187">
        <f t="shared" ref="AE89:AE90" si="54">AA89+AD89</f>
        <v>0</v>
      </c>
      <c r="AF89" s="130"/>
    </row>
    <row r="90" spans="1:32" x14ac:dyDescent="0.25">
      <c r="A90" s="8">
        <v>4</v>
      </c>
      <c r="B90" s="140" t="s">
        <v>39</v>
      </c>
      <c r="C90" s="141" t="s">
        <v>312</v>
      </c>
      <c r="D90" s="142" t="s">
        <v>322</v>
      </c>
      <c r="E90" s="143" t="s">
        <v>329</v>
      </c>
      <c r="F90" s="144">
        <v>75</v>
      </c>
      <c r="G90" s="145">
        <v>0</v>
      </c>
      <c r="H90" s="146" t="s">
        <v>324</v>
      </c>
      <c r="I90" s="25" t="s">
        <v>325</v>
      </c>
      <c r="J90" s="146" t="s">
        <v>330</v>
      </c>
      <c r="K90" s="148" t="s">
        <v>331</v>
      </c>
      <c r="L90" s="149">
        <v>44481</v>
      </c>
      <c r="M90" s="147" t="s">
        <v>47</v>
      </c>
      <c r="N90" s="148" t="s">
        <v>332</v>
      </c>
      <c r="O90" s="150" t="s">
        <v>333</v>
      </c>
      <c r="P90" s="147" t="s">
        <v>50</v>
      </c>
      <c r="Q90" s="149" t="s">
        <v>127</v>
      </c>
      <c r="R90" s="149" t="s">
        <v>128</v>
      </c>
      <c r="S90" s="147" t="s">
        <v>53</v>
      </c>
      <c r="T90" s="143">
        <v>3554545.4545454546</v>
      </c>
      <c r="U90" s="51">
        <f t="shared" si="50"/>
        <v>391000</v>
      </c>
      <c r="V90" s="52">
        <f t="shared" si="51"/>
        <v>-355454.54545454547</v>
      </c>
      <c r="W90" s="52">
        <f t="shared" si="52"/>
        <v>3945545.4545454546</v>
      </c>
      <c r="X90" s="66"/>
      <c r="Y90" s="62">
        <f t="shared" si="44"/>
        <v>3945545.4545454546</v>
      </c>
      <c r="Z90" s="51">
        <f t="shared" si="45"/>
        <v>3554545.4545454546</v>
      </c>
      <c r="AA90" s="130"/>
      <c r="AB90" s="130"/>
      <c r="AC90" s="130"/>
      <c r="AD90" s="187">
        <f t="shared" si="53"/>
        <v>0</v>
      </c>
      <c r="AE90" s="187">
        <f t="shared" si="54"/>
        <v>0</v>
      </c>
      <c r="AF90" s="130"/>
    </row>
    <row r="91" spans="1:32" x14ac:dyDescent="0.25">
      <c r="A91" s="8"/>
      <c r="B91" s="140"/>
      <c r="C91" s="141"/>
      <c r="D91" s="142"/>
      <c r="E91" s="143" t="s">
        <v>508</v>
      </c>
      <c r="F91" s="144"/>
      <c r="G91" s="145"/>
      <c r="H91" s="146"/>
      <c r="I91" s="25"/>
      <c r="J91" s="146"/>
      <c r="K91" s="148"/>
      <c r="L91" s="152"/>
      <c r="M91" s="147"/>
      <c r="N91" s="143"/>
      <c r="O91" s="150"/>
      <c r="P91" s="180"/>
      <c r="Q91" s="152"/>
      <c r="R91" s="152"/>
      <c r="S91" s="147"/>
      <c r="T91" s="143"/>
      <c r="U91" s="186">
        <f t="shared" si="50"/>
        <v>0</v>
      </c>
      <c r="V91" s="66"/>
      <c r="W91" s="66"/>
      <c r="X91" s="66"/>
      <c r="Y91" s="66"/>
      <c r="Z91" s="66"/>
      <c r="AA91" s="188"/>
      <c r="AB91" s="188"/>
      <c r="AC91" s="188"/>
      <c r="AD91" s="188"/>
      <c r="AE91" s="188"/>
      <c r="AF91" s="188"/>
    </row>
    <row r="92" spans="1:32" x14ac:dyDescent="0.25">
      <c r="A92" s="8"/>
      <c r="B92" s="9"/>
      <c r="C92" s="10"/>
      <c r="D92" s="11"/>
      <c r="E92" s="12"/>
      <c r="F92" s="13" t="s">
        <v>38</v>
      </c>
      <c r="G92" s="13">
        <v>0</v>
      </c>
      <c r="H92" s="13">
        <v>0</v>
      </c>
      <c r="I92" s="13"/>
      <c r="J92" s="13"/>
      <c r="K92" s="13"/>
      <c r="L92" s="155"/>
      <c r="M92" s="13"/>
      <c r="N92" s="13"/>
      <c r="O92" s="13"/>
      <c r="P92" s="13"/>
      <c r="Q92" s="155"/>
      <c r="R92" s="155"/>
      <c r="S92" s="13"/>
      <c r="T92" s="13">
        <f t="shared" ref="T92:AE92" si="55">SUM(T87:T91)</f>
        <v>50304545.454545453</v>
      </c>
      <c r="U92" s="13">
        <f t="shared" si="55"/>
        <v>5533500</v>
      </c>
      <c r="V92" s="13">
        <f t="shared" si="55"/>
        <v>-5030454.5454545459</v>
      </c>
      <c r="W92" s="13">
        <f t="shared" si="55"/>
        <v>55838045.454545453</v>
      </c>
      <c r="X92" s="13">
        <f t="shared" si="55"/>
        <v>0</v>
      </c>
      <c r="Y92" s="13">
        <f t="shared" si="55"/>
        <v>55838045.454545453</v>
      </c>
      <c r="Z92" s="13">
        <f t="shared" si="55"/>
        <v>50304545.454545453</v>
      </c>
      <c r="AA92" s="13">
        <f t="shared" si="55"/>
        <v>0</v>
      </c>
      <c r="AB92" s="13">
        <f t="shared" si="55"/>
        <v>0</v>
      </c>
      <c r="AC92" s="13">
        <f t="shared" si="55"/>
        <v>4500000</v>
      </c>
      <c r="AD92" s="13">
        <f t="shared" si="55"/>
        <v>4500000</v>
      </c>
      <c r="AE92" s="13">
        <f t="shared" si="55"/>
        <v>4500000</v>
      </c>
      <c r="AF92" s="55"/>
    </row>
    <row r="93" spans="1:32" x14ac:dyDescent="0.25">
      <c r="A93" s="33" t="s">
        <v>334</v>
      </c>
      <c r="B93" s="140"/>
      <c r="C93" s="3"/>
      <c r="D93" s="34"/>
      <c r="E93" s="7"/>
      <c r="F93" s="35"/>
      <c r="G93" s="36"/>
      <c r="H93" s="37"/>
      <c r="I93" s="5"/>
      <c r="J93" s="37"/>
      <c r="K93" s="38"/>
      <c r="L93" s="182"/>
      <c r="M93" s="5"/>
      <c r="N93" s="38"/>
      <c r="O93" s="4"/>
      <c r="P93" s="5"/>
      <c r="Q93" s="182"/>
      <c r="R93" s="182"/>
      <c r="S93" s="5"/>
      <c r="T93" s="7"/>
      <c r="U93" s="189"/>
      <c r="V93" s="189"/>
      <c r="W93" s="189"/>
      <c r="X93" s="189"/>
      <c r="Y93" s="189"/>
      <c r="Z93" s="189"/>
      <c r="AA93" s="189"/>
      <c r="AB93" s="189"/>
      <c r="AC93" s="189"/>
      <c r="AD93" s="189"/>
      <c r="AE93" s="189"/>
      <c r="AF93" s="189"/>
    </row>
    <row r="94" spans="1:32" x14ac:dyDescent="0.25">
      <c r="A94" s="8"/>
      <c r="B94" s="140"/>
      <c r="C94" s="183"/>
      <c r="D94" s="174"/>
      <c r="E94" s="28"/>
      <c r="F94" s="29"/>
      <c r="G94" s="28"/>
      <c r="H94" s="32"/>
      <c r="I94" s="31"/>
      <c r="J94" s="32"/>
      <c r="K94" s="39"/>
      <c r="L94" s="175"/>
      <c r="M94" s="32"/>
      <c r="N94" s="28"/>
      <c r="O94" s="32"/>
      <c r="P94" s="32"/>
      <c r="Q94" s="175"/>
      <c r="R94" s="175"/>
      <c r="S94" s="32"/>
      <c r="T94" s="28"/>
      <c r="U94" s="188"/>
      <c r="V94" s="188"/>
      <c r="W94" s="188"/>
      <c r="X94" s="188"/>
      <c r="Y94" s="188"/>
      <c r="Z94" s="188"/>
      <c r="AA94" s="188"/>
      <c r="AB94" s="188"/>
      <c r="AC94" s="188"/>
      <c r="AD94" s="188"/>
      <c r="AE94" s="188"/>
      <c r="AF94" s="188"/>
    </row>
    <row r="95" spans="1:32" x14ac:dyDescent="0.25">
      <c r="A95" s="8"/>
      <c r="B95" s="9"/>
      <c r="C95" s="10"/>
      <c r="D95" s="11"/>
      <c r="E95" s="12"/>
      <c r="F95" s="13">
        <v>0</v>
      </c>
      <c r="G95" s="13">
        <v>0</v>
      </c>
      <c r="H95" s="13">
        <v>0</v>
      </c>
      <c r="I95" s="13"/>
      <c r="J95" s="13"/>
      <c r="K95" s="13"/>
      <c r="L95" s="155"/>
      <c r="M95" s="13"/>
      <c r="N95" s="13"/>
      <c r="O95" s="13"/>
      <c r="P95" s="13"/>
      <c r="Q95" s="155"/>
      <c r="R95" s="155"/>
      <c r="S95" s="13"/>
      <c r="T95" s="13">
        <v>0</v>
      </c>
      <c r="U95" s="13">
        <v>0</v>
      </c>
      <c r="V95" s="13">
        <v>0</v>
      </c>
      <c r="W95" s="13">
        <v>0</v>
      </c>
      <c r="X95" s="13">
        <v>0</v>
      </c>
      <c r="Y95" s="13">
        <v>0</v>
      </c>
      <c r="Z95" s="13">
        <v>0</v>
      </c>
      <c r="AA95" s="13">
        <v>0</v>
      </c>
      <c r="AB95" s="13">
        <v>0</v>
      </c>
      <c r="AC95" s="13">
        <v>0</v>
      </c>
      <c r="AD95" s="13">
        <v>0</v>
      </c>
      <c r="AE95" s="13">
        <v>0</v>
      </c>
      <c r="AF95" s="13">
        <v>0</v>
      </c>
    </row>
    <row r="96" spans="1:32" x14ac:dyDescent="0.25">
      <c r="A96" s="33" t="s">
        <v>335</v>
      </c>
      <c r="B96" s="140"/>
      <c r="C96" s="3"/>
      <c r="D96" s="34"/>
      <c r="E96" s="7"/>
      <c r="F96" s="35"/>
      <c r="G96" s="4"/>
      <c r="H96" s="4"/>
      <c r="I96" s="37"/>
      <c r="J96" s="4"/>
      <c r="K96" s="38"/>
      <c r="L96" s="184"/>
      <c r="M96" s="4"/>
      <c r="N96" s="7"/>
      <c r="O96" s="4"/>
      <c r="P96" s="4"/>
      <c r="Q96" s="184"/>
      <c r="R96" s="184"/>
      <c r="S96" s="4"/>
      <c r="T96" s="7"/>
      <c r="U96" s="189"/>
      <c r="V96" s="189"/>
      <c r="W96" s="189"/>
      <c r="X96" s="189"/>
      <c r="Y96" s="189"/>
      <c r="Z96" s="189"/>
      <c r="AA96" s="189"/>
      <c r="AB96" s="189"/>
      <c r="AC96" s="189"/>
      <c r="AD96" s="189"/>
      <c r="AE96" s="189"/>
      <c r="AF96" s="189"/>
    </row>
    <row r="97" spans="1:32" x14ac:dyDescent="0.25">
      <c r="A97" s="8">
        <v>1</v>
      </c>
      <c r="B97" s="140" t="s">
        <v>39</v>
      </c>
      <c r="C97" s="141" t="s">
        <v>40</v>
      </c>
      <c r="D97" s="142" t="s">
        <v>41</v>
      </c>
      <c r="E97" s="143" t="s">
        <v>336</v>
      </c>
      <c r="F97" s="144">
        <v>150</v>
      </c>
      <c r="G97" s="145">
        <v>0</v>
      </c>
      <c r="H97" s="146" t="s">
        <v>337</v>
      </c>
      <c r="I97" s="25" t="s">
        <v>338</v>
      </c>
      <c r="J97" s="146" t="s">
        <v>339</v>
      </c>
      <c r="K97" s="148" t="s">
        <v>340</v>
      </c>
      <c r="L97" s="152">
        <v>43927</v>
      </c>
      <c r="M97" s="147" t="s">
        <v>47</v>
      </c>
      <c r="N97" s="143" t="s">
        <v>341</v>
      </c>
      <c r="O97" s="150" t="s">
        <v>342</v>
      </c>
      <c r="P97" s="147" t="s">
        <v>50</v>
      </c>
      <c r="Q97" s="152">
        <v>44739</v>
      </c>
      <c r="R97" s="152">
        <v>45438</v>
      </c>
      <c r="S97" s="147" t="s">
        <v>53</v>
      </c>
      <c r="T97" s="143">
        <v>15000000</v>
      </c>
      <c r="U97" s="51">
        <f t="shared" ref="U97" si="56">T97*11%</f>
        <v>1650000</v>
      </c>
      <c r="V97" s="67">
        <f>(T97*10%)*(-1)</f>
        <v>-1500000</v>
      </c>
      <c r="W97" s="67">
        <f>T97+V97</f>
        <v>13500000</v>
      </c>
      <c r="X97" s="128"/>
      <c r="Y97" s="129">
        <f>T97+U97</f>
        <v>16650000</v>
      </c>
      <c r="Z97" s="67">
        <f>T97</f>
        <v>15000000</v>
      </c>
      <c r="AA97" s="129"/>
      <c r="AB97" s="129"/>
      <c r="AC97" s="129"/>
      <c r="AD97" s="129"/>
      <c r="AE97" s="129"/>
      <c r="AF97" s="192"/>
    </row>
    <row r="98" spans="1:32" x14ac:dyDescent="0.25">
      <c r="A98" s="8"/>
      <c r="B98" s="9"/>
      <c r="C98" s="10"/>
      <c r="D98" s="10"/>
      <c r="E98" s="12"/>
      <c r="F98" s="13" t="s">
        <v>38</v>
      </c>
      <c r="G98" s="13">
        <f>SUM(G96:G97)</f>
        <v>0</v>
      </c>
      <c r="H98" s="13">
        <f>SUM(H96:H97)</f>
        <v>0</v>
      </c>
      <c r="I98" s="13"/>
      <c r="J98" s="13"/>
      <c r="K98" s="13"/>
      <c r="L98" s="13"/>
      <c r="M98" s="13"/>
      <c r="N98" s="13"/>
      <c r="O98" s="13"/>
      <c r="P98" s="13"/>
      <c r="Q98" s="155"/>
      <c r="R98" s="155"/>
      <c r="S98" s="13"/>
      <c r="T98" s="13">
        <f t="shared" ref="T98:Z98" si="57">SUM(T97)</f>
        <v>15000000</v>
      </c>
      <c r="U98" s="13">
        <f t="shared" si="57"/>
        <v>1650000</v>
      </c>
      <c r="V98" s="13">
        <f t="shared" si="57"/>
        <v>-1500000</v>
      </c>
      <c r="W98" s="13">
        <f t="shared" si="57"/>
        <v>13500000</v>
      </c>
      <c r="X98" s="13">
        <f t="shared" si="57"/>
        <v>0</v>
      </c>
      <c r="Y98" s="13">
        <f t="shared" si="57"/>
        <v>16650000</v>
      </c>
      <c r="Z98" s="13">
        <f t="shared" si="57"/>
        <v>15000000</v>
      </c>
      <c r="AA98" s="191"/>
      <c r="AB98" s="191"/>
      <c r="AC98" s="191"/>
      <c r="AD98" s="191"/>
      <c r="AE98" s="191"/>
      <c r="AF98" s="190"/>
    </row>
    <row r="99" spans="1:32" ht="15.75" thickBot="1" x14ac:dyDescent="0.3">
      <c r="A99" s="68"/>
      <c r="B99" s="69"/>
      <c r="C99" s="70"/>
      <c r="D99" s="70"/>
      <c r="E99" s="71"/>
      <c r="F99" s="71"/>
      <c r="G99" s="71"/>
      <c r="H99" s="71"/>
      <c r="I99" s="72"/>
      <c r="J99" s="71"/>
      <c r="K99" s="71"/>
      <c r="L99" s="71"/>
      <c r="M99" s="71"/>
      <c r="N99" s="71"/>
      <c r="O99" s="71"/>
      <c r="P99" s="71"/>
      <c r="Q99" s="71"/>
      <c r="R99" s="71"/>
      <c r="S99" s="72"/>
      <c r="T99" s="40">
        <f t="shared" ref="T99:AE99" si="58">T98+T92+T85+T76+T63+T25</f>
        <v>1095169747.7436528</v>
      </c>
      <c r="U99" s="40">
        <f t="shared" si="58"/>
        <v>120468672.25180182</v>
      </c>
      <c r="V99" s="40">
        <f t="shared" si="58"/>
        <v>-109516974.77436528</v>
      </c>
      <c r="W99" s="40">
        <f t="shared" si="58"/>
        <v>996216727.51474202</v>
      </c>
      <c r="X99" s="40">
        <f t="shared" si="58"/>
        <v>0</v>
      </c>
      <c r="Y99" s="40">
        <f t="shared" si="58"/>
        <v>1215638419.9954548</v>
      </c>
      <c r="Z99" s="40">
        <f t="shared" si="58"/>
        <v>1095169747.7436528</v>
      </c>
      <c r="AA99" s="40">
        <f t="shared" si="58"/>
        <v>0</v>
      </c>
      <c r="AB99" s="40">
        <f t="shared" si="58"/>
        <v>0</v>
      </c>
      <c r="AC99" s="40">
        <f t="shared" si="58"/>
        <v>75783784</v>
      </c>
      <c r="AD99" s="40">
        <f t="shared" si="58"/>
        <v>75783784</v>
      </c>
      <c r="AE99" s="40">
        <f t="shared" si="58"/>
        <v>75783784</v>
      </c>
      <c r="AF99" s="73" t="s">
        <v>38</v>
      </c>
    </row>
    <row r="101" spans="1:32" s="351" customFormat="1" x14ac:dyDescent="0.25">
      <c r="A101" s="369"/>
      <c r="B101" s="370"/>
      <c r="C101" s="371"/>
      <c r="D101" s="372"/>
      <c r="AA101" s="351" t="s">
        <v>543</v>
      </c>
    </row>
    <row r="102" spans="1:32" s="365" customFormat="1" ht="12.75" x14ac:dyDescent="0.2">
      <c r="B102" s="365" t="s">
        <v>529</v>
      </c>
      <c r="K102" s="365" t="s">
        <v>530</v>
      </c>
      <c r="P102" s="365" t="s">
        <v>531</v>
      </c>
      <c r="AA102" s="365" t="s">
        <v>532</v>
      </c>
    </row>
    <row r="103" spans="1:32" s="365" customFormat="1" ht="12.75" x14ac:dyDescent="0.2">
      <c r="B103" s="365" t="s">
        <v>533</v>
      </c>
      <c r="K103" s="365" t="s">
        <v>534</v>
      </c>
      <c r="P103" s="365" t="s">
        <v>535</v>
      </c>
      <c r="AA103" s="365" t="s">
        <v>503</v>
      </c>
    </row>
    <row r="104" spans="1:32" s="365" customFormat="1" ht="12.75" x14ac:dyDescent="0.2"/>
    <row r="105" spans="1:32" s="365" customFormat="1" ht="12.75" x14ac:dyDescent="0.2"/>
    <row r="106" spans="1:32" s="365" customFormat="1" ht="12.75" x14ac:dyDescent="0.2"/>
    <row r="107" spans="1:32" s="366" customFormat="1" x14ac:dyDescent="0.35">
      <c r="B107" s="367" t="s">
        <v>536</v>
      </c>
      <c r="K107" s="368" t="s">
        <v>537</v>
      </c>
      <c r="P107" s="368" t="s">
        <v>538</v>
      </c>
      <c r="AA107" s="368" t="s">
        <v>504</v>
      </c>
    </row>
    <row r="108" spans="1:32" s="365" customFormat="1" ht="12.75" x14ac:dyDescent="0.2">
      <c r="B108" s="365" t="s">
        <v>539</v>
      </c>
      <c r="K108" s="365" t="s">
        <v>540</v>
      </c>
      <c r="P108" s="365" t="s">
        <v>541</v>
      </c>
      <c r="AA108" s="365" t="s">
        <v>542</v>
      </c>
    </row>
    <row r="109" spans="1:32" s="364" customFormat="1" ht="12.75" x14ac:dyDescent="0.2">
      <c r="A109" s="362"/>
      <c r="B109" s="362"/>
      <c r="C109" s="363"/>
      <c r="D109" s="363"/>
    </row>
    <row r="110" spans="1:32" x14ac:dyDescent="0.25">
      <c r="A110" s="75"/>
      <c r="B110" s="75"/>
      <c r="C110" s="77"/>
      <c r="D110" s="77"/>
      <c r="T110" s="1"/>
    </row>
    <row r="111" spans="1:32" x14ac:dyDescent="0.25">
      <c r="A111" s="75"/>
      <c r="B111" s="75"/>
      <c r="C111" s="77"/>
      <c r="D111" s="77"/>
    </row>
    <row r="112" spans="1:32" x14ac:dyDescent="0.25">
      <c r="A112" s="75" t="s">
        <v>345</v>
      </c>
      <c r="B112" s="75"/>
      <c r="C112" s="77"/>
      <c r="D112" s="77"/>
    </row>
    <row r="113" spans="1:19" x14ac:dyDescent="0.25">
      <c r="A113" s="75" t="s">
        <v>346</v>
      </c>
      <c r="B113" s="75"/>
      <c r="C113" s="77"/>
      <c r="D113" s="77"/>
    </row>
    <row r="114" spans="1:19" x14ac:dyDescent="0.25">
      <c r="A114" s="75" t="s">
        <v>347</v>
      </c>
      <c r="B114" s="75"/>
      <c r="C114" s="77"/>
      <c r="D114" s="77"/>
    </row>
    <row r="115" spans="1:19" x14ac:dyDescent="0.25">
      <c r="A115" s="75" t="s">
        <v>348</v>
      </c>
      <c r="B115" s="75"/>
      <c r="C115" s="77"/>
      <c r="D115" s="77"/>
      <c r="I115" s="78"/>
      <c r="S115" s="78"/>
    </row>
    <row r="116" spans="1:19" x14ac:dyDescent="0.25">
      <c r="A116" s="75" t="s">
        <v>349</v>
      </c>
      <c r="B116" s="75"/>
      <c r="C116" s="77"/>
      <c r="D116" s="77"/>
      <c r="I116" s="78"/>
      <c r="S116" s="78"/>
    </row>
    <row r="117" spans="1:19" x14ac:dyDescent="0.25">
      <c r="A117" s="75" t="s">
        <v>350</v>
      </c>
      <c r="B117" s="75"/>
      <c r="C117" s="77"/>
      <c r="D117" s="77"/>
      <c r="I117" s="78"/>
      <c r="S117" s="78"/>
    </row>
    <row r="118" spans="1:19" x14ac:dyDescent="0.25">
      <c r="A118" s="75" t="s">
        <v>351</v>
      </c>
      <c r="B118" s="75"/>
      <c r="C118" s="77"/>
      <c r="D118" s="77"/>
      <c r="I118" s="78"/>
      <c r="S118" s="78"/>
    </row>
    <row r="119" spans="1:19" x14ac:dyDescent="0.25">
      <c r="A119" s="75" t="s">
        <v>352</v>
      </c>
      <c r="B119" s="75"/>
      <c r="C119" s="77"/>
      <c r="D119" s="77"/>
      <c r="I119" s="78"/>
      <c r="S119" s="78"/>
    </row>
    <row r="120" spans="1:19" x14ac:dyDescent="0.25">
      <c r="A120" s="75" t="s">
        <v>353</v>
      </c>
      <c r="B120" s="75"/>
      <c r="C120" s="77"/>
      <c r="D120" s="77"/>
      <c r="I120" s="78"/>
      <c r="S120" s="78"/>
    </row>
    <row r="121" spans="1:19" x14ac:dyDescent="0.25">
      <c r="A121" s="75" t="s">
        <v>354</v>
      </c>
      <c r="B121" s="75"/>
      <c r="C121" s="77"/>
      <c r="D121" s="77"/>
      <c r="I121" s="78"/>
      <c r="S121" s="78"/>
    </row>
    <row r="122" spans="1:19" x14ac:dyDescent="0.25">
      <c r="A122" s="75" t="s">
        <v>355</v>
      </c>
      <c r="B122" s="75"/>
      <c r="C122" s="77"/>
      <c r="D122" s="77"/>
      <c r="I122" s="78"/>
      <c r="S122" s="78"/>
    </row>
    <row r="123" spans="1:19" x14ac:dyDescent="0.25">
      <c r="A123" s="75" t="s">
        <v>356</v>
      </c>
      <c r="B123" s="75"/>
      <c r="C123" s="77"/>
      <c r="D123" s="77"/>
      <c r="I123" s="78"/>
      <c r="S123" s="78"/>
    </row>
    <row r="124" spans="1:19" x14ac:dyDescent="0.25">
      <c r="A124" s="75" t="s">
        <v>357</v>
      </c>
      <c r="B124" s="75"/>
      <c r="C124" s="77"/>
      <c r="D124" s="77"/>
      <c r="I124" s="78"/>
      <c r="S124" s="78"/>
    </row>
    <row r="125" spans="1:19" x14ac:dyDescent="0.25">
      <c r="A125" s="75" t="s">
        <v>358</v>
      </c>
      <c r="B125" s="75"/>
      <c r="C125" s="77"/>
      <c r="D125" s="77"/>
      <c r="I125" s="78"/>
      <c r="S125" s="78"/>
    </row>
    <row r="126" spans="1:19" x14ac:dyDescent="0.25">
      <c r="A126" s="75" t="s">
        <v>359</v>
      </c>
      <c r="B126" s="75"/>
      <c r="C126" s="77"/>
      <c r="D126" s="77"/>
      <c r="I126" s="78"/>
      <c r="S126" s="78"/>
    </row>
    <row r="127" spans="1:19" x14ac:dyDescent="0.25">
      <c r="A127" s="75" t="s">
        <v>360</v>
      </c>
      <c r="B127" s="75"/>
      <c r="C127" s="77"/>
      <c r="D127" s="77"/>
      <c r="I127" s="78"/>
      <c r="S127" s="78"/>
    </row>
    <row r="128" spans="1:19" x14ac:dyDescent="0.25">
      <c r="A128" s="75" t="s">
        <v>361</v>
      </c>
      <c r="B128" s="75"/>
      <c r="C128" s="77"/>
      <c r="D128" s="77"/>
      <c r="I128" s="78"/>
      <c r="S128" s="78"/>
    </row>
    <row r="129" spans="1:19" x14ac:dyDescent="0.25">
      <c r="A129" s="78" t="s">
        <v>38</v>
      </c>
      <c r="C129" s="78"/>
      <c r="D129" s="78"/>
      <c r="I129" s="78"/>
      <c r="S129" s="78"/>
    </row>
  </sheetData>
  <mergeCells count="12">
    <mergeCell ref="AF6:AF7"/>
    <mergeCell ref="A6:A7"/>
    <mergeCell ref="B6:B7"/>
    <mergeCell ref="C6:C7"/>
    <mergeCell ref="D6:D7"/>
    <mergeCell ref="E6:I6"/>
    <mergeCell ref="J6:J7"/>
    <mergeCell ref="K6:M6"/>
    <mergeCell ref="N6:P6"/>
    <mergeCell ref="Q6:S6"/>
    <mergeCell ref="T6:Y6"/>
    <mergeCell ref="AA6:AE6"/>
  </mergeCell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128"/>
  <sheetViews>
    <sheetView zoomScale="90" zoomScaleNormal="90" workbookViewId="0">
      <pane xSplit="5" ySplit="8" topLeftCell="K48" activePane="bottomRight" state="frozen"/>
      <selection pane="topRight" activeCell="F1" sqref="F1"/>
      <selection pane="bottomLeft" activeCell="A9" sqref="A9"/>
      <selection pane="bottomRight" activeCell="N57" sqref="N57"/>
    </sheetView>
  </sheetViews>
  <sheetFormatPr defaultRowHeight="15" x14ac:dyDescent="0.25"/>
  <cols>
    <col min="1" max="1" width="5.28515625" customWidth="1"/>
    <col min="2" max="2" width="12.140625" bestFit="1" customWidth="1"/>
    <col min="3" max="3" width="23.42578125" bestFit="1" customWidth="1"/>
    <col min="4" max="4" width="16.140625" bestFit="1" customWidth="1"/>
    <col min="5" max="5" width="37.140625" bestFit="1" customWidth="1"/>
    <col min="6" max="7" width="8.7109375" customWidth="1"/>
    <col min="8" max="8" width="32.42578125" customWidth="1"/>
    <col min="9" max="9" width="11.5703125" customWidth="1"/>
    <col min="10" max="10" width="31.42578125" customWidth="1"/>
    <col min="11" max="11" width="31.5703125" customWidth="1"/>
    <col min="12" max="12" width="12.42578125" bestFit="1" customWidth="1"/>
    <col min="13" max="13" width="8.7109375" customWidth="1"/>
    <col min="14" max="14" width="38.42578125" customWidth="1"/>
    <col min="15" max="15" width="72.140625" customWidth="1"/>
    <col min="16" max="16" width="8.7109375" customWidth="1"/>
    <col min="17" max="17" width="10.42578125" bestFit="1" customWidth="1"/>
    <col min="18" max="18" width="10.85546875" bestFit="1" customWidth="1"/>
    <col min="19" max="19" width="10.140625" bestFit="1" customWidth="1"/>
    <col min="20" max="20" width="15" bestFit="1" customWidth="1"/>
    <col min="21" max="23" width="13.28515625" bestFit="1" customWidth="1"/>
    <col min="24" max="24" width="4.7109375" customWidth="1"/>
    <col min="25" max="26" width="15" bestFit="1" customWidth="1"/>
    <col min="27" max="27" width="14.28515625" customWidth="1"/>
    <col min="28" max="28" width="10.28515625" bestFit="1" customWidth="1"/>
    <col min="29" max="30" width="12.140625" bestFit="1" customWidth="1"/>
    <col min="31" max="31" width="16" bestFit="1" customWidth="1"/>
    <col min="32" max="32" width="12.42578125" bestFit="1" customWidth="1"/>
    <col min="34" max="34" width="12.5703125" bestFit="1" customWidth="1"/>
  </cols>
  <sheetData>
    <row r="1" spans="1:37" x14ac:dyDescent="0.25">
      <c r="A1" s="41" t="s">
        <v>0</v>
      </c>
    </row>
    <row r="2" spans="1:37" x14ac:dyDescent="0.25">
      <c r="A2" s="41" t="s">
        <v>482</v>
      </c>
      <c r="C2" t="s">
        <v>481</v>
      </c>
    </row>
    <row r="3" spans="1:37" x14ac:dyDescent="0.25">
      <c r="A3" s="42" t="s">
        <v>483</v>
      </c>
      <c r="C3" t="s">
        <v>373</v>
      </c>
    </row>
    <row r="4" spans="1:37" x14ac:dyDescent="0.25">
      <c r="A4" s="42" t="s">
        <v>484</v>
      </c>
      <c r="C4" t="s">
        <v>485</v>
      </c>
      <c r="AF4" s="43"/>
    </row>
    <row r="5" spans="1:37" ht="15.75" thickBot="1" x14ac:dyDescent="0.3"/>
    <row r="6" spans="1:37" s="121" customFormat="1" ht="23.45" customHeight="1" x14ac:dyDescent="0.25">
      <c r="A6" s="409" t="s">
        <v>3</v>
      </c>
      <c r="B6" s="411" t="s">
        <v>4</v>
      </c>
      <c r="C6" s="411" t="s">
        <v>5</v>
      </c>
      <c r="D6" s="411" t="s">
        <v>6</v>
      </c>
      <c r="E6" s="413" t="s">
        <v>7</v>
      </c>
      <c r="F6" s="414"/>
      <c r="G6" s="414"/>
      <c r="H6" s="414"/>
      <c r="I6" s="415"/>
      <c r="J6" s="416" t="s">
        <v>8</v>
      </c>
      <c r="K6" s="418" t="s">
        <v>9</v>
      </c>
      <c r="L6" s="419"/>
      <c r="M6" s="420"/>
      <c r="N6" s="413" t="s">
        <v>10</v>
      </c>
      <c r="O6" s="414"/>
      <c r="P6" s="415"/>
      <c r="Q6" s="418" t="s">
        <v>11</v>
      </c>
      <c r="R6" s="419"/>
      <c r="S6" s="420"/>
      <c r="T6" s="416" t="s">
        <v>12</v>
      </c>
      <c r="U6" s="416"/>
      <c r="V6" s="416"/>
      <c r="W6" s="416"/>
      <c r="X6" s="416"/>
      <c r="Y6" s="416"/>
      <c r="Z6" s="126" t="s">
        <v>475</v>
      </c>
      <c r="AA6" s="413" t="s">
        <v>13</v>
      </c>
      <c r="AB6" s="414"/>
      <c r="AC6" s="414"/>
      <c r="AD6" s="414"/>
      <c r="AE6" s="415"/>
      <c r="AF6" s="407" t="s">
        <v>14</v>
      </c>
    </row>
    <row r="7" spans="1:37" s="121" customFormat="1" ht="45" x14ac:dyDescent="0.25">
      <c r="A7" s="410"/>
      <c r="B7" s="412"/>
      <c r="C7" s="412"/>
      <c r="D7" s="412"/>
      <c r="E7" s="123" t="s">
        <v>15</v>
      </c>
      <c r="F7" s="123" t="s">
        <v>16</v>
      </c>
      <c r="G7" s="122" t="s">
        <v>17</v>
      </c>
      <c r="H7" s="122" t="s">
        <v>18</v>
      </c>
      <c r="I7" s="122" t="s">
        <v>19</v>
      </c>
      <c r="J7" s="417"/>
      <c r="K7" s="125" t="s">
        <v>20</v>
      </c>
      <c r="L7" s="125" t="s">
        <v>21</v>
      </c>
      <c r="M7" s="124" t="s">
        <v>22</v>
      </c>
      <c r="N7" s="124" t="s">
        <v>23</v>
      </c>
      <c r="O7" s="124" t="s">
        <v>18</v>
      </c>
      <c r="P7" s="124" t="s">
        <v>24</v>
      </c>
      <c r="Q7" s="125" t="s">
        <v>25</v>
      </c>
      <c r="R7" s="125" t="s">
        <v>26</v>
      </c>
      <c r="S7" s="123" t="s">
        <v>27</v>
      </c>
      <c r="T7" s="123" t="s">
        <v>28</v>
      </c>
      <c r="U7" s="123" t="s">
        <v>29</v>
      </c>
      <c r="V7" s="123" t="s">
        <v>472</v>
      </c>
      <c r="W7" s="123" t="s">
        <v>474</v>
      </c>
      <c r="X7" s="123" t="s">
        <v>30</v>
      </c>
      <c r="Y7" s="123" t="s">
        <v>473</v>
      </c>
      <c r="Z7" s="127" t="s">
        <v>476</v>
      </c>
      <c r="AA7" s="123" t="s">
        <v>32</v>
      </c>
      <c r="AB7" s="123" t="s">
        <v>33</v>
      </c>
      <c r="AC7" s="123" t="s">
        <v>34</v>
      </c>
      <c r="AD7" s="123" t="s">
        <v>35</v>
      </c>
      <c r="AE7" s="123" t="s">
        <v>36</v>
      </c>
      <c r="AF7" s="408"/>
    </row>
    <row r="8" spans="1:37" x14ac:dyDescent="0.25">
      <c r="A8" s="44">
        <v>1</v>
      </c>
      <c r="B8" s="44">
        <f>A8+1</f>
        <v>2</v>
      </c>
      <c r="C8" s="44">
        <f t="shared" ref="C8:AF8" si="0">B8+1</f>
        <v>3</v>
      </c>
      <c r="D8" s="44">
        <f t="shared" si="0"/>
        <v>4</v>
      </c>
      <c r="E8" s="44">
        <f t="shared" si="0"/>
        <v>5</v>
      </c>
      <c r="F8" s="44">
        <f t="shared" si="0"/>
        <v>6</v>
      </c>
      <c r="G8" s="44">
        <f t="shared" si="0"/>
        <v>7</v>
      </c>
      <c r="H8" s="44">
        <f t="shared" si="0"/>
        <v>8</v>
      </c>
      <c r="I8" s="44">
        <f t="shared" si="0"/>
        <v>9</v>
      </c>
      <c r="J8" s="44">
        <f t="shared" si="0"/>
        <v>10</v>
      </c>
      <c r="K8" s="44">
        <f t="shared" si="0"/>
        <v>11</v>
      </c>
      <c r="L8" s="44">
        <f t="shared" si="0"/>
        <v>12</v>
      </c>
      <c r="M8" s="44">
        <f t="shared" si="0"/>
        <v>13</v>
      </c>
      <c r="N8" s="44">
        <f t="shared" si="0"/>
        <v>14</v>
      </c>
      <c r="O8" s="44">
        <f t="shared" si="0"/>
        <v>15</v>
      </c>
      <c r="P8" s="44">
        <f t="shared" si="0"/>
        <v>16</v>
      </c>
      <c r="Q8" s="44">
        <f t="shared" si="0"/>
        <v>17</v>
      </c>
      <c r="R8" s="44">
        <f t="shared" si="0"/>
        <v>18</v>
      </c>
      <c r="S8" s="44">
        <f t="shared" si="0"/>
        <v>19</v>
      </c>
      <c r="T8" s="44">
        <f t="shared" si="0"/>
        <v>20</v>
      </c>
      <c r="U8" s="44">
        <f t="shared" si="0"/>
        <v>21</v>
      </c>
      <c r="V8" s="44">
        <f t="shared" si="0"/>
        <v>22</v>
      </c>
      <c r="W8" s="44">
        <f t="shared" si="0"/>
        <v>23</v>
      </c>
      <c r="X8" s="44">
        <f t="shared" si="0"/>
        <v>24</v>
      </c>
      <c r="Y8" s="44">
        <f t="shared" si="0"/>
        <v>25</v>
      </c>
      <c r="Z8" s="44"/>
      <c r="AA8" s="44">
        <f>Y8+1</f>
        <v>26</v>
      </c>
      <c r="AB8" s="44">
        <f t="shared" si="0"/>
        <v>27</v>
      </c>
      <c r="AC8" s="44">
        <f t="shared" si="0"/>
        <v>28</v>
      </c>
      <c r="AD8" s="44">
        <f t="shared" si="0"/>
        <v>29</v>
      </c>
      <c r="AE8" s="44">
        <f t="shared" si="0"/>
        <v>30</v>
      </c>
      <c r="AF8" s="44">
        <f t="shared" si="0"/>
        <v>31</v>
      </c>
      <c r="AH8" t="s">
        <v>477</v>
      </c>
      <c r="AI8" t="s">
        <v>478</v>
      </c>
      <c r="AJ8" t="s">
        <v>479</v>
      </c>
      <c r="AK8" t="s">
        <v>480</v>
      </c>
    </row>
    <row r="9" spans="1:37" x14ac:dyDescent="0.25">
      <c r="A9" s="6" t="s">
        <v>37</v>
      </c>
      <c r="B9" s="2"/>
      <c r="C9" s="3"/>
      <c r="D9" s="3"/>
      <c r="E9" s="4"/>
      <c r="F9" s="4"/>
      <c r="G9" s="4"/>
      <c r="H9" s="7" t="s">
        <v>38</v>
      </c>
      <c r="I9" s="5"/>
      <c r="J9" s="4"/>
      <c r="K9" s="4"/>
      <c r="L9" s="4"/>
      <c r="M9" s="4"/>
      <c r="N9" s="4"/>
      <c r="O9" s="4"/>
      <c r="P9" s="4"/>
      <c r="Q9" s="139"/>
      <c r="R9" s="139"/>
      <c r="S9" s="5"/>
      <c r="T9" s="4"/>
      <c r="U9" s="45"/>
      <c r="V9" s="45"/>
      <c r="W9" s="45"/>
      <c r="X9" s="45"/>
      <c r="Y9" s="46" t="s">
        <v>38</v>
      </c>
      <c r="Z9" s="46"/>
      <c r="AA9" s="46"/>
      <c r="AB9" s="46"/>
      <c r="AC9" s="46"/>
      <c r="AD9" s="46"/>
      <c r="AE9" s="46"/>
      <c r="AF9" s="46"/>
    </row>
    <row r="10" spans="1:37" x14ac:dyDescent="0.25">
      <c r="A10" s="8">
        <v>1</v>
      </c>
      <c r="B10" s="140" t="s">
        <v>39</v>
      </c>
      <c r="C10" s="141" t="s">
        <v>40</v>
      </c>
      <c r="D10" s="142" t="s">
        <v>41</v>
      </c>
      <c r="E10" s="143" t="s">
        <v>42</v>
      </c>
      <c r="F10" s="144">
        <v>978</v>
      </c>
      <c r="G10" s="145">
        <v>550</v>
      </c>
      <c r="H10" s="146" t="s">
        <v>43</v>
      </c>
      <c r="I10" s="147" t="s">
        <v>44</v>
      </c>
      <c r="J10" s="146" t="s">
        <v>45</v>
      </c>
      <c r="K10" s="148" t="s">
        <v>46</v>
      </c>
      <c r="L10" s="149">
        <f>Q10</f>
        <v>44734</v>
      </c>
      <c r="M10" s="147" t="s">
        <v>47</v>
      </c>
      <c r="N10" s="148" t="s">
        <v>48</v>
      </c>
      <c r="O10" s="150" t="s">
        <v>49</v>
      </c>
      <c r="P10" s="147" t="s">
        <v>50</v>
      </c>
      <c r="Q10" s="151">
        <v>44734</v>
      </c>
      <c r="R10" s="151">
        <v>45098</v>
      </c>
      <c r="S10" s="147" t="s">
        <v>53</v>
      </c>
      <c r="T10" s="143">
        <v>221445765.76576576</v>
      </c>
      <c r="U10" s="51">
        <f t="shared" ref="U10:U24" si="1">T10*11%</f>
        <v>24359034.234234232</v>
      </c>
      <c r="V10" s="52">
        <f>(T10*10%)*(-1)</f>
        <v>-22144576.576576576</v>
      </c>
      <c r="W10" s="52">
        <f t="shared" ref="W10:W24" si="2">T10+V10</f>
        <v>199301189.1891892</v>
      </c>
      <c r="X10" s="49" t="s">
        <v>38</v>
      </c>
      <c r="Y10" s="53">
        <f>T10+U10</f>
        <v>245804800</v>
      </c>
      <c r="Z10" s="48">
        <f t="shared" ref="Z10:Z24" si="3">T10</f>
        <v>221445765.76576576</v>
      </c>
      <c r="AA10" s="53">
        <f>Januari!AE10</f>
        <v>0</v>
      </c>
      <c r="AB10" s="53"/>
      <c r="AC10" s="53"/>
      <c r="AD10" s="53">
        <f>AB10+AC10</f>
        <v>0</v>
      </c>
      <c r="AE10" s="53">
        <f>AA10+AD10</f>
        <v>0</v>
      </c>
      <c r="AF10" s="48"/>
    </row>
    <row r="11" spans="1:37" x14ac:dyDescent="0.25">
      <c r="A11" s="8">
        <f>A10+1</f>
        <v>2</v>
      </c>
      <c r="B11" s="140" t="s">
        <v>39</v>
      </c>
      <c r="C11" s="141" t="s">
        <v>40</v>
      </c>
      <c r="D11" s="142" t="s">
        <v>54</v>
      </c>
      <c r="E11" s="143" t="s">
        <v>55</v>
      </c>
      <c r="F11" s="144">
        <v>28</v>
      </c>
      <c r="G11" s="145">
        <v>0</v>
      </c>
      <c r="H11" s="146" t="s">
        <v>56</v>
      </c>
      <c r="I11" s="147" t="s">
        <v>57</v>
      </c>
      <c r="J11" s="146" t="s">
        <v>58</v>
      </c>
      <c r="K11" s="148" t="s">
        <v>488</v>
      </c>
      <c r="L11" s="149">
        <v>44914</v>
      </c>
      <c r="M11" s="147" t="s">
        <v>47</v>
      </c>
      <c r="N11" s="148" t="s">
        <v>60</v>
      </c>
      <c r="O11" s="150" t="s">
        <v>56</v>
      </c>
      <c r="P11" s="147" t="s">
        <v>50</v>
      </c>
      <c r="Q11" s="151">
        <v>44531</v>
      </c>
      <c r="R11" s="151">
        <v>44895</v>
      </c>
      <c r="S11" s="147" t="s">
        <v>53</v>
      </c>
      <c r="T11" s="143">
        <v>8559091</v>
      </c>
      <c r="U11" s="51">
        <f t="shared" si="1"/>
        <v>941500.01</v>
      </c>
      <c r="V11" s="52">
        <f t="shared" ref="V11:V24" si="4">(T11*10%)*(-1)</f>
        <v>-855909.10000000009</v>
      </c>
      <c r="W11" s="52">
        <f t="shared" si="2"/>
        <v>7703181.9000000004</v>
      </c>
      <c r="X11" s="49" t="s">
        <v>38</v>
      </c>
      <c r="Y11" s="53">
        <f t="shared" ref="Y11:Y24" si="5">T11+U11</f>
        <v>9500591.0099999998</v>
      </c>
      <c r="Z11" s="48">
        <f t="shared" si="3"/>
        <v>8559091</v>
      </c>
      <c r="AA11" s="53">
        <f>Januari!AE11</f>
        <v>0</v>
      </c>
      <c r="AB11" s="53"/>
      <c r="AC11" s="53"/>
      <c r="AD11" s="53">
        <f t="shared" ref="AD11:AD24" si="6">AB11+AC11</f>
        <v>0</v>
      </c>
      <c r="AE11" s="53">
        <f t="shared" ref="AE11:AE24" si="7">AA11+AD11</f>
        <v>0</v>
      </c>
      <c r="AF11" s="48"/>
    </row>
    <row r="12" spans="1:37" x14ac:dyDescent="0.25">
      <c r="A12" s="8">
        <f t="shared" ref="A12:A24" si="8">+A11+1</f>
        <v>3</v>
      </c>
      <c r="B12" s="140" t="s">
        <v>39</v>
      </c>
      <c r="C12" s="141" t="s">
        <v>40</v>
      </c>
      <c r="D12" s="142" t="s">
        <v>54</v>
      </c>
      <c r="E12" s="143" t="s">
        <v>61</v>
      </c>
      <c r="F12" s="144">
        <v>10</v>
      </c>
      <c r="G12" s="145">
        <v>0</v>
      </c>
      <c r="H12" s="146" t="s">
        <v>56</v>
      </c>
      <c r="I12" s="147" t="s">
        <v>57</v>
      </c>
      <c r="J12" s="146" t="s">
        <v>62</v>
      </c>
      <c r="K12" s="148" t="s">
        <v>63</v>
      </c>
      <c r="L12" s="152">
        <f>Q12</f>
        <v>44637</v>
      </c>
      <c r="M12" s="147" t="s">
        <v>47</v>
      </c>
      <c r="N12" s="143" t="s">
        <v>64</v>
      </c>
      <c r="O12" s="150" t="s">
        <v>56</v>
      </c>
      <c r="P12" s="147" t="s">
        <v>50</v>
      </c>
      <c r="Q12" s="153">
        <v>44637</v>
      </c>
      <c r="R12" s="153" t="s">
        <v>66</v>
      </c>
      <c r="S12" s="147" t="s">
        <v>53</v>
      </c>
      <c r="T12" s="143">
        <v>1009009.009009009</v>
      </c>
      <c r="U12" s="51">
        <f t="shared" si="1"/>
        <v>110990.99099099099</v>
      </c>
      <c r="V12" s="52">
        <f t="shared" si="4"/>
        <v>-100900.9009009009</v>
      </c>
      <c r="W12" s="52">
        <f t="shared" si="2"/>
        <v>908108.10810810805</v>
      </c>
      <c r="X12" s="49" t="s">
        <v>38</v>
      </c>
      <c r="Y12" s="53">
        <f t="shared" si="5"/>
        <v>1120000</v>
      </c>
      <c r="Z12" s="48">
        <f t="shared" si="3"/>
        <v>1009009.009009009</v>
      </c>
      <c r="AA12" s="53">
        <f>Januari!AE12</f>
        <v>0</v>
      </c>
      <c r="AB12" s="53"/>
      <c r="AC12" s="53"/>
      <c r="AD12" s="53">
        <f t="shared" si="6"/>
        <v>0</v>
      </c>
      <c r="AE12" s="53">
        <f t="shared" si="7"/>
        <v>0</v>
      </c>
      <c r="AF12" s="48"/>
    </row>
    <row r="13" spans="1:37" x14ac:dyDescent="0.25">
      <c r="A13" s="8">
        <f t="shared" si="8"/>
        <v>4</v>
      </c>
      <c r="B13" s="140" t="s">
        <v>39</v>
      </c>
      <c r="C13" s="141" t="s">
        <v>40</v>
      </c>
      <c r="D13" s="142" t="s">
        <v>54</v>
      </c>
      <c r="E13" s="143" t="s">
        <v>55</v>
      </c>
      <c r="F13" s="144">
        <v>33</v>
      </c>
      <c r="G13" s="145">
        <v>0</v>
      </c>
      <c r="H13" s="146" t="s">
        <v>56</v>
      </c>
      <c r="I13" s="147" t="s">
        <v>67</v>
      </c>
      <c r="J13" s="146" t="s">
        <v>68</v>
      </c>
      <c r="K13" s="148" t="s">
        <v>69</v>
      </c>
      <c r="L13" s="149">
        <v>44531</v>
      </c>
      <c r="M13" s="147" t="s">
        <v>47</v>
      </c>
      <c r="N13" s="148" t="s">
        <v>70</v>
      </c>
      <c r="O13" s="150" t="s">
        <v>56</v>
      </c>
      <c r="P13" s="147" t="s">
        <v>50</v>
      </c>
      <c r="Q13" s="151">
        <v>44531</v>
      </c>
      <c r="R13" s="151">
        <v>44895</v>
      </c>
      <c r="S13" s="147" t="s">
        <v>53</v>
      </c>
      <c r="T13" s="143">
        <v>1500000</v>
      </c>
      <c r="U13" s="51">
        <f t="shared" si="1"/>
        <v>165000</v>
      </c>
      <c r="V13" s="52">
        <f t="shared" si="4"/>
        <v>-150000</v>
      </c>
      <c r="W13" s="52">
        <f t="shared" si="2"/>
        <v>1350000</v>
      </c>
      <c r="X13" s="49" t="s">
        <v>38</v>
      </c>
      <c r="Y13" s="53">
        <f t="shared" si="5"/>
        <v>1665000</v>
      </c>
      <c r="Z13" s="48">
        <f t="shared" si="3"/>
        <v>1500000</v>
      </c>
      <c r="AA13" s="53">
        <f>Januari!AE13</f>
        <v>0</v>
      </c>
      <c r="AB13" s="53"/>
      <c r="AC13" s="53"/>
      <c r="AD13" s="53">
        <f t="shared" si="6"/>
        <v>0</v>
      </c>
      <c r="AE13" s="53">
        <f t="shared" si="7"/>
        <v>0</v>
      </c>
      <c r="AF13" s="48"/>
    </row>
    <row r="14" spans="1:37" x14ac:dyDescent="0.25">
      <c r="A14" s="8">
        <f t="shared" si="8"/>
        <v>5</v>
      </c>
      <c r="B14" s="140" t="s">
        <v>39</v>
      </c>
      <c r="C14" s="141" t="s">
        <v>40</v>
      </c>
      <c r="D14" s="142" t="s">
        <v>41</v>
      </c>
      <c r="E14" s="143" t="s">
        <v>71</v>
      </c>
      <c r="F14" s="144">
        <v>736</v>
      </c>
      <c r="G14" s="145">
        <v>154</v>
      </c>
      <c r="H14" s="146" t="s">
        <v>72</v>
      </c>
      <c r="I14" s="154">
        <v>3812575</v>
      </c>
      <c r="J14" s="146" t="s">
        <v>73</v>
      </c>
      <c r="K14" s="148" t="s">
        <v>74</v>
      </c>
      <c r="L14" s="149" t="s">
        <v>75</v>
      </c>
      <c r="M14" s="147" t="s">
        <v>47</v>
      </c>
      <c r="N14" s="148" t="s">
        <v>76</v>
      </c>
      <c r="O14" s="150" t="s">
        <v>77</v>
      </c>
      <c r="P14" s="147" t="s">
        <v>50</v>
      </c>
      <c r="Q14" s="151" t="s">
        <v>75</v>
      </c>
      <c r="R14" s="151" t="s">
        <v>78</v>
      </c>
      <c r="S14" s="147" t="s">
        <v>53</v>
      </c>
      <c r="T14" s="143">
        <v>115500000</v>
      </c>
      <c r="U14" s="51">
        <f t="shared" si="1"/>
        <v>12705000</v>
      </c>
      <c r="V14" s="52">
        <f t="shared" si="4"/>
        <v>-11550000</v>
      </c>
      <c r="W14" s="52">
        <f t="shared" si="2"/>
        <v>103950000</v>
      </c>
      <c r="X14" s="49" t="s">
        <v>38</v>
      </c>
      <c r="Y14" s="53">
        <f t="shared" si="5"/>
        <v>128205000</v>
      </c>
      <c r="Z14" s="48">
        <f t="shared" si="3"/>
        <v>115500000</v>
      </c>
      <c r="AA14" s="53">
        <f>Januari!AE14</f>
        <v>0</v>
      </c>
      <c r="AB14" s="53"/>
      <c r="AC14" s="53"/>
      <c r="AD14" s="53">
        <f t="shared" si="6"/>
        <v>0</v>
      </c>
      <c r="AE14" s="53">
        <f t="shared" si="7"/>
        <v>0</v>
      </c>
      <c r="AF14" s="48"/>
    </row>
    <row r="15" spans="1:37" x14ac:dyDescent="0.25">
      <c r="A15" s="8">
        <f t="shared" si="8"/>
        <v>6</v>
      </c>
      <c r="B15" s="140" t="s">
        <v>39</v>
      </c>
      <c r="C15" s="141" t="s">
        <v>40</v>
      </c>
      <c r="D15" s="142" t="s">
        <v>41</v>
      </c>
      <c r="E15" s="143" t="s">
        <v>79</v>
      </c>
      <c r="F15" s="144">
        <v>10</v>
      </c>
      <c r="G15" s="145">
        <v>0</v>
      </c>
      <c r="H15" s="146" t="s">
        <v>72</v>
      </c>
      <c r="I15" s="154">
        <v>3812575</v>
      </c>
      <c r="J15" s="146" t="s">
        <v>80</v>
      </c>
      <c r="K15" s="148" t="s">
        <v>81</v>
      </c>
      <c r="L15" s="149">
        <v>43922</v>
      </c>
      <c r="M15" s="147" t="s">
        <v>47</v>
      </c>
      <c r="N15" s="148" t="s">
        <v>82</v>
      </c>
      <c r="O15" s="150" t="s">
        <v>83</v>
      </c>
      <c r="P15" s="147" t="s">
        <v>50</v>
      </c>
      <c r="Q15" s="151">
        <v>43922</v>
      </c>
      <c r="R15" s="151">
        <v>44652</v>
      </c>
      <c r="S15" s="147" t="s">
        <v>53</v>
      </c>
      <c r="T15" s="143">
        <v>21800000</v>
      </c>
      <c r="U15" s="51">
        <f t="shared" si="1"/>
        <v>2398000</v>
      </c>
      <c r="V15" s="52">
        <f t="shared" si="4"/>
        <v>-2180000</v>
      </c>
      <c r="W15" s="52">
        <f t="shared" si="2"/>
        <v>19620000</v>
      </c>
      <c r="X15" s="49" t="s">
        <v>38</v>
      </c>
      <c r="Y15" s="53">
        <f t="shared" si="5"/>
        <v>24198000</v>
      </c>
      <c r="Z15" s="48">
        <f t="shared" si="3"/>
        <v>21800000</v>
      </c>
      <c r="AA15" s="53">
        <f>Januari!AE15</f>
        <v>0</v>
      </c>
      <c r="AB15" s="53"/>
      <c r="AC15" s="53"/>
      <c r="AD15" s="53">
        <f t="shared" si="6"/>
        <v>0</v>
      </c>
      <c r="AE15" s="53">
        <f t="shared" si="7"/>
        <v>0</v>
      </c>
      <c r="AF15" s="48"/>
    </row>
    <row r="16" spans="1:37" x14ac:dyDescent="0.25">
      <c r="A16" s="8">
        <f t="shared" si="8"/>
        <v>7</v>
      </c>
      <c r="B16" s="140" t="s">
        <v>39</v>
      </c>
      <c r="C16" s="141" t="s">
        <v>40</v>
      </c>
      <c r="D16" s="142" t="s">
        <v>54</v>
      </c>
      <c r="E16" s="143" t="s">
        <v>84</v>
      </c>
      <c r="F16" s="144">
        <v>5960</v>
      </c>
      <c r="G16" s="145">
        <v>300</v>
      </c>
      <c r="H16" s="146" t="s">
        <v>85</v>
      </c>
      <c r="I16" s="147" t="s">
        <v>86</v>
      </c>
      <c r="J16" s="146" t="s">
        <v>87</v>
      </c>
      <c r="K16" s="148" t="s">
        <v>88</v>
      </c>
      <c r="L16" s="152">
        <v>44343</v>
      </c>
      <c r="M16" s="147" t="s">
        <v>47</v>
      </c>
      <c r="N16" s="148" t="s">
        <v>89</v>
      </c>
      <c r="O16" s="150" t="s">
        <v>90</v>
      </c>
      <c r="P16" s="147" t="s">
        <v>50</v>
      </c>
      <c r="Q16" s="153" t="s">
        <v>91</v>
      </c>
      <c r="R16" s="153" t="s">
        <v>92</v>
      </c>
      <c r="S16" s="147" t="s">
        <v>53</v>
      </c>
      <c r="T16" s="143">
        <v>79279279.279279277</v>
      </c>
      <c r="U16" s="51">
        <f t="shared" si="1"/>
        <v>8720720.7207207214</v>
      </c>
      <c r="V16" s="52">
        <f t="shared" si="4"/>
        <v>-7927927.927927928</v>
      </c>
      <c r="W16" s="52">
        <f t="shared" si="2"/>
        <v>71351351.351351351</v>
      </c>
      <c r="X16" s="49" t="s">
        <v>38</v>
      </c>
      <c r="Y16" s="53">
        <f t="shared" si="5"/>
        <v>88000000</v>
      </c>
      <c r="Z16" s="48">
        <f t="shared" si="3"/>
        <v>79279279.279279277</v>
      </c>
      <c r="AA16" s="53">
        <f>Januari!AE16</f>
        <v>0</v>
      </c>
      <c r="AB16" s="53"/>
      <c r="AC16" s="53"/>
      <c r="AD16" s="53">
        <f t="shared" si="6"/>
        <v>0</v>
      </c>
      <c r="AE16" s="53">
        <f t="shared" si="7"/>
        <v>0</v>
      </c>
      <c r="AF16" s="48"/>
    </row>
    <row r="17" spans="1:32" x14ac:dyDescent="0.25">
      <c r="A17" s="8">
        <f t="shared" si="8"/>
        <v>8</v>
      </c>
      <c r="B17" s="140" t="s">
        <v>39</v>
      </c>
      <c r="C17" s="141" t="s">
        <v>40</v>
      </c>
      <c r="D17" s="142" t="s">
        <v>54</v>
      </c>
      <c r="E17" s="143" t="s">
        <v>93</v>
      </c>
      <c r="F17" s="144">
        <v>15</v>
      </c>
      <c r="G17" s="145">
        <v>0</v>
      </c>
      <c r="H17" s="146" t="s">
        <v>56</v>
      </c>
      <c r="I17" s="147" t="s">
        <v>67</v>
      </c>
      <c r="J17" s="146" t="s">
        <v>94</v>
      </c>
      <c r="K17" s="148" t="s">
        <v>95</v>
      </c>
      <c r="L17" s="149">
        <v>43873</v>
      </c>
      <c r="M17" s="147" t="s">
        <v>47</v>
      </c>
      <c r="N17" s="148" t="s">
        <v>96</v>
      </c>
      <c r="O17" s="150" t="s">
        <v>56</v>
      </c>
      <c r="P17" s="147" t="s">
        <v>50</v>
      </c>
      <c r="Q17" s="151">
        <v>44718</v>
      </c>
      <c r="R17" s="151">
        <v>45448</v>
      </c>
      <c r="S17" s="147" t="s">
        <v>53</v>
      </c>
      <c r="T17" s="143">
        <v>4545454.5454545459</v>
      </c>
      <c r="U17" s="51">
        <f t="shared" si="1"/>
        <v>500000.00000000006</v>
      </c>
      <c r="V17" s="52">
        <f t="shared" si="4"/>
        <v>-454545.45454545459</v>
      </c>
      <c r="W17" s="52">
        <f t="shared" si="2"/>
        <v>4090909.0909090913</v>
      </c>
      <c r="X17" s="49" t="s">
        <v>38</v>
      </c>
      <c r="Y17" s="53">
        <f t="shared" si="5"/>
        <v>5045454.5454545459</v>
      </c>
      <c r="Z17" s="48">
        <f t="shared" si="3"/>
        <v>4545454.5454545459</v>
      </c>
      <c r="AA17" s="53">
        <f>Januari!AE17</f>
        <v>0</v>
      </c>
      <c r="AB17" s="53"/>
      <c r="AC17" s="53"/>
      <c r="AD17" s="53">
        <f t="shared" si="6"/>
        <v>0</v>
      </c>
      <c r="AE17" s="53">
        <f t="shared" si="7"/>
        <v>0</v>
      </c>
      <c r="AF17" s="48"/>
    </row>
    <row r="18" spans="1:32" x14ac:dyDescent="0.25">
      <c r="A18" s="8">
        <f t="shared" si="8"/>
        <v>9</v>
      </c>
      <c r="B18" s="140" t="s">
        <v>39</v>
      </c>
      <c r="C18" s="141" t="s">
        <v>40</v>
      </c>
      <c r="D18" s="142" t="s">
        <v>54</v>
      </c>
      <c r="E18" s="143" t="s">
        <v>55</v>
      </c>
      <c r="F18" s="144">
        <v>8</v>
      </c>
      <c r="G18" s="145">
        <v>0</v>
      </c>
      <c r="H18" s="146" t="s">
        <v>56</v>
      </c>
      <c r="I18" s="147" t="s">
        <v>57</v>
      </c>
      <c r="J18" s="146" t="s">
        <v>97</v>
      </c>
      <c r="K18" s="148" t="s">
        <v>98</v>
      </c>
      <c r="L18" s="151">
        <v>44188</v>
      </c>
      <c r="M18" s="147" t="s">
        <v>47</v>
      </c>
      <c r="N18" s="148" t="s">
        <v>60</v>
      </c>
      <c r="O18" s="150" t="s">
        <v>56</v>
      </c>
      <c r="P18" s="147" t="s">
        <v>50</v>
      </c>
      <c r="Q18" s="151">
        <v>44188</v>
      </c>
      <c r="R18" s="151">
        <v>44552</v>
      </c>
      <c r="S18" s="147" t="s">
        <v>53</v>
      </c>
      <c r="T18" s="143">
        <v>1204000</v>
      </c>
      <c r="U18" s="51">
        <f t="shared" si="1"/>
        <v>132440</v>
      </c>
      <c r="V18" s="52">
        <f t="shared" si="4"/>
        <v>-120400</v>
      </c>
      <c r="W18" s="52">
        <f t="shared" si="2"/>
        <v>1083600</v>
      </c>
      <c r="X18" s="49" t="s">
        <v>38</v>
      </c>
      <c r="Y18" s="53">
        <f t="shared" si="5"/>
        <v>1336440</v>
      </c>
      <c r="Z18" s="48">
        <f t="shared" si="3"/>
        <v>1204000</v>
      </c>
      <c r="AA18" s="53">
        <f>Januari!AE18</f>
        <v>0</v>
      </c>
      <c r="AB18" s="53"/>
      <c r="AC18" s="53"/>
      <c r="AD18" s="53">
        <f t="shared" si="6"/>
        <v>0</v>
      </c>
      <c r="AE18" s="53">
        <f t="shared" si="7"/>
        <v>0</v>
      </c>
      <c r="AF18" s="48"/>
    </row>
    <row r="19" spans="1:32" x14ac:dyDescent="0.25">
      <c r="A19" s="8">
        <f t="shared" si="8"/>
        <v>10</v>
      </c>
      <c r="B19" s="140" t="s">
        <v>39</v>
      </c>
      <c r="C19" s="141" t="s">
        <v>40</v>
      </c>
      <c r="D19" s="142" t="s">
        <v>54</v>
      </c>
      <c r="E19" s="143" t="s">
        <v>99</v>
      </c>
      <c r="F19" s="144">
        <v>54</v>
      </c>
      <c r="G19" s="145">
        <v>0</v>
      </c>
      <c r="H19" s="146" t="s">
        <v>56</v>
      </c>
      <c r="I19" s="147" t="s">
        <v>57</v>
      </c>
      <c r="J19" s="146" t="s">
        <v>100</v>
      </c>
      <c r="K19" s="148" t="s">
        <v>101</v>
      </c>
      <c r="L19" s="151">
        <v>44193</v>
      </c>
      <c r="M19" s="147" t="s">
        <v>47</v>
      </c>
      <c r="N19" s="148" t="s">
        <v>102</v>
      </c>
      <c r="O19" s="150" t="s">
        <v>56</v>
      </c>
      <c r="P19" s="147" t="s">
        <v>50</v>
      </c>
      <c r="Q19" s="151">
        <v>44193</v>
      </c>
      <c r="R19" s="151">
        <v>44557</v>
      </c>
      <c r="S19" s="147" t="s">
        <v>53</v>
      </c>
      <c r="T19" s="143">
        <v>5341820</v>
      </c>
      <c r="U19" s="51">
        <f t="shared" si="1"/>
        <v>587600.19999999995</v>
      </c>
      <c r="V19" s="52">
        <f t="shared" si="4"/>
        <v>-534182</v>
      </c>
      <c r="W19" s="52">
        <f t="shared" si="2"/>
        <v>4807638</v>
      </c>
      <c r="X19" s="49" t="s">
        <v>38</v>
      </c>
      <c r="Y19" s="53">
        <f t="shared" si="5"/>
        <v>5929420.2000000002</v>
      </c>
      <c r="Z19" s="48">
        <f t="shared" si="3"/>
        <v>5341820</v>
      </c>
      <c r="AA19" s="53">
        <f>Januari!AE19</f>
        <v>0</v>
      </c>
      <c r="AB19" s="53"/>
      <c r="AC19" s="53"/>
      <c r="AD19" s="53">
        <f t="shared" si="6"/>
        <v>0</v>
      </c>
      <c r="AE19" s="53">
        <f t="shared" si="7"/>
        <v>0</v>
      </c>
      <c r="AF19" s="48"/>
    </row>
    <row r="20" spans="1:32" x14ac:dyDescent="0.25">
      <c r="A20" s="8">
        <f t="shared" si="8"/>
        <v>11</v>
      </c>
      <c r="B20" s="140" t="s">
        <v>39</v>
      </c>
      <c r="C20" s="141" t="s">
        <v>40</v>
      </c>
      <c r="D20" s="142" t="s">
        <v>41</v>
      </c>
      <c r="E20" s="143" t="s">
        <v>103</v>
      </c>
      <c r="F20" s="144">
        <v>620</v>
      </c>
      <c r="G20" s="145">
        <v>0</v>
      </c>
      <c r="H20" s="146" t="s">
        <v>104</v>
      </c>
      <c r="I20" s="147" t="s">
        <v>105</v>
      </c>
      <c r="J20" s="146" t="s">
        <v>106</v>
      </c>
      <c r="K20" s="148" t="s">
        <v>107</v>
      </c>
      <c r="L20" s="152">
        <v>44013</v>
      </c>
      <c r="M20" s="147" t="s">
        <v>47</v>
      </c>
      <c r="N20" s="148" t="s">
        <v>108</v>
      </c>
      <c r="O20" s="150" t="s">
        <v>104</v>
      </c>
      <c r="P20" s="147" t="s">
        <v>50</v>
      </c>
      <c r="Q20" s="153">
        <v>44013</v>
      </c>
      <c r="R20" s="151">
        <v>44377</v>
      </c>
      <c r="S20" s="147" t="s">
        <v>53</v>
      </c>
      <c r="T20" s="143">
        <v>1600000</v>
      </c>
      <c r="U20" s="51">
        <f t="shared" si="1"/>
        <v>176000</v>
      </c>
      <c r="V20" s="52">
        <f t="shared" si="4"/>
        <v>-160000</v>
      </c>
      <c r="W20" s="52">
        <f t="shared" si="2"/>
        <v>1440000</v>
      </c>
      <c r="X20" s="49" t="s">
        <v>38</v>
      </c>
      <c r="Y20" s="53">
        <f t="shared" si="5"/>
        <v>1776000</v>
      </c>
      <c r="Z20" s="48">
        <f t="shared" si="3"/>
        <v>1600000</v>
      </c>
      <c r="AA20" s="53">
        <f>Januari!AE20</f>
        <v>0</v>
      </c>
      <c r="AB20" s="53"/>
      <c r="AC20" s="53"/>
      <c r="AD20" s="53">
        <f t="shared" si="6"/>
        <v>0</v>
      </c>
      <c r="AE20" s="53">
        <f t="shared" si="7"/>
        <v>0</v>
      </c>
      <c r="AF20" s="50"/>
    </row>
    <row r="21" spans="1:32" x14ac:dyDescent="0.25">
      <c r="A21" s="8">
        <f t="shared" si="8"/>
        <v>12</v>
      </c>
      <c r="B21" s="140" t="s">
        <v>39</v>
      </c>
      <c r="C21" s="141" t="s">
        <v>40</v>
      </c>
      <c r="D21" s="142" t="s">
        <v>54</v>
      </c>
      <c r="E21" s="143" t="s">
        <v>109</v>
      </c>
      <c r="F21" s="144">
        <v>33</v>
      </c>
      <c r="G21" s="145">
        <v>0</v>
      </c>
      <c r="H21" s="146" t="s">
        <v>56</v>
      </c>
      <c r="I21" s="147" t="s">
        <v>67</v>
      </c>
      <c r="J21" s="146" t="s">
        <v>110</v>
      </c>
      <c r="K21" s="148" t="s">
        <v>111</v>
      </c>
      <c r="L21" s="149">
        <v>44013</v>
      </c>
      <c r="M21" s="147" t="s">
        <v>47</v>
      </c>
      <c r="N21" s="148" t="s">
        <v>112</v>
      </c>
      <c r="O21" s="150" t="s">
        <v>56</v>
      </c>
      <c r="P21" s="147" t="s">
        <v>50</v>
      </c>
      <c r="Q21" s="151">
        <v>44742</v>
      </c>
      <c r="R21" s="151">
        <v>45106</v>
      </c>
      <c r="S21" s="147" t="s">
        <v>53</v>
      </c>
      <c r="T21" s="143">
        <v>975000</v>
      </c>
      <c r="U21" s="51">
        <f t="shared" si="1"/>
        <v>107250</v>
      </c>
      <c r="V21" s="52">
        <f t="shared" si="4"/>
        <v>-97500</v>
      </c>
      <c r="W21" s="52">
        <f t="shared" si="2"/>
        <v>877500</v>
      </c>
      <c r="X21" s="49" t="s">
        <v>38</v>
      </c>
      <c r="Y21" s="53">
        <f t="shared" si="5"/>
        <v>1082250</v>
      </c>
      <c r="Z21" s="48">
        <f t="shared" si="3"/>
        <v>975000</v>
      </c>
      <c r="AA21" s="53">
        <f>Januari!AE21</f>
        <v>0</v>
      </c>
      <c r="AB21" s="53"/>
      <c r="AC21" s="53"/>
      <c r="AD21" s="53">
        <f t="shared" si="6"/>
        <v>0</v>
      </c>
      <c r="AE21" s="53">
        <f t="shared" si="7"/>
        <v>0</v>
      </c>
      <c r="AF21" s="50"/>
    </row>
    <row r="22" spans="1:32" x14ac:dyDescent="0.25">
      <c r="A22" s="8">
        <f t="shared" si="8"/>
        <v>13</v>
      </c>
      <c r="B22" s="140" t="s">
        <v>39</v>
      </c>
      <c r="C22" s="141" t="s">
        <v>40</v>
      </c>
      <c r="D22" s="142" t="s">
        <v>41</v>
      </c>
      <c r="E22" s="143" t="s">
        <v>113</v>
      </c>
      <c r="F22" s="144">
        <v>1385</v>
      </c>
      <c r="G22" s="145">
        <v>0</v>
      </c>
      <c r="H22" s="146" t="s">
        <v>114</v>
      </c>
      <c r="I22" s="147" t="s">
        <v>115</v>
      </c>
      <c r="J22" s="146" t="s">
        <v>116</v>
      </c>
      <c r="K22" s="148" t="s">
        <v>117</v>
      </c>
      <c r="L22" s="152">
        <v>44706</v>
      </c>
      <c r="M22" s="147" t="s">
        <v>47</v>
      </c>
      <c r="N22" s="143" t="s">
        <v>118</v>
      </c>
      <c r="O22" s="150" t="s">
        <v>90</v>
      </c>
      <c r="P22" s="147" t="s">
        <v>50</v>
      </c>
      <c r="Q22" s="153">
        <v>44690</v>
      </c>
      <c r="R22" s="153">
        <v>45420</v>
      </c>
      <c r="S22" s="147" t="s">
        <v>53</v>
      </c>
      <c r="T22" s="143">
        <v>10810810.81081081</v>
      </c>
      <c r="U22" s="51">
        <f t="shared" si="1"/>
        <v>1189189.1891891891</v>
      </c>
      <c r="V22" s="52">
        <f t="shared" si="4"/>
        <v>-1081081.0810810809</v>
      </c>
      <c r="W22" s="52">
        <f t="shared" si="2"/>
        <v>9729729.7297297288</v>
      </c>
      <c r="X22" s="49" t="s">
        <v>38</v>
      </c>
      <c r="Y22" s="53">
        <f t="shared" si="5"/>
        <v>12000000</v>
      </c>
      <c r="Z22" s="48">
        <f t="shared" si="3"/>
        <v>10810810.81081081</v>
      </c>
      <c r="AA22" s="53">
        <f>Januari!AE22</f>
        <v>0</v>
      </c>
      <c r="AB22" s="53"/>
      <c r="AC22" s="53"/>
      <c r="AD22" s="53">
        <f t="shared" si="6"/>
        <v>0</v>
      </c>
      <c r="AE22" s="53">
        <f t="shared" si="7"/>
        <v>0</v>
      </c>
      <c r="AF22" s="54" t="s">
        <v>38</v>
      </c>
    </row>
    <row r="23" spans="1:32" x14ac:dyDescent="0.25">
      <c r="A23" s="8">
        <f t="shared" si="8"/>
        <v>14</v>
      </c>
      <c r="B23" s="140" t="s">
        <v>39</v>
      </c>
      <c r="C23" s="141" t="s">
        <v>40</v>
      </c>
      <c r="D23" s="142" t="s">
        <v>121</v>
      </c>
      <c r="E23" s="143" t="s">
        <v>122</v>
      </c>
      <c r="F23" s="144" t="s">
        <v>38</v>
      </c>
      <c r="G23" s="145">
        <v>0</v>
      </c>
      <c r="H23" s="146" t="s">
        <v>121</v>
      </c>
      <c r="I23" s="147" t="s">
        <v>38</v>
      </c>
      <c r="J23" s="146" t="s">
        <v>123</v>
      </c>
      <c r="K23" s="148" t="s">
        <v>124</v>
      </c>
      <c r="L23" s="152">
        <v>44706</v>
      </c>
      <c r="M23" s="147" t="s">
        <v>47</v>
      </c>
      <c r="N23" s="143" t="s">
        <v>125</v>
      </c>
      <c r="O23" s="150" t="s">
        <v>126</v>
      </c>
      <c r="P23" s="147" t="s">
        <v>50</v>
      </c>
      <c r="Q23" s="153" t="s">
        <v>127</v>
      </c>
      <c r="R23" s="153" t="s">
        <v>128</v>
      </c>
      <c r="S23" s="147" t="s">
        <v>53</v>
      </c>
      <c r="T23" s="143">
        <v>84000000</v>
      </c>
      <c r="U23" s="51">
        <f t="shared" si="1"/>
        <v>9240000</v>
      </c>
      <c r="V23" s="52">
        <f t="shared" si="4"/>
        <v>-8400000</v>
      </c>
      <c r="W23" s="52">
        <f t="shared" si="2"/>
        <v>75600000</v>
      </c>
      <c r="X23" s="49" t="s">
        <v>38</v>
      </c>
      <c r="Y23" s="53">
        <f t="shared" si="5"/>
        <v>93240000</v>
      </c>
      <c r="Z23" s="48">
        <f t="shared" si="3"/>
        <v>84000000</v>
      </c>
      <c r="AA23" s="53">
        <f>Januari!AE23</f>
        <v>0</v>
      </c>
      <c r="AB23" s="53"/>
      <c r="AC23" s="53"/>
      <c r="AD23" s="53">
        <f t="shared" si="6"/>
        <v>0</v>
      </c>
      <c r="AE23" s="53">
        <f t="shared" si="7"/>
        <v>0</v>
      </c>
      <c r="AF23" s="54"/>
    </row>
    <row r="24" spans="1:32" x14ac:dyDescent="0.25">
      <c r="A24" s="8">
        <f t="shared" si="8"/>
        <v>15</v>
      </c>
      <c r="B24" s="140" t="s">
        <v>39</v>
      </c>
      <c r="C24" s="141" t="s">
        <v>40</v>
      </c>
      <c r="D24" s="34"/>
      <c r="E24" s="7" t="s">
        <v>119</v>
      </c>
      <c r="F24" s="35"/>
      <c r="G24" s="193"/>
      <c r="H24" s="194"/>
      <c r="I24" s="5"/>
      <c r="J24" s="194"/>
      <c r="K24" s="38"/>
      <c r="L24" s="184"/>
      <c r="M24" s="5"/>
      <c r="N24" s="7"/>
      <c r="O24" s="4"/>
      <c r="P24" s="5"/>
      <c r="Q24" s="195"/>
      <c r="R24" s="195"/>
      <c r="S24" s="5"/>
      <c r="T24" s="7">
        <v>37696338.002457023</v>
      </c>
      <c r="U24" s="51">
        <f t="shared" si="1"/>
        <v>4146597.1802702723</v>
      </c>
      <c r="V24" s="52">
        <f t="shared" si="4"/>
        <v>-3769633.8002457023</v>
      </c>
      <c r="W24" s="52">
        <f t="shared" si="2"/>
        <v>33926704.20221132</v>
      </c>
      <c r="X24" s="49" t="s">
        <v>38</v>
      </c>
      <c r="Y24" s="53">
        <f t="shared" si="5"/>
        <v>41842935.182727292</v>
      </c>
      <c r="Z24" s="48">
        <f t="shared" si="3"/>
        <v>37696338.002457023</v>
      </c>
      <c r="AA24" s="53">
        <f>Januari!AE24</f>
        <v>0</v>
      </c>
      <c r="AB24" s="46"/>
      <c r="AC24" s="46"/>
      <c r="AD24" s="53">
        <f t="shared" si="6"/>
        <v>0</v>
      </c>
      <c r="AE24" s="53">
        <f t="shared" si="7"/>
        <v>0</v>
      </c>
      <c r="AF24" s="196"/>
    </row>
    <row r="25" spans="1:32" x14ac:dyDescent="0.25">
      <c r="A25" s="8"/>
      <c r="B25" s="9"/>
      <c r="C25" s="10"/>
      <c r="D25" s="11"/>
      <c r="E25" s="12"/>
      <c r="F25" s="13"/>
      <c r="G25" s="13"/>
      <c r="H25" s="13">
        <v>0</v>
      </c>
      <c r="I25" s="13"/>
      <c r="J25" s="13"/>
      <c r="K25" s="13"/>
      <c r="L25" s="155"/>
      <c r="M25" s="13"/>
      <c r="N25" s="13"/>
      <c r="O25" s="13"/>
      <c r="P25" s="13"/>
      <c r="Q25" s="155"/>
      <c r="R25" s="155"/>
      <c r="S25" s="13"/>
      <c r="T25" s="13">
        <f>SUM(T10:T24)</f>
        <v>595266568.41277647</v>
      </c>
      <c r="U25" s="13">
        <f t="shared" ref="U25:AE25" si="9">SUM(U10:U24)</f>
        <v>65479322.525405414</v>
      </c>
      <c r="V25" s="13">
        <f t="shared" si="9"/>
        <v>-59526656.841277637</v>
      </c>
      <c r="W25" s="13">
        <f t="shared" si="9"/>
        <v>535739911.57149881</v>
      </c>
      <c r="X25" s="13">
        <f t="shared" si="9"/>
        <v>0</v>
      </c>
      <c r="Y25" s="13">
        <f t="shared" si="9"/>
        <v>660745890.93818188</v>
      </c>
      <c r="Z25" s="13">
        <f t="shared" si="9"/>
        <v>595266568.41277647</v>
      </c>
      <c r="AA25" s="13">
        <f t="shared" si="9"/>
        <v>0</v>
      </c>
      <c r="AB25" s="13">
        <f t="shared" si="9"/>
        <v>0</v>
      </c>
      <c r="AC25" s="13">
        <f t="shared" si="9"/>
        <v>0</v>
      </c>
      <c r="AD25" s="13">
        <f t="shared" si="9"/>
        <v>0</v>
      </c>
      <c r="AE25" s="13">
        <f t="shared" si="9"/>
        <v>0</v>
      </c>
      <c r="AF25" s="55">
        <v>0</v>
      </c>
    </row>
    <row r="26" spans="1:32" x14ac:dyDescent="0.25">
      <c r="A26" s="14" t="s">
        <v>129</v>
      </c>
      <c r="B26" s="15"/>
      <c r="C26" s="16"/>
      <c r="D26" s="17"/>
      <c r="E26" s="18"/>
      <c r="F26" s="19"/>
      <c r="G26" s="20"/>
      <c r="H26" s="21"/>
      <c r="I26" s="22"/>
      <c r="J26" s="21"/>
      <c r="K26" s="23"/>
      <c r="L26" s="156"/>
      <c r="M26" s="22"/>
      <c r="N26" s="18"/>
      <c r="O26" s="24"/>
      <c r="P26" s="22"/>
      <c r="Q26" s="156"/>
      <c r="R26" s="156"/>
      <c r="S26" s="22"/>
      <c r="T26" s="18"/>
      <c r="U26" s="56"/>
      <c r="V26" s="52"/>
      <c r="W26" s="56"/>
      <c r="X26" s="58"/>
      <c r="Y26" s="59"/>
      <c r="Z26" s="56"/>
      <c r="AA26" s="53">
        <f>Januari!AE26</f>
        <v>0</v>
      </c>
      <c r="AB26" s="59"/>
      <c r="AC26" s="59"/>
      <c r="AD26" s="59"/>
      <c r="AE26" s="59"/>
      <c r="AF26" s="57"/>
    </row>
    <row r="27" spans="1:32" x14ac:dyDescent="0.25">
      <c r="A27" s="8">
        <v>1</v>
      </c>
      <c r="B27" s="140" t="s">
        <v>39</v>
      </c>
      <c r="C27" s="141" t="s">
        <v>130</v>
      </c>
      <c r="D27" s="142" t="s">
        <v>131</v>
      </c>
      <c r="E27" s="143" t="s">
        <v>132</v>
      </c>
      <c r="F27" s="144">
        <v>530</v>
      </c>
      <c r="G27" s="145">
        <v>0</v>
      </c>
      <c r="H27" s="146" t="s">
        <v>133</v>
      </c>
      <c r="I27" s="25" t="s">
        <v>134</v>
      </c>
      <c r="J27" s="146" t="s">
        <v>135</v>
      </c>
      <c r="K27" s="26" t="s">
        <v>136</v>
      </c>
      <c r="L27" s="149">
        <v>44508</v>
      </c>
      <c r="M27" s="147" t="s">
        <v>47</v>
      </c>
      <c r="N27" s="148" t="s">
        <v>137</v>
      </c>
      <c r="O27" s="150" t="s">
        <v>138</v>
      </c>
      <c r="P27" s="147" t="s">
        <v>50</v>
      </c>
      <c r="Q27" s="151">
        <v>44508</v>
      </c>
      <c r="R27" s="151">
        <v>44872</v>
      </c>
      <c r="S27" s="147" t="s">
        <v>53</v>
      </c>
      <c r="T27" s="143">
        <v>3470000</v>
      </c>
      <c r="U27" s="51">
        <f>T27*11%</f>
        <v>381700</v>
      </c>
      <c r="V27" s="52">
        <f>(T27*10%)*(-1)</f>
        <v>-347000</v>
      </c>
      <c r="W27" s="52">
        <f>T27+V27</f>
        <v>3123000</v>
      </c>
      <c r="X27" s="61"/>
      <c r="Y27" s="62">
        <f>T27+U27</f>
        <v>3851700</v>
      </c>
      <c r="Z27" s="51">
        <f>T27</f>
        <v>3470000</v>
      </c>
      <c r="AA27" s="53">
        <f>Januari!AE27</f>
        <v>0</v>
      </c>
      <c r="AB27" s="62"/>
      <c r="AC27" s="62"/>
      <c r="AD27" s="53">
        <f>AB27+AC27</f>
        <v>0</v>
      </c>
      <c r="AE27" s="53">
        <f>AA27+AD27</f>
        <v>0</v>
      </c>
      <c r="AF27" s="61"/>
    </row>
    <row r="28" spans="1:32" x14ac:dyDescent="0.25">
      <c r="A28" s="8">
        <f t="shared" ref="A28:A62" si="10">+A27+1</f>
        <v>2</v>
      </c>
      <c r="B28" s="140" t="s">
        <v>39</v>
      </c>
      <c r="C28" s="141" t="s">
        <v>130</v>
      </c>
      <c r="D28" s="142" t="s">
        <v>131</v>
      </c>
      <c r="E28" s="143" t="s">
        <v>132</v>
      </c>
      <c r="F28" s="144">
        <v>80</v>
      </c>
      <c r="G28" s="145">
        <v>0</v>
      </c>
      <c r="H28" s="146" t="s">
        <v>133</v>
      </c>
      <c r="I28" s="25" t="s">
        <v>134</v>
      </c>
      <c r="J28" s="146" t="s">
        <v>135</v>
      </c>
      <c r="K28" s="26" t="s">
        <v>139</v>
      </c>
      <c r="L28" s="149">
        <v>44508</v>
      </c>
      <c r="M28" s="147" t="s">
        <v>47</v>
      </c>
      <c r="N28" s="148" t="s">
        <v>140</v>
      </c>
      <c r="O28" s="150" t="s">
        <v>138</v>
      </c>
      <c r="P28" s="147" t="s">
        <v>50</v>
      </c>
      <c r="Q28" s="151">
        <v>44508</v>
      </c>
      <c r="R28" s="151">
        <v>44872</v>
      </c>
      <c r="S28" s="147" t="s">
        <v>53</v>
      </c>
      <c r="T28" s="143">
        <v>907272.72727272718</v>
      </c>
      <c r="U28" s="51">
        <f t="shared" ref="U28:U60" si="11">T28*11%</f>
        <v>99799.999999999985</v>
      </c>
      <c r="V28" s="52">
        <f t="shared" ref="V28:V61" si="12">(T28*10%)*(-1)</f>
        <v>-90727.272727272721</v>
      </c>
      <c r="W28" s="52">
        <f t="shared" ref="W28:W61" si="13">T28+V28</f>
        <v>816545.45454545447</v>
      </c>
      <c r="X28" s="61"/>
      <c r="Y28" s="62">
        <f t="shared" ref="Y28:Y74" si="14">T28+U28</f>
        <v>1007072.7272727272</v>
      </c>
      <c r="Z28" s="51">
        <f t="shared" ref="Z28:Z74" si="15">T28</f>
        <v>907272.72727272718</v>
      </c>
      <c r="AA28" s="53">
        <f>Januari!AE28</f>
        <v>0</v>
      </c>
      <c r="AB28" s="62"/>
      <c r="AC28" s="62"/>
      <c r="AD28" s="53">
        <f t="shared" ref="AD28:AD62" si="16">AB28+AC28</f>
        <v>0</v>
      </c>
      <c r="AE28" s="53">
        <f t="shared" ref="AE28:AE62" si="17">AA28+AD28</f>
        <v>0</v>
      </c>
      <c r="AF28" s="61"/>
    </row>
    <row r="29" spans="1:32" x14ac:dyDescent="0.25">
      <c r="A29" s="8">
        <f t="shared" si="10"/>
        <v>3</v>
      </c>
      <c r="B29" s="140" t="s">
        <v>39</v>
      </c>
      <c r="C29" s="141" t="s">
        <v>130</v>
      </c>
      <c r="D29" s="142" t="s">
        <v>131</v>
      </c>
      <c r="E29" s="143" t="s">
        <v>132</v>
      </c>
      <c r="F29" s="144">
        <v>82</v>
      </c>
      <c r="G29" s="145">
        <v>0</v>
      </c>
      <c r="H29" s="146" t="s">
        <v>133</v>
      </c>
      <c r="I29" s="25" t="s">
        <v>134</v>
      </c>
      <c r="J29" s="146" t="s">
        <v>135</v>
      </c>
      <c r="K29" s="26" t="s">
        <v>141</v>
      </c>
      <c r="L29" s="149">
        <v>44508</v>
      </c>
      <c r="M29" s="147" t="s">
        <v>47</v>
      </c>
      <c r="N29" s="148" t="s">
        <v>142</v>
      </c>
      <c r="O29" s="150" t="s">
        <v>138</v>
      </c>
      <c r="P29" s="147" t="s">
        <v>50</v>
      </c>
      <c r="Q29" s="151">
        <v>44508</v>
      </c>
      <c r="R29" s="151">
        <v>44872</v>
      </c>
      <c r="S29" s="147" t="s">
        <v>53</v>
      </c>
      <c r="T29" s="143">
        <v>580000</v>
      </c>
      <c r="U29" s="51">
        <f t="shared" si="11"/>
        <v>63800</v>
      </c>
      <c r="V29" s="52">
        <f t="shared" si="12"/>
        <v>-58000</v>
      </c>
      <c r="W29" s="52">
        <f t="shared" si="13"/>
        <v>522000</v>
      </c>
      <c r="X29" s="61"/>
      <c r="Y29" s="62">
        <f t="shared" si="14"/>
        <v>643800</v>
      </c>
      <c r="Z29" s="51">
        <f t="shared" si="15"/>
        <v>580000</v>
      </c>
      <c r="AA29" s="53">
        <f>Januari!AE29</f>
        <v>0</v>
      </c>
      <c r="AB29" s="62"/>
      <c r="AC29" s="62"/>
      <c r="AD29" s="53">
        <f t="shared" si="16"/>
        <v>0</v>
      </c>
      <c r="AE29" s="53">
        <f t="shared" si="17"/>
        <v>0</v>
      </c>
      <c r="AF29" s="61"/>
    </row>
    <row r="30" spans="1:32" x14ac:dyDescent="0.25">
      <c r="A30" s="8">
        <f t="shared" si="10"/>
        <v>4</v>
      </c>
      <c r="B30" s="140" t="s">
        <v>39</v>
      </c>
      <c r="C30" s="141" t="s">
        <v>130</v>
      </c>
      <c r="D30" s="142" t="s">
        <v>131</v>
      </c>
      <c r="E30" s="143" t="s">
        <v>132</v>
      </c>
      <c r="F30" s="144">
        <v>100</v>
      </c>
      <c r="G30" s="145">
        <v>0</v>
      </c>
      <c r="H30" s="146" t="s">
        <v>133</v>
      </c>
      <c r="I30" s="25" t="s">
        <v>134</v>
      </c>
      <c r="J30" s="146" t="s">
        <v>135</v>
      </c>
      <c r="K30" s="26" t="s">
        <v>143</v>
      </c>
      <c r="L30" s="149">
        <v>44508</v>
      </c>
      <c r="M30" s="147" t="s">
        <v>47</v>
      </c>
      <c r="N30" s="148" t="s">
        <v>144</v>
      </c>
      <c r="O30" s="150" t="s">
        <v>138</v>
      </c>
      <c r="P30" s="147" t="s">
        <v>50</v>
      </c>
      <c r="Q30" s="151">
        <v>44508</v>
      </c>
      <c r="R30" s="151">
        <v>44872</v>
      </c>
      <c r="S30" s="147" t="s">
        <v>53</v>
      </c>
      <c r="T30" s="143">
        <v>1030909.0909090908</v>
      </c>
      <c r="U30" s="51">
        <f t="shared" si="11"/>
        <v>113399.99999999999</v>
      </c>
      <c r="V30" s="52">
        <f t="shared" si="12"/>
        <v>-103090.90909090909</v>
      </c>
      <c r="W30" s="52">
        <f t="shared" si="13"/>
        <v>927818.18181818177</v>
      </c>
      <c r="X30" s="61"/>
      <c r="Y30" s="62">
        <f t="shared" si="14"/>
        <v>1144309.0909090908</v>
      </c>
      <c r="Z30" s="51">
        <f t="shared" si="15"/>
        <v>1030909.0909090908</v>
      </c>
      <c r="AA30" s="53">
        <f>Januari!AE30</f>
        <v>0</v>
      </c>
      <c r="AB30" s="62"/>
      <c r="AC30" s="62"/>
      <c r="AD30" s="53">
        <f t="shared" si="16"/>
        <v>0</v>
      </c>
      <c r="AE30" s="53">
        <f t="shared" si="17"/>
        <v>0</v>
      </c>
      <c r="AF30" s="61"/>
    </row>
    <row r="31" spans="1:32" x14ac:dyDescent="0.25">
      <c r="A31" s="8">
        <f t="shared" si="10"/>
        <v>5</v>
      </c>
      <c r="B31" s="140" t="s">
        <v>39</v>
      </c>
      <c r="C31" s="141" t="s">
        <v>130</v>
      </c>
      <c r="D31" s="142" t="s">
        <v>131</v>
      </c>
      <c r="E31" s="143" t="s">
        <v>132</v>
      </c>
      <c r="F31" s="144">
        <v>150</v>
      </c>
      <c r="G31" s="145">
        <v>0</v>
      </c>
      <c r="H31" s="146" t="s">
        <v>133</v>
      </c>
      <c r="I31" s="25" t="s">
        <v>134</v>
      </c>
      <c r="J31" s="146" t="s">
        <v>135</v>
      </c>
      <c r="K31" s="26" t="s">
        <v>489</v>
      </c>
      <c r="L31" s="149">
        <v>44914</v>
      </c>
      <c r="M31" s="147" t="s">
        <v>47</v>
      </c>
      <c r="N31" s="148" t="s">
        <v>146</v>
      </c>
      <c r="O31" s="150" t="s">
        <v>138</v>
      </c>
      <c r="P31" s="147" t="s">
        <v>50</v>
      </c>
      <c r="Q31" s="149">
        <v>44914</v>
      </c>
      <c r="R31" s="151">
        <v>45278</v>
      </c>
      <c r="S31" s="147" t="s">
        <v>53</v>
      </c>
      <c r="T31" s="143">
        <v>865667</v>
      </c>
      <c r="U31" s="51">
        <f t="shared" si="11"/>
        <v>95223.37</v>
      </c>
      <c r="V31" s="52">
        <f t="shared" si="12"/>
        <v>-86566.700000000012</v>
      </c>
      <c r="W31" s="52">
        <f t="shared" si="13"/>
        <v>779100.3</v>
      </c>
      <c r="X31" s="61"/>
      <c r="Y31" s="62">
        <f t="shared" si="14"/>
        <v>960890.37</v>
      </c>
      <c r="Z31" s="51">
        <f t="shared" si="15"/>
        <v>865667</v>
      </c>
      <c r="AA31" s="53">
        <f>Januari!AE31</f>
        <v>0</v>
      </c>
      <c r="AB31" s="62"/>
      <c r="AC31" s="62"/>
      <c r="AD31" s="53">
        <f t="shared" si="16"/>
        <v>0</v>
      </c>
      <c r="AE31" s="53">
        <f t="shared" si="17"/>
        <v>0</v>
      </c>
      <c r="AF31" s="61"/>
    </row>
    <row r="32" spans="1:32" x14ac:dyDescent="0.25">
      <c r="A32" s="8">
        <f t="shared" si="10"/>
        <v>6</v>
      </c>
      <c r="B32" s="140" t="s">
        <v>39</v>
      </c>
      <c r="C32" s="141" t="s">
        <v>130</v>
      </c>
      <c r="D32" s="142" t="s">
        <v>131</v>
      </c>
      <c r="E32" s="143" t="s">
        <v>132</v>
      </c>
      <c r="F32" s="144">
        <v>559</v>
      </c>
      <c r="G32" s="145">
        <v>0</v>
      </c>
      <c r="H32" s="146" t="s">
        <v>133</v>
      </c>
      <c r="I32" s="25" t="s">
        <v>134</v>
      </c>
      <c r="J32" s="146" t="s">
        <v>135</v>
      </c>
      <c r="K32" s="26" t="s">
        <v>489</v>
      </c>
      <c r="L32" s="149">
        <v>44914</v>
      </c>
      <c r="M32" s="147" t="s">
        <v>47</v>
      </c>
      <c r="N32" s="148" t="s">
        <v>148</v>
      </c>
      <c r="O32" s="150" t="s">
        <v>138</v>
      </c>
      <c r="P32" s="147" t="s">
        <v>50</v>
      </c>
      <c r="Q32" s="149">
        <v>44914</v>
      </c>
      <c r="R32" s="151">
        <v>45278</v>
      </c>
      <c r="S32" s="147" t="s">
        <v>53</v>
      </c>
      <c r="T32" s="143">
        <v>8161818.1818181826</v>
      </c>
      <c r="U32" s="51">
        <f t="shared" si="11"/>
        <v>897800.00000000012</v>
      </c>
      <c r="V32" s="52">
        <f t="shared" si="12"/>
        <v>-816181.81818181835</v>
      </c>
      <c r="W32" s="52">
        <f t="shared" si="13"/>
        <v>7345636.3636363642</v>
      </c>
      <c r="X32" s="61"/>
      <c r="Y32" s="62">
        <f t="shared" si="14"/>
        <v>9059618.1818181835</v>
      </c>
      <c r="Z32" s="51">
        <f t="shared" si="15"/>
        <v>8161818.1818181826</v>
      </c>
      <c r="AA32" s="53">
        <f>Januari!AE32</f>
        <v>0</v>
      </c>
      <c r="AB32" s="62"/>
      <c r="AC32" s="62"/>
      <c r="AD32" s="53">
        <f t="shared" si="16"/>
        <v>0</v>
      </c>
      <c r="AE32" s="53">
        <f t="shared" si="17"/>
        <v>0</v>
      </c>
      <c r="AF32" s="61"/>
    </row>
    <row r="33" spans="1:34" x14ac:dyDescent="0.25">
      <c r="A33" s="8">
        <f t="shared" si="10"/>
        <v>7</v>
      </c>
      <c r="B33" s="140" t="s">
        <v>39</v>
      </c>
      <c r="C33" s="141" t="s">
        <v>130</v>
      </c>
      <c r="D33" s="142" t="s">
        <v>131</v>
      </c>
      <c r="E33" s="143" t="s">
        <v>132</v>
      </c>
      <c r="F33" s="144">
        <v>50</v>
      </c>
      <c r="G33" s="145">
        <v>0</v>
      </c>
      <c r="H33" s="146" t="s">
        <v>133</v>
      </c>
      <c r="I33" s="25" t="s">
        <v>134</v>
      </c>
      <c r="J33" s="146" t="s">
        <v>135</v>
      </c>
      <c r="K33" s="148" t="s">
        <v>490</v>
      </c>
      <c r="L33" s="149">
        <v>44824</v>
      </c>
      <c r="M33" s="147" t="s">
        <v>47</v>
      </c>
      <c r="N33" s="148" t="s">
        <v>150</v>
      </c>
      <c r="O33" s="150" t="s">
        <v>138</v>
      </c>
      <c r="P33" s="147" t="s">
        <v>50</v>
      </c>
      <c r="Q33" s="149">
        <v>44824</v>
      </c>
      <c r="R33" s="151">
        <v>45188</v>
      </c>
      <c r="S33" s="147" t="s">
        <v>53</v>
      </c>
      <c r="T33" s="143">
        <v>500000</v>
      </c>
      <c r="U33" s="51">
        <f t="shared" si="11"/>
        <v>55000</v>
      </c>
      <c r="V33" s="52">
        <f t="shared" si="12"/>
        <v>-50000</v>
      </c>
      <c r="W33" s="52">
        <f t="shared" si="13"/>
        <v>450000</v>
      </c>
      <c r="X33" s="61"/>
      <c r="Y33" s="62">
        <f t="shared" si="14"/>
        <v>555000</v>
      </c>
      <c r="Z33" s="51">
        <f t="shared" si="15"/>
        <v>500000</v>
      </c>
      <c r="AA33" s="53">
        <f>Januari!AE33</f>
        <v>0</v>
      </c>
      <c r="AB33" s="62"/>
      <c r="AC33" s="62"/>
      <c r="AD33" s="53">
        <f t="shared" si="16"/>
        <v>0</v>
      </c>
      <c r="AE33" s="53">
        <f t="shared" si="17"/>
        <v>0</v>
      </c>
      <c r="AF33" s="61"/>
    </row>
    <row r="34" spans="1:34" x14ac:dyDescent="0.25">
      <c r="A34" s="8">
        <f t="shared" si="10"/>
        <v>8</v>
      </c>
      <c r="B34" s="140" t="s">
        <v>39</v>
      </c>
      <c r="C34" s="141" t="s">
        <v>130</v>
      </c>
      <c r="D34" s="142" t="s">
        <v>131</v>
      </c>
      <c r="E34" s="143" t="s">
        <v>132</v>
      </c>
      <c r="F34" s="144">
        <v>351.86</v>
      </c>
      <c r="G34" s="145">
        <v>0</v>
      </c>
      <c r="H34" s="146" t="s">
        <v>133</v>
      </c>
      <c r="I34" s="25" t="s">
        <v>134</v>
      </c>
      <c r="J34" s="146" t="s">
        <v>135</v>
      </c>
      <c r="K34" s="157" t="s">
        <v>151</v>
      </c>
      <c r="L34" s="149">
        <v>44508</v>
      </c>
      <c r="M34" s="147" t="s">
        <v>47</v>
      </c>
      <c r="N34" s="148" t="s">
        <v>152</v>
      </c>
      <c r="O34" s="150" t="s">
        <v>138</v>
      </c>
      <c r="P34" s="147" t="s">
        <v>50</v>
      </c>
      <c r="Q34" s="151">
        <v>44508</v>
      </c>
      <c r="R34" s="151">
        <v>44872</v>
      </c>
      <c r="S34" s="147" t="s">
        <v>53</v>
      </c>
      <c r="T34" s="143">
        <v>3617272.7272727271</v>
      </c>
      <c r="U34" s="51">
        <f t="shared" si="11"/>
        <v>397900</v>
      </c>
      <c r="V34" s="52">
        <f t="shared" si="12"/>
        <v>-361727.27272727271</v>
      </c>
      <c r="W34" s="52">
        <f t="shared" si="13"/>
        <v>3255545.4545454541</v>
      </c>
      <c r="X34" s="61"/>
      <c r="Y34" s="62">
        <f t="shared" si="14"/>
        <v>4015172.7272727271</v>
      </c>
      <c r="Z34" s="51">
        <f t="shared" si="15"/>
        <v>3617272.7272727271</v>
      </c>
      <c r="AA34" s="53">
        <f>Januari!AE34</f>
        <v>0</v>
      </c>
      <c r="AB34" s="62"/>
      <c r="AC34" s="62"/>
      <c r="AD34" s="53">
        <f t="shared" si="16"/>
        <v>0</v>
      </c>
      <c r="AE34" s="53">
        <f t="shared" si="17"/>
        <v>0</v>
      </c>
      <c r="AF34" s="61"/>
    </row>
    <row r="35" spans="1:34" x14ac:dyDescent="0.25">
      <c r="A35" s="8">
        <f t="shared" si="10"/>
        <v>9</v>
      </c>
      <c r="B35" s="140" t="s">
        <v>39</v>
      </c>
      <c r="C35" s="141" t="s">
        <v>130</v>
      </c>
      <c r="D35" s="142" t="s">
        <v>131</v>
      </c>
      <c r="E35" s="143" t="s">
        <v>132</v>
      </c>
      <c r="F35" s="144">
        <v>135.21</v>
      </c>
      <c r="G35" s="145">
        <v>0</v>
      </c>
      <c r="H35" s="146" t="s">
        <v>133</v>
      </c>
      <c r="I35" s="25" t="s">
        <v>134</v>
      </c>
      <c r="J35" s="146" t="s">
        <v>135</v>
      </c>
      <c r="K35" s="26" t="s">
        <v>491</v>
      </c>
      <c r="L35" s="149">
        <v>44805</v>
      </c>
      <c r="M35" s="147" t="s">
        <v>47</v>
      </c>
      <c r="N35" s="148" t="s">
        <v>154</v>
      </c>
      <c r="O35" s="150" t="s">
        <v>138</v>
      </c>
      <c r="P35" s="147" t="s">
        <v>50</v>
      </c>
      <c r="Q35" s="149">
        <v>44805</v>
      </c>
      <c r="R35" s="149">
        <v>45169</v>
      </c>
      <c r="S35" s="147" t="s">
        <v>53</v>
      </c>
      <c r="T35" s="143">
        <v>995495</v>
      </c>
      <c r="U35" s="51">
        <f t="shared" si="11"/>
        <v>109504.45</v>
      </c>
      <c r="V35" s="52">
        <f t="shared" si="12"/>
        <v>-99549.5</v>
      </c>
      <c r="W35" s="52">
        <f t="shared" si="13"/>
        <v>895945.5</v>
      </c>
      <c r="X35" s="61"/>
      <c r="Y35" s="62">
        <f t="shared" si="14"/>
        <v>1104999.45</v>
      </c>
      <c r="Z35" s="51">
        <f t="shared" si="15"/>
        <v>995495</v>
      </c>
      <c r="AA35" s="53">
        <f>Januari!AE35</f>
        <v>0</v>
      </c>
      <c r="AB35" s="62"/>
      <c r="AC35" s="62"/>
      <c r="AD35" s="53">
        <f t="shared" si="16"/>
        <v>0</v>
      </c>
      <c r="AE35" s="53">
        <f t="shared" si="17"/>
        <v>0</v>
      </c>
      <c r="AF35" s="61"/>
    </row>
    <row r="36" spans="1:34" x14ac:dyDescent="0.25">
      <c r="A36" s="8">
        <f t="shared" si="10"/>
        <v>10</v>
      </c>
      <c r="B36" s="140" t="s">
        <v>39</v>
      </c>
      <c r="C36" s="141" t="s">
        <v>130</v>
      </c>
      <c r="D36" s="142" t="s">
        <v>131</v>
      </c>
      <c r="E36" s="143" t="s">
        <v>132</v>
      </c>
      <c r="F36" s="144">
        <v>279</v>
      </c>
      <c r="G36" s="145">
        <v>0</v>
      </c>
      <c r="H36" s="146" t="s">
        <v>133</v>
      </c>
      <c r="I36" s="25" t="s">
        <v>134</v>
      </c>
      <c r="J36" s="146" t="s">
        <v>135</v>
      </c>
      <c r="K36" s="26" t="s">
        <v>155</v>
      </c>
      <c r="L36" s="149">
        <v>44508</v>
      </c>
      <c r="M36" s="147" t="s">
        <v>47</v>
      </c>
      <c r="N36" s="148" t="s">
        <v>156</v>
      </c>
      <c r="O36" s="150" t="s">
        <v>138</v>
      </c>
      <c r="P36" s="147" t="s">
        <v>50</v>
      </c>
      <c r="Q36" s="151">
        <v>44508</v>
      </c>
      <c r="R36" s="151">
        <v>44872</v>
      </c>
      <c r="S36" s="147" t="s">
        <v>53</v>
      </c>
      <c r="T36" s="143">
        <v>1554545.4545454544</v>
      </c>
      <c r="U36" s="51">
        <f t="shared" si="11"/>
        <v>170999.99999999997</v>
      </c>
      <c r="V36" s="52">
        <f t="shared" si="12"/>
        <v>-155454.54545454544</v>
      </c>
      <c r="W36" s="52">
        <f t="shared" si="13"/>
        <v>1399090.9090909089</v>
      </c>
      <c r="X36" s="61"/>
      <c r="Y36" s="62">
        <f t="shared" si="14"/>
        <v>1725545.4545454544</v>
      </c>
      <c r="Z36" s="51">
        <f t="shared" si="15"/>
        <v>1554545.4545454544</v>
      </c>
      <c r="AA36" s="53">
        <f>Januari!AE36</f>
        <v>0</v>
      </c>
      <c r="AB36" s="62"/>
      <c r="AC36" s="62"/>
      <c r="AD36" s="53">
        <f t="shared" si="16"/>
        <v>0</v>
      </c>
      <c r="AE36" s="53">
        <f t="shared" si="17"/>
        <v>0</v>
      </c>
      <c r="AF36" s="61"/>
    </row>
    <row r="37" spans="1:34" x14ac:dyDescent="0.25">
      <c r="A37" s="8">
        <f t="shared" si="10"/>
        <v>11</v>
      </c>
      <c r="B37" s="140" t="s">
        <v>39</v>
      </c>
      <c r="C37" s="141" t="s">
        <v>130</v>
      </c>
      <c r="D37" s="142" t="s">
        <v>131</v>
      </c>
      <c r="E37" s="143" t="s">
        <v>132</v>
      </c>
      <c r="F37" s="144">
        <v>150</v>
      </c>
      <c r="G37" s="145">
        <v>0</v>
      </c>
      <c r="H37" s="146" t="s">
        <v>133</v>
      </c>
      <c r="I37" s="25" t="s">
        <v>134</v>
      </c>
      <c r="J37" s="146" t="s">
        <v>157</v>
      </c>
      <c r="K37" s="26" t="s">
        <v>489</v>
      </c>
      <c r="L37" s="149">
        <v>44914</v>
      </c>
      <c r="M37" s="147" t="s">
        <v>47</v>
      </c>
      <c r="N37" s="148" t="s">
        <v>159</v>
      </c>
      <c r="O37" s="150" t="s">
        <v>133</v>
      </c>
      <c r="P37" s="147" t="s">
        <v>50</v>
      </c>
      <c r="Q37" s="149">
        <v>44914</v>
      </c>
      <c r="R37" s="151">
        <v>45278</v>
      </c>
      <c r="S37" s="147" t="s">
        <v>53</v>
      </c>
      <c r="T37" s="143">
        <v>1545454.5454545456</v>
      </c>
      <c r="U37" s="51">
        <f t="shared" si="11"/>
        <v>170000.00000000003</v>
      </c>
      <c r="V37" s="52">
        <f t="shared" si="12"/>
        <v>-154545.45454545456</v>
      </c>
      <c r="W37" s="52">
        <f t="shared" si="13"/>
        <v>1390909.0909090911</v>
      </c>
      <c r="X37" s="61"/>
      <c r="Y37" s="62">
        <f t="shared" si="14"/>
        <v>1715454.5454545456</v>
      </c>
      <c r="Z37" s="51">
        <f t="shared" si="15"/>
        <v>1545454.5454545456</v>
      </c>
      <c r="AA37" s="53">
        <f>Januari!AE37</f>
        <v>0</v>
      </c>
      <c r="AB37" s="62"/>
      <c r="AC37" s="62"/>
      <c r="AD37" s="53">
        <f t="shared" si="16"/>
        <v>0</v>
      </c>
      <c r="AE37" s="53">
        <f t="shared" si="17"/>
        <v>0</v>
      </c>
      <c r="AF37" s="61"/>
    </row>
    <row r="38" spans="1:34" x14ac:dyDescent="0.25">
      <c r="A38" s="8">
        <f t="shared" si="10"/>
        <v>12</v>
      </c>
      <c r="B38" s="140" t="s">
        <v>39</v>
      </c>
      <c r="C38" s="141" t="s">
        <v>130</v>
      </c>
      <c r="D38" s="142" t="s">
        <v>131</v>
      </c>
      <c r="E38" s="143" t="s">
        <v>132</v>
      </c>
      <c r="F38" s="144">
        <v>80</v>
      </c>
      <c r="G38" s="145">
        <v>0</v>
      </c>
      <c r="H38" s="146" t="s">
        <v>133</v>
      </c>
      <c r="I38" s="25" t="s">
        <v>134</v>
      </c>
      <c r="J38" s="146" t="s">
        <v>135</v>
      </c>
      <c r="K38" s="148" t="s">
        <v>160</v>
      </c>
      <c r="L38" s="151">
        <v>43374</v>
      </c>
      <c r="M38" s="147" t="s">
        <v>47</v>
      </c>
      <c r="N38" s="148" t="s">
        <v>161</v>
      </c>
      <c r="O38" s="150" t="s">
        <v>133</v>
      </c>
      <c r="P38" s="147" t="s">
        <v>50</v>
      </c>
      <c r="Q38" s="151">
        <v>43374</v>
      </c>
      <c r="R38" s="151">
        <v>43738</v>
      </c>
      <c r="S38" s="147" t="s">
        <v>53</v>
      </c>
      <c r="T38" s="143">
        <v>800000</v>
      </c>
      <c r="U38" s="51">
        <f t="shared" si="11"/>
        <v>88000</v>
      </c>
      <c r="V38" s="52">
        <f t="shared" si="12"/>
        <v>-80000</v>
      </c>
      <c r="W38" s="52">
        <f t="shared" si="13"/>
        <v>720000</v>
      </c>
      <c r="X38" s="61"/>
      <c r="Y38" s="62">
        <f t="shared" si="14"/>
        <v>888000</v>
      </c>
      <c r="Z38" s="51">
        <f t="shared" si="15"/>
        <v>800000</v>
      </c>
      <c r="AA38" s="53">
        <f>Januari!AE38</f>
        <v>0</v>
      </c>
      <c r="AB38" s="62"/>
      <c r="AC38" s="62"/>
      <c r="AD38" s="53">
        <f t="shared" si="16"/>
        <v>0</v>
      </c>
      <c r="AE38" s="53">
        <f t="shared" si="17"/>
        <v>0</v>
      </c>
      <c r="AF38" s="61"/>
    </row>
    <row r="39" spans="1:34" x14ac:dyDescent="0.25">
      <c r="A39" s="8">
        <f t="shared" si="10"/>
        <v>13</v>
      </c>
      <c r="B39" s="140" t="s">
        <v>39</v>
      </c>
      <c r="C39" s="141" t="s">
        <v>130</v>
      </c>
      <c r="D39" s="142" t="s">
        <v>131</v>
      </c>
      <c r="E39" s="143" t="s">
        <v>132</v>
      </c>
      <c r="F39" s="144">
        <v>120</v>
      </c>
      <c r="G39" s="145">
        <v>0</v>
      </c>
      <c r="H39" s="146" t="s">
        <v>133</v>
      </c>
      <c r="I39" s="25" t="s">
        <v>134</v>
      </c>
      <c r="J39" s="146" t="s">
        <v>135</v>
      </c>
      <c r="K39" s="26" t="s">
        <v>489</v>
      </c>
      <c r="L39" s="149">
        <v>44914</v>
      </c>
      <c r="M39" s="147" t="s">
        <v>47</v>
      </c>
      <c r="N39" s="148" t="s">
        <v>163</v>
      </c>
      <c r="O39" s="150" t="s">
        <v>133</v>
      </c>
      <c r="P39" s="147" t="s">
        <v>50</v>
      </c>
      <c r="Q39" s="149">
        <v>44914</v>
      </c>
      <c r="R39" s="151">
        <v>45278</v>
      </c>
      <c r="S39" s="147" t="s">
        <v>53</v>
      </c>
      <c r="T39" s="143">
        <v>1200000</v>
      </c>
      <c r="U39" s="51">
        <f t="shared" si="11"/>
        <v>132000</v>
      </c>
      <c r="V39" s="52">
        <f t="shared" si="12"/>
        <v>-120000</v>
      </c>
      <c r="W39" s="52">
        <f t="shared" si="13"/>
        <v>1080000</v>
      </c>
      <c r="X39" s="61"/>
      <c r="Y39" s="62">
        <f t="shared" si="14"/>
        <v>1332000</v>
      </c>
      <c r="Z39" s="51">
        <f t="shared" si="15"/>
        <v>1200000</v>
      </c>
      <c r="AA39" s="53">
        <f>Januari!AE39</f>
        <v>0</v>
      </c>
      <c r="AB39" s="62"/>
      <c r="AC39" s="62"/>
      <c r="AD39" s="53">
        <f t="shared" si="16"/>
        <v>0</v>
      </c>
      <c r="AE39" s="53">
        <f t="shared" si="17"/>
        <v>0</v>
      </c>
      <c r="AF39" s="61"/>
    </row>
    <row r="40" spans="1:34" x14ac:dyDescent="0.25">
      <c r="A40" s="8">
        <f t="shared" si="10"/>
        <v>14</v>
      </c>
      <c r="B40" s="140" t="s">
        <v>39</v>
      </c>
      <c r="C40" s="141" t="s">
        <v>130</v>
      </c>
      <c r="D40" s="142" t="s">
        <v>131</v>
      </c>
      <c r="E40" s="143" t="s">
        <v>164</v>
      </c>
      <c r="F40" s="144">
        <v>200</v>
      </c>
      <c r="G40" s="145">
        <v>0</v>
      </c>
      <c r="H40" s="146" t="s">
        <v>133</v>
      </c>
      <c r="I40" s="25" t="s">
        <v>134</v>
      </c>
      <c r="J40" s="146" t="s">
        <v>135</v>
      </c>
      <c r="K40" s="26" t="s">
        <v>489</v>
      </c>
      <c r="L40" s="149">
        <v>44914</v>
      </c>
      <c r="M40" s="147" t="s">
        <v>47</v>
      </c>
      <c r="N40" s="143" t="s">
        <v>166</v>
      </c>
      <c r="O40" s="150" t="s">
        <v>133</v>
      </c>
      <c r="P40" s="147" t="s">
        <v>50</v>
      </c>
      <c r="Q40" s="149">
        <v>44914</v>
      </c>
      <c r="R40" s="151">
        <v>45278</v>
      </c>
      <c r="S40" s="147" t="s">
        <v>53</v>
      </c>
      <c r="T40" s="143">
        <v>2473636.3636363633</v>
      </c>
      <c r="U40" s="51">
        <f t="shared" si="11"/>
        <v>272099.99999999994</v>
      </c>
      <c r="V40" s="52">
        <f t="shared" si="12"/>
        <v>-247363.63636363635</v>
      </c>
      <c r="W40" s="52">
        <f t="shared" si="13"/>
        <v>2226272.7272727271</v>
      </c>
      <c r="X40" s="61"/>
      <c r="Y40" s="62">
        <f t="shared" si="14"/>
        <v>2745736.3636363633</v>
      </c>
      <c r="Z40" s="51">
        <f t="shared" si="15"/>
        <v>2473636.3636363633</v>
      </c>
      <c r="AA40" s="53">
        <f>Januari!AE40</f>
        <v>0</v>
      </c>
      <c r="AB40" s="62"/>
      <c r="AC40" s="62"/>
      <c r="AD40" s="53">
        <f t="shared" si="16"/>
        <v>0</v>
      </c>
      <c r="AE40" s="53">
        <f t="shared" si="17"/>
        <v>0</v>
      </c>
      <c r="AF40" s="61"/>
    </row>
    <row r="41" spans="1:34" x14ac:dyDescent="0.25">
      <c r="A41" s="8">
        <f t="shared" si="10"/>
        <v>15</v>
      </c>
      <c r="B41" s="140" t="s">
        <v>39</v>
      </c>
      <c r="C41" s="141" t="s">
        <v>130</v>
      </c>
      <c r="D41" s="142" t="s">
        <v>131</v>
      </c>
      <c r="E41" s="143" t="s">
        <v>164</v>
      </c>
      <c r="F41" s="144">
        <v>100</v>
      </c>
      <c r="G41" s="145">
        <v>0</v>
      </c>
      <c r="H41" s="146" t="s">
        <v>133</v>
      </c>
      <c r="I41" s="25" t="s">
        <v>134</v>
      </c>
      <c r="J41" s="146" t="s">
        <v>167</v>
      </c>
      <c r="K41" s="26" t="s">
        <v>168</v>
      </c>
      <c r="L41" s="149">
        <v>44508</v>
      </c>
      <c r="M41" s="147" t="s">
        <v>47</v>
      </c>
      <c r="N41" s="143" t="s">
        <v>169</v>
      </c>
      <c r="O41" s="150" t="s">
        <v>133</v>
      </c>
      <c r="P41" s="147" t="s">
        <v>50</v>
      </c>
      <c r="Q41" s="151">
        <v>44508</v>
      </c>
      <c r="R41" s="151">
        <v>44872</v>
      </c>
      <c r="S41" s="147" t="s">
        <v>170</v>
      </c>
      <c r="T41" s="143">
        <v>2473636.3636363633</v>
      </c>
      <c r="U41" s="51">
        <f t="shared" si="11"/>
        <v>272099.99999999994</v>
      </c>
      <c r="V41" s="52">
        <f t="shared" si="12"/>
        <v>-247363.63636363635</v>
      </c>
      <c r="W41" s="52">
        <f t="shared" si="13"/>
        <v>2226272.7272727271</v>
      </c>
      <c r="X41" s="61"/>
      <c r="Y41" s="62">
        <f t="shared" si="14"/>
        <v>2745736.3636363633</v>
      </c>
      <c r="Z41" s="51">
        <f t="shared" si="15"/>
        <v>2473636.3636363633</v>
      </c>
      <c r="AA41" s="53">
        <f>Januari!AE41</f>
        <v>0</v>
      </c>
      <c r="AB41" s="62"/>
      <c r="AC41" s="62"/>
      <c r="AD41" s="53">
        <f t="shared" si="16"/>
        <v>0</v>
      </c>
      <c r="AE41" s="53">
        <f t="shared" si="17"/>
        <v>0</v>
      </c>
      <c r="AF41" s="61"/>
    </row>
    <row r="42" spans="1:34" x14ac:dyDescent="0.25">
      <c r="A42" s="8">
        <f t="shared" si="10"/>
        <v>16</v>
      </c>
      <c r="B42" s="140" t="s">
        <v>39</v>
      </c>
      <c r="C42" s="141" t="s">
        <v>130</v>
      </c>
      <c r="D42" s="142" t="s">
        <v>171</v>
      </c>
      <c r="E42" s="143" t="s">
        <v>172</v>
      </c>
      <c r="F42" s="144">
        <v>1000</v>
      </c>
      <c r="G42" s="145">
        <v>200</v>
      </c>
      <c r="H42" s="146" t="s">
        <v>173</v>
      </c>
      <c r="I42" s="25" t="s">
        <v>174</v>
      </c>
      <c r="J42" s="146" t="s">
        <v>157</v>
      </c>
      <c r="K42" s="148" t="s">
        <v>175</v>
      </c>
      <c r="L42" s="149">
        <v>44106</v>
      </c>
      <c r="M42" s="147" t="s">
        <v>47</v>
      </c>
      <c r="N42" s="148" t="s">
        <v>176</v>
      </c>
      <c r="O42" s="150" t="s">
        <v>173</v>
      </c>
      <c r="P42" s="147" t="s">
        <v>50</v>
      </c>
      <c r="Q42" s="151">
        <v>44106</v>
      </c>
      <c r="R42" s="151">
        <v>44836</v>
      </c>
      <c r="S42" s="147" t="s">
        <v>53</v>
      </c>
      <c r="T42" s="143">
        <v>135000000</v>
      </c>
      <c r="U42" s="51">
        <f t="shared" si="11"/>
        <v>14850000</v>
      </c>
      <c r="V42" s="52">
        <f t="shared" si="12"/>
        <v>-13500000</v>
      </c>
      <c r="W42" s="52">
        <f t="shared" si="13"/>
        <v>121500000</v>
      </c>
      <c r="X42" s="61"/>
      <c r="Y42" s="62">
        <f t="shared" si="14"/>
        <v>149850000</v>
      </c>
      <c r="Z42" s="51">
        <f t="shared" si="15"/>
        <v>135000000</v>
      </c>
      <c r="AA42" s="53">
        <f>Januari!AE42</f>
        <v>33445946</v>
      </c>
      <c r="AB42" s="62"/>
      <c r="AC42" s="62"/>
      <c r="AD42" s="53">
        <f t="shared" si="16"/>
        <v>0</v>
      </c>
      <c r="AE42" s="53">
        <f t="shared" si="17"/>
        <v>33445946</v>
      </c>
      <c r="AF42" s="51"/>
      <c r="AH42">
        <v>334459466</v>
      </c>
    </row>
    <row r="43" spans="1:34" x14ac:dyDescent="0.25">
      <c r="A43" s="8">
        <f t="shared" si="10"/>
        <v>17</v>
      </c>
      <c r="B43" s="140" t="s">
        <v>39</v>
      </c>
      <c r="C43" s="141" t="s">
        <v>130</v>
      </c>
      <c r="D43" s="142" t="s">
        <v>131</v>
      </c>
      <c r="E43" s="143" t="s">
        <v>177</v>
      </c>
      <c r="F43" s="144">
        <v>1160</v>
      </c>
      <c r="G43" s="145">
        <v>300</v>
      </c>
      <c r="H43" s="146" t="s">
        <v>178</v>
      </c>
      <c r="I43" s="25" t="s">
        <v>179</v>
      </c>
      <c r="J43" s="146" t="s">
        <v>180</v>
      </c>
      <c r="K43" s="148" t="s">
        <v>181</v>
      </c>
      <c r="L43" s="151">
        <v>44287</v>
      </c>
      <c r="M43" s="147" t="s">
        <v>47</v>
      </c>
      <c r="N43" s="148" t="s">
        <v>182</v>
      </c>
      <c r="O43" s="150" t="s">
        <v>183</v>
      </c>
      <c r="P43" s="147" t="s">
        <v>50</v>
      </c>
      <c r="Q43" s="151" t="s">
        <v>184</v>
      </c>
      <c r="R43" s="151" t="s">
        <v>185</v>
      </c>
      <c r="S43" s="147" t="s">
        <v>53</v>
      </c>
      <c r="T43" s="143">
        <v>131818181.81818181</v>
      </c>
      <c r="U43" s="51">
        <f t="shared" si="11"/>
        <v>14500000</v>
      </c>
      <c r="V43" s="52">
        <f t="shared" si="12"/>
        <v>-13181818.181818182</v>
      </c>
      <c r="W43" s="52">
        <f t="shared" si="13"/>
        <v>118636363.63636363</v>
      </c>
      <c r="X43" s="61"/>
      <c r="Y43" s="62">
        <f t="shared" si="14"/>
        <v>146318181.81818181</v>
      </c>
      <c r="Z43" s="51">
        <f t="shared" si="15"/>
        <v>131818181.81818181</v>
      </c>
      <c r="AA43" s="53">
        <f>Januari!AE43</f>
        <v>0</v>
      </c>
      <c r="AB43" s="62"/>
      <c r="AC43" s="62"/>
      <c r="AD43" s="53">
        <f t="shared" si="16"/>
        <v>0</v>
      </c>
      <c r="AE43" s="53">
        <f t="shared" si="17"/>
        <v>0</v>
      </c>
      <c r="AF43" s="51"/>
      <c r="AH43" s="1">
        <f>AH42-AE42</f>
        <v>301013520</v>
      </c>
    </row>
    <row r="44" spans="1:34" x14ac:dyDescent="0.25">
      <c r="A44" s="8">
        <f t="shared" si="10"/>
        <v>18</v>
      </c>
      <c r="B44" s="140" t="s">
        <v>39</v>
      </c>
      <c r="C44" s="141" t="s">
        <v>130</v>
      </c>
      <c r="D44" s="142" t="s">
        <v>171</v>
      </c>
      <c r="E44" s="143" t="s">
        <v>186</v>
      </c>
      <c r="F44" s="144">
        <v>200</v>
      </c>
      <c r="G44" s="145">
        <v>0</v>
      </c>
      <c r="H44" s="146" t="s">
        <v>187</v>
      </c>
      <c r="I44" s="25" t="s">
        <v>188</v>
      </c>
      <c r="J44" s="146" t="s">
        <v>189</v>
      </c>
      <c r="K44" s="148" t="s">
        <v>190</v>
      </c>
      <c r="L44" s="152">
        <v>43908</v>
      </c>
      <c r="M44" s="147" t="s">
        <v>47</v>
      </c>
      <c r="N44" s="148" t="s">
        <v>191</v>
      </c>
      <c r="O44" s="150" t="s">
        <v>187</v>
      </c>
      <c r="P44" s="147" t="s">
        <v>50</v>
      </c>
      <c r="Q44" s="153">
        <v>44775</v>
      </c>
      <c r="R44" s="153">
        <v>45505</v>
      </c>
      <c r="S44" s="147" t="s">
        <v>53</v>
      </c>
      <c r="T44" s="143">
        <v>7965585.5855855858</v>
      </c>
      <c r="U44" s="51">
        <f t="shared" si="11"/>
        <v>876214.41441441444</v>
      </c>
      <c r="V44" s="52">
        <f t="shared" si="12"/>
        <v>-796558.55855855858</v>
      </c>
      <c r="W44" s="52">
        <f t="shared" si="13"/>
        <v>7169027.0270270277</v>
      </c>
      <c r="X44" s="61"/>
      <c r="Y44" s="62">
        <f t="shared" si="14"/>
        <v>8841800</v>
      </c>
      <c r="Z44" s="51">
        <f t="shared" si="15"/>
        <v>7965585.5855855858</v>
      </c>
      <c r="AA44" s="53">
        <f>Januari!AE44</f>
        <v>0</v>
      </c>
      <c r="AB44" s="62"/>
      <c r="AC44" s="62"/>
      <c r="AD44" s="53">
        <f t="shared" si="16"/>
        <v>0</v>
      </c>
      <c r="AE44" s="53">
        <f t="shared" si="17"/>
        <v>0</v>
      </c>
      <c r="AF44" s="51"/>
    </row>
    <row r="45" spans="1:34" x14ac:dyDescent="0.25">
      <c r="A45" s="8">
        <f t="shared" si="10"/>
        <v>19</v>
      </c>
      <c r="B45" s="140" t="s">
        <v>39</v>
      </c>
      <c r="C45" s="141" t="s">
        <v>130</v>
      </c>
      <c r="D45" s="142" t="s">
        <v>131</v>
      </c>
      <c r="E45" s="143" t="s">
        <v>192</v>
      </c>
      <c r="F45" s="144">
        <v>1920</v>
      </c>
      <c r="G45" s="145">
        <v>0</v>
      </c>
      <c r="H45" s="146" t="s">
        <v>193</v>
      </c>
      <c r="I45" s="25" t="s">
        <v>194</v>
      </c>
      <c r="J45" s="146" t="s">
        <v>195</v>
      </c>
      <c r="K45" s="148" t="s">
        <v>196</v>
      </c>
      <c r="L45" s="152">
        <v>44231</v>
      </c>
      <c r="M45" s="147" t="s">
        <v>47</v>
      </c>
      <c r="N45" s="148" t="s">
        <v>197</v>
      </c>
      <c r="O45" s="150" t="s">
        <v>193</v>
      </c>
      <c r="P45" s="147" t="s">
        <v>50</v>
      </c>
      <c r="Q45" s="153">
        <v>44231</v>
      </c>
      <c r="R45" s="153">
        <v>44960</v>
      </c>
      <c r="S45" s="147" t="s">
        <v>53</v>
      </c>
      <c r="T45" s="143">
        <v>4500000</v>
      </c>
      <c r="U45" s="51">
        <f t="shared" si="11"/>
        <v>495000</v>
      </c>
      <c r="V45" s="52">
        <f t="shared" si="12"/>
        <v>-450000</v>
      </c>
      <c r="W45" s="52">
        <f t="shared" si="13"/>
        <v>4050000</v>
      </c>
      <c r="X45" s="61"/>
      <c r="Y45" s="62">
        <f t="shared" si="14"/>
        <v>4995000</v>
      </c>
      <c r="Z45" s="51">
        <f t="shared" si="15"/>
        <v>4500000</v>
      </c>
      <c r="AA45" s="53">
        <f>Januari!AE45</f>
        <v>0</v>
      </c>
      <c r="AB45" s="62"/>
      <c r="AC45" s="62"/>
      <c r="AD45" s="53">
        <f t="shared" si="16"/>
        <v>0</v>
      </c>
      <c r="AE45" s="53">
        <f t="shared" si="17"/>
        <v>0</v>
      </c>
      <c r="AF45" s="61"/>
    </row>
    <row r="46" spans="1:34" x14ac:dyDescent="0.25">
      <c r="A46" s="8">
        <f t="shared" si="10"/>
        <v>20</v>
      </c>
      <c r="B46" s="140" t="s">
        <v>39</v>
      </c>
      <c r="C46" s="141" t="s">
        <v>130</v>
      </c>
      <c r="D46" s="142" t="s">
        <v>131</v>
      </c>
      <c r="E46" s="143" t="s">
        <v>198</v>
      </c>
      <c r="F46" s="144">
        <v>320</v>
      </c>
      <c r="G46" s="145">
        <v>0</v>
      </c>
      <c r="H46" s="146" t="s">
        <v>199</v>
      </c>
      <c r="I46" s="27" t="s">
        <v>200</v>
      </c>
      <c r="J46" s="146" t="s">
        <v>201</v>
      </c>
      <c r="K46" s="148" t="s">
        <v>202</v>
      </c>
      <c r="L46" s="153">
        <v>44233</v>
      </c>
      <c r="M46" s="147" t="s">
        <v>47</v>
      </c>
      <c r="N46" s="143" t="s">
        <v>203</v>
      </c>
      <c r="O46" s="150" t="s">
        <v>199</v>
      </c>
      <c r="P46" s="147" t="s">
        <v>50</v>
      </c>
      <c r="Q46" s="153">
        <v>44233</v>
      </c>
      <c r="R46" s="153">
        <v>44962</v>
      </c>
      <c r="S46" s="147" t="s">
        <v>170</v>
      </c>
      <c r="T46" s="143">
        <v>4818181.8181818184</v>
      </c>
      <c r="U46" s="51">
        <f t="shared" si="11"/>
        <v>530000</v>
      </c>
      <c r="V46" s="52">
        <f t="shared" si="12"/>
        <v>-481818.18181818188</v>
      </c>
      <c r="W46" s="52">
        <f t="shared" si="13"/>
        <v>4336363.6363636367</v>
      </c>
      <c r="X46" s="61"/>
      <c r="Y46" s="62">
        <f t="shared" si="14"/>
        <v>5348181.8181818184</v>
      </c>
      <c r="Z46" s="51">
        <f t="shared" si="15"/>
        <v>4818181.8181818184</v>
      </c>
      <c r="AA46" s="53">
        <f>Januari!AE46</f>
        <v>0</v>
      </c>
      <c r="AB46" s="62"/>
      <c r="AC46" s="62"/>
      <c r="AD46" s="53">
        <f t="shared" si="16"/>
        <v>0</v>
      </c>
      <c r="AE46" s="53">
        <f t="shared" si="17"/>
        <v>0</v>
      </c>
      <c r="AF46" s="61"/>
    </row>
    <row r="47" spans="1:34" x14ac:dyDescent="0.25">
      <c r="A47" s="8">
        <f t="shared" si="10"/>
        <v>21</v>
      </c>
      <c r="B47" s="140" t="s">
        <v>39</v>
      </c>
      <c r="C47" s="141" t="s">
        <v>130</v>
      </c>
      <c r="D47" s="142" t="s">
        <v>171</v>
      </c>
      <c r="E47" s="143" t="s">
        <v>204</v>
      </c>
      <c r="F47" s="144">
        <v>300</v>
      </c>
      <c r="G47" s="145">
        <v>0</v>
      </c>
      <c r="H47" s="146" t="s">
        <v>187</v>
      </c>
      <c r="I47" s="25" t="s">
        <v>188</v>
      </c>
      <c r="J47" s="146" t="s">
        <v>205</v>
      </c>
      <c r="K47" s="148" t="s">
        <v>206</v>
      </c>
      <c r="L47" s="153">
        <v>44013</v>
      </c>
      <c r="M47" s="147" t="s">
        <v>47</v>
      </c>
      <c r="N47" s="143" t="s">
        <v>207</v>
      </c>
      <c r="O47" s="150" t="s">
        <v>187</v>
      </c>
      <c r="P47" s="147" t="s">
        <v>50</v>
      </c>
      <c r="Q47" s="153">
        <v>44013</v>
      </c>
      <c r="R47" s="153">
        <v>44742</v>
      </c>
      <c r="S47" s="147" t="s">
        <v>170</v>
      </c>
      <c r="T47" s="143"/>
      <c r="U47" s="51">
        <f t="shared" si="11"/>
        <v>0</v>
      </c>
      <c r="V47" s="52">
        <f t="shared" si="12"/>
        <v>0</v>
      </c>
      <c r="W47" s="52">
        <f t="shared" si="13"/>
        <v>0</v>
      </c>
      <c r="X47" s="61"/>
      <c r="Y47" s="62">
        <f t="shared" si="14"/>
        <v>0</v>
      </c>
      <c r="Z47" s="51">
        <f t="shared" si="15"/>
        <v>0</v>
      </c>
      <c r="AA47" s="53">
        <f>Januari!AE47</f>
        <v>15315315</v>
      </c>
      <c r="AB47" s="62"/>
      <c r="AC47" s="62"/>
      <c r="AD47" s="53">
        <f t="shared" si="16"/>
        <v>0</v>
      </c>
      <c r="AE47" s="53">
        <f t="shared" si="17"/>
        <v>15315315</v>
      </c>
      <c r="AF47" s="61"/>
    </row>
    <row r="48" spans="1:34" x14ac:dyDescent="0.25">
      <c r="A48" s="8">
        <f t="shared" si="10"/>
        <v>22</v>
      </c>
      <c r="B48" s="140" t="s">
        <v>39</v>
      </c>
      <c r="C48" s="141" t="s">
        <v>130</v>
      </c>
      <c r="D48" s="142" t="s">
        <v>171</v>
      </c>
      <c r="E48" s="143" t="s">
        <v>204</v>
      </c>
      <c r="F48" s="144">
        <v>250</v>
      </c>
      <c r="G48" s="145">
        <v>0</v>
      </c>
      <c r="H48" s="146" t="s">
        <v>187</v>
      </c>
      <c r="I48" s="25" t="s">
        <v>188</v>
      </c>
      <c r="J48" s="146"/>
      <c r="K48" s="148" t="s">
        <v>208</v>
      </c>
      <c r="L48" s="153">
        <v>44249</v>
      </c>
      <c r="M48" s="147" t="s">
        <v>47</v>
      </c>
      <c r="N48" s="143" t="s">
        <v>209</v>
      </c>
      <c r="O48" s="150" t="s">
        <v>187</v>
      </c>
      <c r="P48" s="147" t="s">
        <v>50</v>
      </c>
      <c r="Q48" s="153">
        <v>44249</v>
      </c>
      <c r="R48" s="153">
        <v>44613</v>
      </c>
      <c r="S48" s="147" t="s">
        <v>170</v>
      </c>
      <c r="T48" s="143">
        <v>8348181.8181818174</v>
      </c>
      <c r="U48" s="51">
        <f t="shared" si="11"/>
        <v>918299.99999999988</v>
      </c>
      <c r="V48" s="52">
        <f t="shared" si="12"/>
        <v>-834818.18181818177</v>
      </c>
      <c r="W48" s="52">
        <f t="shared" si="13"/>
        <v>7513363.6363636358</v>
      </c>
      <c r="X48" s="61"/>
      <c r="Y48" s="62">
        <f t="shared" si="14"/>
        <v>9266481.8181818165</v>
      </c>
      <c r="Z48" s="51">
        <f t="shared" si="15"/>
        <v>8348181.8181818174</v>
      </c>
      <c r="AA48" s="53">
        <f>Januari!AE48</f>
        <v>0</v>
      </c>
      <c r="AB48" s="62"/>
      <c r="AC48" s="62"/>
      <c r="AD48" s="53">
        <f t="shared" si="16"/>
        <v>0</v>
      </c>
      <c r="AE48" s="53">
        <f t="shared" si="17"/>
        <v>0</v>
      </c>
      <c r="AF48" s="61"/>
      <c r="AH48">
        <v>6716000</v>
      </c>
    </row>
    <row r="49" spans="1:34" x14ac:dyDescent="0.25">
      <c r="A49" s="8">
        <f t="shared" si="10"/>
        <v>23</v>
      </c>
      <c r="B49" s="140" t="s">
        <v>39</v>
      </c>
      <c r="C49" s="141" t="s">
        <v>130</v>
      </c>
      <c r="D49" s="142" t="s">
        <v>131</v>
      </c>
      <c r="E49" s="143" t="s">
        <v>210</v>
      </c>
      <c r="F49" s="144">
        <v>793</v>
      </c>
      <c r="G49" s="145">
        <v>200</v>
      </c>
      <c r="H49" s="146" t="s">
        <v>211</v>
      </c>
      <c r="I49" s="25" t="s">
        <v>212</v>
      </c>
      <c r="J49" s="146" t="s">
        <v>213</v>
      </c>
      <c r="K49" s="148" t="s">
        <v>488</v>
      </c>
      <c r="L49" s="153">
        <v>44914</v>
      </c>
      <c r="M49" s="147" t="s">
        <v>47</v>
      </c>
      <c r="N49" s="148" t="s">
        <v>215</v>
      </c>
      <c r="O49" s="150" t="s">
        <v>211</v>
      </c>
      <c r="P49" s="147" t="s">
        <v>50</v>
      </c>
      <c r="Q49" s="153">
        <v>44088</v>
      </c>
      <c r="R49" s="153">
        <v>44817</v>
      </c>
      <c r="S49" s="147" t="s">
        <v>53</v>
      </c>
      <c r="T49" s="143">
        <v>22228671</v>
      </c>
      <c r="U49" s="51">
        <f t="shared" si="11"/>
        <v>2445153.81</v>
      </c>
      <c r="V49" s="52">
        <f t="shared" si="12"/>
        <v>-2222867.1</v>
      </c>
      <c r="W49" s="52">
        <f t="shared" si="13"/>
        <v>20005803.899999999</v>
      </c>
      <c r="X49" s="61"/>
      <c r="Y49" s="62">
        <f t="shared" si="14"/>
        <v>24673824.809999999</v>
      </c>
      <c r="Z49" s="51">
        <f t="shared" si="15"/>
        <v>22228671</v>
      </c>
      <c r="AA49" s="53">
        <f>Januari!AE49</f>
        <v>0</v>
      </c>
      <c r="AB49" s="62"/>
      <c r="AC49" s="62"/>
      <c r="AD49" s="53">
        <f t="shared" si="16"/>
        <v>0</v>
      </c>
      <c r="AE49" s="53">
        <f t="shared" si="17"/>
        <v>0</v>
      </c>
      <c r="AF49" s="61"/>
      <c r="AH49">
        <f>AH48*5%</f>
        <v>335800</v>
      </c>
    </row>
    <row r="50" spans="1:34" x14ac:dyDescent="0.25">
      <c r="A50" s="8">
        <f t="shared" si="10"/>
        <v>24</v>
      </c>
      <c r="B50" s="140" t="s">
        <v>39</v>
      </c>
      <c r="C50" s="141" t="s">
        <v>130</v>
      </c>
      <c r="D50" s="142" t="s">
        <v>131</v>
      </c>
      <c r="E50" s="143" t="s">
        <v>210</v>
      </c>
      <c r="F50" s="144">
        <v>25</v>
      </c>
      <c r="G50" s="145">
        <v>0</v>
      </c>
      <c r="H50" s="146" t="s">
        <v>211</v>
      </c>
      <c r="I50" s="25" t="s">
        <v>212</v>
      </c>
      <c r="J50" s="146" t="s">
        <v>216</v>
      </c>
      <c r="K50" s="148" t="s">
        <v>217</v>
      </c>
      <c r="L50" s="151">
        <v>43854</v>
      </c>
      <c r="M50" s="147" t="s">
        <v>47</v>
      </c>
      <c r="N50" s="148" t="s">
        <v>218</v>
      </c>
      <c r="O50" s="150" t="s">
        <v>211</v>
      </c>
      <c r="P50" s="147" t="s">
        <v>50</v>
      </c>
      <c r="Q50" s="151">
        <v>43854</v>
      </c>
      <c r="R50" s="151">
        <v>44219</v>
      </c>
      <c r="S50" s="147" t="s">
        <v>53</v>
      </c>
      <c r="T50" s="143">
        <v>2782500</v>
      </c>
      <c r="U50" s="51">
        <f t="shared" si="11"/>
        <v>306075</v>
      </c>
      <c r="V50" s="52">
        <f t="shared" si="12"/>
        <v>-278250</v>
      </c>
      <c r="W50" s="52">
        <f t="shared" si="13"/>
        <v>2504250</v>
      </c>
      <c r="X50" s="61"/>
      <c r="Y50" s="62">
        <f t="shared" si="14"/>
        <v>3088575</v>
      </c>
      <c r="Z50" s="51">
        <f t="shared" si="15"/>
        <v>2782500</v>
      </c>
      <c r="AA50" s="53">
        <f>Januari!AE50</f>
        <v>0</v>
      </c>
      <c r="AB50" s="62"/>
      <c r="AC50" s="62"/>
      <c r="AD50" s="53">
        <f t="shared" si="16"/>
        <v>0</v>
      </c>
      <c r="AE50" s="53">
        <f t="shared" si="17"/>
        <v>0</v>
      </c>
      <c r="AF50" s="61"/>
      <c r="AH50" s="294">
        <f>AH48-AH49</f>
        <v>6380200</v>
      </c>
    </row>
    <row r="51" spans="1:34" x14ac:dyDescent="0.25">
      <c r="A51" s="8">
        <f t="shared" si="10"/>
        <v>25</v>
      </c>
      <c r="B51" s="140" t="s">
        <v>39</v>
      </c>
      <c r="C51" s="141" t="s">
        <v>130</v>
      </c>
      <c r="D51" s="142" t="s">
        <v>131</v>
      </c>
      <c r="E51" s="143" t="s">
        <v>210</v>
      </c>
      <c r="F51" s="144">
        <v>12</v>
      </c>
      <c r="G51" s="145">
        <v>0</v>
      </c>
      <c r="H51" s="146" t="s">
        <v>211</v>
      </c>
      <c r="I51" s="25" t="s">
        <v>212</v>
      </c>
      <c r="J51" s="146" t="s">
        <v>219</v>
      </c>
      <c r="K51" s="148" t="s">
        <v>488</v>
      </c>
      <c r="L51" s="153">
        <v>44914</v>
      </c>
      <c r="M51" s="147" t="s">
        <v>47</v>
      </c>
      <c r="N51" s="148" t="s">
        <v>221</v>
      </c>
      <c r="O51" s="150" t="s">
        <v>211</v>
      </c>
      <c r="P51" s="147" t="s">
        <v>50</v>
      </c>
      <c r="Q51" s="151">
        <v>43854</v>
      </c>
      <c r="R51" s="151">
        <v>44584</v>
      </c>
      <c r="S51" s="147" t="s">
        <v>53</v>
      </c>
      <c r="T51" s="143">
        <v>2082113</v>
      </c>
      <c r="U51" s="51">
        <f t="shared" si="11"/>
        <v>229032.43</v>
      </c>
      <c r="V51" s="52">
        <f t="shared" si="12"/>
        <v>-208211.30000000002</v>
      </c>
      <c r="W51" s="52">
        <f t="shared" si="13"/>
        <v>1873901.7</v>
      </c>
      <c r="X51" s="61"/>
      <c r="Y51" s="62">
        <f t="shared" si="14"/>
        <v>2311145.4300000002</v>
      </c>
      <c r="Z51" s="51">
        <f t="shared" si="15"/>
        <v>2082113</v>
      </c>
      <c r="AA51" s="53">
        <f>Januari!AE51</f>
        <v>0</v>
      </c>
      <c r="AB51" s="62"/>
      <c r="AC51" s="62"/>
      <c r="AD51" s="53">
        <f t="shared" si="16"/>
        <v>0</v>
      </c>
      <c r="AE51" s="53">
        <f t="shared" si="17"/>
        <v>0</v>
      </c>
      <c r="AF51" s="61"/>
    </row>
    <row r="52" spans="1:34" x14ac:dyDescent="0.25">
      <c r="A52" s="8">
        <f t="shared" si="10"/>
        <v>26</v>
      </c>
      <c r="B52" s="140" t="s">
        <v>39</v>
      </c>
      <c r="C52" s="141" t="s">
        <v>130</v>
      </c>
      <c r="D52" s="142" t="s">
        <v>171</v>
      </c>
      <c r="E52" s="143" t="s">
        <v>204</v>
      </c>
      <c r="F52" s="144">
        <v>288</v>
      </c>
      <c r="G52" s="145">
        <v>0</v>
      </c>
      <c r="H52" s="146" t="s">
        <v>187</v>
      </c>
      <c r="I52" s="25" t="s">
        <v>188</v>
      </c>
      <c r="J52" s="146" t="s">
        <v>222</v>
      </c>
      <c r="K52" s="148" t="s">
        <v>223</v>
      </c>
      <c r="L52" s="153">
        <v>44470</v>
      </c>
      <c r="M52" s="147" t="s">
        <v>47</v>
      </c>
      <c r="N52" s="146" t="s">
        <v>224</v>
      </c>
      <c r="O52" s="150" t="s">
        <v>225</v>
      </c>
      <c r="P52" s="147" t="s">
        <v>50</v>
      </c>
      <c r="Q52" s="153">
        <v>44470</v>
      </c>
      <c r="R52" s="153">
        <v>45199</v>
      </c>
      <c r="S52" s="147" t="s">
        <v>53</v>
      </c>
      <c r="T52" s="143">
        <v>11500000</v>
      </c>
      <c r="U52" s="51">
        <f t="shared" si="11"/>
        <v>1265000</v>
      </c>
      <c r="V52" s="52">
        <f t="shared" si="12"/>
        <v>-1150000</v>
      </c>
      <c r="W52" s="52">
        <f t="shared" si="13"/>
        <v>10350000</v>
      </c>
      <c r="X52" s="61"/>
      <c r="Y52" s="62">
        <f t="shared" si="14"/>
        <v>12765000</v>
      </c>
      <c r="Z52" s="51">
        <f t="shared" si="15"/>
        <v>11500000</v>
      </c>
      <c r="AA52" s="53">
        <f>Januari!AE52</f>
        <v>0</v>
      </c>
      <c r="AB52" s="62"/>
      <c r="AC52" s="62"/>
      <c r="AD52" s="53">
        <f t="shared" si="16"/>
        <v>0</v>
      </c>
      <c r="AE52" s="53">
        <f t="shared" si="17"/>
        <v>0</v>
      </c>
      <c r="AF52" s="61"/>
    </row>
    <row r="53" spans="1:34" x14ac:dyDescent="0.25">
      <c r="A53" s="8">
        <f t="shared" si="10"/>
        <v>27</v>
      </c>
      <c r="B53" s="140" t="s">
        <v>39</v>
      </c>
      <c r="C53" s="141" t="s">
        <v>130</v>
      </c>
      <c r="D53" s="142" t="s">
        <v>171</v>
      </c>
      <c r="E53" s="143" t="s">
        <v>204</v>
      </c>
      <c r="F53" s="144">
        <v>50</v>
      </c>
      <c r="G53" s="145">
        <v>0</v>
      </c>
      <c r="H53" s="146" t="s">
        <v>187</v>
      </c>
      <c r="I53" s="25" t="s">
        <v>188</v>
      </c>
      <c r="J53" s="146" t="s">
        <v>226</v>
      </c>
      <c r="K53" s="148" t="s">
        <v>227</v>
      </c>
      <c r="L53" s="153">
        <v>44470</v>
      </c>
      <c r="M53" s="147" t="s">
        <v>47</v>
      </c>
      <c r="N53" s="146" t="s">
        <v>224</v>
      </c>
      <c r="O53" s="150" t="s">
        <v>225</v>
      </c>
      <c r="P53" s="147" t="s">
        <v>50</v>
      </c>
      <c r="Q53" s="153">
        <v>44470</v>
      </c>
      <c r="R53" s="153">
        <v>45199</v>
      </c>
      <c r="S53" s="147" t="s">
        <v>53</v>
      </c>
      <c r="T53" s="143">
        <v>1800000</v>
      </c>
      <c r="U53" s="51">
        <f t="shared" si="11"/>
        <v>198000</v>
      </c>
      <c r="V53" s="52">
        <f t="shared" si="12"/>
        <v>-180000</v>
      </c>
      <c r="W53" s="52">
        <f t="shared" si="13"/>
        <v>1620000</v>
      </c>
      <c r="X53" s="61"/>
      <c r="Y53" s="62">
        <f t="shared" si="14"/>
        <v>1998000</v>
      </c>
      <c r="Z53" s="51">
        <f t="shared" si="15"/>
        <v>1800000</v>
      </c>
      <c r="AA53" s="53">
        <f>Januari!AE53</f>
        <v>0</v>
      </c>
      <c r="AB53" s="62"/>
      <c r="AC53" s="62"/>
      <c r="AD53" s="53">
        <f t="shared" si="16"/>
        <v>0</v>
      </c>
      <c r="AE53" s="53">
        <f t="shared" si="17"/>
        <v>0</v>
      </c>
      <c r="AF53" s="61"/>
    </row>
    <row r="54" spans="1:34" x14ac:dyDescent="0.25">
      <c r="A54" s="8">
        <f t="shared" si="10"/>
        <v>28</v>
      </c>
      <c r="B54" s="140" t="s">
        <v>39</v>
      </c>
      <c r="C54" s="141" t="s">
        <v>130</v>
      </c>
      <c r="D54" s="142" t="s">
        <v>171</v>
      </c>
      <c r="E54" s="143" t="s">
        <v>204</v>
      </c>
      <c r="F54" s="144">
        <v>100</v>
      </c>
      <c r="G54" s="145">
        <v>0</v>
      </c>
      <c r="H54" s="146" t="s">
        <v>187</v>
      </c>
      <c r="I54" s="25" t="s">
        <v>188</v>
      </c>
      <c r="J54" s="146" t="s">
        <v>228</v>
      </c>
      <c r="K54" s="148" t="s">
        <v>488</v>
      </c>
      <c r="L54" s="153">
        <v>44914</v>
      </c>
      <c r="M54" s="147" t="s">
        <v>47</v>
      </c>
      <c r="N54" s="146" t="s">
        <v>230</v>
      </c>
      <c r="O54" s="150" t="s">
        <v>231</v>
      </c>
      <c r="P54" s="147" t="s">
        <v>50</v>
      </c>
      <c r="Q54" s="153">
        <v>44470</v>
      </c>
      <c r="R54" s="153">
        <v>44834</v>
      </c>
      <c r="S54" s="147" t="s">
        <v>53</v>
      </c>
      <c r="T54" s="143">
        <v>1800000</v>
      </c>
      <c r="U54" s="51">
        <f t="shared" si="11"/>
        <v>198000</v>
      </c>
      <c r="V54" s="52">
        <f t="shared" si="12"/>
        <v>-180000</v>
      </c>
      <c r="W54" s="52">
        <f t="shared" si="13"/>
        <v>1620000</v>
      </c>
      <c r="X54" s="61"/>
      <c r="Y54" s="62">
        <f t="shared" si="14"/>
        <v>1998000</v>
      </c>
      <c r="Z54" s="51">
        <f t="shared" si="15"/>
        <v>1800000</v>
      </c>
      <c r="AA54" s="53">
        <f>Januari!AE54</f>
        <v>0</v>
      </c>
      <c r="AB54" s="62"/>
      <c r="AC54" s="62"/>
      <c r="AD54" s="53">
        <f t="shared" si="16"/>
        <v>0</v>
      </c>
      <c r="AE54" s="53">
        <f t="shared" si="17"/>
        <v>0</v>
      </c>
      <c r="AF54" s="61" t="s">
        <v>38</v>
      </c>
    </row>
    <row r="55" spans="1:34" x14ac:dyDescent="0.25">
      <c r="A55" s="8">
        <f t="shared" si="10"/>
        <v>29</v>
      </c>
      <c r="B55" s="140" t="s">
        <v>39</v>
      </c>
      <c r="C55" s="141" t="s">
        <v>130</v>
      </c>
      <c r="D55" s="142" t="s">
        <v>171</v>
      </c>
      <c r="E55" s="143" t="s">
        <v>204</v>
      </c>
      <c r="F55" s="144">
        <v>70</v>
      </c>
      <c r="G55" s="145">
        <v>0</v>
      </c>
      <c r="H55" s="146" t="s">
        <v>187</v>
      </c>
      <c r="I55" s="25" t="s">
        <v>188</v>
      </c>
      <c r="J55" s="146" t="s">
        <v>58</v>
      </c>
      <c r="K55" s="148" t="s">
        <v>488</v>
      </c>
      <c r="L55" s="153">
        <v>44914</v>
      </c>
      <c r="M55" s="147" t="s">
        <v>47</v>
      </c>
      <c r="N55" s="146" t="s">
        <v>233</v>
      </c>
      <c r="O55" s="150" t="s">
        <v>234</v>
      </c>
      <c r="P55" s="147" t="s">
        <v>50</v>
      </c>
      <c r="Q55" s="153">
        <v>44470</v>
      </c>
      <c r="R55" s="153">
        <v>44834</v>
      </c>
      <c r="S55" s="147" t="s">
        <v>53</v>
      </c>
      <c r="T55" s="143">
        <v>2500000</v>
      </c>
      <c r="U55" s="51">
        <f t="shared" si="11"/>
        <v>275000</v>
      </c>
      <c r="V55" s="52">
        <f t="shared" si="12"/>
        <v>-250000</v>
      </c>
      <c r="W55" s="52">
        <f t="shared" si="13"/>
        <v>2250000</v>
      </c>
      <c r="X55" s="61"/>
      <c r="Y55" s="62">
        <f t="shared" si="14"/>
        <v>2775000</v>
      </c>
      <c r="Z55" s="51">
        <f t="shared" si="15"/>
        <v>2500000</v>
      </c>
      <c r="AA55" s="53">
        <f>Januari!AE55</f>
        <v>0</v>
      </c>
      <c r="AB55" s="62"/>
      <c r="AC55" s="62"/>
      <c r="AD55" s="53">
        <f t="shared" si="16"/>
        <v>0</v>
      </c>
      <c r="AE55" s="53">
        <f t="shared" si="17"/>
        <v>0</v>
      </c>
      <c r="AF55" s="61" t="s">
        <v>38</v>
      </c>
    </row>
    <row r="56" spans="1:34" x14ac:dyDescent="0.25">
      <c r="A56" s="8">
        <f t="shared" si="10"/>
        <v>30</v>
      </c>
      <c r="B56" s="140" t="s">
        <v>39</v>
      </c>
      <c r="C56" s="141" t="s">
        <v>130</v>
      </c>
      <c r="D56" s="142" t="s">
        <v>171</v>
      </c>
      <c r="E56" s="143" t="s">
        <v>204</v>
      </c>
      <c r="F56" s="144">
        <v>190</v>
      </c>
      <c r="G56" s="145">
        <v>0</v>
      </c>
      <c r="H56" s="146" t="s">
        <v>187</v>
      </c>
      <c r="I56" s="25" t="s">
        <v>188</v>
      </c>
      <c r="J56" s="146" t="s">
        <v>235</v>
      </c>
      <c r="K56" s="148" t="s">
        <v>488</v>
      </c>
      <c r="L56" s="153">
        <v>44914</v>
      </c>
      <c r="M56" s="147" t="s">
        <v>47</v>
      </c>
      <c r="N56" s="146" t="s">
        <v>237</v>
      </c>
      <c r="O56" s="150" t="s">
        <v>234</v>
      </c>
      <c r="P56" s="147" t="s">
        <v>50</v>
      </c>
      <c r="Q56" s="153">
        <v>44470</v>
      </c>
      <c r="R56" s="153">
        <v>44834</v>
      </c>
      <c r="S56" s="147" t="s">
        <v>53</v>
      </c>
      <c r="T56" s="143">
        <v>7500000</v>
      </c>
      <c r="U56" s="51">
        <f t="shared" si="11"/>
        <v>825000</v>
      </c>
      <c r="V56" s="52">
        <f t="shared" si="12"/>
        <v>-750000</v>
      </c>
      <c r="W56" s="52">
        <f t="shared" si="13"/>
        <v>6750000</v>
      </c>
      <c r="X56" s="61"/>
      <c r="Y56" s="62">
        <f t="shared" si="14"/>
        <v>8325000</v>
      </c>
      <c r="Z56" s="51">
        <f t="shared" si="15"/>
        <v>7500000</v>
      </c>
      <c r="AA56" s="53">
        <f>Januari!AE56</f>
        <v>0</v>
      </c>
      <c r="AB56" s="62"/>
      <c r="AC56" s="62"/>
      <c r="AD56" s="53">
        <f t="shared" si="16"/>
        <v>0</v>
      </c>
      <c r="AE56" s="53">
        <f t="shared" si="17"/>
        <v>0</v>
      </c>
      <c r="AF56" s="61" t="s">
        <v>38</v>
      </c>
    </row>
    <row r="57" spans="1:34" x14ac:dyDescent="0.25">
      <c r="A57" s="47">
        <v>31</v>
      </c>
      <c r="B57" s="158" t="s">
        <v>39</v>
      </c>
      <c r="C57" s="159" t="s">
        <v>130</v>
      </c>
      <c r="D57" s="160" t="s">
        <v>171</v>
      </c>
      <c r="E57" s="137" t="s">
        <v>204</v>
      </c>
      <c r="F57" s="161">
        <v>100</v>
      </c>
      <c r="G57" s="162">
        <v>0</v>
      </c>
      <c r="H57" s="133" t="s">
        <v>187</v>
      </c>
      <c r="I57" s="60" t="s">
        <v>188</v>
      </c>
      <c r="J57" s="131" t="s">
        <v>58</v>
      </c>
      <c r="K57" s="163" t="s">
        <v>488</v>
      </c>
      <c r="L57" s="164">
        <v>44914</v>
      </c>
      <c r="M57" s="165" t="s">
        <v>47</v>
      </c>
      <c r="N57" s="131" t="s">
        <v>486</v>
      </c>
      <c r="O57" s="166"/>
      <c r="P57" s="167"/>
      <c r="Q57" s="168"/>
      <c r="R57" s="168"/>
      <c r="S57" s="167" t="s">
        <v>170</v>
      </c>
      <c r="T57" s="52">
        <v>7000000</v>
      </c>
      <c r="U57" s="51">
        <f t="shared" si="11"/>
        <v>770000</v>
      </c>
      <c r="V57" s="52">
        <f t="shared" si="12"/>
        <v>-700000</v>
      </c>
      <c r="W57" s="52">
        <f t="shared" si="13"/>
        <v>6300000</v>
      </c>
      <c r="X57" s="50"/>
      <c r="Y57" s="62">
        <f t="shared" si="14"/>
        <v>7770000</v>
      </c>
      <c r="Z57" s="51">
        <f t="shared" si="15"/>
        <v>7000000</v>
      </c>
      <c r="AA57" s="53">
        <f>Januari!AE57</f>
        <v>0</v>
      </c>
      <c r="AB57" s="53"/>
      <c r="AC57" s="53"/>
      <c r="AD57" s="53">
        <f t="shared" si="16"/>
        <v>0</v>
      </c>
      <c r="AE57" s="53">
        <f t="shared" si="17"/>
        <v>0</v>
      </c>
      <c r="AF57" s="50"/>
    </row>
    <row r="58" spans="1:34" x14ac:dyDescent="0.25">
      <c r="A58" s="47">
        <v>32</v>
      </c>
      <c r="B58" s="158" t="s">
        <v>39</v>
      </c>
      <c r="C58" s="159" t="s">
        <v>130</v>
      </c>
      <c r="D58" s="160" t="s">
        <v>171</v>
      </c>
      <c r="E58" s="137" t="s">
        <v>204</v>
      </c>
      <c r="F58" s="161">
        <v>100</v>
      </c>
      <c r="G58" s="162">
        <v>0</v>
      </c>
      <c r="H58" s="133" t="s">
        <v>187</v>
      </c>
      <c r="I58" s="60" t="s">
        <v>188</v>
      </c>
      <c r="J58" s="133" t="s">
        <v>58</v>
      </c>
      <c r="K58" s="132" t="s">
        <v>488</v>
      </c>
      <c r="L58" s="169">
        <v>44914</v>
      </c>
      <c r="M58" s="147" t="s">
        <v>47</v>
      </c>
      <c r="N58" s="133" t="s">
        <v>487</v>
      </c>
      <c r="O58" s="136"/>
      <c r="P58" s="135"/>
      <c r="Q58" s="134"/>
      <c r="R58" s="134"/>
      <c r="S58" s="135" t="s">
        <v>170</v>
      </c>
      <c r="T58" s="137">
        <v>7000000</v>
      </c>
      <c r="U58" s="51">
        <f t="shared" si="11"/>
        <v>770000</v>
      </c>
      <c r="V58" s="52">
        <f t="shared" si="12"/>
        <v>-700000</v>
      </c>
      <c r="W58" s="52">
        <f t="shared" si="13"/>
        <v>6300000</v>
      </c>
      <c r="X58" s="136"/>
      <c r="Y58" s="62">
        <f t="shared" si="14"/>
        <v>7770000</v>
      </c>
      <c r="Z58" s="51">
        <f t="shared" si="15"/>
        <v>7000000</v>
      </c>
      <c r="AA58" s="53">
        <f>Januari!AE58</f>
        <v>0</v>
      </c>
      <c r="AB58" s="138"/>
      <c r="AC58" s="138"/>
      <c r="AD58" s="53">
        <f t="shared" si="16"/>
        <v>0</v>
      </c>
      <c r="AE58" s="53">
        <f t="shared" si="17"/>
        <v>0</v>
      </c>
      <c r="AF58" s="136"/>
    </row>
    <row r="59" spans="1:34" x14ac:dyDescent="0.25">
      <c r="A59" s="47">
        <v>33</v>
      </c>
      <c r="B59" s="158" t="s">
        <v>39</v>
      </c>
      <c r="C59" s="159" t="s">
        <v>130</v>
      </c>
      <c r="D59" s="160" t="s">
        <v>131</v>
      </c>
      <c r="E59" s="137" t="s">
        <v>238</v>
      </c>
      <c r="F59" s="161">
        <v>845</v>
      </c>
      <c r="G59" s="162">
        <v>100</v>
      </c>
      <c r="H59" s="133" t="s">
        <v>239</v>
      </c>
      <c r="I59" s="60" t="s">
        <v>240</v>
      </c>
      <c r="J59" s="133" t="s">
        <v>97</v>
      </c>
      <c r="K59" s="170" t="s">
        <v>241</v>
      </c>
      <c r="L59" s="171">
        <v>44508</v>
      </c>
      <c r="M59" s="135" t="s">
        <v>47</v>
      </c>
      <c r="N59" s="172" t="s">
        <v>242</v>
      </c>
      <c r="O59" s="136" t="s">
        <v>239</v>
      </c>
      <c r="P59" s="135" t="s">
        <v>50</v>
      </c>
      <c r="Q59" s="173">
        <v>44508</v>
      </c>
      <c r="R59" s="173">
        <v>44872</v>
      </c>
      <c r="S59" s="135" t="s">
        <v>53</v>
      </c>
      <c r="T59" s="137">
        <v>5234090.9090909092</v>
      </c>
      <c r="U59" s="51">
        <f t="shared" si="11"/>
        <v>575750</v>
      </c>
      <c r="V59" s="52">
        <f t="shared" si="12"/>
        <v>-523409.09090909094</v>
      </c>
      <c r="W59" s="52">
        <f t="shared" si="13"/>
        <v>4710681.8181818184</v>
      </c>
      <c r="X59" s="61"/>
      <c r="Y59" s="62">
        <f t="shared" si="14"/>
        <v>5809840.9090909092</v>
      </c>
      <c r="Z59" s="51">
        <f t="shared" si="15"/>
        <v>5234090.9090909092</v>
      </c>
      <c r="AA59" s="53">
        <f>Januari!AE59</f>
        <v>0</v>
      </c>
      <c r="AB59" s="62"/>
      <c r="AC59" s="62"/>
      <c r="AD59" s="53">
        <f t="shared" si="16"/>
        <v>0</v>
      </c>
      <c r="AE59" s="53">
        <f t="shared" si="17"/>
        <v>0</v>
      </c>
      <c r="AF59" s="61"/>
    </row>
    <row r="60" spans="1:34" x14ac:dyDescent="0.25">
      <c r="A60" s="8">
        <f t="shared" si="10"/>
        <v>34</v>
      </c>
      <c r="B60" s="140" t="s">
        <v>39</v>
      </c>
      <c r="C60" s="141" t="s">
        <v>130</v>
      </c>
      <c r="D60" s="142" t="s">
        <v>131</v>
      </c>
      <c r="E60" s="143" t="s">
        <v>243</v>
      </c>
      <c r="F60" s="144">
        <v>3000</v>
      </c>
      <c r="G60" s="145">
        <v>0</v>
      </c>
      <c r="H60" s="146" t="s">
        <v>244</v>
      </c>
      <c r="I60" s="27" t="s">
        <v>245</v>
      </c>
      <c r="J60" s="146" t="s">
        <v>246</v>
      </c>
      <c r="K60" s="148" t="s">
        <v>247</v>
      </c>
      <c r="L60" s="153">
        <v>43801</v>
      </c>
      <c r="M60" s="147" t="s">
        <v>47</v>
      </c>
      <c r="N60" s="143" t="s">
        <v>248</v>
      </c>
      <c r="O60" s="150" t="s">
        <v>244</v>
      </c>
      <c r="P60" s="147" t="s">
        <v>50</v>
      </c>
      <c r="Q60" s="153">
        <v>43801</v>
      </c>
      <c r="R60" s="153">
        <v>44166</v>
      </c>
      <c r="S60" s="147" t="s">
        <v>53</v>
      </c>
      <c r="T60" s="143">
        <v>2000000</v>
      </c>
      <c r="U60" s="51">
        <f t="shared" si="11"/>
        <v>220000</v>
      </c>
      <c r="V60" s="52">
        <f t="shared" si="12"/>
        <v>-200000</v>
      </c>
      <c r="W60" s="52">
        <f t="shared" si="13"/>
        <v>1800000</v>
      </c>
      <c r="X60" s="61"/>
      <c r="Y60" s="62">
        <f t="shared" si="14"/>
        <v>2220000</v>
      </c>
      <c r="Z60" s="51">
        <f t="shared" si="15"/>
        <v>2000000</v>
      </c>
      <c r="AA60" s="53">
        <f>Januari!AE60</f>
        <v>0</v>
      </c>
      <c r="AB60" s="62"/>
      <c r="AC60" s="62"/>
      <c r="AD60" s="53">
        <f t="shared" si="16"/>
        <v>0</v>
      </c>
      <c r="AE60" s="53">
        <f t="shared" si="17"/>
        <v>0</v>
      </c>
      <c r="AF60" s="61"/>
    </row>
    <row r="61" spans="1:34" x14ac:dyDescent="0.25">
      <c r="A61" s="8">
        <f t="shared" si="10"/>
        <v>35</v>
      </c>
      <c r="B61" s="140" t="s">
        <v>39</v>
      </c>
      <c r="C61" s="141" t="s">
        <v>130</v>
      </c>
      <c r="D61" s="142" t="s">
        <v>131</v>
      </c>
      <c r="E61" s="143" t="s">
        <v>249</v>
      </c>
      <c r="F61" s="144">
        <v>680.73</v>
      </c>
      <c r="G61" s="145">
        <v>0</v>
      </c>
      <c r="H61" s="146" t="s">
        <v>250</v>
      </c>
      <c r="I61" s="25" t="s">
        <v>251</v>
      </c>
      <c r="J61" s="146" t="s">
        <v>167</v>
      </c>
      <c r="K61" s="148" t="s">
        <v>505</v>
      </c>
      <c r="L61" s="153" t="s">
        <v>506</v>
      </c>
      <c r="M61" s="147" t="s">
        <v>47</v>
      </c>
      <c r="N61" s="143" t="s">
        <v>507</v>
      </c>
      <c r="O61" s="150" t="s">
        <v>250</v>
      </c>
      <c r="P61" s="147" t="s">
        <v>50</v>
      </c>
      <c r="Q61" s="153">
        <v>44733</v>
      </c>
      <c r="R61" s="153">
        <v>45097</v>
      </c>
      <c r="S61" s="147" t="s">
        <v>53</v>
      </c>
      <c r="T61" s="143">
        <v>3504730</v>
      </c>
      <c r="U61" s="51">
        <f>T61*11%</f>
        <v>385520.3</v>
      </c>
      <c r="V61" s="52">
        <f t="shared" si="12"/>
        <v>-350473</v>
      </c>
      <c r="W61" s="52">
        <f t="shared" si="13"/>
        <v>3154257</v>
      </c>
      <c r="X61" s="61"/>
      <c r="Y61" s="62">
        <f t="shared" si="14"/>
        <v>3890250.3</v>
      </c>
      <c r="Z61" s="51">
        <v>2042190</v>
      </c>
      <c r="AA61" s="53">
        <f>Januari!AE61</f>
        <v>0</v>
      </c>
      <c r="AB61" s="62"/>
      <c r="AC61" s="62">
        <v>2752252</v>
      </c>
      <c r="AD61" s="53">
        <f t="shared" si="16"/>
        <v>2752252</v>
      </c>
      <c r="AE61" s="53">
        <f t="shared" si="17"/>
        <v>2752252</v>
      </c>
      <c r="AF61" s="61"/>
      <c r="AG61" s="1">
        <f>T61-AE61</f>
        <v>752478</v>
      </c>
    </row>
    <row r="62" spans="1:34" x14ac:dyDescent="0.25">
      <c r="A62" s="8">
        <f t="shared" si="10"/>
        <v>36</v>
      </c>
      <c r="B62" s="140" t="s">
        <v>39</v>
      </c>
      <c r="C62" s="141" t="s">
        <v>130</v>
      </c>
      <c r="D62" s="142" t="s">
        <v>131</v>
      </c>
      <c r="E62" s="143" t="s">
        <v>508</v>
      </c>
      <c r="F62" s="29"/>
      <c r="G62" s="28"/>
      <c r="H62" s="30"/>
      <c r="I62" s="31"/>
      <c r="J62" s="32"/>
      <c r="K62" s="148"/>
      <c r="L62" s="175"/>
      <c r="M62" s="32"/>
      <c r="N62" s="28"/>
      <c r="O62" s="32"/>
      <c r="P62" s="32"/>
      <c r="Q62" s="153"/>
      <c r="R62" s="153"/>
      <c r="S62" s="32"/>
      <c r="T62" s="28"/>
      <c r="U62" s="51"/>
      <c r="V62" s="52"/>
      <c r="W62" s="52"/>
      <c r="X62" s="61"/>
      <c r="Y62" s="62">
        <f t="shared" si="14"/>
        <v>0</v>
      </c>
      <c r="Z62" s="51">
        <f t="shared" ref="Z62" si="18">T62</f>
        <v>0</v>
      </c>
      <c r="AA62" s="53">
        <f>Januari!AE62</f>
        <v>0</v>
      </c>
      <c r="AB62" s="64"/>
      <c r="AC62" s="64">
        <v>22431000</v>
      </c>
      <c r="AD62" s="53">
        <f t="shared" si="16"/>
        <v>22431000</v>
      </c>
      <c r="AE62" s="53">
        <f t="shared" si="17"/>
        <v>22431000</v>
      </c>
      <c r="AF62" s="63" t="s">
        <v>509</v>
      </c>
    </row>
    <row r="63" spans="1:34" x14ac:dyDescent="0.25">
      <c r="A63" s="8"/>
      <c r="B63" s="9"/>
      <c r="C63" s="10"/>
      <c r="D63" s="11"/>
      <c r="E63" s="12"/>
      <c r="F63" s="13" t="s">
        <v>38</v>
      </c>
      <c r="G63" s="13">
        <v>0</v>
      </c>
      <c r="H63" s="13">
        <v>0</v>
      </c>
      <c r="I63" s="13"/>
      <c r="J63" s="13"/>
      <c r="K63" s="13"/>
      <c r="L63" s="155"/>
      <c r="M63" s="13"/>
      <c r="N63" s="13"/>
      <c r="O63" s="13"/>
      <c r="P63" s="13"/>
      <c r="Q63" s="155"/>
      <c r="R63" s="155"/>
      <c r="S63" s="13"/>
      <c r="T63" s="13">
        <f>SUM(T27:T62)</f>
        <v>399557943.40376741</v>
      </c>
      <c r="U63" s="13">
        <f t="shared" ref="U63:AE63" si="19">SUM(U27:U62)</f>
        <v>43951373.774414413</v>
      </c>
      <c r="V63" s="13">
        <f t="shared" si="19"/>
        <v>-39955794.340376742</v>
      </c>
      <c r="W63" s="13">
        <f t="shared" si="19"/>
        <v>359602149.06339061</v>
      </c>
      <c r="X63" s="13">
        <f t="shared" si="19"/>
        <v>0</v>
      </c>
      <c r="Y63" s="13">
        <f t="shared" si="19"/>
        <v>443509317.17818189</v>
      </c>
      <c r="Z63" s="13">
        <f t="shared" si="19"/>
        <v>398095403.40376741</v>
      </c>
      <c r="AA63" s="13">
        <f t="shared" si="19"/>
        <v>48761261</v>
      </c>
      <c r="AB63" s="13">
        <f t="shared" si="19"/>
        <v>0</v>
      </c>
      <c r="AC63" s="13">
        <f t="shared" si="19"/>
        <v>25183252</v>
      </c>
      <c r="AD63" s="13">
        <f t="shared" si="19"/>
        <v>25183252</v>
      </c>
      <c r="AE63" s="13">
        <f t="shared" si="19"/>
        <v>73944513</v>
      </c>
      <c r="AF63" s="55" t="s">
        <v>38</v>
      </c>
    </row>
    <row r="64" spans="1:34" x14ac:dyDescent="0.25">
      <c r="A64" s="14" t="s">
        <v>257</v>
      </c>
      <c r="B64" s="140"/>
      <c r="C64" s="141"/>
      <c r="D64" s="142"/>
      <c r="E64" s="143"/>
      <c r="F64" s="144"/>
      <c r="G64" s="176"/>
      <c r="H64" s="177"/>
      <c r="I64" s="147"/>
      <c r="J64" s="177"/>
      <c r="K64" s="148"/>
      <c r="L64" s="152"/>
      <c r="M64" s="147"/>
      <c r="N64" s="143"/>
      <c r="O64" s="150"/>
      <c r="P64" s="147"/>
      <c r="Q64" s="152"/>
      <c r="R64" s="178"/>
      <c r="S64" s="147"/>
      <c r="T64" s="143"/>
      <c r="U64" s="51"/>
      <c r="V64" s="52"/>
      <c r="W64" s="52"/>
      <c r="X64" s="61"/>
      <c r="Y64" s="62"/>
      <c r="Z64" s="51"/>
      <c r="AA64" s="53">
        <f>Januari!AE64</f>
        <v>0</v>
      </c>
      <c r="AB64" s="62"/>
      <c r="AC64" s="62"/>
      <c r="AD64" s="62"/>
      <c r="AE64" s="62"/>
      <c r="AF64" s="65"/>
    </row>
    <row r="65" spans="1:32" x14ac:dyDescent="0.25">
      <c r="A65" s="8">
        <v>1</v>
      </c>
      <c r="B65" s="140" t="s">
        <v>39</v>
      </c>
      <c r="C65" s="141" t="s">
        <v>258</v>
      </c>
      <c r="D65" s="142" t="s">
        <v>259</v>
      </c>
      <c r="E65" s="143" t="s">
        <v>260</v>
      </c>
      <c r="F65" s="144">
        <v>12</v>
      </c>
      <c r="G65" s="145">
        <v>0</v>
      </c>
      <c r="H65" s="146" t="s">
        <v>261</v>
      </c>
      <c r="I65" s="25">
        <v>3812577</v>
      </c>
      <c r="J65" s="146" t="s">
        <v>97</v>
      </c>
      <c r="K65" s="148" t="s">
        <v>262</v>
      </c>
      <c r="L65" s="149">
        <v>44484</v>
      </c>
      <c r="M65" s="147" t="s">
        <v>47</v>
      </c>
      <c r="N65" s="179" t="s">
        <v>492</v>
      </c>
      <c r="O65" s="150" t="s">
        <v>261</v>
      </c>
      <c r="P65" s="147" t="s">
        <v>50</v>
      </c>
      <c r="Q65" s="149">
        <v>44484</v>
      </c>
      <c r="R65" s="152">
        <v>44848</v>
      </c>
      <c r="S65" s="147" t="s">
        <v>53</v>
      </c>
      <c r="T65" s="143">
        <v>520000</v>
      </c>
      <c r="U65" s="51">
        <f>T65*11%</f>
        <v>57200</v>
      </c>
      <c r="V65" s="52">
        <f>(T65*10%)*(-1)</f>
        <v>-52000</v>
      </c>
      <c r="W65" s="52">
        <f>T65+V65</f>
        <v>468000</v>
      </c>
      <c r="X65" s="61"/>
      <c r="Y65" s="62">
        <f t="shared" si="14"/>
        <v>577200</v>
      </c>
      <c r="Z65" s="51">
        <f t="shared" si="15"/>
        <v>520000</v>
      </c>
      <c r="AA65" s="53">
        <f>Januari!AE65</f>
        <v>0</v>
      </c>
      <c r="AB65" s="62"/>
      <c r="AC65" s="62"/>
      <c r="AD65" s="53">
        <f t="shared" ref="AD65:AD75" si="20">AB65+AC65</f>
        <v>0</v>
      </c>
      <c r="AE65" s="53">
        <f t="shared" ref="AE65:AE75" si="21">AA65+AD65</f>
        <v>0</v>
      </c>
      <c r="AF65" s="61"/>
    </row>
    <row r="66" spans="1:32" x14ac:dyDescent="0.25">
      <c r="A66" s="8">
        <f t="shared" ref="A66:A74" si="22">+A65+1</f>
        <v>2</v>
      </c>
      <c r="B66" s="140" t="s">
        <v>39</v>
      </c>
      <c r="C66" s="141" t="s">
        <v>258</v>
      </c>
      <c r="D66" s="142" t="s">
        <v>259</v>
      </c>
      <c r="E66" s="143" t="s">
        <v>264</v>
      </c>
      <c r="F66" s="144">
        <v>30</v>
      </c>
      <c r="G66" s="145">
        <v>0</v>
      </c>
      <c r="H66" s="146" t="s">
        <v>261</v>
      </c>
      <c r="I66" s="25">
        <v>3812577</v>
      </c>
      <c r="J66" s="146" t="s">
        <v>97</v>
      </c>
      <c r="K66" s="148" t="s">
        <v>488</v>
      </c>
      <c r="L66" s="153">
        <v>44914</v>
      </c>
      <c r="M66" s="147" t="s">
        <v>47</v>
      </c>
      <c r="N66" s="179" t="s">
        <v>266</v>
      </c>
      <c r="O66" s="150" t="s">
        <v>261</v>
      </c>
      <c r="P66" s="147" t="s">
        <v>50</v>
      </c>
      <c r="Q66" s="149">
        <v>44914</v>
      </c>
      <c r="R66" s="149">
        <v>45278</v>
      </c>
      <c r="S66" s="147" t="s">
        <v>53</v>
      </c>
      <c r="T66" s="143">
        <v>1484000</v>
      </c>
      <c r="U66" s="51">
        <f t="shared" ref="U66:U74" si="23">T66*11%</f>
        <v>163240</v>
      </c>
      <c r="V66" s="52">
        <f t="shared" ref="V66:V74" si="24">(T66*10%)*(-1)</f>
        <v>-148400</v>
      </c>
      <c r="W66" s="52">
        <f t="shared" ref="W66:W74" si="25">T66+V66</f>
        <v>1335600</v>
      </c>
      <c r="X66" s="61"/>
      <c r="Y66" s="62">
        <f t="shared" si="14"/>
        <v>1647240</v>
      </c>
      <c r="Z66" s="51">
        <f t="shared" si="15"/>
        <v>1484000</v>
      </c>
      <c r="AA66" s="53">
        <f>Januari!AE66</f>
        <v>0</v>
      </c>
      <c r="AB66" s="62"/>
      <c r="AC66" s="62"/>
      <c r="AD66" s="53">
        <f t="shared" si="20"/>
        <v>0</v>
      </c>
      <c r="AE66" s="53">
        <f t="shared" si="21"/>
        <v>0</v>
      </c>
      <c r="AF66" s="61"/>
    </row>
    <row r="67" spans="1:32" x14ac:dyDescent="0.25">
      <c r="A67" s="8">
        <f t="shared" si="22"/>
        <v>3</v>
      </c>
      <c r="B67" s="140" t="s">
        <v>39</v>
      </c>
      <c r="C67" s="141" t="s">
        <v>258</v>
      </c>
      <c r="D67" s="142" t="s">
        <v>259</v>
      </c>
      <c r="E67" s="143" t="s">
        <v>267</v>
      </c>
      <c r="F67" s="144">
        <v>20</v>
      </c>
      <c r="G67" s="145">
        <v>0</v>
      </c>
      <c r="H67" s="146" t="s">
        <v>261</v>
      </c>
      <c r="I67" s="25">
        <v>3812577</v>
      </c>
      <c r="J67" s="146" t="s">
        <v>97</v>
      </c>
      <c r="K67" s="148" t="s">
        <v>268</v>
      </c>
      <c r="L67" s="149">
        <v>44484</v>
      </c>
      <c r="M67" s="147" t="s">
        <v>47</v>
      </c>
      <c r="N67" s="148" t="s">
        <v>269</v>
      </c>
      <c r="O67" s="150" t="s">
        <v>261</v>
      </c>
      <c r="P67" s="147" t="s">
        <v>50</v>
      </c>
      <c r="Q67" s="149">
        <v>44484</v>
      </c>
      <c r="R67" s="152">
        <v>44848</v>
      </c>
      <c r="S67" s="147" t="s">
        <v>53</v>
      </c>
      <c r="T67" s="143">
        <v>866000</v>
      </c>
      <c r="U67" s="51">
        <f t="shared" si="23"/>
        <v>95260</v>
      </c>
      <c r="V67" s="52">
        <f t="shared" si="24"/>
        <v>-86600</v>
      </c>
      <c r="W67" s="52">
        <f t="shared" si="25"/>
        <v>779400</v>
      </c>
      <c r="X67" s="61"/>
      <c r="Y67" s="62">
        <f t="shared" si="14"/>
        <v>961260</v>
      </c>
      <c r="Z67" s="51">
        <f t="shared" si="15"/>
        <v>866000</v>
      </c>
      <c r="AA67" s="53">
        <f>Januari!AE67</f>
        <v>0</v>
      </c>
      <c r="AB67" s="62"/>
      <c r="AC67" s="62"/>
      <c r="AD67" s="53">
        <f t="shared" si="20"/>
        <v>0</v>
      </c>
      <c r="AE67" s="53">
        <f t="shared" si="21"/>
        <v>0</v>
      </c>
      <c r="AF67" s="61"/>
    </row>
    <row r="68" spans="1:32" x14ac:dyDescent="0.25">
      <c r="A68" s="8">
        <f t="shared" si="22"/>
        <v>4</v>
      </c>
      <c r="B68" s="140" t="s">
        <v>39</v>
      </c>
      <c r="C68" s="141" t="s">
        <v>258</v>
      </c>
      <c r="D68" s="142" t="s">
        <v>259</v>
      </c>
      <c r="E68" s="143" t="s">
        <v>267</v>
      </c>
      <c r="F68" s="144">
        <v>50</v>
      </c>
      <c r="G68" s="145">
        <v>0</v>
      </c>
      <c r="H68" s="146" t="s">
        <v>261</v>
      </c>
      <c r="I68" s="25">
        <v>3812577</v>
      </c>
      <c r="J68" s="146" t="s">
        <v>97</v>
      </c>
      <c r="K68" s="148" t="s">
        <v>270</v>
      </c>
      <c r="L68" s="149">
        <v>44484</v>
      </c>
      <c r="M68" s="147" t="s">
        <v>47</v>
      </c>
      <c r="N68" s="179" t="s">
        <v>271</v>
      </c>
      <c r="O68" s="150" t="s">
        <v>261</v>
      </c>
      <c r="P68" s="147" t="s">
        <v>50</v>
      </c>
      <c r="Q68" s="149">
        <v>44484</v>
      </c>
      <c r="R68" s="152">
        <v>44848</v>
      </c>
      <c r="S68" s="147" t="s">
        <v>53</v>
      </c>
      <c r="T68" s="143">
        <v>2165000</v>
      </c>
      <c r="U68" s="51">
        <f t="shared" si="23"/>
        <v>238150</v>
      </c>
      <c r="V68" s="52">
        <f t="shared" si="24"/>
        <v>-216500</v>
      </c>
      <c r="W68" s="52">
        <f t="shared" si="25"/>
        <v>1948500</v>
      </c>
      <c r="X68" s="61"/>
      <c r="Y68" s="62">
        <f t="shared" si="14"/>
        <v>2403150</v>
      </c>
      <c r="Z68" s="51">
        <f t="shared" si="15"/>
        <v>2165000</v>
      </c>
      <c r="AA68" s="53">
        <f>Januari!AE68</f>
        <v>0</v>
      </c>
      <c r="AB68" s="62"/>
      <c r="AC68" s="62"/>
      <c r="AD68" s="53">
        <f t="shared" si="20"/>
        <v>0</v>
      </c>
      <c r="AE68" s="53">
        <f t="shared" si="21"/>
        <v>0</v>
      </c>
      <c r="AF68" s="61"/>
    </row>
    <row r="69" spans="1:32" x14ac:dyDescent="0.25">
      <c r="A69" s="8">
        <f t="shared" si="22"/>
        <v>5</v>
      </c>
      <c r="B69" s="140" t="s">
        <v>39</v>
      </c>
      <c r="C69" s="141" t="s">
        <v>258</v>
      </c>
      <c r="D69" s="142" t="s">
        <v>259</v>
      </c>
      <c r="E69" s="143" t="s">
        <v>267</v>
      </c>
      <c r="F69" s="144">
        <v>50</v>
      </c>
      <c r="G69" s="145">
        <v>0</v>
      </c>
      <c r="H69" s="146" t="s">
        <v>261</v>
      </c>
      <c r="I69" s="25">
        <v>3812577</v>
      </c>
      <c r="J69" s="146" t="s">
        <v>97</v>
      </c>
      <c r="K69" s="148" t="s">
        <v>272</v>
      </c>
      <c r="L69" s="149">
        <v>44484</v>
      </c>
      <c r="M69" s="147" t="s">
        <v>47</v>
      </c>
      <c r="N69" s="148" t="s">
        <v>273</v>
      </c>
      <c r="O69" s="150" t="s">
        <v>261</v>
      </c>
      <c r="P69" s="147" t="s">
        <v>50</v>
      </c>
      <c r="Q69" s="149">
        <v>44484</v>
      </c>
      <c r="R69" s="152">
        <v>44848</v>
      </c>
      <c r="S69" s="147" t="s">
        <v>53</v>
      </c>
      <c r="T69" s="143">
        <v>2165000</v>
      </c>
      <c r="U69" s="51">
        <f t="shared" si="23"/>
        <v>238150</v>
      </c>
      <c r="V69" s="52">
        <f t="shared" si="24"/>
        <v>-216500</v>
      </c>
      <c r="W69" s="52">
        <f t="shared" si="25"/>
        <v>1948500</v>
      </c>
      <c r="X69" s="61"/>
      <c r="Y69" s="62">
        <f t="shared" si="14"/>
        <v>2403150</v>
      </c>
      <c r="Z69" s="51">
        <f t="shared" si="15"/>
        <v>2165000</v>
      </c>
      <c r="AA69" s="53">
        <f>Januari!AE69</f>
        <v>0</v>
      </c>
      <c r="AB69" s="62"/>
      <c r="AC69" s="62"/>
      <c r="AD69" s="53">
        <f t="shared" si="20"/>
        <v>0</v>
      </c>
      <c r="AE69" s="53">
        <f t="shared" si="21"/>
        <v>0</v>
      </c>
      <c r="AF69" s="61"/>
    </row>
    <row r="70" spans="1:32" x14ac:dyDescent="0.25">
      <c r="A70" s="8">
        <f t="shared" si="22"/>
        <v>6</v>
      </c>
      <c r="B70" s="140" t="s">
        <v>39</v>
      </c>
      <c r="C70" s="141" t="s">
        <v>258</v>
      </c>
      <c r="D70" s="142" t="s">
        <v>259</v>
      </c>
      <c r="E70" s="143" t="s">
        <v>267</v>
      </c>
      <c r="F70" s="144">
        <v>25</v>
      </c>
      <c r="G70" s="145">
        <v>0</v>
      </c>
      <c r="H70" s="146" t="s">
        <v>261</v>
      </c>
      <c r="I70" s="25">
        <v>3812577</v>
      </c>
      <c r="J70" s="146" t="s">
        <v>97</v>
      </c>
      <c r="K70" s="148" t="s">
        <v>488</v>
      </c>
      <c r="L70" s="153">
        <v>44914</v>
      </c>
      <c r="M70" s="147" t="s">
        <v>47</v>
      </c>
      <c r="N70" s="179" t="s">
        <v>275</v>
      </c>
      <c r="O70" s="150" t="s">
        <v>261</v>
      </c>
      <c r="P70" s="147" t="s">
        <v>50</v>
      </c>
      <c r="Q70" s="149">
        <v>44914</v>
      </c>
      <c r="R70" s="149">
        <v>45278</v>
      </c>
      <c r="S70" s="147" t="s">
        <v>53</v>
      </c>
      <c r="T70" s="143">
        <v>1236667</v>
      </c>
      <c r="U70" s="51">
        <f t="shared" si="23"/>
        <v>136033.37</v>
      </c>
      <c r="V70" s="52">
        <f t="shared" si="24"/>
        <v>-123666.70000000001</v>
      </c>
      <c r="W70" s="52">
        <f t="shared" si="25"/>
        <v>1113000.3</v>
      </c>
      <c r="X70" s="61"/>
      <c r="Y70" s="62">
        <f t="shared" si="14"/>
        <v>1372700.37</v>
      </c>
      <c r="Z70" s="51">
        <f t="shared" si="15"/>
        <v>1236667</v>
      </c>
      <c r="AA70" s="53">
        <f>Januari!AE70</f>
        <v>0</v>
      </c>
      <c r="AB70" s="62"/>
      <c r="AC70" s="62"/>
      <c r="AD70" s="53">
        <f t="shared" si="20"/>
        <v>0</v>
      </c>
      <c r="AE70" s="53">
        <f t="shared" si="21"/>
        <v>0</v>
      </c>
      <c r="AF70" s="61"/>
    </row>
    <row r="71" spans="1:32" x14ac:dyDescent="0.25">
      <c r="A71" s="8">
        <f t="shared" si="22"/>
        <v>7</v>
      </c>
      <c r="B71" s="140" t="s">
        <v>39</v>
      </c>
      <c r="C71" s="141" t="s">
        <v>258</v>
      </c>
      <c r="D71" s="142" t="s">
        <v>259</v>
      </c>
      <c r="E71" s="143" t="s">
        <v>267</v>
      </c>
      <c r="F71" s="144">
        <v>20</v>
      </c>
      <c r="G71" s="145">
        <v>0</v>
      </c>
      <c r="H71" s="146" t="s">
        <v>261</v>
      </c>
      <c r="I71" s="25">
        <v>3812577</v>
      </c>
      <c r="J71" s="146" t="s">
        <v>97</v>
      </c>
      <c r="K71" s="148" t="s">
        <v>276</v>
      </c>
      <c r="L71" s="149">
        <v>44484</v>
      </c>
      <c r="M71" s="147" t="s">
        <v>47</v>
      </c>
      <c r="N71" s="148" t="s">
        <v>493</v>
      </c>
      <c r="O71" s="150" t="s">
        <v>261</v>
      </c>
      <c r="P71" s="147" t="s">
        <v>50</v>
      </c>
      <c r="Q71" s="149">
        <v>44484</v>
      </c>
      <c r="R71" s="152">
        <v>44848</v>
      </c>
      <c r="S71" s="147" t="s">
        <v>53</v>
      </c>
      <c r="T71" s="143">
        <v>900000</v>
      </c>
      <c r="U71" s="51">
        <f t="shared" si="23"/>
        <v>99000</v>
      </c>
      <c r="V71" s="52">
        <f t="shared" si="24"/>
        <v>-90000</v>
      </c>
      <c r="W71" s="52">
        <f t="shared" si="25"/>
        <v>810000</v>
      </c>
      <c r="X71" s="61"/>
      <c r="Y71" s="62">
        <f t="shared" si="14"/>
        <v>999000</v>
      </c>
      <c r="Z71" s="51">
        <f t="shared" si="15"/>
        <v>900000</v>
      </c>
      <c r="AA71" s="53">
        <f>Januari!AE71</f>
        <v>0</v>
      </c>
      <c r="AB71" s="62"/>
      <c r="AC71" s="62"/>
      <c r="AD71" s="53">
        <f t="shared" si="20"/>
        <v>0</v>
      </c>
      <c r="AE71" s="53">
        <f t="shared" si="21"/>
        <v>0</v>
      </c>
      <c r="AF71" s="61"/>
    </row>
    <row r="72" spans="1:32" x14ac:dyDescent="0.25">
      <c r="A72" s="8">
        <f t="shared" si="22"/>
        <v>8</v>
      </c>
      <c r="B72" s="140" t="s">
        <v>39</v>
      </c>
      <c r="C72" s="141" t="s">
        <v>258</v>
      </c>
      <c r="D72" s="142" t="s">
        <v>259</v>
      </c>
      <c r="E72" s="143" t="s">
        <v>267</v>
      </c>
      <c r="F72" s="144">
        <v>40</v>
      </c>
      <c r="G72" s="145">
        <v>0</v>
      </c>
      <c r="H72" s="146" t="s">
        <v>261</v>
      </c>
      <c r="I72" s="25">
        <v>3812577</v>
      </c>
      <c r="J72" s="146" t="s">
        <v>97</v>
      </c>
      <c r="K72" s="148" t="s">
        <v>488</v>
      </c>
      <c r="L72" s="153">
        <v>44914</v>
      </c>
      <c r="M72" s="147" t="s">
        <v>47</v>
      </c>
      <c r="N72" s="179" t="s">
        <v>494</v>
      </c>
      <c r="O72" s="150" t="s">
        <v>261</v>
      </c>
      <c r="P72" s="147" t="s">
        <v>50</v>
      </c>
      <c r="Q72" s="149">
        <v>44914</v>
      </c>
      <c r="R72" s="149">
        <v>45278</v>
      </c>
      <c r="S72" s="147" t="s">
        <v>53</v>
      </c>
      <c r="T72" s="143">
        <v>1978667</v>
      </c>
      <c r="U72" s="51">
        <f t="shared" si="23"/>
        <v>217653.37</v>
      </c>
      <c r="V72" s="52">
        <f t="shared" si="24"/>
        <v>-197866.7</v>
      </c>
      <c r="W72" s="52">
        <f t="shared" si="25"/>
        <v>1780800.3</v>
      </c>
      <c r="X72" s="61"/>
      <c r="Y72" s="62">
        <f t="shared" si="14"/>
        <v>2196320.37</v>
      </c>
      <c r="Z72" s="51">
        <f t="shared" si="15"/>
        <v>1978667</v>
      </c>
      <c r="AA72" s="53">
        <f>Januari!AE72</f>
        <v>0</v>
      </c>
      <c r="AB72" s="62"/>
      <c r="AC72" s="62"/>
      <c r="AD72" s="53">
        <f t="shared" si="20"/>
        <v>0</v>
      </c>
      <c r="AE72" s="53">
        <f t="shared" si="21"/>
        <v>0</v>
      </c>
      <c r="AF72" s="61"/>
    </row>
    <row r="73" spans="1:32" x14ac:dyDescent="0.25">
      <c r="A73" s="8">
        <f t="shared" si="22"/>
        <v>9</v>
      </c>
      <c r="B73" s="140" t="s">
        <v>39</v>
      </c>
      <c r="C73" s="141" t="s">
        <v>258</v>
      </c>
      <c r="D73" s="142" t="s">
        <v>259</v>
      </c>
      <c r="E73" s="143" t="s">
        <v>267</v>
      </c>
      <c r="F73" s="144">
        <v>36</v>
      </c>
      <c r="G73" s="145">
        <v>0</v>
      </c>
      <c r="H73" s="146" t="s">
        <v>261</v>
      </c>
      <c r="I73" s="25">
        <v>3812577</v>
      </c>
      <c r="J73" s="146" t="s">
        <v>97</v>
      </c>
      <c r="K73" s="148" t="s">
        <v>488</v>
      </c>
      <c r="L73" s="153">
        <v>44914</v>
      </c>
      <c r="M73" s="147" t="s">
        <v>47</v>
      </c>
      <c r="N73" s="179" t="s">
        <v>283</v>
      </c>
      <c r="O73" s="150" t="s">
        <v>261</v>
      </c>
      <c r="P73" s="147" t="s">
        <v>50</v>
      </c>
      <c r="Q73" s="149">
        <v>44914</v>
      </c>
      <c r="R73" s="149">
        <v>45278</v>
      </c>
      <c r="S73" s="147" t="s">
        <v>53</v>
      </c>
      <c r="T73" s="143">
        <v>1731333</v>
      </c>
      <c r="U73" s="51">
        <f t="shared" si="23"/>
        <v>190446.63</v>
      </c>
      <c r="V73" s="52">
        <f t="shared" si="24"/>
        <v>-173133.30000000002</v>
      </c>
      <c r="W73" s="52">
        <f t="shared" si="25"/>
        <v>1558199.7</v>
      </c>
      <c r="X73" s="61"/>
      <c r="Y73" s="62">
        <f t="shared" si="14"/>
        <v>1921779.63</v>
      </c>
      <c r="Z73" s="51">
        <f t="shared" si="15"/>
        <v>1731333</v>
      </c>
      <c r="AA73" s="53">
        <f>Januari!AE73</f>
        <v>0</v>
      </c>
      <c r="AB73" s="62"/>
      <c r="AC73" s="62"/>
      <c r="AD73" s="53">
        <f t="shared" si="20"/>
        <v>0</v>
      </c>
      <c r="AE73" s="53">
        <f t="shared" si="21"/>
        <v>0</v>
      </c>
      <c r="AF73" s="61"/>
    </row>
    <row r="74" spans="1:32" x14ac:dyDescent="0.25">
      <c r="A74" s="8">
        <f t="shared" si="22"/>
        <v>10</v>
      </c>
      <c r="B74" s="140" t="s">
        <v>39</v>
      </c>
      <c r="C74" s="141" t="s">
        <v>258</v>
      </c>
      <c r="D74" s="142" t="s">
        <v>259</v>
      </c>
      <c r="E74" s="143" t="s">
        <v>267</v>
      </c>
      <c r="F74" s="144">
        <v>30</v>
      </c>
      <c r="G74" s="145">
        <v>0</v>
      </c>
      <c r="H74" s="146" t="s">
        <v>261</v>
      </c>
      <c r="I74" s="25">
        <v>3812577</v>
      </c>
      <c r="J74" s="146" t="s">
        <v>97</v>
      </c>
      <c r="K74" s="148" t="s">
        <v>488</v>
      </c>
      <c r="L74" s="153">
        <v>44914</v>
      </c>
      <c r="M74" s="147" t="s">
        <v>47</v>
      </c>
      <c r="N74" s="179" t="s">
        <v>285</v>
      </c>
      <c r="O74" s="150" t="s">
        <v>261</v>
      </c>
      <c r="P74" s="147" t="s">
        <v>50</v>
      </c>
      <c r="Q74" s="149">
        <v>44914</v>
      </c>
      <c r="R74" s="149">
        <v>45278</v>
      </c>
      <c r="S74" s="147" t="s">
        <v>53</v>
      </c>
      <c r="T74" s="143">
        <v>1484000</v>
      </c>
      <c r="U74" s="51">
        <f t="shared" si="23"/>
        <v>163240</v>
      </c>
      <c r="V74" s="52">
        <f t="shared" si="24"/>
        <v>-148400</v>
      </c>
      <c r="W74" s="52">
        <f t="shared" si="25"/>
        <v>1335600</v>
      </c>
      <c r="X74" s="61"/>
      <c r="Y74" s="62">
        <f t="shared" si="14"/>
        <v>1647240</v>
      </c>
      <c r="Z74" s="51">
        <f t="shared" si="15"/>
        <v>1484000</v>
      </c>
      <c r="AA74" s="53">
        <f>Januari!AE74</f>
        <v>0</v>
      </c>
      <c r="AB74" s="62"/>
      <c r="AC74" s="62"/>
      <c r="AD74" s="53">
        <f t="shared" si="20"/>
        <v>0</v>
      </c>
      <c r="AE74" s="53">
        <f t="shared" si="21"/>
        <v>0</v>
      </c>
      <c r="AF74" s="61"/>
    </row>
    <row r="75" spans="1:32" x14ac:dyDescent="0.25">
      <c r="A75" s="8"/>
      <c r="B75" s="140"/>
      <c r="C75" s="141"/>
      <c r="D75" s="142"/>
      <c r="E75" s="143"/>
      <c r="F75" s="144"/>
      <c r="G75" s="145"/>
      <c r="H75" s="146"/>
      <c r="I75" s="147"/>
      <c r="J75" s="146"/>
      <c r="K75" s="148"/>
      <c r="L75" s="152"/>
      <c r="M75" s="147"/>
      <c r="N75" s="143"/>
      <c r="O75" s="150"/>
      <c r="P75" s="180"/>
      <c r="Q75" s="152"/>
      <c r="R75" s="152"/>
      <c r="S75" s="147"/>
      <c r="T75" s="143"/>
      <c r="U75" s="51"/>
      <c r="V75" s="52"/>
      <c r="W75" s="52"/>
      <c r="X75" s="61"/>
      <c r="Y75" s="62"/>
      <c r="Z75" s="51"/>
      <c r="AA75" s="53">
        <f>Januari!AE75</f>
        <v>0</v>
      </c>
      <c r="AB75" s="62"/>
      <c r="AC75" s="62"/>
      <c r="AD75" s="53">
        <f t="shared" si="20"/>
        <v>0</v>
      </c>
      <c r="AE75" s="53">
        <f t="shared" si="21"/>
        <v>0</v>
      </c>
      <c r="AF75" s="61"/>
    </row>
    <row r="76" spans="1:32" x14ac:dyDescent="0.25">
      <c r="A76" s="8"/>
      <c r="B76" s="9"/>
      <c r="C76" s="10"/>
      <c r="D76" s="11"/>
      <c r="E76" s="12"/>
      <c r="F76" s="13" t="s">
        <v>38</v>
      </c>
      <c r="G76" s="13">
        <v>0</v>
      </c>
      <c r="H76" s="13">
        <v>0</v>
      </c>
      <c r="I76" s="13"/>
      <c r="J76" s="13"/>
      <c r="K76" s="13"/>
      <c r="L76" s="155"/>
      <c r="M76" s="13"/>
      <c r="N76" s="13"/>
      <c r="O76" s="13"/>
      <c r="P76" s="13"/>
      <c r="Q76" s="155"/>
      <c r="R76" s="155"/>
      <c r="S76" s="13"/>
      <c r="T76" s="13">
        <f t="shared" ref="T76:AE76" si="26">SUM(T65:T75)</f>
        <v>14530667</v>
      </c>
      <c r="U76" s="55">
        <f t="shared" si="26"/>
        <v>1598373.37</v>
      </c>
      <c r="V76" s="55">
        <f t="shared" si="26"/>
        <v>-1453066.7</v>
      </c>
      <c r="W76" s="55">
        <f t="shared" si="26"/>
        <v>13077600.300000001</v>
      </c>
      <c r="X76" s="55">
        <f t="shared" si="26"/>
        <v>0</v>
      </c>
      <c r="Y76" s="55">
        <f t="shared" si="26"/>
        <v>16129040.370000001</v>
      </c>
      <c r="Z76" s="55">
        <f t="shared" si="26"/>
        <v>14530667</v>
      </c>
      <c r="AA76" s="55">
        <f t="shared" si="26"/>
        <v>0</v>
      </c>
      <c r="AB76" s="55">
        <f t="shared" si="26"/>
        <v>0</v>
      </c>
      <c r="AC76" s="55">
        <f t="shared" si="26"/>
        <v>0</v>
      </c>
      <c r="AD76" s="55">
        <f t="shared" si="26"/>
        <v>0</v>
      </c>
      <c r="AE76" s="55">
        <f t="shared" si="26"/>
        <v>0</v>
      </c>
      <c r="AF76" s="55">
        <v>0</v>
      </c>
    </row>
    <row r="77" spans="1:32" x14ac:dyDescent="0.25">
      <c r="A77" s="33" t="s">
        <v>286</v>
      </c>
      <c r="B77" s="140"/>
      <c r="C77" s="141"/>
      <c r="D77" s="142"/>
      <c r="E77" s="143"/>
      <c r="F77" s="144"/>
      <c r="G77" s="176"/>
      <c r="H77" s="177"/>
      <c r="I77" s="147"/>
      <c r="J77" s="177"/>
      <c r="K77" s="148"/>
      <c r="L77" s="152"/>
      <c r="M77" s="147"/>
      <c r="N77" s="143"/>
      <c r="O77" s="150"/>
      <c r="P77" s="181"/>
      <c r="Q77" s="152"/>
      <c r="R77" s="152"/>
      <c r="S77" s="147"/>
      <c r="T77" s="143"/>
      <c r="U77" s="51"/>
      <c r="V77" s="52"/>
      <c r="W77" s="52"/>
      <c r="X77" s="61"/>
      <c r="Y77" s="62"/>
      <c r="Z77" s="51"/>
      <c r="AA77" s="53">
        <f>Januari!AE77</f>
        <v>0</v>
      </c>
      <c r="AB77" s="62"/>
      <c r="AC77" s="62"/>
      <c r="AD77" s="53"/>
      <c r="AE77" s="53"/>
      <c r="AF77" s="65"/>
    </row>
    <row r="78" spans="1:32" x14ac:dyDescent="0.25">
      <c r="A78" s="8">
        <v>1</v>
      </c>
      <c r="B78" s="140" t="s">
        <v>39</v>
      </c>
      <c r="C78" s="141" t="s">
        <v>287</v>
      </c>
      <c r="D78" s="142" t="s">
        <v>288</v>
      </c>
      <c r="E78" s="143" t="s">
        <v>289</v>
      </c>
      <c r="F78" s="144">
        <v>80</v>
      </c>
      <c r="G78" s="145">
        <v>0</v>
      </c>
      <c r="H78" s="146" t="s">
        <v>290</v>
      </c>
      <c r="I78" s="25" t="s">
        <v>291</v>
      </c>
      <c r="J78" s="146" t="s">
        <v>97</v>
      </c>
      <c r="K78" s="148" t="s">
        <v>292</v>
      </c>
      <c r="L78" s="149">
        <v>44013</v>
      </c>
      <c r="M78" s="147" t="s">
        <v>47</v>
      </c>
      <c r="N78" s="148" t="s">
        <v>293</v>
      </c>
      <c r="O78" s="150" t="s">
        <v>294</v>
      </c>
      <c r="P78" s="147" t="s">
        <v>50</v>
      </c>
      <c r="Q78" s="151">
        <v>44013</v>
      </c>
      <c r="R78" s="153">
        <v>44377</v>
      </c>
      <c r="S78" s="147" t="s">
        <v>53</v>
      </c>
      <c r="T78" s="143">
        <v>863636.36363636353</v>
      </c>
      <c r="U78" s="51">
        <f>T78*11%</f>
        <v>94999.999999999985</v>
      </c>
      <c r="V78" s="52">
        <f>(T78*10%)*(-1)</f>
        <v>-86363.636363636353</v>
      </c>
      <c r="W78" s="52">
        <f>T78+V78</f>
        <v>777272.72727272718</v>
      </c>
      <c r="X78" s="61"/>
      <c r="Y78" s="62">
        <f>T78+U78</f>
        <v>958636.36363636353</v>
      </c>
      <c r="Z78" s="51">
        <f>T78</f>
        <v>863636.36363636353</v>
      </c>
      <c r="AA78" s="53">
        <f>Januari!AE78</f>
        <v>0</v>
      </c>
      <c r="AB78" s="62"/>
      <c r="AC78" s="62"/>
      <c r="AD78" s="53">
        <f t="shared" ref="AD78:AD84" si="27">AB78+AC78</f>
        <v>0</v>
      </c>
      <c r="AE78" s="53">
        <f t="shared" ref="AE78:AE84" si="28">AA78+AD78</f>
        <v>0</v>
      </c>
      <c r="AF78" s="61"/>
    </row>
    <row r="79" spans="1:32" x14ac:dyDescent="0.25">
      <c r="A79" s="8">
        <f>A78+1</f>
        <v>2</v>
      </c>
      <c r="B79" s="140" t="s">
        <v>39</v>
      </c>
      <c r="C79" s="141" t="s">
        <v>287</v>
      </c>
      <c r="D79" s="142" t="s">
        <v>288</v>
      </c>
      <c r="E79" s="143" t="s">
        <v>295</v>
      </c>
      <c r="F79" s="144">
        <v>10</v>
      </c>
      <c r="G79" s="145">
        <v>0</v>
      </c>
      <c r="H79" s="146" t="s">
        <v>296</v>
      </c>
      <c r="I79" s="25" t="s">
        <v>291</v>
      </c>
      <c r="J79" s="146" t="s">
        <v>58</v>
      </c>
      <c r="K79" s="148" t="s">
        <v>297</v>
      </c>
      <c r="L79" s="151">
        <v>44230</v>
      </c>
      <c r="M79" s="147" t="s">
        <v>47</v>
      </c>
      <c r="N79" s="143" t="s">
        <v>298</v>
      </c>
      <c r="O79" s="150" t="s">
        <v>296</v>
      </c>
      <c r="P79" s="147" t="s">
        <v>50</v>
      </c>
      <c r="Q79" s="151">
        <v>44230</v>
      </c>
      <c r="R79" s="151">
        <v>44594</v>
      </c>
      <c r="S79" s="147" t="s">
        <v>53</v>
      </c>
      <c r="T79" s="143">
        <v>618181.81818181812</v>
      </c>
      <c r="U79" s="51">
        <f t="shared" ref="U79:U84" si="29">T79*11%</f>
        <v>68000</v>
      </c>
      <c r="V79" s="52">
        <f t="shared" ref="V79:V84" si="30">(T79*10%)*(-1)</f>
        <v>-61818.181818181816</v>
      </c>
      <c r="W79" s="52">
        <f t="shared" ref="W79:W84" si="31">T79+V79</f>
        <v>556363.63636363635</v>
      </c>
      <c r="X79" s="61"/>
      <c r="Y79" s="62">
        <f t="shared" ref="Y79:Y84" si="32">T79+U79</f>
        <v>686181.81818181812</v>
      </c>
      <c r="Z79" s="51">
        <f t="shared" ref="Z79:Z84" si="33">T79</f>
        <v>618181.81818181812</v>
      </c>
      <c r="AA79" s="53">
        <f>Januari!AE79</f>
        <v>0</v>
      </c>
      <c r="AB79" s="62"/>
      <c r="AC79" s="62"/>
      <c r="AD79" s="53">
        <f t="shared" si="27"/>
        <v>0</v>
      </c>
      <c r="AE79" s="53">
        <f t="shared" si="28"/>
        <v>0</v>
      </c>
      <c r="AF79" s="61"/>
    </row>
    <row r="80" spans="1:32" x14ac:dyDescent="0.25">
      <c r="A80" s="8">
        <f t="shared" ref="A80:A84" si="34">+A79+1</f>
        <v>3</v>
      </c>
      <c r="B80" s="140" t="s">
        <v>39</v>
      </c>
      <c r="C80" s="141" t="s">
        <v>287</v>
      </c>
      <c r="D80" s="142" t="s">
        <v>288</v>
      </c>
      <c r="E80" s="143" t="s">
        <v>295</v>
      </c>
      <c r="F80" s="144">
        <v>10</v>
      </c>
      <c r="G80" s="145">
        <v>0</v>
      </c>
      <c r="H80" s="146" t="s">
        <v>296</v>
      </c>
      <c r="I80" s="25" t="s">
        <v>291</v>
      </c>
      <c r="J80" s="146" t="s">
        <v>58</v>
      </c>
      <c r="K80" s="148" t="s">
        <v>299</v>
      </c>
      <c r="L80" s="151">
        <v>44230</v>
      </c>
      <c r="M80" s="147" t="s">
        <v>47</v>
      </c>
      <c r="N80" s="143" t="s">
        <v>300</v>
      </c>
      <c r="O80" s="150" t="s">
        <v>296</v>
      </c>
      <c r="P80" s="147" t="s">
        <v>50</v>
      </c>
      <c r="Q80" s="151">
        <v>44230</v>
      </c>
      <c r="R80" s="151">
        <v>44594</v>
      </c>
      <c r="S80" s="147" t="s">
        <v>53</v>
      </c>
      <c r="T80" s="143">
        <v>618181.81818181812</v>
      </c>
      <c r="U80" s="51">
        <f t="shared" si="29"/>
        <v>68000</v>
      </c>
      <c r="V80" s="52">
        <f t="shared" si="30"/>
        <v>-61818.181818181816</v>
      </c>
      <c r="W80" s="52">
        <f t="shared" si="31"/>
        <v>556363.63636363635</v>
      </c>
      <c r="X80" s="61"/>
      <c r="Y80" s="62">
        <f t="shared" si="32"/>
        <v>686181.81818181812</v>
      </c>
      <c r="Z80" s="51">
        <f t="shared" si="33"/>
        <v>618181.81818181812</v>
      </c>
      <c r="AA80" s="53">
        <f>Januari!AE80</f>
        <v>0</v>
      </c>
      <c r="AB80" s="62"/>
      <c r="AC80" s="62"/>
      <c r="AD80" s="53">
        <f t="shared" si="27"/>
        <v>0</v>
      </c>
      <c r="AE80" s="53">
        <f t="shared" si="28"/>
        <v>0</v>
      </c>
      <c r="AF80" s="61"/>
    </row>
    <row r="81" spans="1:32" x14ac:dyDescent="0.25">
      <c r="A81" s="8">
        <f t="shared" si="34"/>
        <v>4</v>
      </c>
      <c r="B81" s="140" t="s">
        <v>39</v>
      </c>
      <c r="C81" s="141" t="s">
        <v>287</v>
      </c>
      <c r="D81" s="142" t="s">
        <v>288</v>
      </c>
      <c r="E81" s="143" t="s">
        <v>295</v>
      </c>
      <c r="F81" s="144">
        <v>10</v>
      </c>
      <c r="G81" s="145">
        <v>0</v>
      </c>
      <c r="H81" s="146" t="s">
        <v>296</v>
      </c>
      <c r="I81" s="25" t="s">
        <v>291</v>
      </c>
      <c r="J81" s="146" t="s">
        <v>58</v>
      </c>
      <c r="K81" s="148" t="s">
        <v>301</v>
      </c>
      <c r="L81" s="151">
        <v>44230</v>
      </c>
      <c r="M81" s="147" t="s">
        <v>47</v>
      </c>
      <c r="N81" s="143" t="s">
        <v>302</v>
      </c>
      <c r="O81" s="150" t="s">
        <v>296</v>
      </c>
      <c r="P81" s="147" t="s">
        <v>50</v>
      </c>
      <c r="Q81" s="151">
        <v>44230</v>
      </c>
      <c r="R81" s="151">
        <v>44594</v>
      </c>
      <c r="S81" s="147" t="s">
        <v>53</v>
      </c>
      <c r="T81" s="143">
        <v>618181.81818181812</v>
      </c>
      <c r="U81" s="51">
        <f t="shared" si="29"/>
        <v>68000</v>
      </c>
      <c r="V81" s="52">
        <f t="shared" si="30"/>
        <v>-61818.181818181816</v>
      </c>
      <c r="W81" s="52">
        <f t="shared" si="31"/>
        <v>556363.63636363635</v>
      </c>
      <c r="X81" s="61"/>
      <c r="Y81" s="62">
        <f t="shared" si="32"/>
        <v>686181.81818181812</v>
      </c>
      <c r="Z81" s="51">
        <f t="shared" si="33"/>
        <v>618181.81818181812</v>
      </c>
      <c r="AA81" s="53">
        <f>Januari!AE81</f>
        <v>0</v>
      </c>
      <c r="AB81" s="62"/>
      <c r="AC81" s="62"/>
      <c r="AD81" s="53">
        <f t="shared" si="27"/>
        <v>0</v>
      </c>
      <c r="AE81" s="53">
        <f t="shared" si="28"/>
        <v>0</v>
      </c>
      <c r="AF81" s="61"/>
    </row>
    <row r="82" spans="1:32" x14ac:dyDescent="0.25">
      <c r="A82" s="8">
        <f t="shared" si="34"/>
        <v>5</v>
      </c>
      <c r="B82" s="140" t="s">
        <v>39</v>
      </c>
      <c r="C82" s="141" t="s">
        <v>287</v>
      </c>
      <c r="D82" s="142" t="s">
        <v>288</v>
      </c>
      <c r="E82" s="143" t="s">
        <v>295</v>
      </c>
      <c r="F82" s="144">
        <v>10</v>
      </c>
      <c r="G82" s="145">
        <v>0</v>
      </c>
      <c r="H82" s="146" t="s">
        <v>296</v>
      </c>
      <c r="I82" s="25" t="s">
        <v>291</v>
      </c>
      <c r="J82" s="146" t="s">
        <v>58</v>
      </c>
      <c r="K82" s="148" t="s">
        <v>303</v>
      </c>
      <c r="L82" s="151">
        <v>44230</v>
      </c>
      <c r="M82" s="147" t="s">
        <v>47</v>
      </c>
      <c r="N82" s="143" t="s">
        <v>304</v>
      </c>
      <c r="O82" s="150" t="s">
        <v>296</v>
      </c>
      <c r="P82" s="147" t="s">
        <v>50</v>
      </c>
      <c r="Q82" s="151">
        <v>44230</v>
      </c>
      <c r="R82" s="151">
        <v>44594</v>
      </c>
      <c r="S82" s="147" t="s">
        <v>53</v>
      </c>
      <c r="T82" s="143">
        <v>618181.81818181812</v>
      </c>
      <c r="U82" s="51">
        <f t="shared" si="29"/>
        <v>68000</v>
      </c>
      <c r="V82" s="52">
        <f t="shared" si="30"/>
        <v>-61818.181818181816</v>
      </c>
      <c r="W82" s="52">
        <f t="shared" si="31"/>
        <v>556363.63636363635</v>
      </c>
      <c r="X82" s="61"/>
      <c r="Y82" s="62">
        <f t="shared" si="32"/>
        <v>686181.81818181812</v>
      </c>
      <c r="Z82" s="51">
        <f t="shared" si="33"/>
        <v>618181.81818181812</v>
      </c>
      <c r="AA82" s="53">
        <f>Januari!AE82</f>
        <v>0</v>
      </c>
      <c r="AB82" s="62"/>
      <c r="AC82" s="62"/>
      <c r="AD82" s="53">
        <f t="shared" si="27"/>
        <v>0</v>
      </c>
      <c r="AE82" s="53">
        <f t="shared" si="28"/>
        <v>0</v>
      </c>
      <c r="AF82" s="61"/>
    </row>
    <row r="83" spans="1:32" x14ac:dyDescent="0.25">
      <c r="A83" s="8">
        <f t="shared" si="34"/>
        <v>6</v>
      </c>
      <c r="B83" s="140" t="s">
        <v>39</v>
      </c>
      <c r="C83" s="141" t="s">
        <v>287</v>
      </c>
      <c r="D83" s="142" t="s">
        <v>288</v>
      </c>
      <c r="E83" s="143" t="s">
        <v>295</v>
      </c>
      <c r="F83" s="144">
        <v>10</v>
      </c>
      <c r="G83" s="145">
        <v>0</v>
      </c>
      <c r="H83" s="146" t="s">
        <v>296</v>
      </c>
      <c r="I83" s="25" t="s">
        <v>291</v>
      </c>
      <c r="J83" s="146" t="s">
        <v>58</v>
      </c>
      <c r="K83" s="148" t="s">
        <v>305</v>
      </c>
      <c r="L83" s="151">
        <v>44230</v>
      </c>
      <c r="M83" s="147" t="s">
        <v>47</v>
      </c>
      <c r="N83" s="143" t="s">
        <v>306</v>
      </c>
      <c r="O83" s="150" t="s">
        <v>296</v>
      </c>
      <c r="P83" s="147" t="s">
        <v>50</v>
      </c>
      <c r="Q83" s="151">
        <v>44230</v>
      </c>
      <c r="R83" s="151">
        <v>44594</v>
      </c>
      <c r="S83" s="147" t="s">
        <v>53</v>
      </c>
      <c r="T83" s="143">
        <v>618181.81818181812</v>
      </c>
      <c r="U83" s="51">
        <f t="shared" si="29"/>
        <v>68000</v>
      </c>
      <c r="V83" s="52">
        <f t="shared" si="30"/>
        <v>-61818.181818181816</v>
      </c>
      <c r="W83" s="52">
        <f t="shared" si="31"/>
        <v>556363.63636363635</v>
      </c>
      <c r="X83" s="61"/>
      <c r="Y83" s="62">
        <f t="shared" si="32"/>
        <v>686181.81818181812</v>
      </c>
      <c r="Z83" s="51">
        <f t="shared" si="33"/>
        <v>618181.81818181812</v>
      </c>
      <c r="AA83" s="53">
        <f>Januari!AE83</f>
        <v>0</v>
      </c>
      <c r="AB83" s="62"/>
      <c r="AC83" s="62"/>
      <c r="AD83" s="53">
        <f t="shared" si="27"/>
        <v>0</v>
      </c>
      <c r="AE83" s="53">
        <f t="shared" si="28"/>
        <v>0</v>
      </c>
      <c r="AF83" s="61"/>
    </row>
    <row r="84" spans="1:32" x14ac:dyDescent="0.25">
      <c r="A84" s="8">
        <f t="shared" si="34"/>
        <v>7</v>
      </c>
      <c r="B84" s="140" t="s">
        <v>39</v>
      </c>
      <c r="C84" s="141" t="s">
        <v>287</v>
      </c>
      <c r="D84" s="142" t="s">
        <v>288</v>
      </c>
      <c r="E84" s="143" t="s">
        <v>307</v>
      </c>
      <c r="F84" s="144">
        <v>0</v>
      </c>
      <c r="G84" s="145">
        <v>0</v>
      </c>
      <c r="H84" s="146">
        <v>0</v>
      </c>
      <c r="I84" s="25" t="s">
        <v>291</v>
      </c>
      <c r="J84" s="146" t="s">
        <v>308</v>
      </c>
      <c r="K84" s="148" t="s">
        <v>309</v>
      </c>
      <c r="L84" s="151">
        <v>44714</v>
      </c>
      <c r="M84" s="147" t="s">
        <v>47</v>
      </c>
      <c r="N84" s="143" t="s">
        <v>310</v>
      </c>
      <c r="O84" s="150" t="s">
        <v>296</v>
      </c>
      <c r="P84" s="147" t="s">
        <v>50</v>
      </c>
      <c r="Q84" s="151">
        <v>44714</v>
      </c>
      <c r="R84" s="151">
        <v>45078</v>
      </c>
      <c r="S84" s="147" t="s">
        <v>53</v>
      </c>
      <c r="T84" s="143">
        <v>18018018.018018018</v>
      </c>
      <c r="U84" s="51">
        <f t="shared" si="29"/>
        <v>1981981.981981982</v>
      </c>
      <c r="V84" s="52">
        <f t="shared" si="30"/>
        <v>-1801801.8018018019</v>
      </c>
      <c r="W84" s="52">
        <f t="shared" si="31"/>
        <v>16216216.216216216</v>
      </c>
      <c r="X84" s="61"/>
      <c r="Y84" s="62">
        <f t="shared" si="32"/>
        <v>20000000</v>
      </c>
      <c r="Z84" s="51">
        <f t="shared" si="33"/>
        <v>18018018.018018018</v>
      </c>
      <c r="AA84" s="53">
        <f>Januari!AE84</f>
        <v>22522523</v>
      </c>
      <c r="AB84" s="62"/>
      <c r="AC84" s="62"/>
      <c r="AD84" s="53">
        <f t="shared" si="27"/>
        <v>0</v>
      </c>
      <c r="AE84" s="53">
        <f t="shared" si="28"/>
        <v>22522523</v>
      </c>
      <c r="AF84" s="61"/>
    </row>
    <row r="85" spans="1:32" x14ac:dyDescent="0.25">
      <c r="A85" s="8"/>
      <c r="B85" s="9"/>
      <c r="C85" s="10"/>
      <c r="D85" s="11"/>
      <c r="E85" s="12"/>
      <c r="F85" s="13" t="s">
        <v>38</v>
      </c>
      <c r="G85" s="13">
        <v>0</v>
      </c>
      <c r="H85" s="13">
        <v>0</v>
      </c>
      <c r="I85" s="13"/>
      <c r="J85" s="13"/>
      <c r="K85" s="13"/>
      <c r="L85" s="155"/>
      <c r="M85" s="13"/>
      <c r="N85" s="13"/>
      <c r="O85" s="13"/>
      <c r="P85" s="13"/>
      <c r="Q85" s="155"/>
      <c r="R85" s="155"/>
      <c r="S85" s="13"/>
      <c r="T85" s="13">
        <f>SUM(T78:T84)</f>
        <v>21972563.472563475</v>
      </c>
      <c r="U85" s="55">
        <f t="shared" ref="U85:Y85" si="35">SUM(U78:U84)</f>
        <v>2416981.981981982</v>
      </c>
      <c r="V85" s="55">
        <f t="shared" si="35"/>
        <v>-2197256.3472563475</v>
      </c>
      <c r="W85" s="55">
        <f t="shared" si="35"/>
        <v>19775307.125307124</v>
      </c>
      <c r="X85" s="55">
        <f t="shared" si="35"/>
        <v>0</v>
      </c>
      <c r="Y85" s="55">
        <f t="shared" si="35"/>
        <v>24389545.454545453</v>
      </c>
      <c r="Z85" s="55">
        <f>SUM(Z78:Z84)</f>
        <v>21972563.472563475</v>
      </c>
      <c r="AA85" s="55">
        <f>SUM(AA78:AA84)</f>
        <v>22522523</v>
      </c>
      <c r="AB85" s="55">
        <f t="shared" ref="AB85:AE85" si="36">SUM(AB78:AB84)</f>
        <v>0</v>
      </c>
      <c r="AC85" s="55">
        <f t="shared" si="36"/>
        <v>0</v>
      </c>
      <c r="AD85" s="55">
        <f t="shared" si="36"/>
        <v>0</v>
      </c>
      <c r="AE85" s="55">
        <f t="shared" si="36"/>
        <v>22522523</v>
      </c>
      <c r="AF85" s="55">
        <v>0</v>
      </c>
    </row>
    <row r="86" spans="1:32" x14ac:dyDescent="0.25">
      <c r="A86" s="33" t="s">
        <v>311</v>
      </c>
      <c r="B86" s="140"/>
      <c r="C86" s="141"/>
      <c r="D86" s="142"/>
      <c r="E86" s="143"/>
      <c r="F86" s="144"/>
      <c r="G86" s="176"/>
      <c r="H86" s="177"/>
      <c r="I86" s="147"/>
      <c r="J86" s="177"/>
      <c r="K86" s="148"/>
      <c r="L86" s="149"/>
      <c r="M86" s="147"/>
      <c r="N86" s="143"/>
      <c r="O86" s="150"/>
      <c r="P86" s="147"/>
      <c r="Q86" s="149"/>
      <c r="R86" s="149"/>
      <c r="S86" s="147"/>
      <c r="T86" s="143"/>
      <c r="U86" s="51"/>
      <c r="V86" s="52">
        <f>(T90*10%)*(-1)</f>
        <v>0</v>
      </c>
      <c r="W86" s="52"/>
      <c r="X86" s="61"/>
      <c r="Y86" s="62"/>
      <c r="Z86" s="51"/>
      <c r="AA86" s="53">
        <f>Januari!AE86</f>
        <v>0</v>
      </c>
      <c r="AB86" s="62"/>
      <c r="AC86" s="62"/>
      <c r="AD86" s="62"/>
      <c r="AE86" s="62"/>
      <c r="AF86" s="65"/>
    </row>
    <row r="87" spans="1:32" x14ac:dyDescent="0.25">
      <c r="A87" s="8">
        <v>1</v>
      </c>
      <c r="B87" s="140" t="s">
        <v>39</v>
      </c>
      <c r="C87" s="141" t="s">
        <v>312</v>
      </c>
      <c r="D87" s="142" t="s">
        <v>313</v>
      </c>
      <c r="E87" s="143" t="s">
        <v>314</v>
      </c>
      <c r="F87" s="144" t="s">
        <v>315</v>
      </c>
      <c r="G87" s="145">
        <v>0</v>
      </c>
      <c r="H87" s="146" t="s">
        <v>316</v>
      </c>
      <c r="I87" s="147" t="s">
        <v>317</v>
      </c>
      <c r="J87" s="146" t="s">
        <v>318</v>
      </c>
      <c r="K87" s="148" t="s">
        <v>319</v>
      </c>
      <c r="L87" s="152">
        <v>44440</v>
      </c>
      <c r="M87" s="147" t="s">
        <v>47</v>
      </c>
      <c r="N87" s="143" t="s">
        <v>320</v>
      </c>
      <c r="O87" s="150" t="s">
        <v>321</v>
      </c>
      <c r="P87" s="147" t="s">
        <v>50</v>
      </c>
      <c r="Q87" s="152">
        <v>44440</v>
      </c>
      <c r="R87" s="152">
        <v>44804</v>
      </c>
      <c r="S87" s="147" t="s">
        <v>53</v>
      </c>
      <c r="T87" s="143">
        <v>44000000</v>
      </c>
      <c r="U87" s="51">
        <f>T87*11%</f>
        <v>4840000</v>
      </c>
      <c r="V87" s="52">
        <f>(T87*10%)*(-1)</f>
        <v>-4400000</v>
      </c>
      <c r="W87" s="52">
        <f>T87+U87</f>
        <v>48840000</v>
      </c>
      <c r="X87" s="185"/>
      <c r="Y87" s="62">
        <f t="shared" ref="Y87:Y89" si="37">T87+U87</f>
        <v>48840000</v>
      </c>
      <c r="Z87" s="51">
        <f t="shared" ref="Z87:Z89" si="38">T87</f>
        <v>44000000</v>
      </c>
      <c r="AA87" s="53">
        <f>Januari!AE87</f>
        <v>0</v>
      </c>
      <c r="AB87" s="187"/>
      <c r="AC87" s="187"/>
      <c r="AD87" s="187">
        <f t="shared" ref="AD87:AD89" si="39">AB87+AC87</f>
        <v>0</v>
      </c>
      <c r="AE87" s="187">
        <f t="shared" ref="AE87:AE89" si="40">AA87+AD87</f>
        <v>0</v>
      </c>
      <c r="AF87" s="166"/>
    </row>
    <row r="88" spans="1:32" x14ac:dyDescent="0.25">
      <c r="A88" s="8">
        <f>+A87+1</f>
        <v>2</v>
      </c>
      <c r="B88" s="140" t="s">
        <v>39</v>
      </c>
      <c r="C88" s="141" t="s">
        <v>312</v>
      </c>
      <c r="D88" s="142" t="s">
        <v>322</v>
      </c>
      <c r="E88" s="143" t="s">
        <v>323</v>
      </c>
      <c r="F88" s="144">
        <v>100</v>
      </c>
      <c r="G88" s="145">
        <v>0</v>
      </c>
      <c r="H88" s="146" t="s">
        <v>324</v>
      </c>
      <c r="I88" s="25" t="s">
        <v>325</v>
      </c>
      <c r="J88" s="146" t="s">
        <v>326</v>
      </c>
      <c r="K88" s="148" t="s">
        <v>327</v>
      </c>
      <c r="L88" s="149">
        <v>44526</v>
      </c>
      <c r="M88" s="147" t="s">
        <v>47</v>
      </c>
      <c r="N88" s="143" t="s">
        <v>328</v>
      </c>
      <c r="O88" s="150" t="s">
        <v>324</v>
      </c>
      <c r="P88" s="147" t="s">
        <v>50</v>
      </c>
      <c r="Q88" s="149">
        <v>44526</v>
      </c>
      <c r="R88" s="152">
        <v>44890</v>
      </c>
      <c r="S88" s="147" t="s">
        <v>170</v>
      </c>
      <c r="T88" s="143">
        <v>2750000</v>
      </c>
      <c r="U88" s="51">
        <f t="shared" ref="U88:U90" si="41">T88*11%</f>
        <v>302500</v>
      </c>
      <c r="V88" s="52">
        <f t="shared" ref="V88:V89" si="42">(T88*10%)*(-1)</f>
        <v>-275000</v>
      </c>
      <c r="W88" s="52">
        <f t="shared" ref="W88:W89" si="43">T88+U88</f>
        <v>3052500</v>
      </c>
      <c r="X88" s="130">
        <f>SUM(X87:X87)</f>
        <v>0</v>
      </c>
      <c r="Y88" s="62">
        <f t="shared" si="37"/>
        <v>3052500</v>
      </c>
      <c r="Z88" s="51">
        <f t="shared" si="38"/>
        <v>2750000</v>
      </c>
      <c r="AA88" s="53">
        <v>0</v>
      </c>
      <c r="AB88" s="130"/>
      <c r="AC88" s="130"/>
      <c r="AD88" s="187">
        <f t="shared" si="39"/>
        <v>0</v>
      </c>
      <c r="AE88" s="187">
        <f t="shared" si="40"/>
        <v>0</v>
      </c>
      <c r="AF88" s="130"/>
    </row>
    <row r="89" spans="1:32" x14ac:dyDescent="0.25">
      <c r="A89" s="8">
        <f>+A90+1</f>
        <v>1</v>
      </c>
      <c r="B89" s="140" t="s">
        <v>39</v>
      </c>
      <c r="C89" s="141" t="s">
        <v>312</v>
      </c>
      <c r="D89" s="142" t="s">
        <v>322</v>
      </c>
      <c r="E89" s="143" t="s">
        <v>329</v>
      </c>
      <c r="F89" s="144">
        <v>75</v>
      </c>
      <c r="G89" s="145">
        <v>0</v>
      </c>
      <c r="H89" s="146" t="s">
        <v>324</v>
      </c>
      <c r="I89" s="25" t="s">
        <v>325</v>
      </c>
      <c r="J89" s="146" t="s">
        <v>330</v>
      </c>
      <c r="K89" s="148" t="s">
        <v>331</v>
      </c>
      <c r="L89" s="149">
        <v>44481</v>
      </c>
      <c r="M89" s="147" t="s">
        <v>47</v>
      </c>
      <c r="N89" s="148" t="s">
        <v>332</v>
      </c>
      <c r="O89" s="150" t="s">
        <v>333</v>
      </c>
      <c r="P89" s="147" t="s">
        <v>50</v>
      </c>
      <c r="Q89" s="149" t="s">
        <v>127</v>
      </c>
      <c r="R89" s="149" t="s">
        <v>128</v>
      </c>
      <c r="S89" s="147" t="s">
        <v>53</v>
      </c>
      <c r="T89" s="143">
        <v>3554545.4545454546</v>
      </c>
      <c r="U89" s="51">
        <f t="shared" si="41"/>
        <v>391000</v>
      </c>
      <c r="V89" s="52">
        <f t="shared" si="42"/>
        <v>-355454.54545454547</v>
      </c>
      <c r="W89" s="52">
        <f t="shared" si="43"/>
        <v>3945545.4545454546</v>
      </c>
      <c r="X89" s="66"/>
      <c r="Y89" s="62">
        <f t="shared" si="37"/>
        <v>3945545.4545454546</v>
      </c>
      <c r="Z89" s="51">
        <f t="shared" si="38"/>
        <v>3554545.4545454546</v>
      </c>
      <c r="AA89" s="53">
        <f>Januari!AE89</f>
        <v>0</v>
      </c>
      <c r="AB89" s="130"/>
      <c r="AC89" s="130"/>
      <c r="AD89" s="187">
        <f t="shared" si="39"/>
        <v>0</v>
      </c>
      <c r="AE89" s="187">
        <f t="shared" si="40"/>
        <v>0</v>
      </c>
      <c r="AF89" s="130"/>
    </row>
    <row r="90" spans="1:32" x14ac:dyDescent="0.25">
      <c r="A90" s="8"/>
      <c r="B90" s="140"/>
      <c r="C90" s="141"/>
      <c r="D90" s="142"/>
      <c r="E90" s="143" t="s">
        <v>508</v>
      </c>
      <c r="F90" s="144"/>
      <c r="G90" s="145"/>
      <c r="H90" s="146"/>
      <c r="I90" s="25"/>
      <c r="J90" s="146"/>
      <c r="K90" s="148"/>
      <c r="L90" s="152"/>
      <c r="M90" s="147"/>
      <c r="N90" s="143" t="s">
        <v>501</v>
      </c>
      <c r="O90" s="150"/>
      <c r="P90" s="180"/>
      <c r="Q90" s="152"/>
      <c r="R90" s="152"/>
      <c r="S90" s="147"/>
      <c r="T90" s="143"/>
      <c r="U90" s="186">
        <f t="shared" si="41"/>
        <v>0</v>
      </c>
      <c r="V90" s="66"/>
      <c r="W90" s="66"/>
      <c r="X90" s="66"/>
      <c r="Y90" s="66"/>
      <c r="Z90" s="66"/>
      <c r="AA90" s="53">
        <v>4500000</v>
      </c>
      <c r="AB90" s="188"/>
      <c r="AC90" s="188"/>
      <c r="AD90" s="187">
        <f t="shared" ref="AD90" si="44">AB90+AC90</f>
        <v>0</v>
      </c>
      <c r="AE90" s="187">
        <f t="shared" ref="AE90" si="45">AA90+AD90</f>
        <v>4500000</v>
      </c>
      <c r="AF90" s="188"/>
    </row>
    <row r="91" spans="1:32" x14ac:dyDescent="0.25">
      <c r="A91" s="8"/>
      <c r="B91" s="9"/>
      <c r="C91" s="10"/>
      <c r="D91" s="11"/>
      <c r="E91" s="12"/>
      <c r="F91" s="13" t="s">
        <v>38</v>
      </c>
      <c r="G91" s="13">
        <v>0</v>
      </c>
      <c r="H91" s="13">
        <v>0</v>
      </c>
      <c r="I91" s="13"/>
      <c r="J91" s="13"/>
      <c r="K91" s="13"/>
      <c r="L91" s="155"/>
      <c r="M91" s="13"/>
      <c r="N91" s="13"/>
      <c r="O91" s="13"/>
      <c r="P91" s="13"/>
      <c r="Q91" s="155"/>
      <c r="R91" s="155"/>
      <c r="S91" s="13"/>
      <c r="T91" s="13">
        <f>SUM(T87:T90)</f>
        <v>50304545.454545453</v>
      </c>
      <c r="U91" s="13">
        <f t="shared" ref="U91:AE91" si="46">SUM(U87:U90)</f>
        <v>5533500</v>
      </c>
      <c r="V91" s="13">
        <f t="shared" si="46"/>
        <v>-5030454.5454545459</v>
      </c>
      <c r="W91" s="13">
        <f t="shared" si="46"/>
        <v>55838045.454545453</v>
      </c>
      <c r="X91" s="13">
        <f t="shared" si="46"/>
        <v>0</v>
      </c>
      <c r="Y91" s="13">
        <f t="shared" si="46"/>
        <v>55838045.454545453</v>
      </c>
      <c r="Z91" s="13">
        <f t="shared" si="46"/>
        <v>50304545.454545453</v>
      </c>
      <c r="AA91" s="13">
        <f t="shared" si="46"/>
        <v>4500000</v>
      </c>
      <c r="AB91" s="13">
        <f t="shared" si="46"/>
        <v>0</v>
      </c>
      <c r="AC91" s="13">
        <f t="shared" si="46"/>
        <v>0</v>
      </c>
      <c r="AD91" s="13">
        <f t="shared" si="46"/>
        <v>0</v>
      </c>
      <c r="AE91" s="13">
        <f t="shared" si="46"/>
        <v>4500000</v>
      </c>
      <c r="AF91" s="55"/>
    </row>
    <row r="92" spans="1:32" x14ac:dyDescent="0.25">
      <c r="A92" s="33" t="s">
        <v>334</v>
      </c>
      <c r="B92" s="140"/>
      <c r="C92" s="3"/>
      <c r="D92" s="34"/>
      <c r="E92" s="7"/>
      <c r="F92" s="35"/>
      <c r="G92" s="36"/>
      <c r="H92" s="37"/>
      <c r="I92" s="5"/>
      <c r="J92" s="37"/>
      <c r="K92" s="38"/>
      <c r="L92" s="182"/>
      <c r="M92" s="5"/>
      <c r="N92" s="38"/>
      <c r="O92" s="4"/>
      <c r="P92" s="5"/>
      <c r="Q92" s="182"/>
      <c r="R92" s="182"/>
      <c r="S92" s="5"/>
      <c r="T92" s="7"/>
      <c r="U92" s="189"/>
      <c r="V92" s="189"/>
      <c r="W92" s="189"/>
      <c r="X92" s="189"/>
      <c r="Y92" s="189"/>
      <c r="Z92" s="189"/>
      <c r="AA92" s="53"/>
      <c r="AB92" s="189"/>
      <c r="AC92" s="189"/>
      <c r="AD92" s="189"/>
      <c r="AE92" s="189"/>
      <c r="AF92" s="189"/>
    </row>
    <row r="93" spans="1:32" x14ac:dyDescent="0.25">
      <c r="A93" s="8"/>
      <c r="B93" s="140"/>
      <c r="C93" s="183"/>
      <c r="D93" s="174"/>
      <c r="E93" s="28"/>
      <c r="F93" s="29"/>
      <c r="G93" s="28"/>
      <c r="H93" s="32"/>
      <c r="I93" s="31"/>
      <c r="J93" s="32"/>
      <c r="K93" s="39"/>
      <c r="L93" s="175"/>
      <c r="M93" s="32"/>
      <c r="N93" s="28"/>
      <c r="O93" s="32"/>
      <c r="P93" s="32"/>
      <c r="Q93" s="175"/>
      <c r="R93" s="175"/>
      <c r="S93" s="32"/>
      <c r="T93" s="28"/>
      <c r="U93" s="188"/>
      <c r="V93" s="188"/>
      <c r="W93" s="188"/>
      <c r="X93" s="188"/>
      <c r="Y93" s="188"/>
      <c r="Z93" s="188"/>
      <c r="AA93" s="53">
        <f>Januari!AE93</f>
        <v>0</v>
      </c>
      <c r="AB93" s="188"/>
      <c r="AC93" s="188"/>
      <c r="AD93" s="188"/>
      <c r="AE93" s="188"/>
      <c r="AF93" s="188"/>
    </row>
    <row r="94" spans="1:32" x14ac:dyDescent="0.25">
      <c r="A94" s="8"/>
      <c r="B94" s="9"/>
      <c r="C94" s="10"/>
      <c r="D94" s="11"/>
      <c r="E94" s="12"/>
      <c r="F94" s="13">
        <v>0</v>
      </c>
      <c r="G94" s="13">
        <v>0</v>
      </c>
      <c r="H94" s="13">
        <v>0</v>
      </c>
      <c r="I94" s="13"/>
      <c r="J94" s="13"/>
      <c r="K94" s="13"/>
      <c r="L94" s="155"/>
      <c r="M94" s="13"/>
      <c r="N94" s="13"/>
      <c r="O94" s="13"/>
      <c r="P94" s="13"/>
      <c r="Q94" s="155"/>
      <c r="R94" s="155"/>
      <c r="S94" s="13"/>
      <c r="T94" s="13">
        <v>0</v>
      </c>
      <c r="U94" s="13">
        <v>0</v>
      </c>
      <c r="V94" s="13">
        <v>0</v>
      </c>
      <c r="W94" s="13">
        <v>0</v>
      </c>
      <c r="X94" s="13">
        <v>0</v>
      </c>
      <c r="Y94" s="13">
        <v>0</v>
      </c>
      <c r="Z94" s="13">
        <v>0</v>
      </c>
      <c r="AA94" s="13">
        <v>0</v>
      </c>
      <c r="AB94" s="13">
        <v>0</v>
      </c>
      <c r="AC94" s="13">
        <v>0</v>
      </c>
      <c r="AD94" s="13">
        <v>0</v>
      </c>
      <c r="AE94" s="13">
        <v>0</v>
      </c>
      <c r="AF94" s="13">
        <v>0</v>
      </c>
    </row>
    <row r="95" spans="1:32" x14ac:dyDescent="0.25">
      <c r="A95" s="33" t="s">
        <v>335</v>
      </c>
      <c r="B95" s="140"/>
      <c r="C95" s="3"/>
      <c r="D95" s="34"/>
      <c r="E95" s="7"/>
      <c r="F95" s="35"/>
      <c r="G95" s="4"/>
      <c r="H95" s="4"/>
      <c r="I95" s="37"/>
      <c r="J95" s="4"/>
      <c r="K95" s="38"/>
      <c r="L95" s="184"/>
      <c r="M95" s="4"/>
      <c r="N95" s="7"/>
      <c r="O95" s="4"/>
      <c r="P95" s="4"/>
      <c r="Q95" s="184"/>
      <c r="R95" s="184"/>
      <c r="S95" s="4"/>
      <c r="T95" s="7"/>
      <c r="U95" s="189"/>
      <c r="V95" s="189"/>
      <c r="W95" s="189"/>
      <c r="X95" s="189"/>
      <c r="Y95" s="189"/>
      <c r="Z95" s="189"/>
      <c r="AA95" s="53">
        <f>Januari!AE95</f>
        <v>0</v>
      </c>
      <c r="AB95" s="189"/>
      <c r="AC95" s="189"/>
      <c r="AD95" s="189"/>
      <c r="AE95" s="189"/>
      <c r="AF95" s="189"/>
    </row>
    <row r="96" spans="1:32" x14ac:dyDescent="0.25">
      <c r="A96" s="8">
        <v>1</v>
      </c>
      <c r="B96" s="140" t="s">
        <v>39</v>
      </c>
      <c r="C96" s="141" t="s">
        <v>40</v>
      </c>
      <c r="D96" s="142" t="s">
        <v>41</v>
      </c>
      <c r="E96" s="143" t="s">
        <v>336</v>
      </c>
      <c r="F96" s="144">
        <v>150</v>
      </c>
      <c r="G96" s="145">
        <v>0</v>
      </c>
      <c r="H96" s="146" t="s">
        <v>337</v>
      </c>
      <c r="I96" s="25" t="s">
        <v>338</v>
      </c>
      <c r="J96" s="146" t="s">
        <v>339</v>
      </c>
      <c r="K96" s="148" t="s">
        <v>340</v>
      </c>
      <c r="L96" s="152">
        <v>43927</v>
      </c>
      <c r="M96" s="147" t="s">
        <v>47</v>
      </c>
      <c r="N96" s="143" t="s">
        <v>341</v>
      </c>
      <c r="O96" s="150" t="s">
        <v>342</v>
      </c>
      <c r="P96" s="147" t="s">
        <v>50</v>
      </c>
      <c r="Q96" s="152">
        <v>44739</v>
      </c>
      <c r="R96" s="152">
        <v>45438</v>
      </c>
      <c r="S96" s="147" t="s">
        <v>53</v>
      </c>
      <c r="T96" s="143">
        <v>15000000</v>
      </c>
      <c r="U96" s="51">
        <f t="shared" ref="U96" si="47">T96*11%</f>
        <v>1650000</v>
      </c>
      <c r="V96" s="67">
        <f>(T96*10%)*(-1)</f>
        <v>-1500000</v>
      </c>
      <c r="W96" s="67">
        <f>T96+V96</f>
        <v>13500000</v>
      </c>
      <c r="X96" s="128"/>
      <c r="Y96" s="129">
        <f>T96+U96</f>
        <v>16650000</v>
      </c>
      <c r="Z96" s="67">
        <f>T96</f>
        <v>15000000</v>
      </c>
      <c r="AA96" s="53">
        <f>Januari!AE96</f>
        <v>0</v>
      </c>
      <c r="AB96" s="129"/>
      <c r="AC96" s="129"/>
      <c r="AD96" s="129"/>
      <c r="AE96" s="129"/>
      <c r="AF96" s="192"/>
    </row>
    <row r="97" spans="1:32" x14ac:dyDescent="0.25">
      <c r="A97" s="8"/>
      <c r="B97" s="9"/>
      <c r="C97" s="10"/>
      <c r="D97" s="10"/>
      <c r="E97" s="12"/>
      <c r="F97" s="13" t="s">
        <v>38</v>
      </c>
      <c r="G97" s="13">
        <f>SUM(G95:G96)</f>
        <v>0</v>
      </c>
      <c r="H97" s="13">
        <f>SUM(H95:H96)</f>
        <v>0</v>
      </c>
      <c r="I97" s="13"/>
      <c r="J97" s="13"/>
      <c r="K97" s="13"/>
      <c r="L97" s="13"/>
      <c r="M97" s="13"/>
      <c r="N97" s="13"/>
      <c r="O97" s="13"/>
      <c r="P97" s="13"/>
      <c r="Q97" s="155"/>
      <c r="R97" s="155"/>
      <c r="S97" s="13"/>
      <c r="T97" s="13">
        <f t="shared" ref="T97:AA97" si="48">SUM(T96)</f>
        <v>15000000</v>
      </c>
      <c r="U97" s="13">
        <f t="shared" si="48"/>
        <v>1650000</v>
      </c>
      <c r="V97" s="13">
        <f t="shared" si="48"/>
        <v>-1500000</v>
      </c>
      <c r="W97" s="13">
        <f t="shared" si="48"/>
        <v>13500000</v>
      </c>
      <c r="X97" s="13">
        <f t="shared" si="48"/>
        <v>0</v>
      </c>
      <c r="Y97" s="13">
        <f t="shared" si="48"/>
        <v>16650000</v>
      </c>
      <c r="Z97" s="13">
        <f t="shared" si="48"/>
        <v>15000000</v>
      </c>
      <c r="AA97" s="13">
        <f t="shared" si="48"/>
        <v>0</v>
      </c>
      <c r="AB97" s="191"/>
      <c r="AC97" s="191"/>
      <c r="AD97" s="191"/>
      <c r="AE97" s="191"/>
      <c r="AF97" s="190"/>
    </row>
    <row r="98" spans="1:32" ht="15.75" thickBot="1" x14ac:dyDescent="0.3">
      <c r="A98" s="68"/>
      <c r="B98" s="69"/>
      <c r="C98" s="70"/>
      <c r="D98" s="70"/>
      <c r="E98" s="71"/>
      <c r="F98" s="71"/>
      <c r="G98" s="71"/>
      <c r="H98" s="71"/>
      <c r="I98" s="72"/>
      <c r="J98" s="71"/>
      <c r="K98" s="71"/>
      <c r="L98" s="71"/>
      <c r="M98" s="71"/>
      <c r="N98" s="71"/>
      <c r="O98" s="71"/>
      <c r="P98" s="71"/>
      <c r="Q98" s="71"/>
      <c r="R98" s="71"/>
      <c r="S98" s="72"/>
      <c r="T98" s="40">
        <f>T97+T91+T85+T76+T63+T25</f>
        <v>1096632287.7436528</v>
      </c>
      <c r="U98" s="40">
        <f t="shared" ref="U98:AE98" si="49">U97+U91+U85+U76+U63+U25</f>
        <v>120629551.65180181</v>
      </c>
      <c r="V98" s="40">
        <f t="shared" si="49"/>
        <v>-109663228.77436528</v>
      </c>
      <c r="W98" s="40">
        <f t="shared" si="49"/>
        <v>997533013.51474202</v>
      </c>
      <c r="X98" s="40">
        <f t="shared" si="49"/>
        <v>0</v>
      </c>
      <c r="Y98" s="40">
        <f t="shared" si="49"/>
        <v>1217261839.3954546</v>
      </c>
      <c r="Z98" s="40">
        <f t="shared" si="49"/>
        <v>1095169747.7436528</v>
      </c>
      <c r="AA98" s="40">
        <f t="shared" si="49"/>
        <v>75783784</v>
      </c>
      <c r="AB98" s="40">
        <f t="shared" si="49"/>
        <v>0</v>
      </c>
      <c r="AC98" s="40">
        <f t="shared" si="49"/>
        <v>25183252</v>
      </c>
      <c r="AD98" s="40">
        <f t="shared" si="49"/>
        <v>25183252</v>
      </c>
      <c r="AE98" s="40">
        <f t="shared" si="49"/>
        <v>100967036</v>
      </c>
      <c r="AF98" s="73" t="s">
        <v>38</v>
      </c>
    </row>
    <row r="100" spans="1:32" x14ac:dyDescent="0.25">
      <c r="A100" s="74"/>
      <c r="B100" s="75"/>
      <c r="C100" s="76"/>
      <c r="D100" s="77"/>
      <c r="T100" s="1"/>
    </row>
    <row r="101" spans="1:32" s="351" customFormat="1" x14ac:dyDescent="0.25">
      <c r="A101" s="369"/>
      <c r="B101" s="370"/>
      <c r="C101" s="371"/>
      <c r="D101" s="372"/>
      <c r="AA101" s="351" t="s">
        <v>544</v>
      </c>
    </row>
    <row r="102" spans="1:32" s="365" customFormat="1" ht="12.75" x14ac:dyDescent="0.2">
      <c r="B102" s="365" t="s">
        <v>529</v>
      </c>
      <c r="K102" s="365" t="s">
        <v>530</v>
      </c>
      <c r="P102" s="365" t="s">
        <v>531</v>
      </c>
      <c r="AA102" s="365" t="s">
        <v>532</v>
      </c>
    </row>
    <row r="103" spans="1:32" s="365" customFormat="1" ht="12.75" x14ac:dyDescent="0.2">
      <c r="B103" s="365" t="s">
        <v>533</v>
      </c>
      <c r="K103" s="365" t="s">
        <v>534</v>
      </c>
      <c r="P103" s="365" t="s">
        <v>535</v>
      </c>
      <c r="AA103" s="365" t="s">
        <v>503</v>
      </c>
    </row>
    <row r="104" spans="1:32" s="365" customFormat="1" ht="12.75" x14ac:dyDescent="0.2"/>
    <row r="105" spans="1:32" s="365" customFormat="1" ht="12.75" x14ac:dyDescent="0.2"/>
    <row r="106" spans="1:32" s="365" customFormat="1" ht="12.75" x14ac:dyDescent="0.2"/>
    <row r="107" spans="1:32" s="366" customFormat="1" x14ac:dyDescent="0.35">
      <c r="B107" s="367" t="s">
        <v>536</v>
      </c>
      <c r="K107" s="368" t="s">
        <v>537</v>
      </c>
      <c r="P107" s="368" t="s">
        <v>538</v>
      </c>
      <c r="AA107" s="368" t="s">
        <v>504</v>
      </c>
    </row>
    <row r="108" spans="1:32" s="365" customFormat="1" ht="12.75" x14ac:dyDescent="0.2">
      <c r="B108" s="365" t="s">
        <v>539</v>
      </c>
      <c r="K108" s="365" t="s">
        <v>540</v>
      </c>
      <c r="P108" s="365" t="s">
        <v>541</v>
      </c>
      <c r="AA108" s="365" t="s">
        <v>542</v>
      </c>
    </row>
    <row r="109" spans="1:32" x14ac:dyDescent="0.25">
      <c r="A109" s="75"/>
      <c r="B109" s="75"/>
      <c r="C109" s="77"/>
      <c r="D109" s="77"/>
      <c r="T109" s="1"/>
    </row>
    <row r="110" spans="1:32" x14ac:dyDescent="0.25">
      <c r="A110" s="75"/>
      <c r="B110" s="75"/>
      <c r="C110" s="77"/>
      <c r="D110" s="77"/>
    </row>
    <row r="111" spans="1:32" x14ac:dyDescent="0.25">
      <c r="A111" s="75" t="s">
        <v>345</v>
      </c>
      <c r="B111" s="75"/>
      <c r="C111" s="77"/>
      <c r="D111" s="77"/>
      <c r="R111" t="s">
        <v>363</v>
      </c>
    </row>
    <row r="112" spans="1:32" x14ac:dyDescent="0.25">
      <c r="A112" s="75" t="s">
        <v>346</v>
      </c>
      <c r="B112" s="75"/>
      <c r="C112" s="77"/>
      <c r="D112" s="77"/>
      <c r="R112" t="s">
        <v>364</v>
      </c>
    </row>
    <row r="113" spans="1:19" x14ac:dyDescent="0.25">
      <c r="A113" s="75" t="s">
        <v>347</v>
      </c>
      <c r="B113" s="75"/>
      <c r="C113" s="77"/>
      <c r="D113" s="77"/>
      <c r="R113" t="s">
        <v>365</v>
      </c>
    </row>
    <row r="114" spans="1:19" x14ac:dyDescent="0.25">
      <c r="A114" s="75" t="s">
        <v>348</v>
      </c>
      <c r="B114" s="75"/>
      <c r="C114" s="77"/>
      <c r="D114" s="77"/>
      <c r="I114" s="78"/>
      <c r="R114" t="s">
        <v>366</v>
      </c>
      <c r="S114" s="78"/>
    </row>
    <row r="115" spans="1:19" x14ac:dyDescent="0.25">
      <c r="A115" s="75" t="s">
        <v>349</v>
      </c>
      <c r="B115" s="75"/>
      <c r="C115" s="77"/>
      <c r="D115" s="77"/>
      <c r="I115" s="78"/>
      <c r="R115" t="s">
        <v>367</v>
      </c>
      <c r="S115" s="78"/>
    </row>
    <row r="116" spans="1:19" x14ac:dyDescent="0.25">
      <c r="A116" s="75" t="s">
        <v>350</v>
      </c>
      <c r="B116" s="75"/>
      <c r="C116" s="77"/>
      <c r="D116" s="77"/>
      <c r="I116" s="78"/>
      <c r="S116" s="78"/>
    </row>
    <row r="117" spans="1:19" x14ac:dyDescent="0.25">
      <c r="A117" s="75" t="s">
        <v>351</v>
      </c>
      <c r="B117" s="75"/>
      <c r="C117" s="77"/>
      <c r="D117" s="77"/>
      <c r="I117" s="78"/>
      <c r="S117" s="78"/>
    </row>
    <row r="118" spans="1:19" x14ac:dyDescent="0.25">
      <c r="A118" s="75" t="s">
        <v>352</v>
      </c>
      <c r="B118" s="75"/>
      <c r="C118" s="77"/>
      <c r="D118" s="77"/>
      <c r="I118" s="78"/>
      <c r="S118" s="78"/>
    </row>
    <row r="119" spans="1:19" x14ac:dyDescent="0.25">
      <c r="A119" s="75" t="s">
        <v>353</v>
      </c>
      <c r="B119" s="75"/>
      <c r="C119" s="77"/>
      <c r="D119" s="77"/>
      <c r="I119" s="78"/>
      <c r="S119" s="78"/>
    </row>
    <row r="120" spans="1:19" x14ac:dyDescent="0.25">
      <c r="A120" s="75" t="s">
        <v>354</v>
      </c>
      <c r="B120" s="75"/>
      <c r="C120" s="77"/>
      <c r="D120" s="77"/>
      <c r="I120" s="78"/>
      <c r="S120" s="78"/>
    </row>
    <row r="121" spans="1:19" x14ac:dyDescent="0.25">
      <c r="A121" s="75" t="s">
        <v>355</v>
      </c>
      <c r="B121" s="75"/>
      <c r="C121" s="77"/>
      <c r="D121" s="77"/>
      <c r="I121" s="78"/>
      <c r="S121" s="78"/>
    </row>
    <row r="122" spans="1:19" x14ac:dyDescent="0.25">
      <c r="A122" s="75" t="s">
        <v>356</v>
      </c>
      <c r="B122" s="75"/>
      <c r="C122" s="77"/>
      <c r="D122" s="77"/>
      <c r="I122" s="78"/>
      <c r="S122" s="78"/>
    </row>
    <row r="123" spans="1:19" x14ac:dyDescent="0.25">
      <c r="A123" s="75" t="s">
        <v>357</v>
      </c>
      <c r="B123" s="75"/>
      <c r="C123" s="77"/>
      <c r="D123" s="77"/>
      <c r="I123" s="78"/>
      <c r="S123" s="78"/>
    </row>
    <row r="124" spans="1:19" x14ac:dyDescent="0.25">
      <c r="A124" s="75" t="s">
        <v>358</v>
      </c>
      <c r="B124" s="75"/>
      <c r="C124" s="77"/>
      <c r="D124" s="77"/>
      <c r="I124" s="78"/>
      <c r="S124" s="78"/>
    </row>
    <row r="125" spans="1:19" x14ac:dyDescent="0.25">
      <c r="A125" s="75" t="s">
        <v>359</v>
      </c>
      <c r="B125" s="75"/>
      <c r="C125" s="77"/>
      <c r="D125" s="77"/>
      <c r="I125" s="78"/>
      <c r="S125" s="78"/>
    </row>
    <row r="126" spans="1:19" x14ac:dyDescent="0.25">
      <c r="A126" s="75" t="s">
        <v>360</v>
      </c>
      <c r="B126" s="75"/>
      <c r="C126" s="77"/>
      <c r="D126" s="77"/>
      <c r="I126" s="78"/>
      <c r="S126" s="78"/>
    </row>
    <row r="127" spans="1:19" x14ac:dyDescent="0.25">
      <c r="A127" s="75" t="s">
        <v>361</v>
      </c>
      <c r="B127" s="75"/>
      <c r="C127" s="77"/>
      <c r="D127" s="77"/>
      <c r="I127" s="78"/>
      <c r="S127" s="78"/>
    </row>
    <row r="128" spans="1:19" x14ac:dyDescent="0.25">
      <c r="A128" s="78" t="s">
        <v>38</v>
      </c>
      <c r="C128" s="78"/>
      <c r="D128" s="78"/>
      <c r="I128" s="78"/>
      <c r="S128" s="78"/>
    </row>
  </sheetData>
  <mergeCells count="12">
    <mergeCell ref="AF6:AF7"/>
    <mergeCell ref="A6:A7"/>
    <mergeCell ref="B6:B7"/>
    <mergeCell ref="C6:C7"/>
    <mergeCell ref="D6:D7"/>
    <mergeCell ref="E6:I6"/>
    <mergeCell ref="J6:J7"/>
    <mergeCell ref="K6:M6"/>
    <mergeCell ref="N6:P6"/>
    <mergeCell ref="Q6:S6"/>
    <mergeCell ref="T6:Y6"/>
    <mergeCell ref="AA6:AE6"/>
  </mergeCell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31"/>
  <sheetViews>
    <sheetView zoomScale="90" zoomScaleNormal="90" workbookViewId="0">
      <pane xSplit="5" ySplit="8" topLeftCell="F9" activePane="bottomRight" state="frozen"/>
      <selection pane="topRight" activeCell="F1" sqref="F1"/>
      <selection pane="bottomLeft" activeCell="A9" sqref="A9"/>
      <selection pane="bottomRight" activeCell="H17" sqref="H17"/>
    </sheetView>
  </sheetViews>
  <sheetFormatPr defaultRowHeight="15" x14ac:dyDescent="0.25"/>
  <cols>
    <col min="1" max="1" width="5.28515625" customWidth="1"/>
    <col min="2" max="2" width="12.140625" bestFit="1" customWidth="1"/>
    <col min="3" max="3" width="20" customWidth="1"/>
    <col min="4" max="4" width="15.85546875" customWidth="1"/>
    <col min="5" max="5" width="37.140625" bestFit="1" customWidth="1"/>
    <col min="6" max="7" width="8.7109375" customWidth="1"/>
    <col min="8" max="8" width="32.42578125" customWidth="1"/>
    <col min="9" max="9" width="11.5703125" customWidth="1"/>
    <col min="10" max="10" width="31.42578125" customWidth="1"/>
    <col min="11" max="11" width="31.5703125" customWidth="1"/>
    <col min="12" max="12" width="12.42578125" bestFit="1" customWidth="1"/>
    <col min="13" max="13" width="8.7109375" customWidth="1"/>
    <col min="14" max="14" width="38.42578125" customWidth="1"/>
    <col min="15" max="15" width="72.140625" customWidth="1"/>
    <col min="16" max="16" width="8.7109375" customWidth="1"/>
    <col min="17" max="17" width="10.42578125" customWidth="1"/>
    <col min="18" max="18" width="10.85546875" customWidth="1"/>
    <col min="19" max="19" width="10.140625" customWidth="1"/>
    <col min="20" max="20" width="15" customWidth="1"/>
    <col min="21" max="22" width="13.28515625" customWidth="1"/>
    <col min="23" max="23" width="13" customWidth="1"/>
    <col min="24" max="24" width="4.7109375" customWidth="1"/>
    <col min="25" max="26" width="15" customWidth="1"/>
    <col min="27" max="27" width="13.42578125" customWidth="1"/>
    <col min="28" max="28" width="13.28515625" customWidth="1"/>
    <col min="29" max="29" width="11.140625" customWidth="1"/>
    <col min="30" max="30" width="13.28515625" customWidth="1"/>
    <col min="31" max="31" width="13.85546875" customWidth="1"/>
    <col min="32" max="32" width="12.42578125" customWidth="1"/>
  </cols>
  <sheetData>
    <row r="1" spans="1:32" x14ac:dyDescent="0.25">
      <c r="A1" s="41" t="s">
        <v>0</v>
      </c>
      <c r="T1" s="294"/>
    </row>
    <row r="2" spans="1:32" x14ac:dyDescent="0.25">
      <c r="A2" s="41" t="s">
        <v>482</v>
      </c>
      <c r="C2" t="s">
        <v>481</v>
      </c>
      <c r="T2" s="294"/>
    </row>
    <row r="3" spans="1:32" x14ac:dyDescent="0.25">
      <c r="A3" s="42" t="s">
        <v>483</v>
      </c>
      <c r="C3" t="s">
        <v>374</v>
      </c>
      <c r="T3" s="294"/>
    </row>
    <row r="4" spans="1:32" x14ac:dyDescent="0.25">
      <c r="A4" s="42" t="s">
        <v>484</v>
      </c>
      <c r="C4" t="s">
        <v>485</v>
      </c>
      <c r="T4" s="343"/>
      <c r="AF4" s="43"/>
    </row>
    <row r="5" spans="1:32" ht="15.75" thickBot="1" x14ac:dyDescent="0.3"/>
    <row r="6" spans="1:32" s="121" customFormat="1" ht="23.45" customHeight="1" x14ac:dyDescent="0.25">
      <c r="A6" s="409" t="s">
        <v>3</v>
      </c>
      <c r="B6" s="411" t="s">
        <v>4</v>
      </c>
      <c r="C6" s="411" t="s">
        <v>5</v>
      </c>
      <c r="D6" s="411" t="s">
        <v>6</v>
      </c>
      <c r="E6" s="413" t="s">
        <v>7</v>
      </c>
      <c r="F6" s="414"/>
      <c r="G6" s="414"/>
      <c r="H6" s="414"/>
      <c r="I6" s="415"/>
      <c r="J6" s="416" t="s">
        <v>8</v>
      </c>
      <c r="K6" s="418" t="s">
        <v>9</v>
      </c>
      <c r="L6" s="419"/>
      <c r="M6" s="420"/>
      <c r="N6" s="413" t="s">
        <v>10</v>
      </c>
      <c r="O6" s="414"/>
      <c r="P6" s="415"/>
      <c r="Q6" s="418" t="s">
        <v>11</v>
      </c>
      <c r="R6" s="419"/>
      <c r="S6" s="420"/>
      <c r="T6" s="416" t="s">
        <v>12</v>
      </c>
      <c r="U6" s="416"/>
      <c r="V6" s="416"/>
      <c r="W6" s="416"/>
      <c r="X6" s="416"/>
      <c r="Y6" s="416"/>
      <c r="Z6" s="126" t="s">
        <v>475</v>
      </c>
      <c r="AA6" s="413" t="s">
        <v>13</v>
      </c>
      <c r="AB6" s="414"/>
      <c r="AC6" s="414"/>
      <c r="AD6" s="414"/>
      <c r="AE6" s="415"/>
      <c r="AF6" s="407" t="s">
        <v>14</v>
      </c>
    </row>
    <row r="7" spans="1:32" s="121" customFormat="1" ht="45" x14ac:dyDescent="0.25">
      <c r="A7" s="410"/>
      <c r="B7" s="412"/>
      <c r="C7" s="412"/>
      <c r="D7" s="412"/>
      <c r="E7" s="123" t="s">
        <v>15</v>
      </c>
      <c r="F7" s="123" t="s">
        <v>16</v>
      </c>
      <c r="G7" s="122" t="s">
        <v>17</v>
      </c>
      <c r="H7" s="122" t="s">
        <v>18</v>
      </c>
      <c r="I7" s="122" t="s">
        <v>19</v>
      </c>
      <c r="J7" s="417"/>
      <c r="K7" s="125" t="s">
        <v>20</v>
      </c>
      <c r="L7" s="125" t="s">
        <v>21</v>
      </c>
      <c r="M7" s="124" t="s">
        <v>22</v>
      </c>
      <c r="N7" s="124" t="s">
        <v>23</v>
      </c>
      <c r="O7" s="124" t="s">
        <v>18</v>
      </c>
      <c r="P7" s="124" t="s">
        <v>24</v>
      </c>
      <c r="Q7" s="125" t="s">
        <v>25</v>
      </c>
      <c r="R7" s="125" t="s">
        <v>26</v>
      </c>
      <c r="S7" s="123" t="s">
        <v>27</v>
      </c>
      <c r="T7" s="123" t="s">
        <v>28</v>
      </c>
      <c r="U7" s="123" t="s">
        <v>29</v>
      </c>
      <c r="V7" s="123" t="s">
        <v>472</v>
      </c>
      <c r="W7" s="123" t="s">
        <v>474</v>
      </c>
      <c r="X7" s="123" t="s">
        <v>30</v>
      </c>
      <c r="Y7" s="123" t="s">
        <v>473</v>
      </c>
      <c r="Z7" s="127" t="s">
        <v>476</v>
      </c>
      <c r="AA7" s="123" t="s">
        <v>32</v>
      </c>
      <c r="AB7" s="123" t="s">
        <v>33</v>
      </c>
      <c r="AC7" s="123" t="s">
        <v>34</v>
      </c>
      <c r="AD7" s="123" t="s">
        <v>35</v>
      </c>
      <c r="AE7" s="123" t="s">
        <v>36</v>
      </c>
      <c r="AF7" s="408"/>
    </row>
    <row r="8" spans="1:32" x14ac:dyDescent="0.25">
      <c r="A8" s="44">
        <v>1</v>
      </c>
      <c r="B8" s="44">
        <f>A8+1</f>
        <v>2</v>
      </c>
      <c r="C8" s="44">
        <f t="shared" ref="C8:AF8" si="0">B8+1</f>
        <v>3</v>
      </c>
      <c r="D8" s="44">
        <f t="shared" si="0"/>
        <v>4</v>
      </c>
      <c r="E8" s="44">
        <f t="shared" si="0"/>
        <v>5</v>
      </c>
      <c r="F8" s="44">
        <f t="shared" si="0"/>
        <v>6</v>
      </c>
      <c r="G8" s="44">
        <f t="shared" si="0"/>
        <v>7</v>
      </c>
      <c r="H8" s="44">
        <f t="shared" si="0"/>
        <v>8</v>
      </c>
      <c r="I8" s="44">
        <f t="shared" si="0"/>
        <v>9</v>
      </c>
      <c r="J8" s="44">
        <f t="shared" si="0"/>
        <v>10</v>
      </c>
      <c r="K8" s="44">
        <f t="shared" si="0"/>
        <v>11</v>
      </c>
      <c r="L8" s="44">
        <f t="shared" si="0"/>
        <v>12</v>
      </c>
      <c r="M8" s="44">
        <f t="shared" si="0"/>
        <v>13</v>
      </c>
      <c r="N8" s="44">
        <f t="shared" si="0"/>
        <v>14</v>
      </c>
      <c r="O8" s="44">
        <f t="shared" si="0"/>
        <v>15</v>
      </c>
      <c r="P8" s="44">
        <f t="shared" si="0"/>
        <v>16</v>
      </c>
      <c r="Q8" s="44">
        <f t="shared" si="0"/>
        <v>17</v>
      </c>
      <c r="R8" s="44">
        <f t="shared" si="0"/>
        <v>18</v>
      </c>
      <c r="S8" s="44">
        <f t="shared" si="0"/>
        <v>19</v>
      </c>
      <c r="T8" s="44">
        <f t="shared" si="0"/>
        <v>20</v>
      </c>
      <c r="U8" s="44">
        <f t="shared" si="0"/>
        <v>21</v>
      </c>
      <c r="V8" s="44">
        <f t="shared" si="0"/>
        <v>22</v>
      </c>
      <c r="W8" s="44">
        <f t="shared" si="0"/>
        <v>23</v>
      </c>
      <c r="X8" s="44">
        <f t="shared" si="0"/>
        <v>24</v>
      </c>
      <c r="Y8" s="44">
        <f t="shared" si="0"/>
        <v>25</v>
      </c>
      <c r="Z8" s="44"/>
      <c r="AA8" s="44">
        <f>Y8+1</f>
        <v>26</v>
      </c>
      <c r="AB8" s="44">
        <f t="shared" si="0"/>
        <v>27</v>
      </c>
      <c r="AC8" s="44">
        <f t="shared" si="0"/>
        <v>28</v>
      </c>
      <c r="AD8" s="44">
        <f t="shared" si="0"/>
        <v>29</v>
      </c>
      <c r="AE8" s="44">
        <f t="shared" si="0"/>
        <v>30</v>
      </c>
      <c r="AF8" s="44">
        <f t="shared" si="0"/>
        <v>31</v>
      </c>
    </row>
    <row r="9" spans="1:32" x14ac:dyDescent="0.25">
      <c r="A9" s="6" t="s">
        <v>37</v>
      </c>
      <c r="B9" s="2"/>
      <c r="C9" s="3"/>
      <c r="D9" s="3"/>
      <c r="E9" s="4"/>
      <c r="F9" s="4"/>
      <c r="G9" s="4"/>
      <c r="H9" s="7" t="s">
        <v>38</v>
      </c>
      <c r="I9" s="5"/>
      <c r="J9" s="4"/>
      <c r="K9" s="4"/>
      <c r="L9" s="4"/>
      <c r="M9" s="4"/>
      <c r="N9" s="4"/>
      <c r="O9" s="4"/>
      <c r="P9" s="4"/>
      <c r="Q9" s="139"/>
      <c r="R9" s="139"/>
      <c r="S9" s="5"/>
      <c r="T9" s="4"/>
      <c r="U9" s="45"/>
      <c r="V9" s="45"/>
      <c r="W9" s="45"/>
      <c r="X9" s="45"/>
      <c r="Y9" s="46" t="s">
        <v>38</v>
      </c>
      <c r="Z9" s="46"/>
      <c r="AA9" s="46"/>
      <c r="AB9" s="46"/>
      <c r="AC9" s="46"/>
      <c r="AD9" s="46"/>
      <c r="AE9" s="46"/>
      <c r="AF9" s="46"/>
    </row>
    <row r="10" spans="1:32" x14ac:dyDescent="0.25">
      <c r="A10" s="8">
        <v>1</v>
      </c>
      <c r="B10" s="140" t="s">
        <v>39</v>
      </c>
      <c r="C10" s="141" t="s">
        <v>40</v>
      </c>
      <c r="D10" s="142" t="s">
        <v>41</v>
      </c>
      <c r="E10" s="143" t="s">
        <v>42</v>
      </c>
      <c r="F10" s="144">
        <v>978</v>
      </c>
      <c r="G10" s="145">
        <v>550</v>
      </c>
      <c r="H10" s="146" t="s">
        <v>43</v>
      </c>
      <c r="I10" s="147" t="s">
        <v>44</v>
      </c>
      <c r="J10" s="146" t="s">
        <v>45</v>
      </c>
      <c r="K10" s="148" t="s">
        <v>46</v>
      </c>
      <c r="L10" s="149">
        <f>Q10</f>
        <v>44734</v>
      </c>
      <c r="M10" s="147" t="s">
        <v>47</v>
      </c>
      <c r="N10" s="148" t="s">
        <v>48</v>
      </c>
      <c r="O10" s="150" t="s">
        <v>49</v>
      </c>
      <c r="P10" s="147" t="s">
        <v>50</v>
      </c>
      <c r="Q10" s="151">
        <v>44734</v>
      </c>
      <c r="R10" s="151">
        <v>45098</v>
      </c>
      <c r="S10" s="147" t="s">
        <v>53</v>
      </c>
      <c r="T10" s="143">
        <v>221445765.76576576</v>
      </c>
      <c r="U10" s="51">
        <f t="shared" ref="U10:U24" si="1">T10*11%</f>
        <v>24359034.234234232</v>
      </c>
      <c r="V10" s="52">
        <f>(T10*10%)*(-1)</f>
        <v>-22144576.576576576</v>
      </c>
      <c r="W10" s="52">
        <f t="shared" ref="W10:W24" si="2">T10+V10</f>
        <v>199301189.1891892</v>
      </c>
      <c r="X10" s="49" t="s">
        <v>38</v>
      </c>
      <c r="Y10" s="53">
        <f>T10+U10</f>
        <v>245804800</v>
      </c>
      <c r="Z10" s="48">
        <f t="shared" ref="Z10:Z24" si="3">T10</f>
        <v>221445765.76576576</v>
      </c>
      <c r="AA10" s="53">
        <f>Februari!AE10</f>
        <v>0</v>
      </c>
      <c r="AB10" s="53"/>
      <c r="AC10" s="53"/>
      <c r="AD10" s="53">
        <f>AB10+AC10</f>
        <v>0</v>
      </c>
      <c r="AE10" s="53">
        <f>AA10+AD10</f>
        <v>0</v>
      </c>
      <c r="AF10" s="48"/>
    </row>
    <row r="11" spans="1:32" x14ac:dyDescent="0.25">
      <c r="A11" s="8">
        <f>A10+1</f>
        <v>2</v>
      </c>
      <c r="B11" s="140" t="s">
        <v>39</v>
      </c>
      <c r="C11" s="141" t="s">
        <v>40</v>
      </c>
      <c r="D11" s="142" t="s">
        <v>54</v>
      </c>
      <c r="E11" s="143" t="s">
        <v>55</v>
      </c>
      <c r="F11" s="144">
        <v>28</v>
      </c>
      <c r="G11" s="145">
        <v>0</v>
      </c>
      <c r="H11" s="146" t="s">
        <v>56</v>
      </c>
      <c r="I11" s="147" t="s">
        <v>57</v>
      </c>
      <c r="J11" s="146" t="s">
        <v>58</v>
      </c>
      <c r="K11" s="148" t="s">
        <v>488</v>
      </c>
      <c r="L11" s="149">
        <v>44914</v>
      </c>
      <c r="M11" s="147" t="s">
        <v>47</v>
      </c>
      <c r="N11" s="148" t="s">
        <v>60</v>
      </c>
      <c r="O11" s="150" t="s">
        <v>56</v>
      </c>
      <c r="P11" s="147" t="s">
        <v>50</v>
      </c>
      <c r="Q11" s="151">
        <v>44531</v>
      </c>
      <c r="R11" s="151">
        <v>44895</v>
      </c>
      <c r="S11" s="147" t="s">
        <v>53</v>
      </c>
      <c r="T11" s="143">
        <v>8559091</v>
      </c>
      <c r="U11" s="51">
        <f t="shared" si="1"/>
        <v>941500.01</v>
      </c>
      <c r="V11" s="52">
        <f t="shared" ref="V11:V24" si="4">(T11*10%)*(-1)</f>
        <v>-855909.10000000009</v>
      </c>
      <c r="W11" s="52">
        <f t="shared" si="2"/>
        <v>7703181.9000000004</v>
      </c>
      <c r="X11" s="49" t="s">
        <v>38</v>
      </c>
      <c r="Y11" s="53">
        <f t="shared" ref="Y11:Y24" si="5">T11+U11</f>
        <v>9500591.0099999998</v>
      </c>
      <c r="Z11" s="48">
        <f t="shared" si="3"/>
        <v>8559091</v>
      </c>
      <c r="AA11" s="53">
        <f>Februari!AE11</f>
        <v>0</v>
      </c>
      <c r="AB11" s="53"/>
      <c r="AC11" s="53"/>
      <c r="AD11" s="53">
        <f t="shared" ref="AD11:AD24" si="6">AB11+AC11</f>
        <v>0</v>
      </c>
      <c r="AE11" s="53">
        <f t="shared" ref="AE11:AE24" si="7">AA11+AD11</f>
        <v>0</v>
      </c>
      <c r="AF11" s="48"/>
    </row>
    <row r="12" spans="1:32" x14ac:dyDescent="0.25">
      <c r="A12" s="8">
        <f t="shared" ref="A12:A24" si="8">+A11+1</f>
        <v>3</v>
      </c>
      <c r="B12" s="140" t="s">
        <v>39</v>
      </c>
      <c r="C12" s="141" t="s">
        <v>40</v>
      </c>
      <c r="D12" s="142" t="s">
        <v>54</v>
      </c>
      <c r="E12" s="143" t="s">
        <v>61</v>
      </c>
      <c r="F12" s="144">
        <v>10</v>
      </c>
      <c r="G12" s="145">
        <v>0</v>
      </c>
      <c r="H12" s="146" t="s">
        <v>56</v>
      </c>
      <c r="I12" s="147" t="s">
        <v>57</v>
      </c>
      <c r="J12" s="146" t="s">
        <v>62</v>
      </c>
      <c r="K12" s="148" t="s">
        <v>63</v>
      </c>
      <c r="L12" s="152">
        <f>Q12</f>
        <v>44637</v>
      </c>
      <c r="M12" s="147" t="s">
        <v>47</v>
      </c>
      <c r="N12" s="143" t="s">
        <v>64</v>
      </c>
      <c r="O12" s="150" t="s">
        <v>56</v>
      </c>
      <c r="P12" s="147" t="s">
        <v>50</v>
      </c>
      <c r="Q12" s="153">
        <v>44637</v>
      </c>
      <c r="R12" s="153" t="s">
        <v>66</v>
      </c>
      <c r="S12" s="147" t="s">
        <v>53</v>
      </c>
      <c r="T12" s="143">
        <v>1009009.009009009</v>
      </c>
      <c r="U12" s="51">
        <f t="shared" si="1"/>
        <v>110990.99099099099</v>
      </c>
      <c r="V12" s="52">
        <f t="shared" si="4"/>
        <v>-100900.9009009009</v>
      </c>
      <c r="W12" s="52">
        <f t="shared" si="2"/>
        <v>908108.10810810805</v>
      </c>
      <c r="X12" s="49" t="s">
        <v>38</v>
      </c>
      <c r="Y12" s="53">
        <f t="shared" si="5"/>
        <v>1120000</v>
      </c>
      <c r="Z12" s="48">
        <f t="shared" si="3"/>
        <v>1009009.009009009</v>
      </c>
      <c r="AA12" s="53">
        <f>Februari!AE12</f>
        <v>0</v>
      </c>
      <c r="AB12" s="53"/>
      <c r="AC12" s="53"/>
      <c r="AD12" s="53">
        <f t="shared" si="6"/>
        <v>0</v>
      </c>
      <c r="AE12" s="53">
        <f t="shared" si="7"/>
        <v>0</v>
      </c>
      <c r="AF12" s="48"/>
    </row>
    <row r="13" spans="1:32" x14ac:dyDescent="0.25">
      <c r="A13" s="8">
        <f t="shared" si="8"/>
        <v>4</v>
      </c>
      <c r="B13" s="140" t="s">
        <v>39</v>
      </c>
      <c r="C13" s="141" t="s">
        <v>40</v>
      </c>
      <c r="D13" s="142" t="s">
        <v>54</v>
      </c>
      <c r="E13" s="143" t="s">
        <v>55</v>
      </c>
      <c r="F13" s="144">
        <v>33</v>
      </c>
      <c r="G13" s="145">
        <v>0</v>
      </c>
      <c r="H13" s="146" t="s">
        <v>56</v>
      </c>
      <c r="I13" s="147" t="s">
        <v>67</v>
      </c>
      <c r="J13" s="146" t="s">
        <v>68</v>
      </c>
      <c r="K13" s="148" t="s">
        <v>69</v>
      </c>
      <c r="L13" s="149">
        <v>44531</v>
      </c>
      <c r="M13" s="147" t="s">
        <v>47</v>
      </c>
      <c r="N13" s="148" t="s">
        <v>70</v>
      </c>
      <c r="O13" s="150" t="s">
        <v>56</v>
      </c>
      <c r="P13" s="147" t="s">
        <v>50</v>
      </c>
      <c r="Q13" s="151">
        <v>44531</v>
      </c>
      <c r="R13" s="151">
        <v>44895</v>
      </c>
      <c r="S13" s="147" t="s">
        <v>53</v>
      </c>
      <c r="T13" s="143">
        <v>1500000</v>
      </c>
      <c r="U13" s="51">
        <f t="shared" si="1"/>
        <v>165000</v>
      </c>
      <c r="V13" s="52">
        <f t="shared" si="4"/>
        <v>-150000</v>
      </c>
      <c r="W13" s="52">
        <f t="shared" si="2"/>
        <v>1350000</v>
      </c>
      <c r="X13" s="49" t="s">
        <v>38</v>
      </c>
      <c r="Y13" s="53">
        <f t="shared" si="5"/>
        <v>1665000</v>
      </c>
      <c r="Z13" s="48">
        <f t="shared" si="3"/>
        <v>1500000</v>
      </c>
      <c r="AA13" s="53">
        <f>Februari!AE13</f>
        <v>0</v>
      </c>
      <c r="AB13" s="53"/>
      <c r="AC13" s="53"/>
      <c r="AD13" s="53">
        <f t="shared" si="6"/>
        <v>0</v>
      </c>
      <c r="AE13" s="53">
        <f t="shared" si="7"/>
        <v>0</v>
      </c>
      <c r="AF13" s="48"/>
    </row>
    <row r="14" spans="1:32" x14ac:dyDescent="0.25">
      <c r="A14" s="8">
        <f t="shared" si="8"/>
        <v>5</v>
      </c>
      <c r="B14" s="140" t="s">
        <v>39</v>
      </c>
      <c r="C14" s="141" t="s">
        <v>40</v>
      </c>
      <c r="D14" s="142" t="s">
        <v>41</v>
      </c>
      <c r="E14" s="143" t="s">
        <v>71</v>
      </c>
      <c r="F14" s="144">
        <v>736</v>
      </c>
      <c r="G14" s="145">
        <v>154</v>
      </c>
      <c r="H14" s="146" t="s">
        <v>72</v>
      </c>
      <c r="I14" s="154">
        <v>3812575</v>
      </c>
      <c r="J14" s="146" t="s">
        <v>73</v>
      </c>
      <c r="K14" s="148" t="s">
        <v>74</v>
      </c>
      <c r="L14" s="149" t="s">
        <v>75</v>
      </c>
      <c r="M14" s="147" t="s">
        <v>47</v>
      </c>
      <c r="N14" s="148" t="s">
        <v>76</v>
      </c>
      <c r="O14" s="150" t="s">
        <v>77</v>
      </c>
      <c r="P14" s="147" t="s">
        <v>50</v>
      </c>
      <c r="Q14" s="151" t="s">
        <v>75</v>
      </c>
      <c r="R14" s="151" t="s">
        <v>78</v>
      </c>
      <c r="S14" s="147" t="s">
        <v>53</v>
      </c>
      <c r="T14" s="143">
        <v>115500000</v>
      </c>
      <c r="U14" s="51">
        <f t="shared" si="1"/>
        <v>12705000</v>
      </c>
      <c r="V14" s="52">
        <f t="shared" si="4"/>
        <v>-11550000</v>
      </c>
      <c r="W14" s="52">
        <f t="shared" si="2"/>
        <v>103950000</v>
      </c>
      <c r="X14" s="49" t="s">
        <v>38</v>
      </c>
      <c r="Y14" s="53">
        <f t="shared" si="5"/>
        <v>128205000</v>
      </c>
      <c r="Z14" s="48">
        <f t="shared" si="3"/>
        <v>115500000</v>
      </c>
      <c r="AA14" s="53">
        <f>Februari!AE14</f>
        <v>0</v>
      </c>
      <c r="AB14" s="53"/>
      <c r="AC14" s="53"/>
      <c r="AD14" s="53">
        <f t="shared" si="6"/>
        <v>0</v>
      </c>
      <c r="AE14" s="53">
        <f t="shared" si="7"/>
        <v>0</v>
      </c>
      <c r="AF14" s="48"/>
    </row>
    <row r="15" spans="1:32" x14ac:dyDescent="0.25">
      <c r="A15" s="8">
        <f t="shared" si="8"/>
        <v>6</v>
      </c>
      <c r="B15" s="140" t="s">
        <v>39</v>
      </c>
      <c r="C15" s="141" t="s">
        <v>40</v>
      </c>
      <c r="D15" s="142" t="s">
        <v>41</v>
      </c>
      <c r="E15" s="143" t="s">
        <v>79</v>
      </c>
      <c r="F15" s="144">
        <v>10</v>
      </c>
      <c r="G15" s="145">
        <v>0</v>
      </c>
      <c r="H15" s="146" t="s">
        <v>72</v>
      </c>
      <c r="I15" s="154">
        <v>3812575</v>
      </c>
      <c r="J15" s="146" t="s">
        <v>80</v>
      </c>
      <c r="K15" s="148" t="s">
        <v>81</v>
      </c>
      <c r="L15" s="149">
        <v>43922</v>
      </c>
      <c r="M15" s="147" t="s">
        <v>47</v>
      </c>
      <c r="N15" s="148" t="s">
        <v>82</v>
      </c>
      <c r="O15" s="150" t="s">
        <v>83</v>
      </c>
      <c r="P15" s="147" t="s">
        <v>50</v>
      </c>
      <c r="Q15" s="151">
        <v>43922</v>
      </c>
      <c r="R15" s="151">
        <v>44652</v>
      </c>
      <c r="S15" s="147" t="s">
        <v>53</v>
      </c>
      <c r="T15" s="143">
        <v>21800000</v>
      </c>
      <c r="U15" s="51">
        <f t="shared" si="1"/>
        <v>2398000</v>
      </c>
      <c r="V15" s="52">
        <f t="shared" si="4"/>
        <v>-2180000</v>
      </c>
      <c r="W15" s="52">
        <f t="shared" si="2"/>
        <v>19620000</v>
      </c>
      <c r="X15" s="49" t="s">
        <v>38</v>
      </c>
      <c r="Y15" s="53">
        <f t="shared" si="5"/>
        <v>24198000</v>
      </c>
      <c r="Z15" s="48">
        <f t="shared" si="3"/>
        <v>21800000</v>
      </c>
      <c r="AA15" s="53">
        <f>Februari!AE15</f>
        <v>0</v>
      </c>
      <c r="AB15" s="53"/>
      <c r="AC15" s="53"/>
      <c r="AD15" s="53">
        <f t="shared" si="6"/>
        <v>0</v>
      </c>
      <c r="AE15" s="53">
        <f t="shared" si="7"/>
        <v>0</v>
      </c>
      <c r="AF15" s="48"/>
    </row>
    <row r="16" spans="1:32" x14ac:dyDescent="0.25">
      <c r="A16" s="8">
        <f t="shared" si="8"/>
        <v>7</v>
      </c>
      <c r="B16" s="140" t="s">
        <v>39</v>
      </c>
      <c r="C16" s="141" t="s">
        <v>40</v>
      </c>
      <c r="D16" s="142" t="s">
        <v>54</v>
      </c>
      <c r="E16" s="143" t="s">
        <v>84</v>
      </c>
      <c r="F16" s="144">
        <v>5960</v>
      </c>
      <c r="G16" s="145">
        <v>300</v>
      </c>
      <c r="H16" s="146" t="s">
        <v>85</v>
      </c>
      <c r="I16" s="147" t="s">
        <v>86</v>
      </c>
      <c r="J16" s="146" t="s">
        <v>87</v>
      </c>
      <c r="K16" s="148" t="s">
        <v>88</v>
      </c>
      <c r="L16" s="152">
        <v>44343</v>
      </c>
      <c r="M16" s="147" t="s">
        <v>47</v>
      </c>
      <c r="N16" s="148" t="s">
        <v>89</v>
      </c>
      <c r="O16" s="150" t="s">
        <v>90</v>
      </c>
      <c r="P16" s="147" t="s">
        <v>50</v>
      </c>
      <c r="Q16" s="153" t="s">
        <v>91</v>
      </c>
      <c r="R16" s="153" t="s">
        <v>92</v>
      </c>
      <c r="S16" s="147" t="s">
        <v>53</v>
      </c>
      <c r="T16" s="143">
        <v>79279279.279279277</v>
      </c>
      <c r="U16" s="51">
        <f t="shared" si="1"/>
        <v>8720720.7207207214</v>
      </c>
      <c r="V16" s="52">
        <f t="shared" si="4"/>
        <v>-7927927.927927928</v>
      </c>
      <c r="W16" s="52">
        <f t="shared" si="2"/>
        <v>71351351.351351351</v>
      </c>
      <c r="X16" s="49" t="s">
        <v>38</v>
      </c>
      <c r="Y16" s="53">
        <f t="shared" si="5"/>
        <v>88000000</v>
      </c>
      <c r="Z16" s="48">
        <f t="shared" si="3"/>
        <v>79279279.279279277</v>
      </c>
      <c r="AA16" s="53">
        <f>Februari!AE16</f>
        <v>0</v>
      </c>
      <c r="AB16" s="53"/>
      <c r="AC16" s="53"/>
      <c r="AD16" s="53">
        <f t="shared" si="6"/>
        <v>0</v>
      </c>
      <c r="AE16" s="53">
        <f t="shared" si="7"/>
        <v>0</v>
      </c>
      <c r="AF16" s="48"/>
    </row>
    <row r="17" spans="1:32" x14ac:dyDescent="0.25">
      <c r="A17" s="8">
        <f t="shared" si="8"/>
        <v>8</v>
      </c>
      <c r="B17" s="140" t="s">
        <v>39</v>
      </c>
      <c r="C17" s="141" t="s">
        <v>40</v>
      </c>
      <c r="D17" s="142" t="s">
        <v>54</v>
      </c>
      <c r="E17" s="143" t="s">
        <v>93</v>
      </c>
      <c r="F17" s="144">
        <v>15</v>
      </c>
      <c r="G17" s="145">
        <v>0</v>
      </c>
      <c r="H17" s="146" t="s">
        <v>56</v>
      </c>
      <c r="I17" s="147" t="s">
        <v>67</v>
      </c>
      <c r="J17" s="146" t="s">
        <v>94</v>
      </c>
      <c r="K17" s="148" t="s">
        <v>95</v>
      </c>
      <c r="L17" s="149">
        <v>43873</v>
      </c>
      <c r="M17" s="147" t="s">
        <v>47</v>
      </c>
      <c r="N17" s="148" t="s">
        <v>96</v>
      </c>
      <c r="O17" s="150" t="s">
        <v>56</v>
      </c>
      <c r="P17" s="147" t="s">
        <v>50</v>
      </c>
      <c r="Q17" s="151">
        <v>44718</v>
      </c>
      <c r="R17" s="151">
        <v>45448</v>
      </c>
      <c r="S17" s="147" t="s">
        <v>53</v>
      </c>
      <c r="T17" s="143">
        <v>4545454.5454545459</v>
      </c>
      <c r="U17" s="51">
        <f t="shared" si="1"/>
        <v>500000.00000000006</v>
      </c>
      <c r="V17" s="52">
        <f t="shared" si="4"/>
        <v>-454545.45454545459</v>
      </c>
      <c r="W17" s="52">
        <f t="shared" si="2"/>
        <v>4090909.0909090913</v>
      </c>
      <c r="X17" s="49" t="s">
        <v>38</v>
      </c>
      <c r="Y17" s="53">
        <f t="shared" si="5"/>
        <v>5045454.5454545459</v>
      </c>
      <c r="Z17" s="48">
        <f t="shared" si="3"/>
        <v>4545454.5454545459</v>
      </c>
      <c r="AA17" s="53">
        <f>Februari!AE17</f>
        <v>0</v>
      </c>
      <c r="AB17" s="53"/>
      <c r="AC17" s="53"/>
      <c r="AD17" s="53">
        <f t="shared" si="6"/>
        <v>0</v>
      </c>
      <c r="AE17" s="53">
        <f t="shared" si="7"/>
        <v>0</v>
      </c>
      <c r="AF17" s="48"/>
    </row>
    <row r="18" spans="1:32" x14ac:dyDescent="0.25">
      <c r="A18" s="8">
        <f t="shared" si="8"/>
        <v>9</v>
      </c>
      <c r="B18" s="140" t="s">
        <v>39</v>
      </c>
      <c r="C18" s="141" t="s">
        <v>40</v>
      </c>
      <c r="D18" s="142" t="s">
        <v>54</v>
      </c>
      <c r="E18" s="143" t="s">
        <v>55</v>
      </c>
      <c r="F18" s="144">
        <v>8</v>
      </c>
      <c r="G18" s="145">
        <v>0</v>
      </c>
      <c r="H18" s="146" t="s">
        <v>56</v>
      </c>
      <c r="I18" s="147" t="s">
        <v>57</v>
      </c>
      <c r="J18" s="146" t="s">
        <v>97</v>
      </c>
      <c r="K18" s="148" t="s">
        <v>98</v>
      </c>
      <c r="L18" s="151">
        <v>44188</v>
      </c>
      <c r="M18" s="147" t="s">
        <v>47</v>
      </c>
      <c r="N18" s="148" t="s">
        <v>60</v>
      </c>
      <c r="O18" s="150" t="s">
        <v>56</v>
      </c>
      <c r="P18" s="147" t="s">
        <v>50</v>
      </c>
      <c r="Q18" s="151">
        <v>44188</v>
      </c>
      <c r="R18" s="151">
        <v>44552</v>
      </c>
      <c r="S18" s="147" t="s">
        <v>53</v>
      </c>
      <c r="T18" s="143">
        <v>1204000</v>
      </c>
      <c r="U18" s="51">
        <f t="shared" si="1"/>
        <v>132440</v>
      </c>
      <c r="V18" s="52">
        <f t="shared" si="4"/>
        <v>-120400</v>
      </c>
      <c r="W18" s="52">
        <f t="shared" si="2"/>
        <v>1083600</v>
      </c>
      <c r="X18" s="49" t="s">
        <v>38</v>
      </c>
      <c r="Y18" s="53">
        <f t="shared" si="5"/>
        <v>1336440</v>
      </c>
      <c r="Z18" s="48">
        <f t="shared" si="3"/>
        <v>1204000</v>
      </c>
      <c r="AA18" s="53">
        <f>Februari!AE18</f>
        <v>0</v>
      </c>
      <c r="AB18" s="53"/>
      <c r="AC18" s="53"/>
      <c r="AD18" s="53">
        <f t="shared" si="6"/>
        <v>0</v>
      </c>
      <c r="AE18" s="53">
        <f t="shared" si="7"/>
        <v>0</v>
      </c>
      <c r="AF18" s="48"/>
    </row>
    <row r="19" spans="1:32" x14ac:dyDescent="0.25">
      <c r="A19" s="8">
        <f t="shared" si="8"/>
        <v>10</v>
      </c>
      <c r="B19" s="140" t="s">
        <v>39</v>
      </c>
      <c r="C19" s="141" t="s">
        <v>40</v>
      </c>
      <c r="D19" s="142" t="s">
        <v>54</v>
      </c>
      <c r="E19" s="143" t="s">
        <v>99</v>
      </c>
      <c r="F19" s="144">
        <v>54</v>
      </c>
      <c r="G19" s="145">
        <v>0</v>
      </c>
      <c r="H19" s="146" t="s">
        <v>56</v>
      </c>
      <c r="I19" s="147" t="s">
        <v>57</v>
      </c>
      <c r="J19" s="146" t="s">
        <v>100</v>
      </c>
      <c r="K19" s="148" t="s">
        <v>101</v>
      </c>
      <c r="L19" s="151">
        <v>44193</v>
      </c>
      <c r="M19" s="147" t="s">
        <v>47</v>
      </c>
      <c r="N19" s="148" t="s">
        <v>515</v>
      </c>
      <c r="O19" s="150" t="s">
        <v>56</v>
      </c>
      <c r="P19" s="147" t="s">
        <v>50</v>
      </c>
      <c r="Q19" s="151">
        <v>44193</v>
      </c>
      <c r="R19" s="151">
        <v>44557</v>
      </c>
      <c r="S19" s="147" t="s">
        <v>53</v>
      </c>
      <c r="T19" s="143">
        <v>5341820</v>
      </c>
      <c r="U19" s="51">
        <f t="shared" si="1"/>
        <v>587600.19999999995</v>
      </c>
      <c r="V19" s="52">
        <f t="shared" si="4"/>
        <v>-534182</v>
      </c>
      <c r="W19" s="52">
        <f t="shared" si="2"/>
        <v>4807638</v>
      </c>
      <c r="X19" s="49" t="s">
        <v>38</v>
      </c>
      <c r="Y19" s="53">
        <f t="shared" si="5"/>
        <v>5929420.2000000002</v>
      </c>
      <c r="Z19" s="48">
        <f t="shared" si="3"/>
        <v>5341820</v>
      </c>
      <c r="AA19" s="53">
        <f>Februari!AE19</f>
        <v>0</v>
      </c>
      <c r="AB19" s="53"/>
      <c r="AC19" s="53"/>
      <c r="AD19" s="53">
        <f t="shared" si="6"/>
        <v>0</v>
      </c>
      <c r="AE19" s="53">
        <f t="shared" si="7"/>
        <v>0</v>
      </c>
      <c r="AF19" s="48"/>
    </row>
    <row r="20" spans="1:32" x14ac:dyDescent="0.25">
      <c r="A20" s="8">
        <f t="shared" si="8"/>
        <v>11</v>
      </c>
      <c r="B20" s="140" t="s">
        <v>39</v>
      </c>
      <c r="C20" s="141" t="s">
        <v>40</v>
      </c>
      <c r="D20" s="142" t="s">
        <v>41</v>
      </c>
      <c r="E20" s="143" t="s">
        <v>103</v>
      </c>
      <c r="F20" s="144">
        <v>620</v>
      </c>
      <c r="G20" s="145">
        <v>0</v>
      </c>
      <c r="H20" s="146" t="s">
        <v>104</v>
      </c>
      <c r="I20" s="147" t="s">
        <v>105</v>
      </c>
      <c r="J20" s="146" t="s">
        <v>106</v>
      </c>
      <c r="K20" s="148" t="s">
        <v>107</v>
      </c>
      <c r="L20" s="152">
        <v>44013</v>
      </c>
      <c r="M20" s="147" t="s">
        <v>47</v>
      </c>
      <c r="N20" s="148" t="s">
        <v>108</v>
      </c>
      <c r="O20" s="150" t="s">
        <v>104</v>
      </c>
      <c r="P20" s="147" t="s">
        <v>50</v>
      </c>
      <c r="Q20" s="153">
        <v>44013</v>
      </c>
      <c r="R20" s="151">
        <v>44377</v>
      </c>
      <c r="S20" s="147" t="s">
        <v>53</v>
      </c>
      <c r="T20" s="143">
        <v>1600000</v>
      </c>
      <c r="U20" s="51">
        <f t="shared" si="1"/>
        <v>176000</v>
      </c>
      <c r="V20" s="52">
        <f t="shared" si="4"/>
        <v>-160000</v>
      </c>
      <c r="W20" s="52">
        <f t="shared" si="2"/>
        <v>1440000</v>
      </c>
      <c r="X20" s="49" t="s">
        <v>38</v>
      </c>
      <c r="Y20" s="53">
        <f t="shared" si="5"/>
        <v>1776000</v>
      </c>
      <c r="Z20" s="48">
        <f t="shared" si="3"/>
        <v>1600000</v>
      </c>
      <c r="AA20" s="53">
        <f>Februari!AE20</f>
        <v>0</v>
      </c>
      <c r="AB20" s="53"/>
      <c r="AC20" s="53"/>
      <c r="AD20" s="53">
        <f t="shared" si="6"/>
        <v>0</v>
      </c>
      <c r="AE20" s="53">
        <f t="shared" si="7"/>
        <v>0</v>
      </c>
      <c r="AF20" s="50"/>
    </row>
    <row r="21" spans="1:32" x14ac:dyDescent="0.25">
      <c r="A21" s="8">
        <f t="shared" si="8"/>
        <v>12</v>
      </c>
      <c r="B21" s="140" t="s">
        <v>39</v>
      </c>
      <c r="C21" s="141" t="s">
        <v>40</v>
      </c>
      <c r="D21" s="142" t="s">
        <v>54</v>
      </c>
      <c r="E21" s="143" t="s">
        <v>109</v>
      </c>
      <c r="F21" s="144">
        <v>33</v>
      </c>
      <c r="G21" s="145">
        <v>0</v>
      </c>
      <c r="H21" s="146" t="s">
        <v>56</v>
      </c>
      <c r="I21" s="147" t="s">
        <v>67</v>
      </c>
      <c r="J21" s="146" t="s">
        <v>110</v>
      </c>
      <c r="K21" s="148" t="s">
        <v>111</v>
      </c>
      <c r="L21" s="149">
        <v>44013</v>
      </c>
      <c r="M21" s="147" t="s">
        <v>47</v>
      </c>
      <c r="N21" s="148" t="s">
        <v>112</v>
      </c>
      <c r="O21" s="150" t="s">
        <v>56</v>
      </c>
      <c r="P21" s="147" t="s">
        <v>50</v>
      </c>
      <c r="Q21" s="151">
        <v>44742</v>
      </c>
      <c r="R21" s="151">
        <v>45106</v>
      </c>
      <c r="S21" s="147" t="s">
        <v>53</v>
      </c>
      <c r="T21" s="143">
        <v>975000</v>
      </c>
      <c r="U21" s="51">
        <f t="shared" si="1"/>
        <v>107250</v>
      </c>
      <c r="V21" s="52">
        <f t="shared" si="4"/>
        <v>-97500</v>
      </c>
      <c r="W21" s="52">
        <f t="shared" si="2"/>
        <v>877500</v>
      </c>
      <c r="X21" s="49" t="s">
        <v>38</v>
      </c>
      <c r="Y21" s="53">
        <f t="shared" si="5"/>
        <v>1082250</v>
      </c>
      <c r="Z21" s="48">
        <f t="shared" si="3"/>
        <v>975000</v>
      </c>
      <c r="AA21" s="53">
        <f>Februari!AE21</f>
        <v>0</v>
      </c>
      <c r="AB21" s="53"/>
      <c r="AC21" s="53"/>
      <c r="AD21" s="53">
        <f t="shared" si="6"/>
        <v>0</v>
      </c>
      <c r="AE21" s="53">
        <f t="shared" si="7"/>
        <v>0</v>
      </c>
      <c r="AF21" s="50"/>
    </row>
    <row r="22" spans="1:32" x14ac:dyDescent="0.25">
      <c r="A22" s="8">
        <f t="shared" si="8"/>
        <v>13</v>
      </c>
      <c r="B22" s="140" t="s">
        <v>39</v>
      </c>
      <c r="C22" s="141" t="s">
        <v>40</v>
      </c>
      <c r="D22" s="142" t="s">
        <v>41</v>
      </c>
      <c r="E22" s="143" t="s">
        <v>113</v>
      </c>
      <c r="F22" s="144">
        <v>1385</v>
      </c>
      <c r="G22" s="145">
        <v>0</v>
      </c>
      <c r="H22" s="146" t="s">
        <v>114</v>
      </c>
      <c r="I22" s="147" t="s">
        <v>115</v>
      </c>
      <c r="J22" s="146" t="s">
        <v>116</v>
      </c>
      <c r="K22" s="148" t="s">
        <v>117</v>
      </c>
      <c r="L22" s="152">
        <v>44706</v>
      </c>
      <c r="M22" s="147" t="s">
        <v>47</v>
      </c>
      <c r="N22" s="143" t="s">
        <v>118</v>
      </c>
      <c r="O22" s="150" t="s">
        <v>90</v>
      </c>
      <c r="P22" s="147" t="s">
        <v>50</v>
      </c>
      <c r="Q22" s="153">
        <v>44690</v>
      </c>
      <c r="R22" s="153">
        <v>45420</v>
      </c>
      <c r="S22" s="147" t="s">
        <v>53</v>
      </c>
      <c r="T22" s="143">
        <v>10810810.81081081</v>
      </c>
      <c r="U22" s="51">
        <f t="shared" si="1"/>
        <v>1189189.1891891891</v>
      </c>
      <c r="V22" s="52">
        <f t="shared" si="4"/>
        <v>-1081081.0810810809</v>
      </c>
      <c r="W22" s="52">
        <f t="shared" si="2"/>
        <v>9729729.7297297288</v>
      </c>
      <c r="X22" s="49" t="s">
        <v>38</v>
      </c>
      <c r="Y22" s="53">
        <f t="shared" si="5"/>
        <v>12000000</v>
      </c>
      <c r="Z22" s="48">
        <f t="shared" si="3"/>
        <v>10810810.81081081</v>
      </c>
      <c r="AA22" s="53">
        <f>Februari!AE22</f>
        <v>0</v>
      </c>
      <c r="AB22" s="53"/>
      <c r="AC22" s="53"/>
      <c r="AD22" s="53">
        <f t="shared" si="6"/>
        <v>0</v>
      </c>
      <c r="AE22" s="53">
        <f t="shared" si="7"/>
        <v>0</v>
      </c>
      <c r="AF22" s="54" t="s">
        <v>38</v>
      </c>
    </row>
    <row r="23" spans="1:32" x14ac:dyDescent="0.25">
      <c r="A23" s="8">
        <f t="shared" si="8"/>
        <v>14</v>
      </c>
      <c r="B23" s="140" t="s">
        <v>39</v>
      </c>
      <c r="C23" s="141" t="s">
        <v>40</v>
      </c>
      <c r="D23" s="142" t="s">
        <v>121</v>
      </c>
      <c r="E23" s="143" t="s">
        <v>122</v>
      </c>
      <c r="F23" s="144" t="s">
        <v>38</v>
      </c>
      <c r="G23" s="145">
        <v>0</v>
      </c>
      <c r="H23" s="146" t="s">
        <v>121</v>
      </c>
      <c r="I23" s="147" t="s">
        <v>38</v>
      </c>
      <c r="J23" s="146" t="s">
        <v>123</v>
      </c>
      <c r="K23" s="148" t="s">
        <v>124</v>
      </c>
      <c r="L23" s="152">
        <v>44706</v>
      </c>
      <c r="M23" s="147" t="s">
        <v>47</v>
      </c>
      <c r="N23" s="143" t="s">
        <v>125</v>
      </c>
      <c r="O23" s="150" t="s">
        <v>126</v>
      </c>
      <c r="P23" s="147" t="s">
        <v>50</v>
      </c>
      <c r="Q23" s="153" t="s">
        <v>127</v>
      </c>
      <c r="R23" s="153" t="s">
        <v>128</v>
      </c>
      <c r="S23" s="147" t="s">
        <v>53</v>
      </c>
      <c r="T23" s="143">
        <v>84000000</v>
      </c>
      <c r="U23" s="51">
        <f t="shared" si="1"/>
        <v>9240000</v>
      </c>
      <c r="V23" s="52">
        <f t="shared" si="4"/>
        <v>-8400000</v>
      </c>
      <c r="W23" s="52">
        <f t="shared" si="2"/>
        <v>75600000</v>
      </c>
      <c r="X23" s="49" t="s">
        <v>38</v>
      </c>
      <c r="Y23" s="53">
        <f t="shared" si="5"/>
        <v>93240000</v>
      </c>
      <c r="Z23" s="48">
        <f t="shared" si="3"/>
        <v>84000000</v>
      </c>
      <c r="AA23" s="53">
        <f>Februari!AE23</f>
        <v>0</v>
      </c>
      <c r="AB23" s="53"/>
      <c r="AC23" s="53"/>
      <c r="AD23" s="53">
        <f t="shared" si="6"/>
        <v>0</v>
      </c>
      <c r="AE23" s="53">
        <f t="shared" si="7"/>
        <v>0</v>
      </c>
      <c r="AF23" s="54"/>
    </row>
    <row r="24" spans="1:32" x14ac:dyDescent="0.25">
      <c r="A24" s="315">
        <f t="shared" si="8"/>
        <v>15</v>
      </c>
      <c r="B24" s="140" t="s">
        <v>39</v>
      </c>
      <c r="C24" s="141" t="s">
        <v>40</v>
      </c>
      <c r="D24" s="34"/>
      <c r="E24" s="7" t="s">
        <v>119</v>
      </c>
      <c r="F24" s="35"/>
      <c r="G24" s="193"/>
      <c r="H24" s="194"/>
      <c r="I24" s="5"/>
      <c r="J24" s="194"/>
      <c r="K24" s="38"/>
      <c r="L24" s="184"/>
      <c r="M24" s="5"/>
      <c r="N24" s="7"/>
      <c r="O24" s="4"/>
      <c r="P24" s="5"/>
      <c r="Q24" s="195"/>
      <c r="R24" s="195"/>
      <c r="S24" s="5"/>
      <c r="T24" s="7">
        <v>37696338.002457023</v>
      </c>
      <c r="U24" s="51">
        <f t="shared" si="1"/>
        <v>4146597.1802702723</v>
      </c>
      <c r="V24" s="52">
        <f t="shared" si="4"/>
        <v>-3769633.8002457023</v>
      </c>
      <c r="W24" s="52">
        <f t="shared" si="2"/>
        <v>33926704.20221132</v>
      </c>
      <c r="X24" s="49" t="s">
        <v>38</v>
      </c>
      <c r="Y24" s="53">
        <f t="shared" si="5"/>
        <v>41842935.182727292</v>
      </c>
      <c r="Z24" s="48">
        <f t="shared" si="3"/>
        <v>37696338.002457023</v>
      </c>
      <c r="AA24" s="53">
        <f>Februari!AE24</f>
        <v>0</v>
      </c>
      <c r="AB24" s="46"/>
      <c r="AC24" s="46"/>
      <c r="AD24" s="53">
        <f t="shared" si="6"/>
        <v>0</v>
      </c>
      <c r="AE24" s="53">
        <f t="shared" si="7"/>
        <v>0</v>
      </c>
      <c r="AF24" s="196"/>
    </row>
    <row r="25" spans="1:32" x14ac:dyDescent="0.25">
      <c r="A25" s="334"/>
      <c r="B25" s="9"/>
      <c r="C25" s="10"/>
      <c r="D25" s="11"/>
      <c r="E25" s="12"/>
      <c r="F25" s="13"/>
      <c r="G25" s="13"/>
      <c r="H25" s="13">
        <v>0</v>
      </c>
      <c r="I25" s="13"/>
      <c r="J25" s="13"/>
      <c r="K25" s="13"/>
      <c r="L25" s="155"/>
      <c r="M25" s="13"/>
      <c r="N25" s="13"/>
      <c r="O25" s="13"/>
      <c r="P25" s="13"/>
      <c r="Q25" s="155"/>
      <c r="R25" s="155"/>
      <c r="S25" s="13"/>
      <c r="T25" s="13">
        <f>SUM(T10:T24)</f>
        <v>595266568.41277647</v>
      </c>
      <c r="U25" s="13">
        <f t="shared" ref="U25:AE25" si="9">SUM(U10:U24)</f>
        <v>65479322.525405414</v>
      </c>
      <c r="V25" s="13">
        <f t="shared" si="9"/>
        <v>-59526656.841277637</v>
      </c>
      <c r="W25" s="13">
        <f t="shared" si="9"/>
        <v>535739911.57149881</v>
      </c>
      <c r="X25" s="13">
        <f t="shared" si="9"/>
        <v>0</v>
      </c>
      <c r="Y25" s="13">
        <f t="shared" si="9"/>
        <v>660745890.93818188</v>
      </c>
      <c r="Z25" s="13">
        <f t="shared" si="9"/>
        <v>595266568.41277647</v>
      </c>
      <c r="AA25" s="13">
        <f t="shared" si="9"/>
        <v>0</v>
      </c>
      <c r="AB25" s="13">
        <f t="shared" si="9"/>
        <v>0</v>
      </c>
      <c r="AC25" s="13">
        <f t="shared" si="9"/>
        <v>0</v>
      </c>
      <c r="AD25" s="13">
        <f t="shared" si="9"/>
        <v>0</v>
      </c>
      <c r="AE25" s="13">
        <f t="shared" si="9"/>
        <v>0</v>
      </c>
      <c r="AF25" s="55">
        <v>0</v>
      </c>
    </row>
    <row r="26" spans="1:32" x14ac:dyDescent="0.25">
      <c r="A26" s="14" t="s">
        <v>129</v>
      </c>
      <c r="B26" s="15"/>
      <c r="C26" s="16"/>
      <c r="D26" s="17"/>
      <c r="E26" s="18"/>
      <c r="F26" s="19"/>
      <c r="G26" s="20"/>
      <c r="H26" s="21"/>
      <c r="I26" s="22"/>
      <c r="J26" s="21"/>
      <c r="K26" s="23"/>
      <c r="L26" s="156"/>
      <c r="M26" s="22"/>
      <c r="N26" s="18"/>
      <c r="O26" s="24"/>
      <c r="P26" s="22"/>
      <c r="Q26" s="156"/>
      <c r="R26" s="156"/>
      <c r="S26" s="22"/>
      <c r="T26" s="18"/>
      <c r="U26" s="56"/>
      <c r="V26" s="52"/>
      <c r="W26" s="56"/>
      <c r="X26" s="58"/>
      <c r="Y26" s="59"/>
      <c r="Z26" s="56"/>
      <c r="AA26" s="53">
        <f>Februari!AE26</f>
        <v>0</v>
      </c>
      <c r="AB26" s="59"/>
      <c r="AC26" s="59"/>
      <c r="AD26" s="59"/>
      <c r="AE26" s="59"/>
      <c r="AF26" s="57"/>
    </row>
    <row r="27" spans="1:32" x14ac:dyDescent="0.25">
      <c r="A27" s="8">
        <v>1</v>
      </c>
      <c r="B27" s="140" t="s">
        <v>39</v>
      </c>
      <c r="C27" s="141" t="s">
        <v>130</v>
      </c>
      <c r="D27" s="142" t="s">
        <v>131</v>
      </c>
      <c r="E27" s="143" t="s">
        <v>132</v>
      </c>
      <c r="F27" s="144">
        <v>530</v>
      </c>
      <c r="G27" s="145">
        <v>0</v>
      </c>
      <c r="H27" s="146" t="s">
        <v>133</v>
      </c>
      <c r="I27" s="25" t="s">
        <v>134</v>
      </c>
      <c r="J27" s="146" t="s">
        <v>135</v>
      </c>
      <c r="K27" s="26" t="s">
        <v>136</v>
      </c>
      <c r="L27" s="149">
        <v>44508</v>
      </c>
      <c r="M27" s="147" t="s">
        <v>47</v>
      </c>
      <c r="N27" s="148" t="s">
        <v>137</v>
      </c>
      <c r="O27" s="150" t="s">
        <v>138</v>
      </c>
      <c r="P27" s="147" t="s">
        <v>50</v>
      </c>
      <c r="Q27" s="151">
        <v>44508</v>
      </c>
      <c r="R27" s="151">
        <v>44872</v>
      </c>
      <c r="S27" s="147" t="s">
        <v>53</v>
      </c>
      <c r="T27" s="143">
        <v>3470000</v>
      </c>
      <c r="U27" s="51">
        <f>T27*11%</f>
        <v>381700</v>
      </c>
      <c r="V27" s="52">
        <f>(T27*10%)*(-1)</f>
        <v>-347000</v>
      </c>
      <c r="W27" s="52">
        <f>T27+V27</f>
        <v>3123000</v>
      </c>
      <c r="X27" s="61"/>
      <c r="Y27" s="62">
        <f>T27+U27</f>
        <v>3851700</v>
      </c>
      <c r="Z27" s="51">
        <f>T27</f>
        <v>3470000</v>
      </c>
      <c r="AA27" s="53">
        <f>Februari!AE27</f>
        <v>0</v>
      </c>
      <c r="AB27" s="62"/>
      <c r="AC27" s="62"/>
      <c r="AD27" s="53">
        <f>AB27+AC27</f>
        <v>0</v>
      </c>
      <c r="AE27" s="53">
        <f>AA27+AD27</f>
        <v>0</v>
      </c>
      <c r="AF27" s="61"/>
    </row>
    <row r="28" spans="1:32" x14ac:dyDescent="0.25">
      <c r="A28" s="8">
        <f t="shared" ref="A28:A63" si="10">+A27+1</f>
        <v>2</v>
      </c>
      <c r="B28" s="140" t="s">
        <v>39</v>
      </c>
      <c r="C28" s="141" t="s">
        <v>130</v>
      </c>
      <c r="D28" s="142" t="s">
        <v>131</v>
      </c>
      <c r="E28" s="143" t="s">
        <v>132</v>
      </c>
      <c r="F28" s="144">
        <v>80</v>
      </c>
      <c r="G28" s="145">
        <v>0</v>
      </c>
      <c r="H28" s="146" t="s">
        <v>133</v>
      </c>
      <c r="I28" s="25" t="s">
        <v>134</v>
      </c>
      <c r="J28" s="146" t="s">
        <v>135</v>
      </c>
      <c r="K28" s="26" t="s">
        <v>139</v>
      </c>
      <c r="L28" s="149">
        <v>44508</v>
      </c>
      <c r="M28" s="147" t="s">
        <v>47</v>
      </c>
      <c r="N28" s="148" t="s">
        <v>140</v>
      </c>
      <c r="O28" s="150" t="s">
        <v>138</v>
      </c>
      <c r="P28" s="147" t="s">
        <v>50</v>
      </c>
      <c r="Q28" s="151">
        <v>44508</v>
      </c>
      <c r="R28" s="151">
        <v>44872</v>
      </c>
      <c r="S28" s="147" t="s">
        <v>53</v>
      </c>
      <c r="T28" s="143">
        <v>907272.72727272718</v>
      </c>
      <c r="U28" s="51">
        <f t="shared" ref="U28:U60" si="11">T28*11%</f>
        <v>99799.999999999985</v>
      </c>
      <c r="V28" s="52">
        <f t="shared" ref="V28:V61" si="12">(T28*10%)*(-1)</f>
        <v>-90727.272727272721</v>
      </c>
      <c r="W28" s="52">
        <f t="shared" ref="W28:W62" si="13">T28+V28</f>
        <v>816545.45454545447</v>
      </c>
      <c r="X28" s="61"/>
      <c r="Y28" s="62">
        <f t="shared" ref="Y28:Y75" si="14">T28+U28</f>
        <v>1007072.7272727272</v>
      </c>
      <c r="Z28" s="51">
        <f t="shared" ref="Z28:Z75" si="15">T28</f>
        <v>907272.72727272718</v>
      </c>
      <c r="AA28" s="53">
        <f>Februari!AE28</f>
        <v>0</v>
      </c>
      <c r="AB28" s="62"/>
      <c r="AC28" s="62"/>
      <c r="AD28" s="53">
        <f t="shared" ref="AD28:AD61" si="16">AB28+AC28</f>
        <v>0</v>
      </c>
      <c r="AE28" s="53">
        <f t="shared" ref="AE28:AE61" si="17">AA28+AD28</f>
        <v>0</v>
      </c>
      <c r="AF28" s="61"/>
    </row>
    <row r="29" spans="1:32" x14ac:dyDescent="0.25">
      <c r="A29" s="8">
        <f t="shared" si="10"/>
        <v>3</v>
      </c>
      <c r="B29" s="140" t="s">
        <v>39</v>
      </c>
      <c r="C29" s="141" t="s">
        <v>130</v>
      </c>
      <c r="D29" s="142" t="s">
        <v>131</v>
      </c>
      <c r="E29" s="143" t="s">
        <v>132</v>
      </c>
      <c r="F29" s="144">
        <v>82</v>
      </c>
      <c r="G29" s="145">
        <v>0</v>
      </c>
      <c r="H29" s="146" t="s">
        <v>133</v>
      </c>
      <c r="I29" s="25" t="s">
        <v>134</v>
      </c>
      <c r="J29" s="146" t="s">
        <v>135</v>
      </c>
      <c r="K29" s="26" t="s">
        <v>141</v>
      </c>
      <c r="L29" s="149">
        <v>44508</v>
      </c>
      <c r="M29" s="147" t="s">
        <v>47</v>
      </c>
      <c r="N29" s="148" t="s">
        <v>142</v>
      </c>
      <c r="O29" s="150" t="s">
        <v>138</v>
      </c>
      <c r="P29" s="147" t="s">
        <v>50</v>
      </c>
      <c r="Q29" s="151">
        <v>44508</v>
      </c>
      <c r="R29" s="151">
        <v>44872</v>
      </c>
      <c r="S29" s="147" t="s">
        <v>53</v>
      </c>
      <c r="T29" s="143">
        <v>580000</v>
      </c>
      <c r="U29" s="51">
        <f t="shared" si="11"/>
        <v>63800</v>
      </c>
      <c r="V29" s="52">
        <f t="shared" si="12"/>
        <v>-58000</v>
      </c>
      <c r="W29" s="52">
        <f t="shared" si="13"/>
        <v>522000</v>
      </c>
      <c r="X29" s="61"/>
      <c r="Y29" s="62">
        <f t="shared" si="14"/>
        <v>643800</v>
      </c>
      <c r="Z29" s="51">
        <f t="shared" si="15"/>
        <v>580000</v>
      </c>
      <c r="AA29" s="53">
        <f>Februari!AE29</f>
        <v>0</v>
      </c>
      <c r="AB29" s="62"/>
      <c r="AC29" s="62"/>
      <c r="AD29" s="53">
        <f t="shared" si="16"/>
        <v>0</v>
      </c>
      <c r="AE29" s="53">
        <f t="shared" si="17"/>
        <v>0</v>
      </c>
      <c r="AF29" s="61"/>
    </row>
    <row r="30" spans="1:32" x14ac:dyDescent="0.25">
      <c r="A30" s="8">
        <f t="shared" si="10"/>
        <v>4</v>
      </c>
      <c r="B30" s="140" t="s">
        <v>39</v>
      </c>
      <c r="C30" s="141" t="s">
        <v>130</v>
      </c>
      <c r="D30" s="142" t="s">
        <v>131</v>
      </c>
      <c r="E30" s="143" t="s">
        <v>132</v>
      </c>
      <c r="F30" s="144">
        <v>100</v>
      </c>
      <c r="G30" s="145">
        <v>0</v>
      </c>
      <c r="H30" s="146" t="s">
        <v>133</v>
      </c>
      <c r="I30" s="25" t="s">
        <v>134</v>
      </c>
      <c r="J30" s="146" t="s">
        <v>135</v>
      </c>
      <c r="K30" s="26" t="s">
        <v>143</v>
      </c>
      <c r="L30" s="149">
        <v>44508</v>
      </c>
      <c r="M30" s="147" t="s">
        <v>47</v>
      </c>
      <c r="N30" s="148" t="s">
        <v>144</v>
      </c>
      <c r="O30" s="150" t="s">
        <v>138</v>
      </c>
      <c r="P30" s="147" t="s">
        <v>50</v>
      </c>
      <c r="Q30" s="151">
        <v>44508</v>
      </c>
      <c r="R30" s="151">
        <v>44872</v>
      </c>
      <c r="S30" s="147" t="s">
        <v>53</v>
      </c>
      <c r="T30" s="143">
        <v>1030909.0909090908</v>
      </c>
      <c r="U30" s="51">
        <f t="shared" si="11"/>
        <v>113399.99999999999</v>
      </c>
      <c r="V30" s="52">
        <f t="shared" si="12"/>
        <v>-103090.90909090909</v>
      </c>
      <c r="W30" s="52">
        <f t="shared" si="13"/>
        <v>927818.18181818177</v>
      </c>
      <c r="X30" s="61"/>
      <c r="Y30" s="62">
        <f t="shared" si="14"/>
        <v>1144309.0909090908</v>
      </c>
      <c r="Z30" s="51">
        <f t="shared" si="15"/>
        <v>1030909.0909090908</v>
      </c>
      <c r="AA30" s="53">
        <f>Februari!AE30</f>
        <v>0</v>
      </c>
      <c r="AB30" s="62"/>
      <c r="AC30" s="62"/>
      <c r="AD30" s="53">
        <f t="shared" si="16"/>
        <v>0</v>
      </c>
      <c r="AE30" s="53">
        <f t="shared" si="17"/>
        <v>0</v>
      </c>
      <c r="AF30" s="61"/>
    </row>
    <row r="31" spans="1:32" x14ac:dyDescent="0.25">
      <c r="A31" s="8">
        <f t="shared" si="10"/>
        <v>5</v>
      </c>
      <c r="B31" s="140" t="s">
        <v>39</v>
      </c>
      <c r="C31" s="141" t="s">
        <v>130</v>
      </c>
      <c r="D31" s="142" t="s">
        <v>131</v>
      </c>
      <c r="E31" s="143" t="s">
        <v>132</v>
      </c>
      <c r="F31" s="144">
        <v>150</v>
      </c>
      <c r="G31" s="145">
        <v>0</v>
      </c>
      <c r="H31" s="146" t="s">
        <v>133</v>
      </c>
      <c r="I31" s="25" t="s">
        <v>134</v>
      </c>
      <c r="J31" s="146" t="s">
        <v>135</v>
      </c>
      <c r="K31" s="26" t="s">
        <v>489</v>
      </c>
      <c r="L31" s="149">
        <v>44914</v>
      </c>
      <c r="M31" s="147" t="s">
        <v>47</v>
      </c>
      <c r="N31" s="148" t="s">
        <v>146</v>
      </c>
      <c r="O31" s="150" t="s">
        <v>138</v>
      </c>
      <c r="P31" s="147" t="s">
        <v>50</v>
      </c>
      <c r="Q31" s="149">
        <v>44914</v>
      </c>
      <c r="R31" s="151">
        <v>45278</v>
      </c>
      <c r="S31" s="147" t="s">
        <v>53</v>
      </c>
      <c r="T31" s="143">
        <v>865667</v>
      </c>
      <c r="U31" s="51">
        <f t="shared" si="11"/>
        <v>95223.37</v>
      </c>
      <c r="V31" s="52">
        <f t="shared" si="12"/>
        <v>-86566.700000000012</v>
      </c>
      <c r="W31" s="52">
        <f t="shared" si="13"/>
        <v>779100.3</v>
      </c>
      <c r="X31" s="61"/>
      <c r="Y31" s="62">
        <f t="shared" si="14"/>
        <v>960890.37</v>
      </c>
      <c r="Z31" s="51">
        <f t="shared" si="15"/>
        <v>865667</v>
      </c>
      <c r="AA31" s="53">
        <f>Februari!AE31</f>
        <v>0</v>
      </c>
      <c r="AB31" s="62"/>
      <c r="AC31" s="62"/>
      <c r="AD31" s="53">
        <f t="shared" si="16"/>
        <v>0</v>
      </c>
      <c r="AE31" s="53">
        <f t="shared" si="17"/>
        <v>0</v>
      </c>
      <c r="AF31" s="61"/>
    </row>
    <row r="32" spans="1:32" x14ac:dyDescent="0.25">
      <c r="A32" s="8">
        <f t="shared" si="10"/>
        <v>6</v>
      </c>
      <c r="B32" s="140" t="s">
        <v>39</v>
      </c>
      <c r="C32" s="141" t="s">
        <v>130</v>
      </c>
      <c r="D32" s="142" t="s">
        <v>131</v>
      </c>
      <c r="E32" s="143" t="s">
        <v>132</v>
      </c>
      <c r="F32" s="144">
        <v>559</v>
      </c>
      <c r="G32" s="145">
        <v>0</v>
      </c>
      <c r="H32" s="146" t="s">
        <v>133</v>
      </c>
      <c r="I32" s="25" t="s">
        <v>134</v>
      </c>
      <c r="J32" s="146" t="s">
        <v>135</v>
      </c>
      <c r="K32" s="26" t="s">
        <v>489</v>
      </c>
      <c r="L32" s="149">
        <v>44914</v>
      </c>
      <c r="M32" s="147" t="s">
        <v>47</v>
      </c>
      <c r="N32" s="148" t="s">
        <v>148</v>
      </c>
      <c r="O32" s="150" t="s">
        <v>138</v>
      </c>
      <c r="P32" s="147" t="s">
        <v>50</v>
      </c>
      <c r="Q32" s="149">
        <v>44914</v>
      </c>
      <c r="R32" s="151">
        <v>45278</v>
      </c>
      <c r="S32" s="147" t="s">
        <v>53</v>
      </c>
      <c r="T32" s="143">
        <v>8161818.1818181826</v>
      </c>
      <c r="U32" s="51">
        <f t="shared" si="11"/>
        <v>897800.00000000012</v>
      </c>
      <c r="V32" s="52">
        <f t="shared" si="12"/>
        <v>-816181.81818181835</v>
      </c>
      <c r="W32" s="52">
        <f t="shared" si="13"/>
        <v>7345636.3636363642</v>
      </c>
      <c r="X32" s="61"/>
      <c r="Y32" s="62">
        <f t="shared" si="14"/>
        <v>9059618.1818181835</v>
      </c>
      <c r="Z32" s="51">
        <f t="shared" si="15"/>
        <v>8161818.1818181826</v>
      </c>
      <c r="AA32" s="53">
        <f>Februari!AE32</f>
        <v>0</v>
      </c>
      <c r="AB32" s="62"/>
      <c r="AC32" s="62"/>
      <c r="AD32" s="53">
        <f t="shared" si="16"/>
        <v>0</v>
      </c>
      <c r="AE32" s="53">
        <f t="shared" si="17"/>
        <v>0</v>
      </c>
      <c r="AF32" s="61"/>
    </row>
    <row r="33" spans="1:32" x14ac:dyDescent="0.25">
      <c r="A33" s="8">
        <f t="shared" si="10"/>
        <v>7</v>
      </c>
      <c r="B33" s="140" t="s">
        <v>39</v>
      </c>
      <c r="C33" s="141" t="s">
        <v>130</v>
      </c>
      <c r="D33" s="142" t="s">
        <v>131</v>
      </c>
      <c r="E33" s="143" t="s">
        <v>132</v>
      </c>
      <c r="F33" s="144">
        <v>50</v>
      </c>
      <c r="G33" s="145">
        <v>0</v>
      </c>
      <c r="H33" s="146" t="s">
        <v>133</v>
      </c>
      <c r="I33" s="25" t="s">
        <v>134</v>
      </c>
      <c r="J33" s="146" t="s">
        <v>135</v>
      </c>
      <c r="K33" s="148" t="s">
        <v>490</v>
      </c>
      <c r="L33" s="149">
        <v>44824</v>
      </c>
      <c r="M33" s="147" t="s">
        <v>47</v>
      </c>
      <c r="N33" s="148" t="s">
        <v>150</v>
      </c>
      <c r="O33" s="150" t="s">
        <v>138</v>
      </c>
      <c r="P33" s="147" t="s">
        <v>50</v>
      </c>
      <c r="Q33" s="149">
        <v>44824</v>
      </c>
      <c r="R33" s="151">
        <v>45188</v>
      </c>
      <c r="S33" s="147" t="s">
        <v>53</v>
      </c>
      <c r="T33" s="143">
        <v>500000</v>
      </c>
      <c r="U33" s="51">
        <f t="shared" si="11"/>
        <v>55000</v>
      </c>
      <c r="V33" s="52">
        <f t="shared" si="12"/>
        <v>-50000</v>
      </c>
      <c r="W33" s="52">
        <f t="shared" si="13"/>
        <v>450000</v>
      </c>
      <c r="X33" s="61"/>
      <c r="Y33" s="62">
        <f t="shared" si="14"/>
        <v>555000</v>
      </c>
      <c r="Z33" s="51">
        <f t="shared" si="15"/>
        <v>500000</v>
      </c>
      <c r="AA33" s="53">
        <f>Februari!AE33</f>
        <v>0</v>
      </c>
      <c r="AB33" s="62"/>
      <c r="AC33" s="62"/>
      <c r="AD33" s="53">
        <f t="shared" si="16"/>
        <v>0</v>
      </c>
      <c r="AE33" s="53">
        <f t="shared" si="17"/>
        <v>0</v>
      </c>
      <c r="AF33" s="61"/>
    </row>
    <row r="34" spans="1:32" x14ac:dyDescent="0.25">
      <c r="A34" s="8">
        <f t="shared" si="10"/>
        <v>8</v>
      </c>
      <c r="B34" s="140" t="s">
        <v>39</v>
      </c>
      <c r="C34" s="141" t="s">
        <v>130</v>
      </c>
      <c r="D34" s="142" t="s">
        <v>131</v>
      </c>
      <c r="E34" s="143" t="s">
        <v>132</v>
      </c>
      <c r="F34" s="144">
        <v>351.86</v>
      </c>
      <c r="G34" s="145">
        <v>0</v>
      </c>
      <c r="H34" s="146" t="s">
        <v>133</v>
      </c>
      <c r="I34" s="25" t="s">
        <v>134</v>
      </c>
      <c r="J34" s="146" t="s">
        <v>135</v>
      </c>
      <c r="K34" s="157" t="s">
        <v>151</v>
      </c>
      <c r="L34" s="149">
        <v>44508</v>
      </c>
      <c r="M34" s="147" t="s">
        <v>47</v>
      </c>
      <c r="N34" s="148" t="s">
        <v>152</v>
      </c>
      <c r="O34" s="150" t="s">
        <v>138</v>
      </c>
      <c r="P34" s="147" t="s">
        <v>50</v>
      </c>
      <c r="Q34" s="151">
        <v>44508</v>
      </c>
      <c r="R34" s="151">
        <v>44872</v>
      </c>
      <c r="S34" s="147" t="s">
        <v>53</v>
      </c>
      <c r="T34" s="143">
        <v>3617272.7272727271</v>
      </c>
      <c r="U34" s="51">
        <f t="shared" si="11"/>
        <v>397900</v>
      </c>
      <c r="V34" s="52">
        <f t="shared" si="12"/>
        <v>-361727.27272727271</v>
      </c>
      <c r="W34" s="52">
        <f t="shared" si="13"/>
        <v>3255545.4545454541</v>
      </c>
      <c r="X34" s="61"/>
      <c r="Y34" s="62">
        <f t="shared" si="14"/>
        <v>4015172.7272727271</v>
      </c>
      <c r="Z34" s="51">
        <f t="shared" si="15"/>
        <v>3617272.7272727271</v>
      </c>
      <c r="AA34" s="53">
        <f>Februari!AE34</f>
        <v>0</v>
      </c>
      <c r="AB34" s="62"/>
      <c r="AC34" s="62"/>
      <c r="AD34" s="53">
        <f t="shared" si="16"/>
        <v>0</v>
      </c>
      <c r="AE34" s="53">
        <f t="shared" si="17"/>
        <v>0</v>
      </c>
      <c r="AF34" s="61"/>
    </row>
    <row r="35" spans="1:32" x14ac:dyDescent="0.25">
      <c r="A35" s="8">
        <f t="shared" si="10"/>
        <v>9</v>
      </c>
      <c r="B35" s="140" t="s">
        <v>39</v>
      </c>
      <c r="C35" s="141" t="s">
        <v>130</v>
      </c>
      <c r="D35" s="142" t="s">
        <v>131</v>
      </c>
      <c r="E35" s="143" t="s">
        <v>132</v>
      </c>
      <c r="F35" s="144">
        <v>135.21</v>
      </c>
      <c r="G35" s="145">
        <v>0</v>
      </c>
      <c r="H35" s="146" t="s">
        <v>133</v>
      </c>
      <c r="I35" s="25" t="s">
        <v>134</v>
      </c>
      <c r="J35" s="146" t="s">
        <v>135</v>
      </c>
      <c r="K35" s="26" t="s">
        <v>491</v>
      </c>
      <c r="L35" s="149">
        <v>44805</v>
      </c>
      <c r="M35" s="147" t="s">
        <v>47</v>
      </c>
      <c r="N35" s="148" t="s">
        <v>154</v>
      </c>
      <c r="O35" s="150" t="s">
        <v>138</v>
      </c>
      <c r="P35" s="147" t="s">
        <v>50</v>
      </c>
      <c r="Q35" s="149">
        <v>44805</v>
      </c>
      <c r="R35" s="149">
        <v>45169</v>
      </c>
      <c r="S35" s="147" t="s">
        <v>53</v>
      </c>
      <c r="T35" s="143">
        <v>995495</v>
      </c>
      <c r="U35" s="51">
        <f t="shared" si="11"/>
        <v>109504.45</v>
      </c>
      <c r="V35" s="52">
        <f t="shared" si="12"/>
        <v>-99549.5</v>
      </c>
      <c r="W35" s="52">
        <f t="shared" si="13"/>
        <v>895945.5</v>
      </c>
      <c r="X35" s="61"/>
      <c r="Y35" s="62">
        <f t="shared" si="14"/>
        <v>1104999.45</v>
      </c>
      <c r="Z35" s="51">
        <f t="shared" si="15"/>
        <v>995495</v>
      </c>
      <c r="AA35" s="53">
        <f>Februari!AE35</f>
        <v>0</v>
      </c>
      <c r="AB35" s="62"/>
      <c r="AC35" s="62"/>
      <c r="AD35" s="53">
        <f t="shared" si="16"/>
        <v>0</v>
      </c>
      <c r="AE35" s="53">
        <f t="shared" si="17"/>
        <v>0</v>
      </c>
      <c r="AF35" s="61"/>
    </row>
    <row r="36" spans="1:32" x14ac:dyDescent="0.25">
      <c r="A36" s="8">
        <f t="shared" si="10"/>
        <v>10</v>
      </c>
      <c r="B36" s="140" t="s">
        <v>39</v>
      </c>
      <c r="C36" s="141" t="s">
        <v>130</v>
      </c>
      <c r="D36" s="142" t="s">
        <v>131</v>
      </c>
      <c r="E36" s="143" t="s">
        <v>132</v>
      </c>
      <c r="F36" s="144">
        <v>279</v>
      </c>
      <c r="G36" s="145">
        <v>0</v>
      </c>
      <c r="H36" s="146" t="s">
        <v>133</v>
      </c>
      <c r="I36" s="25" t="s">
        <v>134</v>
      </c>
      <c r="J36" s="146" t="s">
        <v>135</v>
      </c>
      <c r="K36" s="26" t="s">
        <v>155</v>
      </c>
      <c r="L36" s="149">
        <v>44508</v>
      </c>
      <c r="M36" s="147" t="s">
        <v>47</v>
      </c>
      <c r="N36" s="148" t="s">
        <v>156</v>
      </c>
      <c r="O36" s="150" t="s">
        <v>138</v>
      </c>
      <c r="P36" s="147" t="s">
        <v>50</v>
      </c>
      <c r="Q36" s="151">
        <v>44508</v>
      </c>
      <c r="R36" s="151">
        <v>44872</v>
      </c>
      <c r="S36" s="147" t="s">
        <v>53</v>
      </c>
      <c r="T36" s="143">
        <v>1554545.4545454544</v>
      </c>
      <c r="U36" s="51">
        <f t="shared" si="11"/>
        <v>170999.99999999997</v>
      </c>
      <c r="V36" s="52">
        <f t="shared" si="12"/>
        <v>-155454.54545454544</v>
      </c>
      <c r="W36" s="52">
        <f t="shared" si="13"/>
        <v>1399090.9090909089</v>
      </c>
      <c r="X36" s="61"/>
      <c r="Y36" s="62">
        <f t="shared" si="14"/>
        <v>1725545.4545454544</v>
      </c>
      <c r="Z36" s="51">
        <f t="shared" si="15"/>
        <v>1554545.4545454544</v>
      </c>
      <c r="AA36" s="53">
        <f>Februari!AE36</f>
        <v>0</v>
      </c>
      <c r="AB36" s="62"/>
      <c r="AC36" s="62"/>
      <c r="AD36" s="53">
        <f t="shared" si="16"/>
        <v>0</v>
      </c>
      <c r="AE36" s="53">
        <f t="shared" si="17"/>
        <v>0</v>
      </c>
      <c r="AF36" s="61"/>
    </row>
    <row r="37" spans="1:32" x14ac:dyDescent="0.25">
      <c r="A37" s="8">
        <f t="shared" si="10"/>
        <v>11</v>
      </c>
      <c r="B37" s="140" t="s">
        <v>39</v>
      </c>
      <c r="C37" s="141" t="s">
        <v>130</v>
      </c>
      <c r="D37" s="142" t="s">
        <v>131</v>
      </c>
      <c r="E37" s="143" t="s">
        <v>132</v>
      </c>
      <c r="F37" s="144">
        <v>150</v>
      </c>
      <c r="G37" s="145">
        <v>0</v>
      </c>
      <c r="H37" s="146" t="s">
        <v>133</v>
      </c>
      <c r="I37" s="25" t="s">
        <v>134</v>
      </c>
      <c r="J37" s="146" t="s">
        <v>157</v>
      </c>
      <c r="K37" s="26" t="s">
        <v>489</v>
      </c>
      <c r="L37" s="149">
        <v>44914</v>
      </c>
      <c r="M37" s="147" t="s">
        <v>47</v>
      </c>
      <c r="N37" s="148" t="s">
        <v>159</v>
      </c>
      <c r="O37" s="150" t="s">
        <v>133</v>
      </c>
      <c r="P37" s="147" t="s">
        <v>50</v>
      </c>
      <c r="Q37" s="149">
        <v>44914</v>
      </c>
      <c r="R37" s="151">
        <v>45278</v>
      </c>
      <c r="S37" s="147" t="s">
        <v>53</v>
      </c>
      <c r="T37" s="143">
        <v>1545454.5454545456</v>
      </c>
      <c r="U37" s="51">
        <f t="shared" si="11"/>
        <v>170000.00000000003</v>
      </c>
      <c r="V37" s="52">
        <f t="shared" si="12"/>
        <v>-154545.45454545456</v>
      </c>
      <c r="W37" s="52">
        <f t="shared" si="13"/>
        <v>1390909.0909090911</v>
      </c>
      <c r="X37" s="61"/>
      <c r="Y37" s="62">
        <f t="shared" si="14"/>
        <v>1715454.5454545456</v>
      </c>
      <c r="Z37" s="51">
        <f t="shared" si="15"/>
        <v>1545454.5454545456</v>
      </c>
      <c r="AA37" s="53">
        <f>Februari!AE37</f>
        <v>0</v>
      </c>
      <c r="AB37" s="62"/>
      <c r="AC37" s="62"/>
      <c r="AD37" s="53">
        <f t="shared" si="16"/>
        <v>0</v>
      </c>
      <c r="AE37" s="53">
        <f t="shared" si="17"/>
        <v>0</v>
      </c>
      <c r="AF37" s="61"/>
    </row>
    <row r="38" spans="1:32" x14ac:dyDescent="0.25">
      <c r="A38" s="8">
        <f t="shared" si="10"/>
        <v>12</v>
      </c>
      <c r="B38" s="140" t="s">
        <v>39</v>
      </c>
      <c r="C38" s="141" t="s">
        <v>130</v>
      </c>
      <c r="D38" s="142" t="s">
        <v>131</v>
      </c>
      <c r="E38" s="143" t="s">
        <v>132</v>
      </c>
      <c r="F38" s="144">
        <v>80</v>
      </c>
      <c r="G38" s="145">
        <v>0</v>
      </c>
      <c r="H38" s="146" t="s">
        <v>133</v>
      </c>
      <c r="I38" s="25" t="s">
        <v>134</v>
      </c>
      <c r="J38" s="146" t="s">
        <v>135</v>
      </c>
      <c r="K38" s="148" t="s">
        <v>160</v>
      </c>
      <c r="L38" s="151">
        <v>43374</v>
      </c>
      <c r="M38" s="147" t="s">
        <v>47</v>
      </c>
      <c r="N38" s="148" t="s">
        <v>161</v>
      </c>
      <c r="O38" s="150" t="s">
        <v>133</v>
      </c>
      <c r="P38" s="147" t="s">
        <v>50</v>
      </c>
      <c r="Q38" s="151">
        <v>43374</v>
      </c>
      <c r="R38" s="151">
        <v>43738</v>
      </c>
      <c r="S38" s="147" t="s">
        <v>53</v>
      </c>
      <c r="T38" s="143">
        <v>800000</v>
      </c>
      <c r="U38" s="51">
        <f t="shared" si="11"/>
        <v>88000</v>
      </c>
      <c r="V38" s="52">
        <f t="shared" si="12"/>
        <v>-80000</v>
      </c>
      <c r="W38" s="52">
        <f t="shared" si="13"/>
        <v>720000</v>
      </c>
      <c r="X38" s="61"/>
      <c r="Y38" s="62">
        <f t="shared" si="14"/>
        <v>888000</v>
      </c>
      <c r="Z38" s="51">
        <f t="shared" si="15"/>
        <v>800000</v>
      </c>
      <c r="AA38" s="53">
        <f>Februari!AE38</f>
        <v>0</v>
      </c>
      <c r="AB38" s="62"/>
      <c r="AC38" s="62"/>
      <c r="AD38" s="53">
        <f t="shared" si="16"/>
        <v>0</v>
      </c>
      <c r="AE38" s="53">
        <f t="shared" si="17"/>
        <v>0</v>
      </c>
      <c r="AF38" s="61"/>
    </row>
    <row r="39" spans="1:32" x14ac:dyDescent="0.25">
      <c r="A39" s="8">
        <f t="shared" si="10"/>
        <v>13</v>
      </c>
      <c r="B39" s="140" t="s">
        <v>39</v>
      </c>
      <c r="C39" s="141" t="s">
        <v>130</v>
      </c>
      <c r="D39" s="142" t="s">
        <v>131</v>
      </c>
      <c r="E39" s="143" t="s">
        <v>132</v>
      </c>
      <c r="F39" s="144">
        <v>120</v>
      </c>
      <c r="G39" s="145">
        <v>0</v>
      </c>
      <c r="H39" s="146" t="s">
        <v>133</v>
      </c>
      <c r="I39" s="25" t="s">
        <v>134</v>
      </c>
      <c r="J39" s="146" t="s">
        <v>135</v>
      </c>
      <c r="K39" s="26" t="s">
        <v>489</v>
      </c>
      <c r="L39" s="149">
        <v>44914</v>
      </c>
      <c r="M39" s="147" t="s">
        <v>47</v>
      </c>
      <c r="N39" s="148" t="s">
        <v>163</v>
      </c>
      <c r="O39" s="150" t="s">
        <v>133</v>
      </c>
      <c r="P39" s="147" t="s">
        <v>50</v>
      </c>
      <c r="Q39" s="149">
        <v>44914</v>
      </c>
      <c r="R39" s="151">
        <v>45278</v>
      </c>
      <c r="S39" s="147" t="s">
        <v>53</v>
      </c>
      <c r="T39" s="143">
        <v>1200000</v>
      </c>
      <c r="U39" s="51">
        <f t="shared" si="11"/>
        <v>132000</v>
      </c>
      <c r="V39" s="52">
        <f t="shared" si="12"/>
        <v>-120000</v>
      </c>
      <c r="W39" s="52">
        <f t="shared" si="13"/>
        <v>1080000</v>
      </c>
      <c r="X39" s="61"/>
      <c r="Y39" s="62">
        <f t="shared" si="14"/>
        <v>1332000</v>
      </c>
      <c r="Z39" s="51">
        <f t="shared" si="15"/>
        <v>1200000</v>
      </c>
      <c r="AA39" s="53">
        <f>Februari!AE39</f>
        <v>0</v>
      </c>
      <c r="AB39" s="62"/>
      <c r="AC39" s="62"/>
      <c r="AD39" s="53">
        <f t="shared" si="16"/>
        <v>0</v>
      </c>
      <c r="AE39" s="53">
        <f t="shared" si="17"/>
        <v>0</v>
      </c>
      <c r="AF39" s="61"/>
    </row>
    <row r="40" spans="1:32" x14ac:dyDescent="0.25">
      <c r="A40" s="8">
        <f t="shared" si="10"/>
        <v>14</v>
      </c>
      <c r="B40" s="140" t="s">
        <v>39</v>
      </c>
      <c r="C40" s="141" t="s">
        <v>130</v>
      </c>
      <c r="D40" s="142" t="s">
        <v>131</v>
      </c>
      <c r="E40" s="143" t="s">
        <v>164</v>
      </c>
      <c r="F40" s="144">
        <v>200</v>
      </c>
      <c r="G40" s="145">
        <v>0</v>
      </c>
      <c r="H40" s="146" t="s">
        <v>133</v>
      </c>
      <c r="I40" s="25" t="s">
        <v>134</v>
      </c>
      <c r="J40" s="146" t="s">
        <v>135</v>
      </c>
      <c r="K40" s="26" t="s">
        <v>489</v>
      </c>
      <c r="L40" s="149">
        <v>44914</v>
      </c>
      <c r="M40" s="147" t="s">
        <v>47</v>
      </c>
      <c r="N40" s="143" t="s">
        <v>166</v>
      </c>
      <c r="O40" s="150" t="s">
        <v>133</v>
      </c>
      <c r="P40" s="147" t="s">
        <v>50</v>
      </c>
      <c r="Q40" s="149">
        <v>44914</v>
      </c>
      <c r="R40" s="151">
        <v>45278</v>
      </c>
      <c r="S40" s="147" t="s">
        <v>53</v>
      </c>
      <c r="T40" s="143">
        <v>2473636.3636363633</v>
      </c>
      <c r="U40" s="51">
        <f t="shared" si="11"/>
        <v>272099.99999999994</v>
      </c>
      <c r="V40" s="52">
        <f t="shared" si="12"/>
        <v>-247363.63636363635</v>
      </c>
      <c r="W40" s="52">
        <f t="shared" si="13"/>
        <v>2226272.7272727271</v>
      </c>
      <c r="X40" s="61"/>
      <c r="Y40" s="62">
        <f t="shared" si="14"/>
        <v>2745736.3636363633</v>
      </c>
      <c r="Z40" s="51">
        <f t="shared" si="15"/>
        <v>2473636.3636363633</v>
      </c>
      <c r="AA40" s="53">
        <f>Februari!AE40</f>
        <v>0</v>
      </c>
      <c r="AB40" s="62"/>
      <c r="AC40" s="62"/>
      <c r="AD40" s="53">
        <f t="shared" si="16"/>
        <v>0</v>
      </c>
      <c r="AE40" s="53">
        <f t="shared" si="17"/>
        <v>0</v>
      </c>
      <c r="AF40" s="61"/>
    </row>
    <row r="41" spans="1:32" x14ac:dyDescent="0.25">
      <c r="A41" s="8">
        <f t="shared" si="10"/>
        <v>15</v>
      </c>
      <c r="B41" s="140" t="s">
        <v>39</v>
      </c>
      <c r="C41" s="141" t="s">
        <v>130</v>
      </c>
      <c r="D41" s="142" t="s">
        <v>131</v>
      </c>
      <c r="E41" s="143" t="s">
        <v>164</v>
      </c>
      <c r="F41" s="144">
        <v>100</v>
      </c>
      <c r="G41" s="145">
        <v>0</v>
      </c>
      <c r="H41" s="146" t="s">
        <v>133</v>
      </c>
      <c r="I41" s="25" t="s">
        <v>134</v>
      </c>
      <c r="J41" s="146" t="s">
        <v>167</v>
      </c>
      <c r="K41" s="26" t="s">
        <v>168</v>
      </c>
      <c r="L41" s="149">
        <v>44508</v>
      </c>
      <c r="M41" s="147" t="s">
        <v>47</v>
      </c>
      <c r="N41" s="143" t="s">
        <v>169</v>
      </c>
      <c r="O41" s="150" t="s">
        <v>133</v>
      </c>
      <c r="P41" s="147" t="s">
        <v>50</v>
      </c>
      <c r="Q41" s="151">
        <v>44508</v>
      </c>
      <c r="R41" s="151">
        <v>44872</v>
      </c>
      <c r="S41" s="147" t="s">
        <v>170</v>
      </c>
      <c r="T41" s="143">
        <v>2473636.3636363633</v>
      </c>
      <c r="U41" s="51">
        <f t="shared" si="11"/>
        <v>272099.99999999994</v>
      </c>
      <c r="V41" s="52">
        <f t="shared" si="12"/>
        <v>-247363.63636363635</v>
      </c>
      <c r="W41" s="52">
        <f t="shared" si="13"/>
        <v>2226272.7272727271</v>
      </c>
      <c r="X41" s="61"/>
      <c r="Y41" s="62">
        <f t="shared" si="14"/>
        <v>2745736.3636363633</v>
      </c>
      <c r="Z41" s="51">
        <f t="shared" si="15"/>
        <v>2473636.3636363633</v>
      </c>
      <c r="AA41" s="53">
        <f>Februari!AE41</f>
        <v>0</v>
      </c>
      <c r="AB41" s="62"/>
      <c r="AC41" s="62"/>
      <c r="AD41" s="53">
        <f t="shared" si="16"/>
        <v>0</v>
      </c>
      <c r="AE41" s="53">
        <f t="shared" si="17"/>
        <v>0</v>
      </c>
      <c r="AF41" s="61"/>
    </row>
    <row r="42" spans="1:32" x14ac:dyDescent="0.25">
      <c r="A42" s="8">
        <f t="shared" si="10"/>
        <v>16</v>
      </c>
      <c r="B42" s="140" t="s">
        <v>39</v>
      </c>
      <c r="C42" s="141" t="s">
        <v>130</v>
      </c>
      <c r="D42" s="142" t="s">
        <v>171</v>
      </c>
      <c r="E42" s="143" t="s">
        <v>172</v>
      </c>
      <c r="F42" s="144">
        <v>1000</v>
      </c>
      <c r="G42" s="145">
        <v>200</v>
      </c>
      <c r="H42" s="146" t="s">
        <v>173</v>
      </c>
      <c r="I42" s="25" t="s">
        <v>174</v>
      </c>
      <c r="J42" s="146" t="s">
        <v>157</v>
      </c>
      <c r="K42" s="148" t="s">
        <v>175</v>
      </c>
      <c r="L42" s="149">
        <v>44106</v>
      </c>
      <c r="M42" s="147" t="s">
        <v>47</v>
      </c>
      <c r="N42" s="148" t="s">
        <v>176</v>
      </c>
      <c r="O42" s="150" t="s">
        <v>173</v>
      </c>
      <c r="P42" s="147" t="s">
        <v>50</v>
      </c>
      <c r="Q42" s="151">
        <v>44106</v>
      </c>
      <c r="R42" s="151">
        <v>44836</v>
      </c>
      <c r="S42" s="147" t="s">
        <v>53</v>
      </c>
      <c r="T42" s="143">
        <v>135000000</v>
      </c>
      <c r="U42" s="51">
        <f t="shared" si="11"/>
        <v>14850000</v>
      </c>
      <c r="V42" s="52">
        <f t="shared" si="12"/>
        <v>-13500000</v>
      </c>
      <c r="W42" s="52">
        <f t="shared" si="13"/>
        <v>121500000</v>
      </c>
      <c r="X42" s="61"/>
      <c r="Y42" s="62">
        <f t="shared" si="14"/>
        <v>149850000</v>
      </c>
      <c r="Z42" s="51">
        <f t="shared" si="15"/>
        <v>135000000</v>
      </c>
      <c r="AA42" s="53">
        <f>Februari!AE42</f>
        <v>33445946</v>
      </c>
      <c r="AB42" s="62"/>
      <c r="AC42" s="62"/>
      <c r="AD42" s="53">
        <f t="shared" si="16"/>
        <v>0</v>
      </c>
      <c r="AE42" s="53">
        <f t="shared" si="17"/>
        <v>33445946</v>
      </c>
      <c r="AF42" s="51"/>
    </row>
    <row r="43" spans="1:32" x14ac:dyDescent="0.25">
      <c r="A43" s="8">
        <f t="shared" si="10"/>
        <v>17</v>
      </c>
      <c r="B43" s="140" t="s">
        <v>39</v>
      </c>
      <c r="C43" s="141" t="s">
        <v>130</v>
      </c>
      <c r="D43" s="142" t="s">
        <v>131</v>
      </c>
      <c r="E43" s="143" t="s">
        <v>177</v>
      </c>
      <c r="F43" s="144">
        <v>1160</v>
      </c>
      <c r="G43" s="145">
        <v>54</v>
      </c>
      <c r="H43" s="146" t="s">
        <v>178</v>
      </c>
      <c r="I43" s="25" t="s">
        <v>179</v>
      </c>
      <c r="J43" s="146" t="s">
        <v>180</v>
      </c>
      <c r="K43" s="148" t="s">
        <v>181</v>
      </c>
      <c r="L43" s="151">
        <v>44287</v>
      </c>
      <c r="M43" s="147" t="s">
        <v>47</v>
      </c>
      <c r="N43" s="148" t="s">
        <v>182</v>
      </c>
      <c r="O43" s="150" t="s">
        <v>183</v>
      </c>
      <c r="P43" s="147" t="s">
        <v>50</v>
      </c>
      <c r="Q43" s="151" t="s">
        <v>184</v>
      </c>
      <c r="R43" s="151" t="s">
        <v>185</v>
      </c>
      <c r="S43" s="147" t="s">
        <v>53</v>
      </c>
      <c r="T43" s="143">
        <v>131818181.81818181</v>
      </c>
      <c r="U43" s="51">
        <f t="shared" si="11"/>
        <v>14500000</v>
      </c>
      <c r="V43" s="52">
        <f t="shared" si="12"/>
        <v>-13181818.181818182</v>
      </c>
      <c r="W43" s="52">
        <f t="shared" si="13"/>
        <v>118636363.63636363</v>
      </c>
      <c r="X43" s="61"/>
      <c r="Y43" s="62">
        <f t="shared" si="14"/>
        <v>146318181.81818181</v>
      </c>
      <c r="Z43" s="51">
        <f t="shared" si="15"/>
        <v>131818181.81818181</v>
      </c>
      <c r="AA43" s="53">
        <v>131855856</v>
      </c>
      <c r="AB43" s="62"/>
      <c r="AC43" s="62"/>
      <c r="AD43" s="53">
        <f t="shared" si="16"/>
        <v>0</v>
      </c>
      <c r="AE43" s="53">
        <f t="shared" si="17"/>
        <v>131855856</v>
      </c>
      <c r="AF43" s="51"/>
    </row>
    <row r="44" spans="1:32" x14ac:dyDescent="0.25">
      <c r="A44" s="8">
        <f t="shared" si="10"/>
        <v>18</v>
      </c>
      <c r="B44" s="140" t="s">
        <v>39</v>
      </c>
      <c r="C44" s="141" t="s">
        <v>130</v>
      </c>
      <c r="D44" s="142" t="s">
        <v>171</v>
      </c>
      <c r="E44" s="143" t="s">
        <v>186</v>
      </c>
      <c r="F44" s="144">
        <v>200</v>
      </c>
      <c r="G44" s="145">
        <v>0</v>
      </c>
      <c r="H44" s="146" t="s">
        <v>187</v>
      </c>
      <c r="I44" s="25" t="s">
        <v>188</v>
      </c>
      <c r="J44" s="146" t="s">
        <v>189</v>
      </c>
      <c r="K44" s="148" t="s">
        <v>190</v>
      </c>
      <c r="L44" s="152">
        <v>43908</v>
      </c>
      <c r="M44" s="147" t="s">
        <v>47</v>
      </c>
      <c r="N44" s="148" t="s">
        <v>191</v>
      </c>
      <c r="O44" s="150" t="s">
        <v>187</v>
      </c>
      <c r="P44" s="147" t="s">
        <v>50</v>
      </c>
      <c r="Q44" s="153">
        <v>44775</v>
      </c>
      <c r="R44" s="153">
        <v>45505</v>
      </c>
      <c r="S44" s="147" t="s">
        <v>53</v>
      </c>
      <c r="T44" s="143">
        <v>7965585.5855855858</v>
      </c>
      <c r="U44" s="51">
        <f t="shared" si="11"/>
        <v>876214.41441441444</v>
      </c>
      <c r="V44" s="52">
        <f t="shared" si="12"/>
        <v>-796558.55855855858</v>
      </c>
      <c r="W44" s="52">
        <f t="shared" si="13"/>
        <v>7169027.0270270277</v>
      </c>
      <c r="X44" s="61"/>
      <c r="Y44" s="62">
        <f t="shared" si="14"/>
        <v>8841800</v>
      </c>
      <c r="Z44" s="51">
        <f t="shared" si="15"/>
        <v>7965585.5855855858</v>
      </c>
      <c r="AA44" s="53">
        <f>Februari!AE44</f>
        <v>0</v>
      </c>
      <c r="AB44" s="62"/>
      <c r="AC44" s="62"/>
      <c r="AD44" s="53">
        <f t="shared" si="16"/>
        <v>0</v>
      </c>
      <c r="AE44" s="53">
        <f t="shared" si="17"/>
        <v>0</v>
      </c>
      <c r="AF44" s="51"/>
    </row>
    <row r="45" spans="1:32" x14ac:dyDescent="0.25">
      <c r="A45" s="8">
        <f t="shared" si="10"/>
        <v>19</v>
      </c>
      <c r="B45" s="140" t="s">
        <v>39</v>
      </c>
      <c r="C45" s="141" t="s">
        <v>130</v>
      </c>
      <c r="D45" s="142" t="s">
        <v>131</v>
      </c>
      <c r="E45" s="143" t="s">
        <v>192</v>
      </c>
      <c r="F45" s="144">
        <v>1920</v>
      </c>
      <c r="G45" s="145">
        <v>0</v>
      </c>
      <c r="H45" s="146" t="s">
        <v>193</v>
      </c>
      <c r="I45" s="25" t="s">
        <v>194</v>
      </c>
      <c r="J45" s="146" t="s">
        <v>195</v>
      </c>
      <c r="K45" s="148" t="s">
        <v>196</v>
      </c>
      <c r="L45" s="152">
        <v>44231</v>
      </c>
      <c r="M45" s="147" t="s">
        <v>47</v>
      </c>
      <c r="N45" s="148" t="s">
        <v>197</v>
      </c>
      <c r="O45" s="150" t="s">
        <v>193</v>
      </c>
      <c r="P45" s="147" t="s">
        <v>50</v>
      </c>
      <c r="Q45" s="153">
        <v>44231</v>
      </c>
      <c r="R45" s="153">
        <v>44960</v>
      </c>
      <c r="S45" s="147" t="s">
        <v>53</v>
      </c>
      <c r="T45" s="143">
        <v>4500000</v>
      </c>
      <c r="U45" s="51">
        <f t="shared" si="11"/>
        <v>495000</v>
      </c>
      <c r="V45" s="52">
        <f t="shared" si="12"/>
        <v>-450000</v>
      </c>
      <c r="W45" s="52">
        <f t="shared" si="13"/>
        <v>4050000</v>
      </c>
      <c r="X45" s="61"/>
      <c r="Y45" s="62">
        <f t="shared" si="14"/>
        <v>4995000</v>
      </c>
      <c r="Z45" s="51">
        <f t="shared" si="15"/>
        <v>4500000</v>
      </c>
      <c r="AA45" s="53">
        <f>Februari!AE45</f>
        <v>0</v>
      </c>
      <c r="AB45" s="62"/>
      <c r="AC45" s="62"/>
      <c r="AD45" s="53">
        <f t="shared" si="16"/>
        <v>0</v>
      </c>
      <c r="AE45" s="53">
        <f t="shared" si="17"/>
        <v>0</v>
      </c>
      <c r="AF45" s="61"/>
    </row>
    <row r="46" spans="1:32" x14ac:dyDescent="0.25">
      <c r="A46" s="8">
        <f t="shared" si="10"/>
        <v>20</v>
      </c>
      <c r="B46" s="140" t="s">
        <v>39</v>
      </c>
      <c r="C46" s="141" t="s">
        <v>130</v>
      </c>
      <c r="D46" s="142" t="s">
        <v>131</v>
      </c>
      <c r="E46" s="143" t="s">
        <v>198</v>
      </c>
      <c r="F46" s="144">
        <v>320</v>
      </c>
      <c r="G46" s="145">
        <v>0</v>
      </c>
      <c r="H46" s="146" t="s">
        <v>199</v>
      </c>
      <c r="I46" s="27" t="s">
        <v>200</v>
      </c>
      <c r="J46" s="146" t="s">
        <v>201</v>
      </c>
      <c r="K46" s="148" t="s">
        <v>202</v>
      </c>
      <c r="L46" s="153">
        <v>44233</v>
      </c>
      <c r="M46" s="147" t="s">
        <v>47</v>
      </c>
      <c r="N46" s="143" t="s">
        <v>203</v>
      </c>
      <c r="O46" s="150" t="s">
        <v>199</v>
      </c>
      <c r="P46" s="147" t="s">
        <v>50</v>
      </c>
      <c r="Q46" s="153">
        <v>44233</v>
      </c>
      <c r="R46" s="153">
        <v>44962</v>
      </c>
      <c r="S46" s="147" t="s">
        <v>170</v>
      </c>
      <c r="T46" s="143">
        <v>4818181.8181818184</v>
      </c>
      <c r="U46" s="51">
        <f t="shared" si="11"/>
        <v>530000</v>
      </c>
      <c r="V46" s="52">
        <f t="shared" si="12"/>
        <v>-481818.18181818188</v>
      </c>
      <c r="W46" s="52">
        <f t="shared" si="13"/>
        <v>4336363.6363636367</v>
      </c>
      <c r="X46" s="61"/>
      <c r="Y46" s="62">
        <f t="shared" si="14"/>
        <v>5348181.8181818184</v>
      </c>
      <c r="Z46" s="51">
        <f t="shared" si="15"/>
        <v>4818181.8181818184</v>
      </c>
      <c r="AA46" s="53">
        <f>Februari!AE46</f>
        <v>0</v>
      </c>
      <c r="AB46" s="62"/>
      <c r="AC46" s="62"/>
      <c r="AD46" s="53">
        <f t="shared" si="16"/>
        <v>0</v>
      </c>
      <c r="AE46" s="53">
        <f t="shared" si="17"/>
        <v>0</v>
      </c>
      <c r="AF46" s="61"/>
    </row>
    <row r="47" spans="1:32" x14ac:dyDescent="0.25">
      <c r="A47" s="8">
        <f t="shared" si="10"/>
        <v>21</v>
      </c>
      <c r="B47" s="140" t="s">
        <v>39</v>
      </c>
      <c r="C47" s="141" t="s">
        <v>130</v>
      </c>
      <c r="D47" s="142" t="s">
        <v>171</v>
      </c>
      <c r="E47" s="143" t="s">
        <v>204</v>
      </c>
      <c r="F47" s="144">
        <v>300</v>
      </c>
      <c r="G47" s="145">
        <v>0</v>
      </c>
      <c r="H47" s="146" t="s">
        <v>187</v>
      </c>
      <c r="I47" s="25" t="s">
        <v>188</v>
      </c>
      <c r="J47" s="146" t="s">
        <v>205</v>
      </c>
      <c r="K47" s="148" t="s">
        <v>206</v>
      </c>
      <c r="L47" s="153">
        <v>44013</v>
      </c>
      <c r="M47" s="147" t="s">
        <v>47</v>
      </c>
      <c r="N47" s="143" t="s">
        <v>207</v>
      </c>
      <c r="O47" s="150" t="s">
        <v>187</v>
      </c>
      <c r="P47" s="147" t="s">
        <v>50</v>
      </c>
      <c r="Q47" s="153">
        <v>44013</v>
      </c>
      <c r="R47" s="153">
        <v>44742</v>
      </c>
      <c r="S47" s="147" t="s">
        <v>170</v>
      </c>
      <c r="T47" s="143"/>
      <c r="U47" s="51">
        <f t="shared" si="11"/>
        <v>0</v>
      </c>
      <c r="V47" s="52">
        <f t="shared" si="12"/>
        <v>0</v>
      </c>
      <c r="W47" s="52">
        <f t="shared" si="13"/>
        <v>0</v>
      </c>
      <c r="X47" s="61"/>
      <c r="Y47" s="62">
        <f t="shared" si="14"/>
        <v>0</v>
      </c>
      <c r="Z47" s="51">
        <f t="shared" si="15"/>
        <v>0</v>
      </c>
      <c r="AA47" s="53">
        <f>Februari!AE47</f>
        <v>15315315</v>
      </c>
      <c r="AB47" s="62"/>
      <c r="AC47" s="62"/>
      <c r="AD47" s="53">
        <f t="shared" si="16"/>
        <v>0</v>
      </c>
      <c r="AE47" s="53">
        <f t="shared" si="17"/>
        <v>15315315</v>
      </c>
      <c r="AF47" s="61"/>
    </row>
    <row r="48" spans="1:32" x14ac:dyDescent="0.25">
      <c r="A48" s="8">
        <f t="shared" si="10"/>
        <v>22</v>
      </c>
      <c r="B48" s="140" t="s">
        <v>39</v>
      </c>
      <c r="C48" s="141" t="s">
        <v>130</v>
      </c>
      <c r="D48" s="142" t="s">
        <v>171</v>
      </c>
      <c r="E48" s="143" t="s">
        <v>204</v>
      </c>
      <c r="F48" s="144">
        <v>250</v>
      </c>
      <c r="G48" s="145">
        <v>0</v>
      </c>
      <c r="H48" s="146" t="s">
        <v>187</v>
      </c>
      <c r="I48" s="25" t="s">
        <v>188</v>
      </c>
      <c r="J48" s="146"/>
      <c r="K48" s="148" t="s">
        <v>208</v>
      </c>
      <c r="L48" s="153">
        <v>44249</v>
      </c>
      <c r="M48" s="147" t="s">
        <v>47</v>
      </c>
      <c r="N48" s="143" t="s">
        <v>209</v>
      </c>
      <c r="O48" s="150" t="s">
        <v>187</v>
      </c>
      <c r="P48" s="147" t="s">
        <v>50</v>
      </c>
      <c r="Q48" s="153">
        <v>44249</v>
      </c>
      <c r="R48" s="153">
        <v>44613</v>
      </c>
      <c r="S48" s="147" t="s">
        <v>170</v>
      </c>
      <c r="T48" s="143">
        <v>8348181.8181818174</v>
      </c>
      <c r="U48" s="51">
        <f t="shared" si="11"/>
        <v>918299.99999999988</v>
      </c>
      <c r="V48" s="52">
        <f t="shared" si="12"/>
        <v>-834818.18181818177</v>
      </c>
      <c r="W48" s="52">
        <f t="shared" si="13"/>
        <v>7513363.6363636358</v>
      </c>
      <c r="X48" s="61"/>
      <c r="Y48" s="62">
        <f t="shared" si="14"/>
        <v>9266481.8181818165</v>
      </c>
      <c r="Z48" s="51">
        <f t="shared" si="15"/>
        <v>8348181.8181818174</v>
      </c>
      <c r="AA48" s="53">
        <f>Februari!AE48</f>
        <v>0</v>
      </c>
      <c r="AB48" s="62"/>
      <c r="AC48" s="62"/>
      <c r="AD48" s="53">
        <f t="shared" si="16"/>
        <v>0</v>
      </c>
      <c r="AE48" s="53">
        <f t="shared" si="17"/>
        <v>0</v>
      </c>
      <c r="AF48" s="61"/>
    </row>
    <row r="49" spans="1:32" x14ac:dyDescent="0.25">
      <c r="A49" s="8">
        <f t="shared" si="10"/>
        <v>23</v>
      </c>
      <c r="B49" s="140" t="s">
        <v>39</v>
      </c>
      <c r="C49" s="141" t="s">
        <v>130</v>
      </c>
      <c r="D49" s="142" t="s">
        <v>131</v>
      </c>
      <c r="E49" s="143" t="s">
        <v>210</v>
      </c>
      <c r="F49" s="144">
        <v>793</v>
      </c>
      <c r="G49" s="145">
        <v>200</v>
      </c>
      <c r="H49" s="146" t="s">
        <v>211</v>
      </c>
      <c r="I49" s="25" t="s">
        <v>212</v>
      </c>
      <c r="J49" s="146" t="s">
        <v>213</v>
      </c>
      <c r="K49" s="148" t="s">
        <v>488</v>
      </c>
      <c r="L49" s="153">
        <v>44914</v>
      </c>
      <c r="M49" s="147" t="s">
        <v>47</v>
      </c>
      <c r="N49" s="148" t="s">
        <v>215</v>
      </c>
      <c r="O49" s="150" t="s">
        <v>211</v>
      </c>
      <c r="P49" s="147" t="s">
        <v>50</v>
      </c>
      <c r="Q49" s="153">
        <v>44088</v>
      </c>
      <c r="R49" s="153">
        <v>44817</v>
      </c>
      <c r="S49" s="147" t="s">
        <v>53</v>
      </c>
      <c r="T49" s="143">
        <v>22228671</v>
      </c>
      <c r="U49" s="51">
        <f t="shared" si="11"/>
        <v>2445153.81</v>
      </c>
      <c r="V49" s="52">
        <f t="shared" si="12"/>
        <v>-2222867.1</v>
      </c>
      <c r="W49" s="52">
        <f t="shared" si="13"/>
        <v>20005803.899999999</v>
      </c>
      <c r="X49" s="61"/>
      <c r="Y49" s="62">
        <f t="shared" si="14"/>
        <v>24673824.809999999</v>
      </c>
      <c r="Z49" s="51">
        <f t="shared" si="15"/>
        <v>22228671</v>
      </c>
      <c r="AA49" s="53">
        <f>Februari!AE49</f>
        <v>0</v>
      </c>
      <c r="AB49" s="62"/>
      <c r="AC49" s="62"/>
      <c r="AD49" s="53">
        <f t="shared" si="16"/>
        <v>0</v>
      </c>
      <c r="AE49" s="53">
        <f t="shared" si="17"/>
        <v>0</v>
      </c>
      <c r="AF49" s="61"/>
    </row>
    <row r="50" spans="1:32" x14ac:dyDescent="0.25">
      <c r="A50" s="8">
        <f t="shared" si="10"/>
        <v>24</v>
      </c>
      <c r="B50" s="140" t="s">
        <v>39</v>
      </c>
      <c r="C50" s="141" t="s">
        <v>130</v>
      </c>
      <c r="D50" s="142" t="s">
        <v>131</v>
      </c>
      <c r="E50" s="143" t="s">
        <v>210</v>
      </c>
      <c r="F50" s="144">
        <v>25</v>
      </c>
      <c r="G50" s="145">
        <v>0</v>
      </c>
      <c r="H50" s="146" t="s">
        <v>211</v>
      </c>
      <c r="I50" s="25" t="s">
        <v>212</v>
      </c>
      <c r="J50" s="146" t="s">
        <v>216</v>
      </c>
      <c r="K50" s="148" t="s">
        <v>217</v>
      </c>
      <c r="L50" s="151">
        <v>43854</v>
      </c>
      <c r="M50" s="147" t="s">
        <v>47</v>
      </c>
      <c r="N50" s="148" t="s">
        <v>218</v>
      </c>
      <c r="O50" s="150" t="s">
        <v>211</v>
      </c>
      <c r="P50" s="147" t="s">
        <v>50</v>
      </c>
      <c r="Q50" s="151">
        <v>43854</v>
      </c>
      <c r="R50" s="151">
        <v>44219</v>
      </c>
      <c r="S50" s="147" t="s">
        <v>53</v>
      </c>
      <c r="T50" s="143">
        <v>2782500</v>
      </c>
      <c r="U50" s="51">
        <f t="shared" si="11"/>
        <v>306075</v>
      </c>
      <c r="V50" s="52">
        <f t="shared" si="12"/>
        <v>-278250</v>
      </c>
      <c r="W50" s="52">
        <f t="shared" si="13"/>
        <v>2504250</v>
      </c>
      <c r="X50" s="61"/>
      <c r="Y50" s="62">
        <f t="shared" si="14"/>
        <v>3088575</v>
      </c>
      <c r="Z50" s="51">
        <f t="shared" si="15"/>
        <v>2782500</v>
      </c>
      <c r="AA50" s="53">
        <f>Februari!AE50</f>
        <v>0</v>
      </c>
      <c r="AB50" s="62"/>
      <c r="AC50" s="62"/>
      <c r="AD50" s="53">
        <f t="shared" si="16"/>
        <v>0</v>
      </c>
      <c r="AE50" s="53">
        <f t="shared" si="17"/>
        <v>0</v>
      </c>
      <c r="AF50" s="61"/>
    </row>
    <row r="51" spans="1:32" x14ac:dyDescent="0.25">
      <c r="A51" s="8">
        <f t="shared" si="10"/>
        <v>25</v>
      </c>
      <c r="B51" s="140" t="s">
        <v>39</v>
      </c>
      <c r="C51" s="141" t="s">
        <v>130</v>
      </c>
      <c r="D51" s="142" t="s">
        <v>131</v>
      </c>
      <c r="E51" s="143" t="s">
        <v>210</v>
      </c>
      <c r="F51" s="144">
        <v>12</v>
      </c>
      <c r="G51" s="145">
        <v>0</v>
      </c>
      <c r="H51" s="146" t="s">
        <v>211</v>
      </c>
      <c r="I51" s="25" t="s">
        <v>212</v>
      </c>
      <c r="J51" s="146" t="s">
        <v>219</v>
      </c>
      <c r="K51" s="148" t="s">
        <v>488</v>
      </c>
      <c r="L51" s="153">
        <v>44914</v>
      </c>
      <c r="M51" s="147" t="s">
        <v>47</v>
      </c>
      <c r="N51" s="148" t="s">
        <v>221</v>
      </c>
      <c r="O51" s="150" t="s">
        <v>211</v>
      </c>
      <c r="P51" s="147" t="s">
        <v>50</v>
      </c>
      <c r="Q51" s="151">
        <v>43854</v>
      </c>
      <c r="R51" s="151">
        <v>44584</v>
      </c>
      <c r="S51" s="147" t="s">
        <v>53</v>
      </c>
      <c r="T51" s="143">
        <v>2082113</v>
      </c>
      <c r="U51" s="51">
        <f t="shared" si="11"/>
        <v>229032.43</v>
      </c>
      <c r="V51" s="52">
        <f t="shared" si="12"/>
        <v>-208211.30000000002</v>
      </c>
      <c r="W51" s="52">
        <f t="shared" si="13"/>
        <v>1873901.7</v>
      </c>
      <c r="X51" s="61"/>
      <c r="Y51" s="62">
        <f t="shared" si="14"/>
        <v>2311145.4300000002</v>
      </c>
      <c r="Z51" s="51">
        <f t="shared" si="15"/>
        <v>2082113</v>
      </c>
      <c r="AA51" s="53">
        <f>Februari!AE51</f>
        <v>0</v>
      </c>
      <c r="AB51" s="62"/>
      <c r="AC51" s="62"/>
      <c r="AD51" s="53">
        <f t="shared" si="16"/>
        <v>0</v>
      </c>
      <c r="AE51" s="53">
        <f t="shared" si="17"/>
        <v>0</v>
      </c>
      <c r="AF51" s="61"/>
    </row>
    <row r="52" spans="1:32" x14ac:dyDescent="0.25">
      <c r="A52" s="8">
        <f t="shared" si="10"/>
        <v>26</v>
      </c>
      <c r="B52" s="140" t="s">
        <v>39</v>
      </c>
      <c r="C52" s="141" t="s">
        <v>130</v>
      </c>
      <c r="D52" s="142" t="s">
        <v>171</v>
      </c>
      <c r="E52" s="143" t="s">
        <v>204</v>
      </c>
      <c r="F52" s="144">
        <v>288</v>
      </c>
      <c r="G52" s="145">
        <v>0</v>
      </c>
      <c r="H52" s="146" t="s">
        <v>187</v>
      </c>
      <c r="I52" s="25" t="s">
        <v>188</v>
      </c>
      <c r="J52" s="146" t="s">
        <v>222</v>
      </c>
      <c r="K52" s="148" t="s">
        <v>223</v>
      </c>
      <c r="L52" s="153">
        <v>44470</v>
      </c>
      <c r="M52" s="147" t="s">
        <v>47</v>
      </c>
      <c r="N52" s="146" t="s">
        <v>224</v>
      </c>
      <c r="O52" s="150" t="s">
        <v>225</v>
      </c>
      <c r="P52" s="147" t="s">
        <v>50</v>
      </c>
      <c r="Q52" s="153">
        <v>44470</v>
      </c>
      <c r="R52" s="153">
        <v>45199</v>
      </c>
      <c r="S52" s="147" t="s">
        <v>53</v>
      </c>
      <c r="T52" s="143">
        <v>11500000</v>
      </c>
      <c r="U52" s="51">
        <f t="shared" si="11"/>
        <v>1265000</v>
      </c>
      <c r="V52" s="52">
        <f t="shared" si="12"/>
        <v>-1150000</v>
      </c>
      <c r="W52" s="52">
        <f t="shared" si="13"/>
        <v>10350000</v>
      </c>
      <c r="X52" s="61"/>
      <c r="Y52" s="62">
        <f t="shared" si="14"/>
        <v>12765000</v>
      </c>
      <c r="Z52" s="51">
        <f t="shared" si="15"/>
        <v>11500000</v>
      </c>
      <c r="AA52" s="53">
        <f>Februari!AE52</f>
        <v>0</v>
      </c>
      <c r="AB52" s="62"/>
      <c r="AC52" s="62"/>
      <c r="AD52" s="53">
        <f t="shared" si="16"/>
        <v>0</v>
      </c>
      <c r="AE52" s="53">
        <f t="shared" si="17"/>
        <v>0</v>
      </c>
      <c r="AF52" s="61"/>
    </row>
    <row r="53" spans="1:32" x14ac:dyDescent="0.25">
      <c r="A53" s="8">
        <f t="shared" si="10"/>
        <v>27</v>
      </c>
      <c r="B53" s="140" t="s">
        <v>39</v>
      </c>
      <c r="C53" s="141" t="s">
        <v>130</v>
      </c>
      <c r="D53" s="142" t="s">
        <v>171</v>
      </c>
      <c r="E53" s="143" t="s">
        <v>204</v>
      </c>
      <c r="F53" s="144">
        <v>50</v>
      </c>
      <c r="G53" s="145">
        <v>0</v>
      </c>
      <c r="H53" s="146" t="s">
        <v>187</v>
      </c>
      <c r="I53" s="25" t="s">
        <v>188</v>
      </c>
      <c r="J53" s="146" t="s">
        <v>226</v>
      </c>
      <c r="K53" s="148" t="s">
        <v>227</v>
      </c>
      <c r="L53" s="153">
        <v>44470</v>
      </c>
      <c r="M53" s="147" t="s">
        <v>47</v>
      </c>
      <c r="N53" s="146" t="s">
        <v>224</v>
      </c>
      <c r="O53" s="150" t="s">
        <v>225</v>
      </c>
      <c r="P53" s="147" t="s">
        <v>50</v>
      </c>
      <c r="Q53" s="153">
        <v>44470</v>
      </c>
      <c r="R53" s="153">
        <v>45199</v>
      </c>
      <c r="S53" s="147" t="s">
        <v>53</v>
      </c>
      <c r="T53" s="143">
        <v>1800000</v>
      </c>
      <c r="U53" s="51">
        <f t="shared" si="11"/>
        <v>198000</v>
      </c>
      <c r="V53" s="52">
        <f t="shared" si="12"/>
        <v>-180000</v>
      </c>
      <c r="W53" s="52">
        <f t="shared" si="13"/>
        <v>1620000</v>
      </c>
      <c r="X53" s="61"/>
      <c r="Y53" s="62">
        <f t="shared" si="14"/>
        <v>1998000</v>
      </c>
      <c r="Z53" s="51">
        <f t="shared" si="15"/>
        <v>1800000</v>
      </c>
      <c r="AA53" s="53">
        <f>Februari!AE53</f>
        <v>0</v>
      </c>
      <c r="AB53" s="62"/>
      <c r="AC53" s="62"/>
      <c r="AD53" s="53">
        <f t="shared" si="16"/>
        <v>0</v>
      </c>
      <c r="AE53" s="53">
        <f t="shared" si="17"/>
        <v>0</v>
      </c>
      <c r="AF53" s="61"/>
    </row>
    <row r="54" spans="1:32" x14ac:dyDescent="0.25">
      <c r="A54" s="8">
        <f t="shared" si="10"/>
        <v>28</v>
      </c>
      <c r="B54" s="140" t="s">
        <v>39</v>
      </c>
      <c r="C54" s="141" t="s">
        <v>130</v>
      </c>
      <c r="D54" s="142" t="s">
        <v>171</v>
      </c>
      <c r="E54" s="143" t="s">
        <v>204</v>
      </c>
      <c r="F54" s="144">
        <v>100</v>
      </c>
      <c r="G54" s="145">
        <v>0</v>
      </c>
      <c r="H54" s="146" t="s">
        <v>187</v>
      </c>
      <c r="I54" s="25" t="s">
        <v>188</v>
      </c>
      <c r="J54" s="146" t="s">
        <v>228</v>
      </c>
      <c r="K54" s="148" t="s">
        <v>488</v>
      </c>
      <c r="L54" s="153">
        <v>44914</v>
      </c>
      <c r="M54" s="147" t="s">
        <v>47</v>
      </c>
      <c r="N54" s="146" t="s">
        <v>230</v>
      </c>
      <c r="O54" s="150" t="s">
        <v>231</v>
      </c>
      <c r="P54" s="147" t="s">
        <v>50</v>
      </c>
      <c r="Q54" s="153">
        <v>44470</v>
      </c>
      <c r="R54" s="153">
        <v>44834</v>
      </c>
      <c r="S54" s="147" t="s">
        <v>53</v>
      </c>
      <c r="T54" s="143">
        <v>1800000</v>
      </c>
      <c r="U54" s="51">
        <f t="shared" si="11"/>
        <v>198000</v>
      </c>
      <c r="V54" s="52">
        <f t="shared" si="12"/>
        <v>-180000</v>
      </c>
      <c r="W54" s="52">
        <f t="shared" si="13"/>
        <v>1620000</v>
      </c>
      <c r="X54" s="61"/>
      <c r="Y54" s="62">
        <f t="shared" si="14"/>
        <v>1998000</v>
      </c>
      <c r="Z54" s="51">
        <f t="shared" si="15"/>
        <v>1800000</v>
      </c>
      <c r="AA54" s="53">
        <f>Februari!AE54</f>
        <v>0</v>
      </c>
      <c r="AB54" s="62"/>
      <c r="AC54" s="62"/>
      <c r="AD54" s="53">
        <f t="shared" si="16"/>
        <v>0</v>
      </c>
      <c r="AE54" s="53">
        <f t="shared" si="17"/>
        <v>0</v>
      </c>
      <c r="AF54" s="61" t="s">
        <v>38</v>
      </c>
    </row>
    <row r="55" spans="1:32" x14ac:dyDescent="0.25">
      <c r="A55" s="8">
        <f t="shared" si="10"/>
        <v>29</v>
      </c>
      <c r="B55" s="140" t="s">
        <v>39</v>
      </c>
      <c r="C55" s="141" t="s">
        <v>130</v>
      </c>
      <c r="D55" s="142" t="s">
        <v>171</v>
      </c>
      <c r="E55" s="143" t="s">
        <v>204</v>
      </c>
      <c r="F55" s="144">
        <v>70</v>
      </c>
      <c r="G55" s="145">
        <v>0</v>
      </c>
      <c r="H55" s="146" t="s">
        <v>187</v>
      </c>
      <c r="I55" s="25" t="s">
        <v>188</v>
      </c>
      <c r="J55" s="146" t="s">
        <v>58</v>
      </c>
      <c r="K55" s="148" t="s">
        <v>488</v>
      </c>
      <c r="L55" s="153">
        <v>44914</v>
      </c>
      <c r="M55" s="147" t="s">
        <v>47</v>
      </c>
      <c r="N55" s="146" t="s">
        <v>233</v>
      </c>
      <c r="O55" s="150" t="s">
        <v>234</v>
      </c>
      <c r="P55" s="147" t="s">
        <v>50</v>
      </c>
      <c r="Q55" s="153">
        <v>44470</v>
      </c>
      <c r="R55" s="153">
        <v>44834</v>
      </c>
      <c r="S55" s="147" t="s">
        <v>53</v>
      </c>
      <c r="T55" s="143">
        <v>2500000</v>
      </c>
      <c r="U55" s="51">
        <f t="shared" si="11"/>
        <v>275000</v>
      </c>
      <c r="V55" s="52">
        <f t="shared" si="12"/>
        <v>-250000</v>
      </c>
      <c r="W55" s="52">
        <f t="shared" si="13"/>
        <v>2250000</v>
      </c>
      <c r="X55" s="61"/>
      <c r="Y55" s="62">
        <f t="shared" si="14"/>
        <v>2775000</v>
      </c>
      <c r="Z55" s="51">
        <f t="shared" si="15"/>
        <v>2500000</v>
      </c>
      <c r="AA55" s="53">
        <f>Februari!AE55</f>
        <v>0</v>
      </c>
      <c r="AB55" s="62"/>
      <c r="AC55" s="62"/>
      <c r="AD55" s="53">
        <f t="shared" si="16"/>
        <v>0</v>
      </c>
      <c r="AE55" s="53">
        <f t="shared" si="17"/>
        <v>0</v>
      </c>
      <c r="AF55" s="61" t="s">
        <v>38</v>
      </c>
    </row>
    <row r="56" spans="1:32" x14ac:dyDescent="0.25">
      <c r="A56" s="8">
        <f t="shared" si="10"/>
        <v>30</v>
      </c>
      <c r="B56" s="140" t="s">
        <v>39</v>
      </c>
      <c r="C56" s="141" t="s">
        <v>130</v>
      </c>
      <c r="D56" s="142" t="s">
        <v>171</v>
      </c>
      <c r="E56" s="143" t="s">
        <v>204</v>
      </c>
      <c r="F56" s="144">
        <v>190</v>
      </c>
      <c r="G56" s="145">
        <v>0</v>
      </c>
      <c r="H56" s="146" t="s">
        <v>187</v>
      </c>
      <c r="I56" s="25" t="s">
        <v>188</v>
      </c>
      <c r="J56" s="146" t="s">
        <v>235</v>
      </c>
      <c r="K56" s="148" t="s">
        <v>488</v>
      </c>
      <c r="L56" s="153">
        <v>44914</v>
      </c>
      <c r="M56" s="147" t="s">
        <v>47</v>
      </c>
      <c r="N56" s="146" t="s">
        <v>237</v>
      </c>
      <c r="O56" s="150" t="s">
        <v>234</v>
      </c>
      <c r="P56" s="147" t="s">
        <v>50</v>
      </c>
      <c r="Q56" s="153">
        <v>44470</v>
      </c>
      <c r="R56" s="153">
        <v>44834</v>
      </c>
      <c r="S56" s="147" t="s">
        <v>53</v>
      </c>
      <c r="T56" s="143">
        <v>7500000</v>
      </c>
      <c r="U56" s="51">
        <f t="shared" si="11"/>
        <v>825000</v>
      </c>
      <c r="V56" s="52">
        <f t="shared" si="12"/>
        <v>-750000</v>
      </c>
      <c r="W56" s="52">
        <f t="shared" si="13"/>
        <v>6750000</v>
      </c>
      <c r="X56" s="61"/>
      <c r="Y56" s="62">
        <f t="shared" si="14"/>
        <v>8325000</v>
      </c>
      <c r="Z56" s="51">
        <f t="shared" si="15"/>
        <v>7500000</v>
      </c>
      <c r="AA56" s="53">
        <f>Februari!AE56</f>
        <v>0</v>
      </c>
      <c r="AB56" s="62"/>
      <c r="AC56" s="62"/>
      <c r="AD56" s="53">
        <f t="shared" si="16"/>
        <v>0</v>
      </c>
      <c r="AE56" s="53">
        <f t="shared" si="17"/>
        <v>0</v>
      </c>
      <c r="AF56" s="61" t="s">
        <v>38</v>
      </c>
    </row>
    <row r="57" spans="1:32" x14ac:dyDescent="0.25">
      <c r="A57" s="47">
        <v>31</v>
      </c>
      <c r="B57" s="158" t="s">
        <v>39</v>
      </c>
      <c r="C57" s="159" t="s">
        <v>130</v>
      </c>
      <c r="D57" s="160" t="s">
        <v>171</v>
      </c>
      <c r="E57" s="137" t="s">
        <v>204</v>
      </c>
      <c r="F57" s="161">
        <v>100</v>
      </c>
      <c r="G57" s="162">
        <v>0</v>
      </c>
      <c r="H57" s="133" t="s">
        <v>187</v>
      </c>
      <c r="I57" s="60" t="s">
        <v>188</v>
      </c>
      <c r="J57" s="131" t="s">
        <v>58</v>
      </c>
      <c r="K57" s="163" t="s">
        <v>488</v>
      </c>
      <c r="L57" s="164">
        <v>44914</v>
      </c>
      <c r="M57" s="165" t="s">
        <v>47</v>
      </c>
      <c r="N57" s="131" t="s">
        <v>486</v>
      </c>
      <c r="O57" s="166"/>
      <c r="P57" s="167"/>
      <c r="Q57" s="168"/>
      <c r="R57" s="168"/>
      <c r="S57" s="167" t="s">
        <v>170</v>
      </c>
      <c r="T57" s="52">
        <v>7000000</v>
      </c>
      <c r="U57" s="51">
        <f t="shared" si="11"/>
        <v>770000</v>
      </c>
      <c r="V57" s="52">
        <f t="shared" si="12"/>
        <v>-700000</v>
      </c>
      <c r="W57" s="52">
        <f t="shared" si="13"/>
        <v>6300000</v>
      </c>
      <c r="X57" s="50"/>
      <c r="Y57" s="62">
        <f t="shared" si="14"/>
        <v>7770000</v>
      </c>
      <c r="Z57" s="51">
        <f t="shared" si="15"/>
        <v>7000000</v>
      </c>
      <c r="AA57" s="53">
        <f>Februari!AE57</f>
        <v>0</v>
      </c>
      <c r="AB57" s="53"/>
      <c r="AC57" s="53"/>
      <c r="AD57" s="53">
        <f t="shared" si="16"/>
        <v>0</v>
      </c>
      <c r="AE57" s="53">
        <f t="shared" si="17"/>
        <v>0</v>
      </c>
      <c r="AF57" s="50"/>
    </row>
    <row r="58" spans="1:32" x14ac:dyDescent="0.25">
      <c r="A58" s="47">
        <v>32</v>
      </c>
      <c r="B58" s="158" t="s">
        <v>39</v>
      </c>
      <c r="C58" s="159" t="s">
        <v>130</v>
      </c>
      <c r="D58" s="160" t="s">
        <v>171</v>
      </c>
      <c r="E58" s="137" t="s">
        <v>204</v>
      </c>
      <c r="F58" s="161">
        <v>100</v>
      </c>
      <c r="G58" s="162">
        <v>0</v>
      </c>
      <c r="H58" s="133" t="s">
        <v>187</v>
      </c>
      <c r="I58" s="60" t="s">
        <v>188</v>
      </c>
      <c r="J58" s="133" t="s">
        <v>58</v>
      </c>
      <c r="K58" s="132" t="s">
        <v>488</v>
      </c>
      <c r="L58" s="169">
        <v>44914</v>
      </c>
      <c r="M58" s="147" t="s">
        <v>47</v>
      </c>
      <c r="N58" s="133" t="s">
        <v>487</v>
      </c>
      <c r="O58" s="136"/>
      <c r="P58" s="135"/>
      <c r="Q58" s="134"/>
      <c r="R58" s="134"/>
      <c r="S58" s="135" t="s">
        <v>170</v>
      </c>
      <c r="T58" s="137">
        <v>7000000</v>
      </c>
      <c r="U58" s="51">
        <f t="shared" si="11"/>
        <v>770000</v>
      </c>
      <c r="V58" s="52">
        <f t="shared" si="12"/>
        <v>-700000</v>
      </c>
      <c r="W58" s="52">
        <f t="shared" si="13"/>
        <v>6300000</v>
      </c>
      <c r="X58" s="136"/>
      <c r="Y58" s="62">
        <f t="shared" si="14"/>
        <v>7770000</v>
      </c>
      <c r="Z58" s="51">
        <f t="shared" si="15"/>
        <v>7000000</v>
      </c>
      <c r="AA58" s="53">
        <f>Februari!AE58</f>
        <v>0</v>
      </c>
      <c r="AB58" s="138"/>
      <c r="AC58" s="138"/>
      <c r="AD58" s="53">
        <f t="shared" si="16"/>
        <v>0</v>
      </c>
      <c r="AE58" s="53">
        <f t="shared" si="17"/>
        <v>0</v>
      </c>
      <c r="AF58" s="136"/>
    </row>
    <row r="59" spans="1:32" x14ac:dyDescent="0.25">
      <c r="A59" s="47">
        <v>33</v>
      </c>
      <c r="B59" s="158" t="s">
        <v>39</v>
      </c>
      <c r="C59" s="159" t="s">
        <v>130</v>
      </c>
      <c r="D59" s="160" t="s">
        <v>131</v>
      </c>
      <c r="E59" s="137" t="s">
        <v>238</v>
      </c>
      <c r="F59" s="161">
        <v>845</v>
      </c>
      <c r="G59" s="162">
        <v>100</v>
      </c>
      <c r="H59" s="133" t="s">
        <v>239</v>
      </c>
      <c r="I59" s="60" t="s">
        <v>240</v>
      </c>
      <c r="J59" s="133" t="s">
        <v>97</v>
      </c>
      <c r="K59" s="170" t="s">
        <v>241</v>
      </c>
      <c r="L59" s="171">
        <v>44508</v>
      </c>
      <c r="M59" s="135" t="s">
        <v>47</v>
      </c>
      <c r="N59" s="172" t="s">
        <v>242</v>
      </c>
      <c r="O59" s="136" t="s">
        <v>239</v>
      </c>
      <c r="P59" s="135" t="s">
        <v>50</v>
      </c>
      <c r="Q59" s="173">
        <v>44508</v>
      </c>
      <c r="R59" s="173">
        <v>44872</v>
      </c>
      <c r="S59" s="135" t="s">
        <v>53</v>
      </c>
      <c r="T59" s="137">
        <v>5234090.9090909092</v>
      </c>
      <c r="U59" s="51">
        <f t="shared" si="11"/>
        <v>575750</v>
      </c>
      <c r="V59" s="52">
        <f t="shared" si="12"/>
        <v>-523409.09090909094</v>
      </c>
      <c r="W59" s="52">
        <f t="shared" si="13"/>
        <v>4710681.8181818184</v>
      </c>
      <c r="X59" s="61"/>
      <c r="Y59" s="62">
        <f t="shared" si="14"/>
        <v>5809840.9090909092</v>
      </c>
      <c r="Z59" s="51">
        <f t="shared" si="15"/>
        <v>5234090.9090909092</v>
      </c>
      <c r="AA59" s="53">
        <f>Februari!AE59</f>
        <v>0</v>
      </c>
      <c r="AB59" s="62"/>
      <c r="AC59" s="62"/>
      <c r="AD59" s="53">
        <f t="shared" si="16"/>
        <v>0</v>
      </c>
      <c r="AE59" s="53">
        <f t="shared" si="17"/>
        <v>0</v>
      </c>
      <c r="AF59" s="61"/>
    </row>
    <row r="60" spans="1:32" x14ac:dyDescent="0.25">
      <c r="A60" s="8">
        <f t="shared" si="10"/>
        <v>34</v>
      </c>
      <c r="B60" s="140" t="s">
        <v>39</v>
      </c>
      <c r="C60" s="141" t="s">
        <v>130</v>
      </c>
      <c r="D60" s="142" t="s">
        <v>131</v>
      </c>
      <c r="E60" s="143" t="s">
        <v>243</v>
      </c>
      <c r="F60" s="144">
        <v>3000</v>
      </c>
      <c r="G60" s="145">
        <v>0</v>
      </c>
      <c r="H60" s="146" t="s">
        <v>244</v>
      </c>
      <c r="I60" s="27" t="s">
        <v>245</v>
      </c>
      <c r="J60" s="146" t="s">
        <v>246</v>
      </c>
      <c r="K60" s="148" t="s">
        <v>247</v>
      </c>
      <c r="L60" s="153">
        <v>43801</v>
      </c>
      <c r="M60" s="147" t="s">
        <v>47</v>
      </c>
      <c r="N60" s="143" t="s">
        <v>248</v>
      </c>
      <c r="O60" s="150" t="s">
        <v>244</v>
      </c>
      <c r="P60" s="147" t="s">
        <v>50</v>
      </c>
      <c r="Q60" s="153">
        <v>43801</v>
      </c>
      <c r="R60" s="153">
        <v>44166</v>
      </c>
      <c r="S60" s="147" t="s">
        <v>53</v>
      </c>
      <c r="T60" s="143">
        <v>2000000</v>
      </c>
      <c r="U60" s="51">
        <f t="shared" si="11"/>
        <v>220000</v>
      </c>
      <c r="V60" s="52">
        <f t="shared" si="12"/>
        <v>-200000</v>
      </c>
      <c r="W60" s="52">
        <f t="shared" si="13"/>
        <v>1800000</v>
      </c>
      <c r="X60" s="61"/>
      <c r="Y60" s="62">
        <f t="shared" si="14"/>
        <v>2220000</v>
      </c>
      <c r="Z60" s="51">
        <f t="shared" si="15"/>
        <v>2000000</v>
      </c>
      <c r="AA60" s="53">
        <f>Februari!AE60</f>
        <v>0</v>
      </c>
      <c r="AB60" s="62"/>
      <c r="AC60" s="62"/>
      <c r="AD60" s="53">
        <f t="shared" si="16"/>
        <v>0</v>
      </c>
      <c r="AE60" s="53">
        <f t="shared" si="17"/>
        <v>0</v>
      </c>
      <c r="AF60" s="61"/>
    </row>
    <row r="61" spans="1:32" x14ac:dyDescent="0.25">
      <c r="A61" s="8">
        <f t="shared" si="10"/>
        <v>35</v>
      </c>
      <c r="B61" s="140" t="s">
        <v>39</v>
      </c>
      <c r="C61" s="141" t="s">
        <v>130</v>
      </c>
      <c r="D61" s="142" t="s">
        <v>131</v>
      </c>
      <c r="E61" s="143" t="s">
        <v>249</v>
      </c>
      <c r="F61" s="144">
        <v>680.73</v>
      </c>
      <c r="G61" s="145">
        <v>0</v>
      </c>
      <c r="H61" s="146" t="s">
        <v>250</v>
      </c>
      <c r="I61" s="25" t="s">
        <v>251</v>
      </c>
      <c r="J61" s="146" t="s">
        <v>167</v>
      </c>
      <c r="K61" s="148" t="s">
        <v>505</v>
      </c>
      <c r="L61" s="153" t="s">
        <v>506</v>
      </c>
      <c r="M61" s="147" t="s">
        <v>47</v>
      </c>
      <c r="N61" s="143" t="s">
        <v>507</v>
      </c>
      <c r="O61" s="150" t="s">
        <v>250</v>
      </c>
      <c r="P61" s="147" t="s">
        <v>50</v>
      </c>
      <c r="Q61" s="153">
        <v>44733</v>
      </c>
      <c r="R61" s="153">
        <v>45097</v>
      </c>
      <c r="S61" s="147" t="s">
        <v>53</v>
      </c>
      <c r="T61" s="143">
        <v>3504730</v>
      </c>
      <c r="U61" s="51">
        <f>T61*11%</f>
        <v>385520.3</v>
      </c>
      <c r="V61" s="52">
        <f t="shared" si="12"/>
        <v>-350473</v>
      </c>
      <c r="W61" s="52">
        <f t="shared" si="13"/>
        <v>3154257</v>
      </c>
      <c r="X61" s="61"/>
      <c r="Y61" s="62">
        <f t="shared" si="14"/>
        <v>3890250.3</v>
      </c>
      <c r="Z61" s="51">
        <v>2042190</v>
      </c>
      <c r="AA61" s="53">
        <f>Februari!AE61</f>
        <v>2752252</v>
      </c>
      <c r="AB61" s="62"/>
      <c r="AC61" s="62"/>
      <c r="AD61" s="53">
        <f t="shared" si="16"/>
        <v>0</v>
      </c>
      <c r="AE61" s="53">
        <f t="shared" si="17"/>
        <v>2752252</v>
      </c>
      <c r="AF61" s="61"/>
    </row>
    <row r="62" spans="1:32" s="301" customFormat="1" x14ac:dyDescent="0.25">
      <c r="A62" s="295">
        <f t="shared" si="10"/>
        <v>36</v>
      </c>
      <c r="B62" s="296" t="s">
        <v>39</v>
      </c>
      <c r="C62" s="297" t="s">
        <v>130</v>
      </c>
      <c r="D62" s="298" t="s">
        <v>131</v>
      </c>
      <c r="E62" s="299" t="s">
        <v>512</v>
      </c>
      <c r="F62" s="303"/>
      <c r="G62" s="304"/>
      <c r="H62" s="305"/>
      <c r="I62" s="300"/>
      <c r="J62" s="305" t="s">
        <v>513</v>
      </c>
      <c r="K62" s="179"/>
      <c r="L62" s="306"/>
      <c r="M62" s="307"/>
      <c r="N62" s="308" t="s">
        <v>514</v>
      </c>
      <c r="O62" s="309"/>
      <c r="P62" s="307" t="s">
        <v>50</v>
      </c>
      <c r="Q62" s="310"/>
      <c r="R62" s="310"/>
      <c r="S62" s="307" t="s">
        <v>502</v>
      </c>
      <c r="T62" s="308">
        <f>3800000*100/110</f>
        <v>3454545.4545454546</v>
      </c>
      <c r="U62" s="299">
        <f>T62*11%</f>
        <v>380000</v>
      </c>
      <c r="V62" s="299">
        <f>(T62*10%)*-1</f>
        <v>-345454.54545454547</v>
      </c>
      <c r="W62" s="299">
        <f t="shared" si="13"/>
        <v>3109090.9090909092</v>
      </c>
      <c r="X62" s="311"/>
      <c r="Y62" s="312">
        <f t="shared" si="14"/>
        <v>3834545.4545454546</v>
      </c>
      <c r="Z62" s="299"/>
      <c r="AA62" s="312">
        <f>3800000*100/111</f>
        <v>3423423.4234234234</v>
      </c>
      <c r="AB62" s="313"/>
      <c r="AC62" s="313"/>
      <c r="AD62" s="312">
        <f>AB62+AC62</f>
        <v>0</v>
      </c>
      <c r="AE62" s="312">
        <f>AA62+AD62</f>
        <v>3423423.4234234234</v>
      </c>
      <c r="AF62" s="309"/>
    </row>
    <row r="63" spans="1:32" x14ac:dyDescent="0.25">
      <c r="A63" s="302">
        <f t="shared" si="10"/>
        <v>37</v>
      </c>
      <c r="B63" s="140" t="s">
        <v>39</v>
      </c>
      <c r="C63" s="141" t="s">
        <v>130</v>
      </c>
      <c r="D63" s="142" t="s">
        <v>131</v>
      </c>
      <c r="E63" s="143" t="s">
        <v>508</v>
      </c>
      <c r="F63" s="29"/>
      <c r="G63" s="28"/>
      <c r="H63" s="30"/>
      <c r="I63" s="31"/>
      <c r="J63" s="32"/>
      <c r="K63" s="148"/>
      <c r="L63" s="175"/>
      <c r="M63" s="32"/>
      <c r="N63" s="28"/>
      <c r="O63" s="32"/>
      <c r="P63" s="32"/>
      <c r="Q63" s="153"/>
      <c r="R63" s="153"/>
      <c r="S63" s="32"/>
      <c r="T63" s="28"/>
      <c r="U63" s="51"/>
      <c r="V63" s="52"/>
      <c r="W63" s="52"/>
      <c r="X63" s="61"/>
      <c r="Y63" s="62">
        <f t="shared" si="14"/>
        <v>0</v>
      </c>
      <c r="Z63" s="51">
        <f t="shared" si="15"/>
        <v>0</v>
      </c>
      <c r="AA63" s="53">
        <f>Februari!AE62</f>
        <v>22431000</v>
      </c>
      <c r="AB63" s="64"/>
      <c r="AC63" s="64"/>
      <c r="AD63" s="53">
        <f t="shared" ref="AD63" si="18">AB63+AC63</f>
        <v>0</v>
      </c>
      <c r="AE63" s="53">
        <f t="shared" ref="AE63" si="19">AA63+AD63</f>
        <v>22431000</v>
      </c>
      <c r="AF63" s="63" t="s">
        <v>509</v>
      </c>
    </row>
    <row r="64" spans="1:32" x14ac:dyDescent="0.25">
      <c r="A64" s="334"/>
      <c r="B64" s="9"/>
      <c r="C64" s="10"/>
      <c r="D64" s="11"/>
      <c r="E64" s="12"/>
      <c r="F64" s="13" t="s">
        <v>38</v>
      </c>
      <c r="G64" s="13">
        <v>0</v>
      </c>
      <c r="H64" s="13">
        <v>0</v>
      </c>
      <c r="I64" s="13"/>
      <c r="J64" s="13"/>
      <c r="K64" s="13"/>
      <c r="L64" s="155"/>
      <c r="M64" s="13"/>
      <c r="N64" s="13"/>
      <c r="O64" s="13"/>
      <c r="P64" s="13"/>
      <c r="Q64" s="155"/>
      <c r="R64" s="155"/>
      <c r="S64" s="13"/>
      <c r="T64" s="13">
        <f>SUM(T27:T63)</f>
        <v>403012488.85831285</v>
      </c>
      <c r="U64" s="13">
        <f t="shared" ref="U64:AD64" si="20">SUM(U27:U63)</f>
        <v>44331373.774414413</v>
      </c>
      <c r="V64" s="13">
        <f t="shared" si="20"/>
        <v>-40301248.885831289</v>
      </c>
      <c r="W64" s="13">
        <f t="shared" si="20"/>
        <v>362711239.97248155</v>
      </c>
      <c r="X64" s="13">
        <f t="shared" si="20"/>
        <v>0</v>
      </c>
      <c r="Y64" s="13">
        <f t="shared" si="20"/>
        <v>447343862.63272732</v>
      </c>
      <c r="Z64" s="13">
        <f t="shared" si="20"/>
        <v>398095403.40376741</v>
      </c>
      <c r="AA64" s="13">
        <f t="shared" si="20"/>
        <v>209223792.42342341</v>
      </c>
      <c r="AB64" s="13">
        <f t="shared" si="20"/>
        <v>0</v>
      </c>
      <c r="AC64" s="13">
        <f t="shared" si="20"/>
        <v>0</v>
      </c>
      <c r="AD64" s="13">
        <f t="shared" si="20"/>
        <v>0</v>
      </c>
      <c r="AE64" s="13">
        <f>SUM(AE27:AE63)</f>
        <v>209223792.42342341</v>
      </c>
      <c r="AF64" s="55" t="s">
        <v>38</v>
      </c>
    </row>
    <row r="65" spans="1:32" x14ac:dyDescent="0.25">
      <c r="A65" s="14" t="s">
        <v>257</v>
      </c>
      <c r="B65" s="140"/>
      <c r="C65" s="141"/>
      <c r="D65" s="142"/>
      <c r="E65" s="143"/>
      <c r="F65" s="144"/>
      <c r="G65" s="176"/>
      <c r="H65" s="177"/>
      <c r="I65" s="147"/>
      <c r="J65" s="177"/>
      <c r="K65" s="148"/>
      <c r="L65" s="152"/>
      <c r="M65" s="147"/>
      <c r="N65" s="143"/>
      <c r="O65" s="150"/>
      <c r="P65" s="147"/>
      <c r="Q65" s="152"/>
      <c r="R65" s="178"/>
      <c r="S65" s="147"/>
      <c r="T65" s="143"/>
      <c r="U65" s="51"/>
      <c r="V65" s="52"/>
      <c r="W65" s="52"/>
      <c r="X65" s="61"/>
      <c r="Y65" s="62"/>
      <c r="Z65" s="51"/>
      <c r="AA65" s="53">
        <f>Februari!AE64</f>
        <v>0</v>
      </c>
      <c r="AB65" s="62"/>
      <c r="AC65" s="62"/>
      <c r="AD65" s="62"/>
      <c r="AE65" s="62"/>
      <c r="AF65" s="65"/>
    </row>
    <row r="66" spans="1:32" x14ac:dyDescent="0.25">
      <c r="A66" s="8">
        <v>1</v>
      </c>
      <c r="B66" s="140" t="s">
        <v>39</v>
      </c>
      <c r="C66" s="141" t="s">
        <v>258</v>
      </c>
      <c r="D66" s="142" t="s">
        <v>259</v>
      </c>
      <c r="E66" s="143" t="s">
        <v>260</v>
      </c>
      <c r="F66" s="144">
        <v>12</v>
      </c>
      <c r="G66" s="145">
        <v>0</v>
      </c>
      <c r="H66" s="146" t="s">
        <v>261</v>
      </c>
      <c r="I66" s="25">
        <v>3812577</v>
      </c>
      <c r="J66" s="146" t="s">
        <v>97</v>
      </c>
      <c r="K66" s="148" t="s">
        <v>262</v>
      </c>
      <c r="L66" s="149">
        <v>44484</v>
      </c>
      <c r="M66" s="147" t="s">
        <v>47</v>
      </c>
      <c r="N66" s="148" t="s">
        <v>492</v>
      </c>
      <c r="O66" s="150" t="s">
        <v>261</v>
      </c>
      <c r="P66" s="147" t="s">
        <v>50</v>
      </c>
      <c r="Q66" s="149">
        <v>44484</v>
      </c>
      <c r="R66" s="152">
        <v>44848</v>
      </c>
      <c r="S66" s="147" t="s">
        <v>53</v>
      </c>
      <c r="T66" s="143">
        <v>520000</v>
      </c>
      <c r="U66" s="51">
        <f>T66*11%</f>
        <v>57200</v>
      </c>
      <c r="V66" s="52">
        <f>(T66*10%)*(-1)</f>
        <v>-52000</v>
      </c>
      <c r="W66" s="52">
        <f>T66+V66</f>
        <v>468000</v>
      </c>
      <c r="X66" s="61"/>
      <c r="Y66" s="62">
        <f t="shared" si="14"/>
        <v>577200</v>
      </c>
      <c r="Z66" s="51">
        <f t="shared" si="15"/>
        <v>520000</v>
      </c>
      <c r="AA66" s="53">
        <f>Februari!AE65</f>
        <v>0</v>
      </c>
      <c r="AB66" s="62"/>
      <c r="AC66" s="62"/>
      <c r="AD66" s="53">
        <f t="shared" ref="AD66:AD76" si="21">AB66+AC66</f>
        <v>0</v>
      </c>
      <c r="AE66" s="53">
        <f t="shared" ref="AE66:AE76" si="22">AA66+AD66</f>
        <v>0</v>
      </c>
      <c r="AF66" s="61"/>
    </row>
    <row r="67" spans="1:32" x14ac:dyDescent="0.25">
      <c r="A67" s="8">
        <f t="shared" ref="A67:A75" si="23">+A66+1</f>
        <v>2</v>
      </c>
      <c r="B67" s="140" t="s">
        <v>39</v>
      </c>
      <c r="C67" s="141" t="s">
        <v>258</v>
      </c>
      <c r="D67" s="142" t="s">
        <v>259</v>
      </c>
      <c r="E67" s="143" t="s">
        <v>264</v>
      </c>
      <c r="F67" s="144">
        <v>30</v>
      </c>
      <c r="G67" s="145">
        <v>0</v>
      </c>
      <c r="H67" s="146" t="s">
        <v>261</v>
      </c>
      <c r="I67" s="25">
        <v>3812577</v>
      </c>
      <c r="J67" s="146" t="s">
        <v>97</v>
      </c>
      <c r="K67" s="148" t="s">
        <v>488</v>
      </c>
      <c r="L67" s="153">
        <v>44914</v>
      </c>
      <c r="M67" s="147" t="s">
        <v>47</v>
      </c>
      <c r="N67" s="179" t="s">
        <v>266</v>
      </c>
      <c r="O67" s="150" t="s">
        <v>261</v>
      </c>
      <c r="P67" s="147" t="s">
        <v>50</v>
      </c>
      <c r="Q67" s="149">
        <v>44914</v>
      </c>
      <c r="R67" s="149">
        <v>45278</v>
      </c>
      <c r="S67" s="147" t="s">
        <v>53</v>
      </c>
      <c r="T67" s="143">
        <v>1484000</v>
      </c>
      <c r="U67" s="51">
        <f t="shared" ref="U67:U75" si="24">T67*11%</f>
        <v>163240</v>
      </c>
      <c r="V67" s="52">
        <f t="shared" ref="V67:V75" si="25">(T67*10%)*(-1)</f>
        <v>-148400</v>
      </c>
      <c r="W67" s="52">
        <f t="shared" ref="W67:W75" si="26">T67+V67</f>
        <v>1335600</v>
      </c>
      <c r="X67" s="61"/>
      <c r="Y67" s="62">
        <f t="shared" si="14"/>
        <v>1647240</v>
      </c>
      <c r="Z67" s="51">
        <f t="shared" si="15"/>
        <v>1484000</v>
      </c>
      <c r="AA67" s="53">
        <f>Februari!AE66</f>
        <v>0</v>
      </c>
      <c r="AB67" s="62"/>
      <c r="AC67" s="62"/>
      <c r="AD67" s="53">
        <f t="shared" si="21"/>
        <v>0</v>
      </c>
      <c r="AE67" s="53">
        <f t="shared" si="22"/>
        <v>0</v>
      </c>
      <c r="AF67" s="61"/>
    </row>
    <row r="68" spans="1:32" x14ac:dyDescent="0.25">
      <c r="A68" s="8">
        <f t="shared" si="23"/>
        <v>3</v>
      </c>
      <c r="B68" s="140" t="s">
        <v>39</v>
      </c>
      <c r="C68" s="141" t="s">
        <v>258</v>
      </c>
      <c r="D68" s="142" t="s">
        <v>259</v>
      </c>
      <c r="E68" s="143" t="s">
        <v>264</v>
      </c>
      <c r="F68" s="144">
        <v>20</v>
      </c>
      <c r="G68" s="145">
        <v>0</v>
      </c>
      <c r="H68" s="146" t="s">
        <v>261</v>
      </c>
      <c r="I68" s="25">
        <v>3812577</v>
      </c>
      <c r="J68" s="146" t="s">
        <v>97</v>
      </c>
      <c r="K68" s="148" t="s">
        <v>268</v>
      </c>
      <c r="L68" s="149">
        <v>44484</v>
      </c>
      <c r="M68" s="147" t="s">
        <v>47</v>
      </c>
      <c r="N68" s="148" t="s">
        <v>269</v>
      </c>
      <c r="O68" s="150" t="s">
        <v>261</v>
      </c>
      <c r="P68" s="147" t="s">
        <v>50</v>
      </c>
      <c r="Q68" s="149">
        <v>44484</v>
      </c>
      <c r="R68" s="152">
        <v>44848</v>
      </c>
      <c r="S68" s="147" t="s">
        <v>53</v>
      </c>
      <c r="T68" s="143">
        <v>866000</v>
      </c>
      <c r="U68" s="51">
        <f t="shared" si="24"/>
        <v>95260</v>
      </c>
      <c r="V68" s="52">
        <f t="shared" si="25"/>
        <v>-86600</v>
      </c>
      <c r="W68" s="52">
        <f t="shared" si="26"/>
        <v>779400</v>
      </c>
      <c r="X68" s="61"/>
      <c r="Y68" s="62">
        <f t="shared" si="14"/>
        <v>961260</v>
      </c>
      <c r="Z68" s="51">
        <f t="shared" si="15"/>
        <v>866000</v>
      </c>
      <c r="AA68" s="53">
        <f>Februari!AE67</f>
        <v>0</v>
      </c>
      <c r="AB68" s="62"/>
      <c r="AC68" s="62"/>
      <c r="AD68" s="53">
        <f t="shared" si="21"/>
        <v>0</v>
      </c>
      <c r="AE68" s="53">
        <f t="shared" si="22"/>
        <v>0</v>
      </c>
      <c r="AF68" s="61"/>
    </row>
    <row r="69" spans="1:32" x14ac:dyDescent="0.25">
      <c r="A69" s="8">
        <f t="shared" si="23"/>
        <v>4</v>
      </c>
      <c r="B69" s="140" t="s">
        <v>39</v>
      </c>
      <c r="C69" s="141" t="s">
        <v>258</v>
      </c>
      <c r="D69" s="142" t="s">
        <v>259</v>
      </c>
      <c r="E69" s="143" t="s">
        <v>264</v>
      </c>
      <c r="F69" s="144">
        <v>50</v>
      </c>
      <c r="G69" s="145">
        <v>0</v>
      </c>
      <c r="H69" s="146" t="s">
        <v>261</v>
      </c>
      <c r="I69" s="25">
        <v>3812577</v>
      </c>
      <c r="J69" s="146" t="s">
        <v>97</v>
      </c>
      <c r="K69" s="148" t="s">
        <v>270</v>
      </c>
      <c r="L69" s="149">
        <v>44484</v>
      </c>
      <c r="M69" s="147" t="s">
        <v>47</v>
      </c>
      <c r="N69" s="148" t="s">
        <v>271</v>
      </c>
      <c r="O69" s="150" t="s">
        <v>261</v>
      </c>
      <c r="P69" s="147" t="s">
        <v>50</v>
      </c>
      <c r="Q69" s="149">
        <v>44484</v>
      </c>
      <c r="R69" s="152">
        <v>44848</v>
      </c>
      <c r="S69" s="147" t="s">
        <v>53</v>
      </c>
      <c r="T69" s="143">
        <v>2165000</v>
      </c>
      <c r="U69" s="51">
        <f t="shared" si="24"/>
        <v>238150</v>
      </c>
      <c r="V69" s="52">
        <f t="shared" si="25"/>
        <v>-216500</v>
      </c>
      <c r="W69" s="52">
        <f t="shared" si="26"/>
        <v>1948500</v>
      </c>
      <c r="X69" s="61"/>
      <c r="Y69" s="62">
        <f t="shared" si="14"/>
        <v>2403150</v>
      </c>
      <c r="Z69" s="51">
        <f t="shared" si="15"/>
        <v>2165000</v>
      </c>
      <c r="AA69" s="53">
        <f>Februari!AE68</f>
        <v>0</v>
      </c>
      <c r="AB69" s="62"/>
      <c r="AC69" s="62"/>
      <c r="AD69" s="53">
        <f t="shared" si="21"/>
        <v>0</v>
      </c>
      <c r="AE69" s="53">
        <f t="shared" si="22"/>
        <v>0</v>
      </c>
      <c r="AF69" s="61"/>
    </row>
    <row r="70" spans="1:32" x14ac:dyDescent="0.25">
      <c r="A70" s="8">
        <f t="shared" si="23"/>
        <v>5</v>
      </c>
      <c r="B70" s="140" t="s">
        <v>39</v>
      </c>
      <c r="C70" s="141" t="s">
        <v>258</v>
      </c>
      <c r="D70" s="142" t="s">
        <v>259</v>
      </c>
      <c r="E70" s="143" t="s">
        <v>264</v>
      </c>
      <c r="F70" s="144">
        <v>50</v>
      </c>
      <c r="G70" s="145">
        <v>0</v>
      </c>
      <c r="H70" s="146" t="s">
        <v>261</v>
      </c>
      <c r="I70" s="25">
        <v>3812577</v>
      </c>
      <c r="J70" s="146" t="s">
        <v>97</v>
      </c>
      <c r="K70" s="148" t="s">
        <v>272</v>
      </c>
      <c r="L70" s="149">
        <v>44484</v>
      </c>
      <c r="M70" s="147" t="s">
        <v>47</v>
      </c>
      <c r="N70" s="148" t="s">
        <v>273</v>
      </c>
      <c r="O70" s="150" t="s">
        <v>261</v>
      </c>
      <c r="P70" s="147" t="s">
        <v>50</v>
      </c>
      <c r="Q70" s="149">
        <v>44484</v>
      </c>
      <c r="R70" s="152">
        <v>44848</v>
      </c>
      <c r="S70" s="147" t="s">
        <v>53</v>
      </c>
      <c r="T70" s="143">
        <v>2165000</v>
      </c>
      <c r="U70" s="51">
        <f t="shared" si="24"/>
        <v>238150</v>
      </c>
      <c r="V70" s="52">
        <f t="shared" si="25"/>
        <v>-216500</v>
      </c>
      <c r="W70" s="52">
        <f t="shared" si="26"/>
        <v>1948500</v>
      </c>
      <c r="X70" s="61"/>
      <c r="Y70" s="62">
        <f t="shared" si="14"/>
        <v>2403150</v>
      </c>
      <c r="Z70" s="51">
        <f t="shared" si="15"/>
        <v>2165000</v>
      </c>
      <c r="AA70" s="53">
        <f>Februari!AE69</f>
        <v>0</v>
      </c>
      <c r="AB70" s="62"/>
      <c r="AC70" s="62"/>
      <c r="AD70" s="53">
        <f t="shared" si="21"/>
        <v>0</v>
      </c>
      <c r="AE70" s="53">
        <f t="shared" si="22"/>
        <v>0</v>
      </c>
      <c r="AF70" s="61"/>
    </row>
    <row r="71" spans="1:32" x14ac:dyDescent="0.25">
      <c r="A71" s="8">
        <f t="shared" si="23"/>
        <v>6</v>
      </c>
      <c r="B71" s="140" t="s">
        <v>39</v>
      </c>
      <c r="C71" s="141" t="s">
        <v>258</v>
      </c>
      <c r="D71" s="142" t="s">
        <v>259</v>
      </c>
      <c r="E71" s="143" t="s">
        <v>264</v>
      </c>
      <c r="F71" s="144">
        <v>25</v>
      </c>
      <c r="G71" s="145">
        <v>0</v>
      </c>
      <c r="H71" s="146" t="s">
        <v>261</v>
      </c>
      <c r="I71" s="25">
        <v>3812577</v>
      </c>
      <c r="J71" s="146" t="s">
        <v>97</v>
      </c>
      <c r="K71" s="148" t="s">
        <v>488</v>
      </c>
      <c r="L71" s="153">
        <v>44914</v>
      </c>
      <c r="M71" s="147" t="s">
        <v>47</v>
      </c>
      <c r="N71" s="148" t="s">
        <v>275</v>
      </c>
      <c r="O71" s="150" t="s">
        <v>261</v>
      </c>
      <c r="P71" s="147" t="s">
        <v>50</v>
      </c>
      <c r="Q71" s="149">
        <v>44914</v>
      </c>
      <c r="R71" s="149">
        <v>45278</v>
      </c>
      <c r="S71" s="147" t="s">
        <v>53</v>
      </c>
      <c r="T71" s="143">
        <v>1236667</v>
      </c>
      <c r="U71" s="51">
        <f t="shared" si="24"/>
        <v>136033.37</v>
      </c>
      <c r="V71" s="52">
        <f t="shared" si="25"/>
        <v>-123666.70000000001</v>
      </c>
      <c r="W71" s="52">
        <f t="shared" si="26"/>
        <v>1113000.3</v>
      </c>
      <c r="X71" s="61"/>
      <c r="Y71" s="62">
        <f t="shared" si="14"/>
        <v>1372700.37</v>
      </c>
      <c r="Z71" s="51">
        <f t="shared" si="15"/>
        <v>1236667</v>
      </c>
      <c r="AA71" s="53">
        <f>Februari!AE70</f>
        <v>0</v>
      </c>
      <c r="AB71" s="62"/>
      <c r="AC71" s="62"/>
      <c r="AD71" s="53">
        <f t="shared" si="21"/>
        <v>0</v>
      </c>
      <c r="AE71" s="53">
        <f t="shared" si="22"/>
        <v>0</v>
      </c>
      <c r="AF71" s="61"/>
    </row>
    <row r="72" spans="1:32" x14ac:dyDescent="0.25">
      <c r="A72" s="8">
        <f t="shared" si="23"/>
        <v>7</v>
      </c>
      <c r="B72" s="140" t="s">
        <v>39</v>
      </c>
      <c r="C72" s="141" t="s">
        <v>258</v>
      </c>
      <c r="D72" s="142" t="s">
        <v>259</v>
      </c>
      <c r="E72" s="143" t="s">
        <v>264</v>
      </c>
      <c r="F72" s="144">
        <v>20</v>
      </c>
      <c r="G72" s="145">
        <v>0</v>
      </c>
      <c r="H72" s="146" t="s">
        <v>261</v>
      </c>
      <c r="I72" s="25">
        <v>3812577</v>
      </c>
      <c r="J72" s="146" t="s">
        <v>97</v>
      </c>
      <c r="K72" s="148" t="s">
        <v>276</v>
      </c>
      <c r="L72" s="149">
        <v>44484</v>
      </c>
      <c r="M72" s="147" t="s">
        <v>47</v>
      </c>
      <c r="N72" s="148" t="s">
        <v>493</v>
      </c>
      <c r="O72" s="150" t="s">
        <v>261</v>
      </c>
      <c r="P72" s="147" t="s">
        <v>50</v>
      </c>
      <c r="Q72" s="149">
        <v>44484</v>
      </c>
      <c r="R72" s="152">
        <v>44848</v>
      </c>
      <c r="S72" s="147" t="s">
        <v>53</v>
      </c>
      <c r="T72" s="143">
        <v>900000</v>
      </c>
      <c r="U72" s="51">
        <f t="shared" si="24"/>
        <v>99000</v>
      </c>
      <c r="V72" s="52">
        <f t="shared" si="25"/>
        <v>-90000</v>
      </c>
      <c r="W72" s="52">
        <f t="shared" si="26"/>
        <v>810000</v>
      </c>
      <c r="X72" s="61"/>
      <c r="Y72" s="62">
        <f t="shared" si="14"/>
        <v>999000</v>
      </c>
      <c r="Z72" s="51">
        <f t="shared" si="15"/>
        <v>900000</v>
      </c>
      <c r="AA72" s="53">
        <f>Februari!AE71</f>
        <v>0</v>
      </c>
      <c r="AB72" s="62"/>
      <c r="AC72" s="62"/>
      <c r="AD72" s="53">
        <f t="shared" si="21"/>
        <v>0</v>
      </c>
      <c r="AE72" s="53">
        <f t="shared" si="22"/>
        <v>0</v>
      </c>
      <c r="AF72" s="61"/>
    </row>
    <row r="73" spans="1:32" x14ac:dyDescent="0.25">
      <c r="A73" s="8">
        <f t="shared" si="23"/>
        <v>8</v>
      </c>
      <c r="B73" s="140" t="s">
        <v>39</v>
      </c>
      <c r="C73" s="141" t="s">
        <v>258</v>
      </c>
      <c r="D73" s="142" t="s">
        <v>259</v>
      </c>
      <c r="E73" s="143" t="s">
        <v>264</v>
      </c>
      <c r="F73" s="144">
        <v>40</v>
      </c>
      <c r="G73" s="145">
        <v>0</v>
      </c>
      <c r="H73" s="146" t="s">
        <v>261</v>
      </c>
      <c r="I73" s="25">
        <v>3812577</v>
      </c>
      <c r="J73" s="146" t="s">
        <v>97</v>
      </c>
      <c r="K73" s="148" t="s">
        <v>488</v>
      </c>
      <c r="L73" s="153">
        <v>44914</v>
      </c>
      <c r="M73" s="147" t="s">
        <v>47</v>
      </c>
      <c r="N73" s="148" t="s">
        <v>494</v>
      </c>
      <c r="O73" s="150" t="s">
        <v>261</v>
      </c>
      <c r="P73" s="147" t="s">
        <v>50</v>
      </c>
      <c r="Q73" s="149">
        <v>44914</v>
      </c>
      <c r="R73" s="149">
        <v>45278</v>
      </c>
      <c r="S73" s="147" t="s">
        <v>53</v>
      </c>
      <c r="T73" s="143">
        <v>1978667</v>
      </c>
      <c r="U73" s="51">
        <f t="shared" si="24"/>
        <v>217653.37</v>
      </c>
      <c r="V73" s="52">
        <f t="shared" si="25"/>
        <v>-197866.7</v>
      </c>
      <c r="W73" s="52">
        <f t="shared" si="26"/>
        <v>1780800.3</v>
      </c>
      <c r="X73" s="61"/>
      <c r="Y73" s="62">
        <f t="shared" si="14"/>
        <v>2196320.37</v>
      </c>
      <c r="Z73" s="51">
        <f t="shared" si="15"/>
        <v>1978667</v>
      </c>
      <c r="AA73" s="53">
        <f>Februari!AE72</f>
        <v>0</v>
      </c>
      <c r="AB73" s="62"/>
      <c r="AC73" s="62"/>
      <c r="AD73" s="53">
        <f t="shared" si="21"/>
        <v>0</v>
      </c>
      <c r="AE73" s="53">
        <f t="shared" si="22"/>
        <v>0</v>
      </c>
      <c r="AF73" s="61"/>
    </row>
    <row r="74" spans="1:32" x14ac:dyDescent="0.25">
      <c r="A74" s="8">
        <f t="shared" si="23"/>
        <v>9</v>
      </c>
      <c r="B74" s="140" t="s">
        <v>39</v>
      </c>
      <c r="C74" s="141" t="s">
        <v>258</v>
      </c>
      <c r="D74" s="142" t="s">
        <v>259</v>
      </c>
      <c r="E74" s="143" t="s">
        <v>264</v>
      </c>
      <c r="F74" s="144">
        <v>36</v>
      </c>
      <c r="G74" s="145">
        <v>0</v>
      </c>
      <c r="H74" s="146" t="s">
        <v>261</v>
      </c>
      <c r="I74" s="25">
        <v>3812577</v>
      </c>
      <c r="J74" s="146" t="s">
        <v>97</v>
      </c>
      <c r="K74" s="148" t="s">
        <v>488</v>
      </c>
      <c r="L74" s="153">
        <v>44914</v>
      </c>
      <c r="M74" s="147" t="s">
        <v>47</v>
      </c>
      <c r="N74" s="148" t="s">
        <v>283</v>
      </c>
      <c r="O74" s="150" t="s">
        <v>261</v>
      </c>
      <c r="P74" s="147" t="s">
        <v>50</v>
      </c>
      <c r="Q74" s="149">
        <v>44914</v>
      </c>
      <c r="R74" s="149">
        <v>45278</v>
      </c>
      <c r="S74" s="147" t="s">
        <v>53</v>
      </c>
      <c r="T74" s="143">
        <v>1731333</v>
      </c>
      <c r="U74" s="51">
        <f t="shared" si="24"/>
        <v>190446.63</v>
      </c>
      <c r="V74" s="52">
        <f t="shared" si="25"/>
        <v>-173133.30000000002</v>
      </c>
      <c r="W74" s="52">
        <f t="shared" si="26"/>
        <v>1558199.7</v>
      </c>
      <c r="X74" s="61"/>
      <c r="Y74" s="62">
        <f t="shared" si="14"/>
        <v>1921779.63</v>
      </c>
      <c r="Z74" s="51">
        <f t="shared" si="15"/>
        <v>1731333</v>
      </c>
      <c r="AA74" s="53">
        <f>Februari!AE73</f>
        <v>0</v>
      </c>
      <c r="AB74" s="62"/>
      <c r="AC74" s="62"/>
      <c r="AD74" s="53">
        <f t="shared" si="21"/>
        <v>0</v>
      </c>
      <c r="AE74" s="53">
        <f t="shared" si="22"/>
        <v>0</v>
      </c>
      <c r="AF74" s="61"/>
    </row>
    <row r="75" spans="1:32" x14ac:dyDescent="0.25">
      <c r="A75" s="8">
        <f t="shared" si="23"/>
        <v>10</v>
      </c>
      <c r="B75" s="140" t="s">
        <v>39</v>
      </c>
      <c r="C75" s="141" t="s">
        <v>258</v>
      </c>
      <c r="D75" s="142" t="s">
        <v>259</v>
      </c>
      <c r="E75" s="143" t="s">
        <v>264</v>
      </c>
      <c r="F75" s="144">
        <v>30</v>
      </c>
      <c r="G75" s="145">
        <v>0</v>
      </c>
      <c r="H75" s="146" t="s">
        <v>261</v>
      </c>
      <c r="I75" s="25">
        <v>3812577</v>
      </c>
      <c r="J75" s="146" t="s">
        <v>97</v>
      </c>
      <c r="K75" s="148" t="s">
        <v>488</v>
      </c>
      <c r="L75" s="153">
        <v>44914</v>
      </c>
      <c r="M75" s="147" t="s">
        <v>47</v>
      </c>
      <c r="N75" s="148" t="s">
        <v>285</v>
      </c>
      <c r="O75" s="150" t="s">
        <v>261</v>
      </c>
      <c r="P75" s="147" t="s">
        <v>50</v>
      </c>
      <c r="Q75" s="149">
        <v>44914</v>
      </c>
      <c r="R75" s="149">
        <v>45278</v>
      </c>
      <c r="S75" s="147" t="s">
        <v>53</v>
      </c>
      <c r="T75" s="143">
        <v>1484000</v>
      </c>
      <c r="U75" s="51">
        <f t="shared" si="24"/>
        <v>163240</v>
      </c>
      <c r="V75" s="52">
        <f t="shared" si="25"/>
        <v>-148400</v>
      </c>
      <c r="W75" s="52">
        <f t="shared" si="26"/>
        <v>1335600</v>
      </c>
      <c r="X75" s="61"/>
      <c r="Y75" s="62">
        <f t="shared" si="14"/>
        <v>1647240</v>
      </c>
      <c r="Z75" s="51">
        <f t="shared" si="15"/>
        <v>1484000</v>
      </c>
      <c r="AA75" s="53">
        <f>Februari!AE74</f>
        <v>0</v>
      </c>
      <c r="AB75" s="62"/>
      <c r="AC75" s="62"/>
      <c r="AD75" s="53">
        <f t="shared" si="21"/>
        <v>0</v>
      </c>
      <c r="AE75" s="53">
        <f t="shared" si="22"/>
        <v>0</v>
      </c>
      <c r="AF75" s="61"/>
    </row>
    <row r="76" spans="1:32" x14ac:dyDescent="0.25">
      <c r="A76" s="315"/>
      <c r="B76" s="140"/>
      <c r="C76" s="141"/>
      <c r="D76" s="142"/>
      <c r="E76" s="143"/>
      <c r="F76" s="144"/>
      <c r="G76" s="145"/>
      <c r="H76" s="146"/>
      <c r="I76" s="147"/>
      <c r="J76" s="146"/>
      <c r="K76" s="148"/>
      <c r="L76" s="152"/>
      <c r="M76" s="147"/>
      <c r="N76" s="143"/>
      <c r="O76" s="150"/>
      <c r="P76" s="180"/>
      <c r="Q76" s="152"/>
      <c r="R76" s="152"/>
      <c r="S76" s="147"/>
      <c r="T76" s="143"/>
      <c r="U76" s="51"/>
      <c r="V76" s="52"/>
      <c r="W76" s="52"/>
      <c r="X76" s="61"/>
      <c r="Y76" s="62"/>
      <c r="Z76" s="51"/>
      <c r="AA76" s="53">
        <f>Februari!AE75</f>
        <v>0</v>
      </c>
      <c r="AB76" s="62"/>
      <c r="AC76" s="62"/>
      <c r="AD76" s="53">
        <f t="shared" si="21"/>
        <v>0</v>
      </c>
      <c r="AE76" s="53">
        <f t="shared" si="22"/>
        <v>0</v>
      </c>
      <c r="AF76" s="61"/>
    </row>
    <row r="77" spans="1:32" x14ac:dyDescent="0.25">
      <c r="A77" s="334"/>
      <c r="B77" s="9"/>
      <c r="C77" s="10"/>
      <c r="D77" s="11"/>
      <c r="E77" s="12"/>
      <c r="F77" s="13" t="s">
        <v>38</v>
      </c>
      <c r="G77" s="13">
        <v>0</v>
      </c>
      <c r="H77" s="13">
        <v>0</v>
      </c>
      <c r="I77" s="13"/>
      <c r="J77" s="13"/>
      <c r="K77" s="13"/>
      <c r="L77" s="155"/>
      <c r="M77" s="13"/>
      <c r="N77" s="13"/>
      <c r="O77" s="13"/>
      <c r="P77" s="13"/>
      <c r="Q77" s="155"/>
      <c r="R77" s="155"/>
      <c r="S77" s="13"/>
      <c r="T77" s="13">
        <f t="shared" ref="T77:AE77" si="27">SUM(T66:T76)</f>
        <v>14530667</v>
      </c>
      <c r="U77" s="55">
        <f t="shared" si="27"/>
        <v>1598373.37</v>
      </c>
      <c r="V77" s="55">
        <f t="shared" si="27"/>
        <v>-1453066.7</v>
      </c>
      <c r="W77" s="55">
        <f t="shared" si="27"/>
        <v>13077600.300000001</v>
      </c>
      <c r="X77" s="55">
        <f t="shared" si="27"/>
        <v>0</v>
      </c>
      <c r="Y77" s="55">
        <f>SUM(Y66:Y76)</f>
        <v>16129040.370000001</v>
      </c>
      <c r="Z77" s="55">
        <f t="shared" si="27"/>
        <v>14530667</v>
      </c>
      <c r="AA77" s="55">
        <f t="shared" si="27"/>
        <v>0</v>
      </c>
      <c r="AB77" s="55">
        <f t="shared" si="27"/>
        <v>0</v>
      </c>
      <c r="AC77" s="55">
        <f t="shared" si="27"/>
        <v>0</v>
      </c>
      <c r="AD77" s="55">
        <f t="shared" si="27"/>
        <v>0</v>
      </c>
      <c r="AE77" s="55">
        <f t="shared" si="27"/>
        <v>0</v>
      </c>
      <c r="AF77" s="55">
        <v>0</v>
      </c>
    </row>
    <row r="78" spans="1:32" x14ac:dyDescent="0.25">
      <c r="A78" s="14" t="s">
        <v>286</v>
      </c>
      <c r="B78" s="140"/>
      <c r="C78" s="141"/>
      <c r="D78" s="142"/>
      <c r="E78" s="143"/>
      <c r="F78" s="144"/>
      <c r="G78" s="176"/>
      <c r="H78" s="177"/>
      <c r="I78" s="147"/>
      <c r="J78" s="177"/>
      <c r="K78" s="148"/>
      <c r="L78" s="152"/>
      <c r="M78" s="147"/>
      <c r="N78" s="143"/>
      <c r="O78" s="150"/>
      <c r="P78" s="181"/>
      <c r="Q78" s="152"/>
      <c r="R78" s="152"/>
      <c r="S78" s="147"/>
      <c r="T78" s="143"/>
      <c r="U78" s="51"/>
      <c r="V78" s="52"/>
      <c r="W78" s="52"/>
      <c r="X78" s="61"/>
      <c r="Y78" s="62"/>
      <c r="Z78" s="51"/>
      <c r="AA78" s="53">
        <f>Februari!AE77</f>
        <v>0</v>
      </c>
      <c r="AB78" s="62"/>
      <c r="AC78" s="62"/>
      <c r="AD78" s="53"/>
      <c r="AE78" s="53"/>
      <c r="AF78" s="65"/>
    </row>
    <row r="79" spans="1:32" x14ac:dyDescent="0.25">
      <c r="A79" s="8">
        <v>1</v>
      </c>
      <c r="B79" s="140" t="s">
        <v>39</v>
      </c>
      <c r="C79" s="141" t="s">
        <v>287</v>
      </c>
      <c r="D79" s="142" t="s">
        <v>288</v>
      </c>
      <c r="E79" s="143" t="s">
        <v>289</v>
      </c>
      <c r="F79" s="144">
        <v>80</v>
      </c>
      <c r="G79" s="145">
        <v>0</v>
      </c>
      <c r="H79" s="146" t="s">
        <v>290</v>
      </c>
      <c r="I79" s="25" t="s">
        <v>291</v>
      </c>
      <c r="J79" s="146" t="s">
        <v>97</v>
      </c>
      <c r="K79" s="148" t="s">
        <v>292</v>
      </c>
      <c r="L79" s="149">
        <v>44013</v>
      </c>
      <c r="M79" s="147" t="s">
        <v>47</v>
      </c>
      <c r="N79" s="148" t="s">
        <v>293</v>
      </c>
      <c r="O79" s="150" t="s">
        <v>294</v>
      </c>
      <c r="P79" s="147" t="s">
        <v>50</v>
      </c>
      <c r="Q79" s="151">
        <v>44013</v>
      </c>
      <c r="R79" s="153">
        <v>44377</v>
      </c>
      <c r="S79" s="147" t="s">
        <v>53</v>
      </c>
      <c r="T79" s="143">
        <v>863636.36363636353</v>
      </c>
      <c r="U79" s="51">
        <f>T79*11%</f>
        <v>94999.999999999985</v>
      </c>
      <c r="V79" s="52">
        <f>(T79*10%)*(-1)</f>
        <v>-86363.636363636353</v>
      </c>
      <c r="W79" s="52">
        <f>T79+V79</f>
        <v>777272.72727272718</v>
      </c>
      <c r="X79" s="61"/>
      <c r="Y79" s="62">
        <f>T79+U79</f>
        <v>958636.36363636353</v>
      </c>
      <c r="Z79" s="51">
        <f>T79</f>
        <v>863636.36363636353</v>
      </c>
      <c r="AA79" s="53">
        <f>Februari!AE78</f>
        <v>0</v>
      </c>
      <c r="AB79" s="62"/>
      <c r="AC79" s="62"/>
      <c r="AD79" s="53">
        <f t="shared" ref="AD79:AD85" si="28">AB79+AC79</f>
        <v>0</v>
      </c>
      <c r="AE79" s="53">
        <f t="shared" ref="AE79:AE85" si="29">AA79+AD79</f>
        <v>0</v>
      </c>
      <c r="AF79" s="61"/>
    </row>
    <row r="80" spans="1:32" x14ac:dyDescent="0.25">
      <c r="A80" s="8">
        <f>A79+1</f>
        <v>2</v>
      </c>
      <c r="B80" s="140" t="s">
        <v>39</v>
      </c>
      <c r="C80" s="141" t="s">
        <v>287</v>
      </c>
      <c r="D80" s="142" t="s">
        <v>288</v>
      </c>
      <c r="E80" s="143" t="s">
        <v>295</v>
      </c>
      <c r="F80" s="144">
        <v>10</v>
      </c>
      <c r="G80" s="145">
        <v>0</v>
      </c>
      <c r="H80" s="146" t="s">
        <v>296</v>
      </c>
      <c r="I80" s="25" t="s">
        <v>291</v>
      </c>
      <c r="J80" s="146" t="s">
        <v>58</v>
      </c>
      <c r="K80" s="148" t="s">
        <v>297</v>
      </c>
      <c r="L80" s="151">
        <v>44230</v>
      </c>
      <c r="M80" s="147" t="s">
        <v>47</v>
      </c>
      <c r="N80" s="143" t="s">
        <v>298</v>
      </c>
      <c r="O80" s="150" t="s">
        <v>296</v>
      </c>
      <c r="P80" s="147" t="s">
        <v>50</v>
      </c>
      <c r="Q80" s="151">
        <v>44230</v>
      </c>
      <c r="R80" s="151">
        <v>44594</v>
      </c>
      <c r="S80" s="147" t="s">
        <v>53</v>
      </c>
      <c r="T80" s="143">
        <v>618181.81818181812</v>
      </c>
      <c r="U80" s="51">
        <f t="shared" ref="U80:U85" si="30">T80*11%</f>
        <v>68000</v>
      </c>
      <c r="V80" s="52">
        <f t="shared" ref="V80:V85" si="31">(T80*10%)*(-1)</f>
        <v>-61818.181818181816</v>
      </c>
      <c r="W80" s="52">
        <f t="shared" ref="W80:W85" si="32">T80+V80</f>
        <v>556363.63636363635</v>
      </c>
      <c r="X80" s="61"/>
      <c r="Y80" s="62">
        <f t="shared" ref="Y80:Y85" si="33">T80+U80</f>
        <v>686181.81818181812</v>
      </c>
      <c r="Z80" s="51">
        <f t="shared" ref="Z80:Z85" si="34">T80</f>
        <v>618181.81818181812</v>
      </c>
      <c r="AA80" s="53">
        <f>Februari!AE79</f>
        <v>0</v>
      </c>
      <c r="AB80" s="62"/>
      <c r="AC80" s="62"/>
      <c r="AD80" s="53">
        <f t="shared" si="28"/>
        <v>0</v>
      </c>
      <c r="AE80" s="53">
        <f t="shared" si="29"/>
        <v>0</v>
      </c>
      <c r="AF80" s="61"/>
    </row>
    <row r="81" spans="1:32" x14ac:dyDescent="0.25">
      <c r="A81" s="8">
        <f t="shared" ref="A81:A85" si="35">+A80+1</f>
        <v>3</v>
      </c>
      <c r="B81" s="140" t="s">
        <v>39</v>
      </c>
      <c r="C81" s="141" t="s">
        <v>287</v>
      </c>
      <c r="D81" s="142" t="s">
        <v>288</v>
      </c>
      <c r="E81" s="143" t="s">
        <v>295</v>
      </c>
      <c r="F81" s="144">
        <v>10</v>
      </c>
      <c r="G81" s="145">
        <v>0</v>
      </c>
      <c r="H81" s="146" t="s">
        <v>296</v>
      </c>
      <c r="I81" s="25" t="s">
        <v>291</v>
      </c>
      <c r="J81" s="146" t="s">
        <v>58</v>
      </c>
      <c r="K81" s="148" t="s">
        <v>299</v>
      </c>
      <c r="L81" s="151">
        <v>44230</v>
      </c>
      <c r="M81" s="147" t="s">
        <v>47</v>
      </c>
      <c r="N81" s="143" t="s">
        <v>300</v>
      </c>
      <c r="O81" s="150" t="s">
        <v>296</v>
      </c>
      <c r="P81" s="147" t="s">
        <v>50</v>
      </c>
      <c r="Q81" s="151">
        <v>44230</v>
      </c>
      <c r="R81" s="151">
        <v>44594</v>
      </c>
      <c r="S81" s="147" t="s">
        <v>53</v>
      </c>
      <c r="T81" s="143">
        <v>618181.81818181812</v>
      </c>
      <c r="U81" s="51">
        <f t="shared" si="30"/>
        <v>68000</v>
      </c>
      <c r="V81" s="52">
        <f t="shared" si="31"/>
        <v>-61818.181818181816</v>
      </c>
      <c r="W81" s="52">
        <f t="shared" si="32"/>
        <v>556363.63636363635</v>
      </c>
      <c r="X81" s="61"/>
      <c r="Y81" s="62">
        <f t="shared" si="33"/>
        <v>686181.81818181812</v>
      </c>
      <c r="Z81" s="51">
        <f t="shared" si="34"/>
        <v>618181.81818181812</v>
      </c>
      <c r="AA81" s="53">
        <f>Februari!AE80</f>
        <v>0</v>
      </c>
      <c r="AB81" s="62"/>
      <c r="AC81" s="62"/>
      <c r="AD81" s="53">
        <f t="shared" si="28"/>
        <v>0</v>
      </c>
      <c r="AE81" s="53">
        <f t="shared" si="29"/>
        <v>0</v>
      </c>
      <c r="AF81" s="61"/>
    </row>
    <row r="82" spans="1:32" x14ac:dyDescent="0.25">
      <c r="A82" s="8">
        <f t="shared" si="35"/>
        <v>4</v>
      </c>
      <c r="B82" s="140" t="s">
        <v>39</v>
      </c>
      <c r="C82" s="141" t="s">
        <v>287</v>
      </c>
      <c r="D82" s="142" t="s">
        <v>288</v>
      </c>
      <c r="E82" s="143" t="s">
        <v>295</v>
      </c>
      <c r="F82" s="144">
        <v>10</v>
      </c>
      <c r="G82" s="145">
        <v>0</v>
      </c>
      <c r="H82" s="146" t="s">
        <v>296</v>
      </c>
      <c r="I82" s="25" t="s">
        <v>291</v>
      </c>
      <c r="J82" s="146" t="s">
        <v>58</v>
      </c>
      <c r="K82" s="148" t="s">
        <v>301</v>
      </c>
      <c r="L82" s="151">
        <v>44230</v>
      </c>
      <c r="M82" s="147" t="s">
        <v>47</v>
      </c>
      <c r="N82" s="143" t="s">
        <v>302</v>
      </c>
      <c r="O82" s="150" t="s">
        <v>296</v>
      </c>
      <c r="P82" s="147" t="s">
        <v>50</v>
      </c>
      <c r="Q82" s="151">
        <v>44230</v>
      </c>
      <c r="R82" s="151">
        <v>44594</v>
      </c>
      <c r="S82" s="147" t="s">
        <v>53</v>
      </c>
      <c r="T82" s="143">
        <v>618181.81818181812</v>
      </c>
      <c r="U82" s="51">
        <f t="shared" si="30"/>
        <v>68000</v>
      </c>
      <c r="V82" s="52">
        <f t="shared" si="31"/>
        <v>-61818.181818181816</v>
      </c>
      <c r="W82" s="52">
        <f t="shared" si="32"/>
        <v>556363.63636363635</v>
      </c>
      <c r="X82" s="61"/>
      <c r="Y82" s="62">
        <f t="shared" si="33"/>
        <v>686181.81818181812</v>
      </c>
      <c r="Z82" s="51">
        <f t="shared" si="34"/>
        <v>618181.81818181812</v>
      </c>
      <c r="AA82" s="53">
        <f>Februari!AE81</f>
        <v>0</v>
      </c>
      <c r="AB82" s="62"/>
      <c r="AC82" s="62"/>
      <c r="AD82" s="53">
        <f t="shared" si="28"/>
        <v>0</v>
      </c>
      <c r="AE82" s="53">
        <f t="shared" si="29"/>
        <v>0</v>
      </c>
      <c r="AF82" s="61"/>
    </row>
    <row r="83" spans="1:32" x14ac:dyDescent="0.25">
      <c r="A83" s="8">
        <f t="shared" si="35"/>
        <v>5</v>
      </c>
      <c r="B83" s="140" t="s">
        <v>39</v>
      </c>
      <c r="C83" s="141" t="s">
        <v>287</v>
      </c>
      <c r="D83" s="142" t="s">
        <v>288</v>
      </c>
      <c r="E83" s="143" t="s">
        <v>295</v>
      </c>
      <c r="F83" s="144">
        <v>10</v>
      </c>
      <c r="G83" s="145">
        <v>0</v>
      </c>
      <c r="H83" s="146" t="s">
        <v>296</v>
      </c>
      <c r="I83" s="25" t="s">
        <v>291</v>
      </c>
      <c r="J83" s="146" t="s">
        <v>58</v>
      </c>
      <c r="K83" s="148" t="s">
        <v>303</v>
      </c>
      <c r="L83" s="151">
        <v>44230</v>
      </c>
      <c r="M83" s="147" t="s">
        <v>47</v>
      </c>
      <c r="N83" s="143" t="s">
        <v>304</v>
      </c>
      <c r="O83" s="150" t="s">
        <v>296</v>
      </c>
      <c r="P83" s="147" t="s">
        <v>50</v>
      </c>
      <c r="Q83" s="151">
        <v>44230</v>
      </c>
      <c r="R83" s="151">
        <v>44594</v>
      </c>
      <c r="S83" s="147" t="s">
        <v>53</v>
      </c>
      <c r="T83" s="143">
        <v>618181.81818181812</v>
      </c>
      <c r="U83" s="51">
        <f t="shared" si="30"/>
        <v>68000</v>
      </c>
      <c r="V83" s="52">
        <f t="shared" si="31"/>
        <v>-61818.181818181816</v>
      </c>
      <c r="W83" s="52">
        <f t="shared" si="32"/>
        <v>556363.63636363635</v>
      </c>
      <c r="X83" s="61"/>
      <c r="Y83" s="62">
        <f t="shared" si="33"/>
        <v>686181.81818181812</v>
      </c>
      <c r="Z83" s="51">
        <f t="shared" si="34"/>
        <v>618181.81818181812</v>
      </c>
      <c r="AA83" s="53">
        <f>Februari!AE82</f>
        <v>0</v>
      </c>
      <c r="AB83" s="62"/>
      <c r="AC83" s="62"/>
      <c r="AD83" s="53">
        <f t="shared" si="28"/>
        <v>0</v>
      </c>
      <c r="AE83" s="53">
        <f t="shared" si="29"/>
        <v>0</v>
      </c>
      <c r="AF83" s="61"/>
    </row>
    <row r="84" spans="1:32" x14ac:dyDescent="0.25">
      <c r="A84" s="8">
        <f t="shared" si="35"/>
        <v>6</v>
      </c>
      <c r="B84" s="140" t="s">
        <v>39</v>
      </c>
      <c r="C84" s="141" t="s">
        <v>287</v>
      </c>
      <c r="D84" s="142" t="s">
        <v>288</v>
      </c>
      <c r="E84" s="143" t="s">
        <v>295</v>
      </c>
      <c r="F84" s="144">
        <v>10</v>
      </c>
      <c r="G84" s="145">
        <v>0</v>
      </c>
      <c r="H84" s="146" t="s">
        <v>296</v>
      </c>
      <c r="I84" s="25" t="s">
        <v>291</v>
      </c>
      <c r="J84" s="146" t="s">
        <v>58</v>
      </c>
      <c r="K84" s="148" t="s">
        <v>305</v>
      </c>
      <c r="L84" s="151">
        <v>44230</v>
      </c>
      <c r="M84" s="147" t="s">
        <v>47</v>
      </c>
      <c r="N84" s="143" t="s">
        <v>306</v>
      </c>
      <c r="O84" s="150" t="s">
        <v>296</v>
      </c>
      <c r="P84" s="147" t="s">
        <v>50</v>
      </c>
      <c r="Q84" s="151">
        <v>44230</v>
      </c>
      <c r="R84" s="151">
        <v>44594</v>
      </c>
      <c r="S84" s="147" t="s">
        <v>53</v>
      </c>
      <c r="T84" s="143">
        <v>618181.81818181812</v>
      </c>
      <c r="U84" s="51">
        <f t="shared" si="30"/>
        <v>68000</v>
      </c>
      <c r="V84" s="52">
        <f t="shared" si="31"/>
        <v>-61818.181818181816</v>
      </c>
      <c r="W84" s="52">
        <f t="shared" si="32"/>
        <v>556363.63636363635</v>
      </c>
      <c r="X84" s="61"/>
      <c r="Y84" s="62">
        <f t="shared" si="33"/>
        <v>686181.81818181812</v>
      </c>
      <c r="Z84" s="51">
        <f t="shared" si="34"/>
        <v>618181.81818181812</v>
      </c>
      <c r="AA84" s="53">
        <f>Februari!AE83</f>
        <v>0</v>
      </c>
      <c r="AB84" s="62"/>
      <c r="AC84" s="62"/>
      <c r="AD84" s="53">
        <f t="shared" si="28"/>
        <v>0</v>
      </c>
      <c r="AE84" s="53">
        <f t="shared" si="29"/>
        <v>0</v>
      </c>
      <c r="AF84" s="61"/>
    </row>
    <row r="85" spans="1:32" x14ac:dyDescent="0.25">
      <c r="A85" s="315">
        <f t="shared" si="35"/>
        <v>7</v>
      </c>
      <c r="B85" s="140" t="s">
        <v>39</v>
      </c>
      <c r="C85" s="141" t="s">
        <v>287</v>
      </c>
      <c r="D85" s="142" t="s">
        <v>288</v>
      </c>
      <c r="E85" s="143" t="s">
        <v>307</v>
      </c>
      <c r="F85" s="144">
        <v>0</v>
      </c>
      <c r="G85" s="145">
        <v>0</v>
      </c>
      <c r="H85" s="146">
        <v>0</v>
      </c>
      <c r="I85" s="25" t="s">
        <v>291</v>
      </c>
      <c r="J85" s="146" t="s">
        <v>308</v>
      </c>
      <c r="K85" s="148" t="s">
        <v>309</v>
      </c>
      <c r="L85" s="151">
        <v>44714</v>
      </c>
      <c r="M85" s="147" t="s">
        <v>47</v>
      </c>
      <c r="N85" s="143" t="s">
        <v>310</v>
      </c>
      <c r="O85" s="150" t="s">
        <v>296</v>
      </c>
      <c r="P85" s="147" t="s">
        <v>50</v>
      </c>
      <c r="Q85" s="151">
        <v>44714</v>
      </c>
      <c r="R85" s="151">
        <v>45078</v>
      </c>
      <c r="S85" s="147" t="s">
        <v>53</v>
      </c>
      <c r="T85" s="143">
        <v>18018018.018018018</v>
      </c>
      <c r="U85" s="51">
        <f t="shared" si="30"/>
        <v>1981981.981981982</v>
      </c>
      <c r="V85" s="52">
        <f t="shared" si="31"/>
        <v>-1801801.8018018019</v>
      </c>
      <c r="W85" s="52">
        <f t="shared" si="32"/>
        <v>16216216.216216216</v>
      </c>
      <c r="X85" s="61"/>
      <c r="Y85" s="62">
        <f t="shared" si="33"/>
        <v>20000000</v>
      </c>
      <c r="Z85" s="51">
        <f t="shared" si="34"/>
        <v>18018018.018018018</v>
      </c>
      <c r="AA85" s="53">
        <f>Februari!AE84</f>
        <v>22522523</v>
      </c>
      <c r="AB85" s="62"/>
      <c r="AC85" s="62"/>
      <c r="AD85" s="53">
        <f t="shared" si="28"/>
        <v>0</v>
      </c>
      <c r="AE85" s="53">
        <f t="shared" si="29"/>
        <v>22522523</v>
      </c>
      <c r="AF85" s="61"/>
    </row>
    <row r="86" spans="1:32" x14ac:dyDescent="0.25">
      <c r="A86" s="334"/>
      <c r="B86" s="9"/>
      <c r="C86" s="10"/>
      <c r="D86" s="11"/>
      <c r="E86" s="12"/>
      <c r="F86" s="13" t="s">
        <v>38</v>
      </c>
      <c r="G86" s="13">
        <v>0</v>
      </c>
      <c r="H86" s="13">
        <v>0</v>
      </c>
      <c r="I86" s="13"/>
      <c r="J86" s="13"/>
      <c r="K86" s="13"/>
      <c r="L86" s="155"/>
      <c r="M86" s="13"/>
      <c r="N86" s="13"/>
      <c r="O86" s="13"/>
      <c r="P86" s="13"/>
      <c r="Q86" s="155"/>
      <c r="R86" s="155"/>
      <c r="S86" s="13"/>
      <c r="T86" s="13">
        <f>SUM(T79:T85)</f>
        <v>21972563.472563475</v>
      </c>
      <c r="U86" s="55">
        <f t="shared" ref="U86:Y86" si="36">SUM(U79:U85)</f>
        <v>2416981.981981982</v>
      </c>
      <c r="V86" s="55">
        <f t="shared" si="36"/>
        <v>-2197256.3472563475</v>
      </c>
      <c r="W86" s="55">
        <f t="shared" si="36"/>
        <v>19775307.125307124</v>
      </c>
      <c r="X86" s="55">
        <f t="shared" si="36"/>
        <v>0</v>
      </c>
      <c r="Y86" s="55">
        <f t="shared" si="36"/>
        <v>24389545.454545453</v>
      </c>
      <c r="Z86" s="55">
        <f>SUM(Z79:Z85)</f>
        <v>21972563.472563475</v>
      </c>
      <c r="AA86" s="55">
        <f t="shared" ref="AA86:AB86" si="37">SUM(AA79:AA85)</f>
        <v>22522523</v>
      </c>
      <c r="AB86" s="55">
        <f t="shared" si="37"/>
        <v>0</v>
      </c>
      <c r="AC86" s="55">
        <f t="shared" ref="AC86:AE86" si="38">SUM(AC79:AC85)</f>
        <v>0</v>
      </c>
      <c r="AD86" s="55">
        <f t="shared" si="38"/>
        <v>0</v>
      </c>
      <c r="AE86" s="55">
        <f t="shared" si="38"/>
        <v>22522523</v>
      </c>
      <c r="AF86" s="55">
        <v>0</v>
      </c>
    </row>
    <row r="87" spans="1:32" x14ac:dyDescent="0.25">
      <c r="A87" s="14" t="s">
        <v>311</v>
      </c>
      <c r="B87" s="140"/>
      <c r="C87" s="141"/>
      <c r="D87" s="142"/>
      <c r="E87" s="143"/>
      <c r="F87" s="144"/>
      <c r="G87" s="176"/>
      <c r="H87" s="177"/>
      <c r="I87" s="147"/>
      <c r="J87" s="177"/>
      <c r="K87" s="148"/>
      <c r="L87" s="149"/>
      <c r="M87" s="147"/>
      <c r="N87" s="143"/>
      <c r="O87" s="150"/>
      <c r="P87" s="147"/>
      <c r="Q87" s="149"/>
      <c r="R87" s="149"/>
      <c r="S87" s="147"/>
      <c r="T87" s="143"/>
      <c r="U87" s="51"/>
      <c r="V87" s="52">
        <f>(T92*10%)*(-1)</f>
        <v>0</v>
      </c>
      <c r="W87" s="52"/>
      <c r="X87" s="61"/>
      <c r="Y87" s="62"/>
      <c r="Z87" s="51"/>
      <c r="AA87" s="53">
        <f>Februari!AE86</f>
        <v>0</v>
      </c>
      <c r="AB87" s="62"/>
      <c r="AC87" s="62"/>
      <c r="AD87" s="62"/>
      <c r="AE87" s="62"/>
      <c r="AF87" s="65"/>
    </row>
    <row r="88" spans="1:32" x14ac:dyDescent="0.25">
      <c r="A88" s="8">
        <v>1</v>
      </c>
      <c r="B88" s="140" t="s">
        <v>39</v>
      </c>
      <c r="C88" s="141" t="s">
        <v>312</v>
      </c>
      <c r="D88" s="142" t="s">
        <v>313</v>
      </c>
      <c r="E88" s="143" t="s">
        <v>314</v>
      </c>
      <c r="F88" s="144" t="s">
        <v>315</v>
      </c>
      <c r="G88" s="145">
        <v>0</v>
      </c>
      <c r="H88" s="146" t="s">
        <v>316</v>
      </c>
      <c r="I88" s="147" t="s">
        <v>317</v>
      </c>
      <c r="J88" s="146" t="s">
        <v>318</v>
      </c>
      <c r="K88" s="148" t="s">
        <v>319</v>
      </c>
      <c r="L88" s="152">
        <v>44440</v>
      </c>
      <c r="M88" s="147" t="s">
        <v>47</v>
      </c>
      <c r="N88" s="143" t="s">
        <v>320</v>
      </c>
      <c r="O88" s="150" t="s">
        <v>321</v>
      </c>
      <c r="P88" s="147" t="s">
        <v>50</v>
      </c>
      <c r="Q88" s="152">
        <v>44440</v>
      </c>
      <c r="R88" s="152">
        <v>44804</v>
      </c>
      <c r="S88" s="147" t="s">
        <v>53</v>
      </c>
      <c r="T88" s="143">
        <v>44000000</v>
      </c>
      <c r="U88" s="51">
        <f>T88*11%</f>
        <v>4840000</v>
      </c>
      <c r="V88" s="52">
        <f>(T88*10%)*(-1)</f>
        <v>-4400000</v>
      </c>
      <c r="W88" s="52">
        <f>T88+V88</f>
        <v>39600000</v>
      </c>
      <c r="X88" s="185"/>
      <c r="Y88" s="62">
        <f t="shared" ref="Y88:Y91" si="39">T88+U88</f>
        <v>48840000</v>
      </c>
      <c r="Z88" s="51">
        <f t="shared" ref="Z88:Z91" si="40">T88</f>
        <v>44000000</v>
      </c>
      <c r="AA88" s="53">
        <f>Februari!AE87</f>
        <v>0</v>
      </c>
      <c r="AB88" s="187"/>
      <c r="AC88" s="187"/>
      <c r="AD88" s="187">
        <f t="shared" ref="AD88:AD91" si="41">AB88+AC88</f>
        <v>0</v>
      </c>
      <c r="AE88" s="187">
        <f t="shared" ref="AE88:AE91" si="42">AA88+AD88</f>
        <v>0</v>
      </c>
      <c r="AF88" s="166"/>
    </row>
    <row r="89" spans="1:32" x14ac:dyDescent="0.25">
      <c r="A89" s="8">
        <f>+A88+1</f>
        <v>2</v>
      </c>
      <c r="B89" s="140" t="s">
        <v>39</v>
      </c>
      <c r="C89" s="141" t="s">
        <v>312</v>
      </c>
      <c r="D89" s="142" t="s">
        <v>322</v>
      </c>
      <c r="E89" s="143" t="s">
        <v>323</v>
      </c>
      <c r="F89" s="144">
        <v>100</v>
      </c>
      <c r="G89" s="145">
        <v>0</v>
      </c>
      <c r="H89" s="146" t="s">
        <v>324</v>
      </c>
      <c r="I89" s="25" t="s">
        <v>517</v>
      </c>
      <c r="J89" s="146" t="s">
        <v>326</v>
      </c>
      <c r="K89" s="148" t="s">
        <v>327</v>
      </c>
      <c r="L89" s="149">
        <v>44526</v>
      </c>
      <c r="M89" s="147" t="s">
        <v>47</v>
      </c>
      <c r="N89" s="143" t="s">
        <v>328</v>
      </c>
      <c r="O89" s="150" t="s">
        <v>324</v>
      </c>
      <c r="P89" s="147" t="s">
        <v>50</v>
      </c>
      <c r="Q89" s="149">
        <v>44526</v>
      </c>
      <c r="R89" s="152">
        <v>44890</v>
      </c>
      <c r="S89" s="147" t="s">
        <v>53</v>
      </c>
      <c r="T89" s="143">
        <v>2750000</v>
      </c>
      <c r="U89" s="51">
        <f t="shared" ref="U89:U92" si="43">T89*11%</f>
        <v>302500</v>
      </c>
      <c r="V89" s="52">
        <f t="shared" ref="V89:V91" si="44">(T89*10%)*(-1)</f>
        <v>-275000</v>
      </c>
      <c r="W89" s="52">
        <f t="shared" ref="W89:W91" si="45">T89+V89</f>
        <v>2475000</v>
      </c>
      <c r="X89" s="130">
        <f>SUM(X88:X88)</f>
        <v>0</v>
      </c>
      <c r="Y89" s="62">
        <f t="shared" si="39"/>
        <v>3052500</v>
      </c>
      <c r="Z89" s="51">
        <f t="shared" si="40"/>
        <v>2750000</v>
      </c>
      <c r="AA89" s="53">
        <f>Februari!AE88</f>
        <v>0</v>
      </c>
      <c r="AB89" s="130"/>
      <c r="AC89" s="130"/>
      <c r="AD89" s="187">
        <f t="shared" si="41"/>
        <v>0</v>
      </c>
      <c r="AE89" s="187">
        <f t="shared" si="42"/>
        <v>0</v>
      </c>
      <c r="AF89" s="130"/>
    </row>
    <row r="90" spans="1:32" x14ac:dyDescent="0.25">
      <c r="A90" s="335">
        <f t="shared" ref="A90:A92" si="46">+A89+1</f>
        <v>3</v>
      </c>
      <c r="B90" s="140" t="s">
        <v>39</v>
      </c>
      <c r="C90" s="141" t="s">
        <v>312</v>
      </c>
      <c r="D90" s="142" t="s">
        <v>322</v>
      </c>
      <c r="E90" s="143" t="s">
        <v>323</v>
      </c>
      <c r="F90" s="144"/>
      <c r="G90" s="145"/>
      <c r="H90" s="146"/>
      <c r="I90" s="25" t="s">
        <v>517</v>
      </c>
      <c r="J90" s="146" t="s">
        <v>518</v>
      </c>
      <c r="K90" s="148"/>
      <c r="L90" s="149"/>
      <c r="M90" s="147" t="s">
        <v>47</v>
      </c>
      <c r="N90" s="143" t="s">
        <v>516</v>
      </c>
      <c r="O90" s="150" t="s">
        <v>519</v>
      </c>
      <c r="P90" s="147" t="s">
        <v>50</v>
      </c>
      <c r="Q90" s="149"/>
      <c r="R90" s="152"/>
      <c r="S90" s="147" t="s">
        <v>502</v>
      </c>
      <c r="T90" s="143">
        <v>2752252.2522522523</v>
      </c>
      <c r="U90" s="51">
        <f t="shared" ref="U90" si="47">T90*11%</f>
        <v>302747.74774774775</v>
      </c>
      <c r="V90" s="52">
        <f t="shared" ref="V90" si="48">(T90*10%)*(-1)</f>
        <v>-275225.22522522527</v>
      </c>
      <c r="W90" s="52">
        <f t="shared" si="45"/>
        <v>2477027.0270270272</v>
      </c>
      <c r="X90" s="130">
        <f>SUM(X89:X89)</f>
        <v>0</v>
      </c>
      <c r="Y90" s="62">
        <f t="shared" ref="Y90" si="49">T90+U90</f>
        <v>3055000</v>
      </c>
      <c r="Z90" s="51"/>
      <c r="AA90" s="53">
        <f>Februari!AE89</f>
        <v>0</v>
      </c>
      <c r="AB90" s="161"/>
      <c r="AC90" s="161"/>
      <c r="AD90" s="138"/>
      <c r="AE90" s="138"/>
      <c r="AF90" s="161"/>
    </row>
    <row r="91" spans="1:32" x14ac:dyDescent="0.25">
      <c r="A91" s="8">
        <f t="shared" si="46"/>
        <v>4</v>
      </c>
      <c r="B91" s="140" t="s">
        <v>39</v>
      </c>
      <c r="C91" s="141" t="s">
        <v>312</v>
      </c>
      <c r="D91" s="142" t="s">
        <v>322</v>
      </c>
      <c r="E91" s="143" t="s">
        <v>329</v>
      </c>
      <c r="F91" s="144">
        <v>75</v>
      </c>
      <c r="G91" s="145">
        <v>0</v>
      </c>
      <c r="H91" s="146" t="s">
        <v>324</v>
      </c>
      <c r="I91" s="25" t="s">
        <v>325</v>
      </c>
      <c r="J91" s="146" t="s">
        <v>330</v>
      </c>
      <c r="K91" s="148" t="s">
        <v>331</v>
      </c>
      <c r="L91" s="149">
        <v>44481</v>
      </c>
      <c r="M91" s="147" t="s">
        <v>47</v>
      </c>
      <c r="N91" s="148" t="s">
        <v>332</v>
      </c>
      <c r="O91" s="150" t="s">
        <v>333</v>
      </c>
      <c r="P91" s="147" t="s">
        <v>50</v>
      </c>
      <c r="Q91" s="149" t="s">
        <v>127</v>
      </c>
      <c r="R91" s="149" t="s">
        <v>128</v>
      </c>
      <c r="S91" s="147" t="s">
        <v>53</v>
      </c>
      <c r="T91" s="143">
        <v>3554545.4545454546</v>
      </c>
      <c r="U91" s="51">
        <f t="shared" si="43"/>
        <v>391000</v>
      </c>
      <c r="V91" s="52">
        <f t="shared" si="44"/>
        <v>-355454.54545454547</v>
      </c>
      <c r="W91" s="52">
        <f t="shared" si="45"/>
        <v>3199090.9090909092</v>
      </c>
      <c r="X91" s="66"/>
      <c r="Y91" s="62">
        <f t="shared" si="39"/>
        <v>3945545.4545454546</v>
      </c>
      <c r="Z91" s="51">
        <f t="shared" si="40"/>
        <v>3554545.4545454546</v>
      </c>
      <c r="AA91" s="53">
        <f>Februari!AE89</f>
        <v>0</v>
      </c>
      <c r="AB91" s="130"/>
      <c r="AC91" s="130"/>
      <c r="AD91" s="187">
        <f t="shared" si="41"/>
        <v>0</v>
      </c>
      <c r="AE91" s="187">
        <f t="shared" si="42"/>
        <v>0</v>
      </c>
      <c r="AF91" s="130"/>
    </row>
    <row r="92" spans="1:32" x14ac:dyDescent="0.25">
      <c r="A92" s="8">
        <f t="shared" si="46"/>
        <v>5</v>
      </c>
      <c r="B92" s="140"/>
      <c r="C92" s="141"/>
      <c r="D92" s="142"/>
      <c r="E92" s="143" t="s">
        <v>508</v>
      </c>
      <c r="F92" s="144"/>
      <c r="G92" s="145"/>
      <c r="H92" s="146"/>
      <c r="I92" s="25"/>
      <c r="J92" s="146"/>
      <c r="K92" s="148"/>
      <c r="L92" s="152"/>
      <c r="M92" s="147"/>
      <c r="N92" s="143" t="s">
        <v>501</v>
      </c>
      <c r="O92" s="150"/>
      <c r="P92" s="180"/>
      <c r="Q92" s="152"/>
      <c r="R92" s="152"/>
      <c r="S92" s="147"/>
      <c r="T92" s="143"/>
      <c r="U92" s="186">
        <f t="shared" si="43"/>
        <v>0</v>
      </c>
      <c r="V92" s="66"/>
      <c r="W92" s="66"/>
      <c r="X92" s="66"/>
      <c r="Y92" s="66"/>
      <c r="Z92" s="66"/>
      <c r="AA92" s="53">
        <f>Februari!AE90</f>
        <v>4500000</v>
      </c>
      <c r="AB92" s="188"/>
      <c r="AC92" s="188"/>
      <c r="AD92" s="187">
        <f t="shared" ref="AD92" si="50">AB92+AC92</f>
        <v>0</v>
      </c>
      <c r="AE92" s="187">
        <f t="shared" ref="AE92" si="51">AA92+AD92</f>
        <v>4500000</v>
      </c>
      <c r="AF92" s="188"/>
    </row>
    <row r="93" spans="1:32" x14ac:dyDescent="0.25">
      <c r="A93" s="334"/>
      <c r="B93" s="9"/>
      <c r="C93" s="10"/>
      <c r="D93" s="11"/>
      <c r="E93" s="12"/>
      <c r="F93" s="13" t="s">
        <v>38</v>
      </c>
      <c r="G93" s="13">
        <v>0</v>
      </c>
      <c r="H93" s="13">
        <v>0</v>
      </c>
      <c r="I93" s="13"/>
      <c r="J93" s="13"/>
      <c r="K93" s="13"/>
      <c r="L93" s="155"/>
      <c r="M93" s="13"/>
      <c r="N93" s="13"/>
      <c r="O93" s="13"/>
      <c r="P93" s="13"/>
      <c r="Q93" s="155"/>
      <c r="R93" s="155"/>
      <c r="S93" s="13"/>
      <c r="T93" s="13">
        <f>SUM(T88:T92)</f>
        <v>53056797.706797704</v>
      </c>
      <c r="U93" s="13">
        <f t="shared" ref="U93:AE93" si="52">SUM(U88:U92)</f>
        <v>5836247.7477477482</v>
      </c>
      <c r="V93" s="13">
        <f t="shared" si="52"/>
        <v>-5305679.770679771</v>
      </c>
      <c r="W93" s="13">
        <f t="shared" si="52"/>
        <v>47751117.936117932</v>
      </c>
      <c r="X93" s="13">
        <f t="shared" si="52"/>
        <v>0</v>
      </c>
      <c r="Y93" s="13">
        <f t="shared" si="52"/>
        <v>58893045.454545453</v>
      </c>
      <c r="Z93" s="13">
        <f t="shared" si="52"/>
        <v>50304545.454545453</v>
      </c>
      <c r="AA93" s="13">
        <f t="shared" si="52"/>
        <v>4500000</v>
      </c>
      <c r="AB93" s="13">
        <f t="shared" si="52"/>
        <v>0</v>
      </c>
      <c r="AC93" s="13">
        <f t="shared" si="52"/>
        <v>0</v>
      </c>
      <c r="AD93" s="13">
        <f t="shared" si="52"/>
        <v>0</v>
      </c>
      <c r="AE93" s="13">
        <f t="shared" si="52"/>
        <v>4500000</v>
      </c>
      <c r="AF93" s="55"/>
    </row>
    <row r="94" spans="1:32" x14ac:dyDescent="0.25">
      <c r="A94" s="14" t="s">
        <v>334</v>
      </c>
      <c r="B94" s="140"/>
      <c r="C94" s="3"/>
      <c r="D94" s="34"/>
      <c r="E94" s="7"/>
      <c r="F94" s="35"/>
      <c r="G94" s="36"/>
      <c r="H94" s="37"/>
      <c r="I94" s="5"/>
      <c r="J94" s="37"/>
      <c r="K94" s="38"/>
      <c r="L94" s="182"/>
      <c r="M94" s="5"/>
      <c r="N94" s="38"/>
      <c r="O94" s="4"/>
      <c r="P94" s="5"/>
      <c r="Q94" s="182"/>
      <c r="R94" s="182"/>
      <c r="S94" s="5"/>
      <c r="T94" s="7"/>
      <c r="U94" s="189"/>
      <c r="V94" s="189"/>
      <c r="W94" s="189"/>
      <c r="X94" s="189"/>
      <c r="Y94" s="189"/>
      <c r="Z94" s="189"/>
      <c r="AA94" s="53">
        <f>Februari!AE92</f>
        <v>0</v>
      </c>
      <c r="AB94" s="189"/>
      <c r="AC94" s="189"/>
      <c r="AD94" s="189"/>
      <c r="AE94" s="189"/>
      <c r="AF94" s="189"/>
    </row>
    <row r="95" spans="1:32" x14ac:dyDescent="0.25">
      <c r="A95" s="315"/>
      <c r="B95" s="140"/>
      <c r="C95" s="183"/>
      <c r="D95" s="174"/>
      <c r="E95" s="28"/>
      <c r="F95" s="29"/>
      <c r="G95" s="28"/>
      <c r="H95" s="32"/>
      <c r="I95" s="31"/>
      <c r="J95" s="32"/>
      <c r="K95" s="39"/>
      <c r="L95" s="175"/>
      <c r="M95" s="32"/>
      <c r="N95" s="28"/>
      <c r="O95" s="32"/>
      <c r="P95" s="32"/>
      <c r="Q95" s="175"/>
      <c r="R95" s="175"/>
      <c r="S95" s="32"/>
      <c r="T95" s="28"/>
      <c r="U95" s="188"/>
      <c r="V95" s="188"/>
      <c r="W95" s="188"/>
      <c r="X95" s="188"/>
      <c r="Y95" s="188"/>
      <c r="Z95" s="188"/>
      <c r="AA95" s="53">
        <f>Februari!AE93</f>
        <v>0</v>
      </c>
      <c r="AB95" s="188"/>
      <c r="AC95" s="188"/>
      <c r="AD95" s="188"/>
      <c r="AE95" s="188"/>
      <c r="AF95" s="188"/>
    </row>
    <row r="96" spans="1:32" x14ac:dyDescent="0.25">
      <c r="A96" s="334"/>
      <c r="B96" s="316"/>
      <c r="C96" s="317"/>
      <c r="D96" s="318"/>
      <c r="E96" s="319"/>
      <c r="F96" s="320">
        <v>0</v>
      </c>
      <c r="G96" s="320">
        <v>0</v>
      </c>
      <c r="H96" s="320">
        <v>0</v>
      </c>
      <c r="I96" s="320"/>
      <c r="J96" s="320"/>
      <c r="K96" s="320"/>
      <c r="L96" s="321"/>
      <c r="M96" s="320"/>
      <c r="N96" s="320"/>
      <c r="O96" s="320"/>
      <c r="P96" s="320"/>
      <c r="Q96" s="321"/>
      <c r="R96" s="321"/>
      <c r="S96" s="320"/>
      <c r="T96" s="320">
        <v>0</v>
      </c>
      <c r="U96" s="320">
        <v>0</v>
      </c>
      <c r="V96" s="320">
        <v>0</v>
      </c>
      <c r="W96" s="320">
        <v>0</v>
      </c>
      <c r="X96" s="320">
        <v>0</v>
      </c>
      <c r="Y96" s="320">
        <v>0</v>
      </c>
      <c r="Z96" s="320">
        <v>0</v>
      </c>
      <c r="AA96" s="320">
        <v>0</v>
      </c>
      <c r="AB96" s="320">
        <v>0</v>
      </c>
      <c r="AC96" s="320">
        <v>0</v>
      </c>
      <c r="AD96" s="320">
        <v>0</v>
      </c>
      <c r="AE96" s="320">
        <v>0</v>
      </c>
      <c r="AF96" s="320">
        <v>0</v>
      </c>
    </row>
    <row r="97" spans="1:32" x14ac:dyDescent="0.25">
      <c r="A97" s="322" t="s">
        <v>335</v>
      </c>
      <c r="B97" s="323"/>
      <c r="C97" s="324"/>
      <c r="D97" s="325"/>
      <c r="E97" s="326"/>
      <c r="F97" s="327"/>
      <c r="G97" s="323"/>
      <c r="H97" s="323"/>
      <c r="I97" s="328"/>
      <c r="J97" s="323"/>
      <c r="K97" s="329"/>
      <c r="L97" s="330"/>
      <c r="M97" s="323"/>
      <c r="N97" s="326"/>
      <c r="O97" s="323"/>
      <c r="P97" s="323"/>
      <c r="Q97" s="330"/>
      <c r="R97" s="330"/>
      <c r="S97" s="323"/>
      <c r="T97" s="326"/>
      <c r="U97" s="189"/>
      <c r="V97" s="189"/>
      <c r="W97" s="189"/>
      <c r="X97" s="189"/>
      <c r="Y97" s="189"/>
      <c r="Z97" s="189"/>
      <c r="AA97" s="331">
        <f>Februari!AE95</f>
        <v>0</v>
      </c>
      <c r="AB97" s="189"/>
      <c r="AC97" s="189"/>
      <c r="AD97" s="189"/>
      <c r="AE97" s="189"/>
      <c r="AF97" s="189"/>
    </row>
    <row r="98" spans="1:32" x14ac:dyDescent="0.25">
      <c r="A98" s="147">
        <v>1</v>
      </c>
      <c r="B98" s="150" t="s">
        <v>39</v>
      </c>
      <c r="C98" s="147" t="s">
        <v>40</v>
      </c>
      <c r="D98" s="332" t="s">
        <v>41</v>
      </c>
      <c r="E98" s="143" t="s">
        <v>336</v>
      </c>
      <c r="F98" s="144">
        <v>150</v>
      </c>
      <c r="G98" s="145">
        <v>0</v>
      </c>
      <c r="H98" s="146" t="s">
        <v>337</v>
      </c>
      <c r="I98" s="147" t="s">
        <v>338</v>
      </c>
      <c r="J98" s="146" t="s">
        <v>339</v>
      </c>
      <c r="K98" s="148" t="s">
        <v>340</v>
      </c>
      <c r="L98" s="152">
        <v>43927</v>
      </c>
      <c r="M98" s="147" t="s">
        <v>47</v>
      </c>
      <c r="N98" s="143" t="s">
        <v>341</v>
      </c>
      <c r="O98" s="150" t="s">
        <v>342</v>
      </c>
      <c r="P98" s="147" t="s">
        <v>50</v>
      </c>
      <c r="Q98" s="152">
        <v>44739</v>
      </c>
      <c r="R98" s="152">
        <v>45438</v>
      </c>
      <c r="S98" s="147" t="s">
        <v>53</v>
      </c>
      <c r="T98" s="143">
        <v>15000000</v>
      </c>
      <c r="U98" s="137">
        <f t="shared" ref="U98" si="53">T98*11%</f>
        <v>1650000</v>
      </c>
      <c r="V98" s="137">
        <f>(T98*10%)*(-1)</f>
        <v>-1500000</v>
      </c>
      <c r="W98" s="137">
        <f>T98+V98</f>
        <v>13500000</v>
      </c>
      <c r="X98" s="136"/>
      <c r="Y98" s="138">
        <f>T98+U98</f>
        <v>16650000</v>
      </c>
      <c r="Z98" s="137">
        <f>T98</f>
        <v>15000000</v>
      </c>
      <c r="AA98" s="53"/>
      <c r="AB98" s="62"/>
      <c r="AC98" s="62"/>
      <c r="AD98" s="53">
        <f t="shared" ref="AD98" si="54">AB98+AC98</f>
        <v>0</v>
      </c>
      <c r="AE98" s="53">
        <f t="shared" ref="AE98" si="55">AA98+AD98</f>
        <v>0</v>
      </c>
      <c r="AF98" s="333"/>
    </row>
    <row r="99" spans="1:32" s="301" customFormat="1" x14ac:dyDescent="0.25">
      <c r="A99" s="307">
        <v>2</v>
      </c>
      <c r="B99" s="309" t="s">
        <v>39</v>
      </c>
      <c r="C99" s="307" t="s">
        <v>40</v>
      </c>
      <c r="D99" s="344" t="s">
        <v>41</v>
      </c>
      <c r="E99" s="308" t="s">
        <v>336</v>
      </c>
      <c r="F99" s="303">
        <v>24</v>
      </c>
      <c r="G99" s="304"/>
      <c r="H99" s="305" t="s">
        <v>337</v>
      </c>
      <c r="I99" s="307"/>
      <c r="J99" s="305" t="s">
        <v>510</v>
      </c>
      <c r="K99" s="345"/>
      <c r="L99" s="346"/>
      <c r="M99" s="307"/>
      <c r="N99" s="308" t="s">
        <v>511</v>
      </c>
      <c r="O99" s="309" t="s">
        <v>337</v>
      </c>
      <c r="P99" s="307"/>
      <c r="Q99" s="346"/>
      <c r="R99" s="346"/>
      <c r="S99" s="307" t="s">
        <v>502</v>
      </c>
      <c r="T99" s="308">
        <f>5000000*100/111</f>
        <v>4504504.5045045046</v>
      </c>
      <c r="U99" s="308">
        <f>T99*11%</f>
        <v>495495.4954954955</v>
      </c>
      <c r="V99" s="308">
        <f>(T99*10%)*-1</f>
        <v>-450450.45045045047</v>
      </c>
      <c r="W99" s="308">
        <f>T99+V99</f>
        <v>4054054.054054054</v>
      </c>
      <c r="X99" s="309"/>
      <c r="Y99" s="313">
        <f>T99+U99</f>
        <v>5000000</v>
      </c>
      <c r="Z99" s="308"/>
      <c r="AA99" s="313">
        <f>5000000*100/111</f>
        <v>4504504.5045045046</v>
      </c>
      <c r="AB99" s="313"/>
      <c r="AC99" s="313"/>
      <c r="AD99" s="313">
        <f>AB99+AC99</f>
        <v>0</v>
      </c>
      <c r="AE99" s="313">
        <f>AA99+AD99</f>
        <v>4504504.5045045046</v>
      </c>
      <c r="AF99" s="347"/>
    </row>
    <row r="100" spans="1:32" x14ac:dyDescent="0.25">
      <c r="A100" s="348"/>
      <c r="B100" s="9"/>
      <c r="C100" s="10"/>
      <c r="D100" s="10"/>
      <c r="E100" s="12"/>
      <c r="F100" s="13" t="s">
        <v>38</v>
      </c>
      <c r="G100" s="13">
        <f>SUM(G97:G98)</f>
        <v>0</v>
      </c>
      <c r="H100" s="13">
        <f>SUM(H97:H98)</f>
        <v>0</v>
      </c>
      <c r="I100" s="13"/>
      <c r="J100" s="13"/>
      <c r="K100" s="13"/>
      <c r="L100" s="13"/>
      <c r="M100" s="13"/>
      <c r="N100" s="13"/>
      <c r="O100" s="13"/>
      <c r="P100" s="13"/>
      <c r="Q100" s="155"/>
      <c r="R100" s="155"/>
      <c r="S100" s="13"/>
      <c r="T100" s="13">
        <f t="shared" ref="T100:AA100" si="56">SUM(T98)</f>
        <v>15000000</v>
      </c>
      <c r="U100" s="13">
        <f t="shared" si="56"/>
        <v>1650000</v>
      </c>
      <c r="V100" s="13">
        <f t="shared" si="56"/>
        <v>-1500000</v>
      </c>
      <c r="W100" s="13">
        <f t="shared" si="56"/>
        <v>13500000</v>
      </c>
      <c r="X100" s="13">
        <f t="shared" si="56"/>
        <v>0</v>
      </c>
      <c r="Y100" s="13">
        <f t="shared" si="56"/>
        <v>16650000</v>
      </c>
      <c r="Z100" s="13">
        <f t="shared" si="56"/>
        <v>15000000</v>
      </c>
      <c r="AA100" s="13">
        <f t="shared" si="56"/>
        <v>0</v>
      </c>
      <c r="AB100" s="349"/>
      <c r="AC100" s="349">
        <f>AC99</f>
        <v>0</v>
      </c>
      <c r="AD100" s="349">
        <f t="shared" ref="AD100:AE100" si="57">AD99</f>
        <v>0</v>
      </c>
      <c r="AE100" s="349">
        <f t="shared" si="57"/>
        <v>4504504.5045045046</v>
      </c>
      <c r="AF100" s="350"/>
    </row>
    <row r="101" spans="1:32" s="121" customFormat="1" ht="15.75" thickBot="1" x14ac:dyDescent="0.3">
      <c r="A101" s="336">
        <f>A99+A91+A85+A75+A62+A24</f>
        <v>74</v>
      </c>
      <c r="B101" s="337"/>
      <c r="C101" s="338"/>
      <c r="D101" s="338"/>
      <c r="E101" s="339" t="s">
        <v>520</v>
      </c>
      <c r="F101" s="339"/>
      <c r="G101" s="339"/>
      <c r="H101" s="339"/>
      <c r="I101" s="340"/>
      <c r="J101" s="339"/>
      <c r="K101" s="339"/>
      <c r="L101" s="339"/>
      <c r="M101" s="339"/>
      <c r="N101" s="339"/>
      <c r="O101" s="339"/>
      <c r="P101" s="339"/>
      <c r="Q101" s="339"/>
      <c r="R101" s="339"/>
      <c r="S101" s="340"/>
      <c r="T101" s="341">
        <f>T100+T93+T86+T77+T64+T25</f>
        <v>1102839085.4504504</v>
      </c>
      <c r="U101" s="341">
        <f t="shared" ref="U101:AD101" si="58">U100+U93+U86+U77+U64+U25</f>
        <v>121312299.39954956</v>
      </c>
      <c r="V101" s="341">
        <f t="shared" si="58"/>
        <v>-110283908.54504505</v>
      </c>
      <c r="W101" s="341">
        <f t="shared" si="58"/>
        <v>992555176.9054054</v>
      </c>
      <c r="X101" s="341">
        <f t="shared" si="58"/>
        <v>0</v>
      </c>
      <c r="Y101" s="341">
        <f t="shared" si="58"/>
        <v>1224151384.8500001</v>
      </c>
      <c r="Z101" s="341">
        <f>Z100+Z93+Z86+Z77+Z64+Z25</f>
        <v>1095169747.7436528</v>
      </c>
      <c r="AA101" s="341">
        <f t="shared" si="58"/>
        <v>236246315.42342341</v>
      </c>
      <c r="AB101" s="341">
        <f t="shared" si="58"/>
        <v>0</v>
      </c>
      <c r="AC101" s="341">
        <f>AC100+AC93+AC86+AC77+AC64+AC25</f>
        <v>0</v>
      </c>
      <c r="AD101" s="341">
        <f t="shared" si="58"/>
        <v>0</v>
      </c>
      <c r="AE101" s="341">
        <f>AE100+AE93+AE86+AE77+AE64+AE25</f>
        <v>240750819.92792791</v>
      </c>
      <c r="AF101" s="342" t="s">
        <v>38</v>
      </c>
    </row>
    <row r="103" spans="1:32" x14ac:dyDescent="0.25">
      <c r="A103" s="74"/>
      <c r="B103" s="75"/>
      <c r="C103" s="76"/>
      <c r="D103" s="77"/>
      <c r="T103" s="1"/>
      <c r="AD103" s="352"/>
      <c r="AE103" s="353"/>
    </row>
    <row r="104" spans="1:32" x14ac:dyDescent="0.25">
      <c r="A104" s="78"/>
      <c r="B104" s="75"/>
      <c r="C104" s="77"/>
      <c r="D104" s="77"/>
      <c r="T104" s="79"/>
      <c r="U104" s="79"/>
      <c r="V104" s="79"/>
      <c r="Z104" s="79"/>
      <c r="AA104" s="79"/>
      <c r="AB104" s="79"/>
      <c r="AC104" s="79"/>
      <c r="AD104" s="354"/>
      <c r="AE104" s="355"/>
    </row>
    <row r="105" spans="1:32" s="351" customFormat="1" x14ac:dyDescent="0.25">
      <c r="A105" s="369"/>
      <c r="B105" s="370"/>
      <c r="C105" s="371"/>
      <c r="D105" s="372"/>
      <c r="AA105" s="351" t="s">
        <v>545</v>
      </c>
    </row>
    <row r="106" spans="1:32" s="365" customFormat="1" ht="12.75" x14ac:dyDescent="0.2">
      <c r="B106" s="365" t="s">
        <v>529</v>
      </c>
      <c r="K106" s="365" t="s">
        <v>530</v>
      </c>
      <c r="P106" s="365" t="s">
        <v>531</v>
      </c>
      <c r="AA106" s="365" t="s">
        <v>532</v>
      </c>
    </row>
    <row r="107" spans="1:32" s="365" customFormat="1" ht="12.75" x14ac:dyDescent="0.2">
      <c r="B107" s="365" t="s">
        <v>533</v>
      </c>
      <c r="K107" s="365" t="s">
        <v>534</v>
      </c>
      <c r="P107" s="365" t="s">
        <v>535</v>
      </c>
      <c r="AA107" s="365" t="s">
        <v>503</v>
      </c>
    </row>
    <row r="108" spans="1:32" s="365" customFormat="1" ht="12.75" x14ac:dyDescent="0.2"/>
    <row r="109" spans="1:32" s="365" customFormat="1" ht="12.75" x14ac:dyDescent="0.2"/>
    <row r="110" spans="1:32" s="365" customFormat="1" ht="12.75" x14ac:dyDescent="0.2"/>
    <row r="111" spans="1:32" s="366" customFormat="1" x14ac:dyDescent="0.35">
      <c r="B111" s="367" t="s">
        <v>536</v>
      </c>
      <c r="K111" s="368" t="s">
        <v>537</v>
      </c>
      <c r="P111" s="368" t="s">
        <v>538</v>
      </c>
      <c r="AA111" s="368" t="s">
        <v>504</v>
      </c>
    </row>
    <row r="112" spans="1:32" s="365" customFormat="1" ht="12.75" x14ac:dyDescent="0.2">
      <c r="B112" s="365" t="s">
        <v>539</v>
      </c>
      <c r="K112" s="365" t="s">
        <v>540</v>
      </c>
      <c r="P112" s="365" t="s">
        <v>541</v>
      </c>
      <c r="AA112" s="365" t="s">
        <v>542</v>
      </c>
    </row>
    <row r="113" spans="1:19" x14ac:dyDescent="0.25">
      <c r="A113" s="75"/>
      <c r="B113" s="75"/>
      <c r="C113" s="77"/>
      <c r="D113" s="77"/>
    </row>
    <row r="114" spans="1:19" x14ac:dyDescent="0.25">
      <c r="A114" s="75" t="s">
        <v>345</v>
      </c>
      <c r="B114" s="75"/>
      <c r="C114" s="77"/>
      <c r="D114" s="77"/>
      <c r="R114" t="s">
        <v>363</v>
      </c>
    </row>
    <row r="115" spans="1:19" x14ac:dyDescent="0.25">
      <c r="A115" s="75" t="s">
        <v>346</v>
      </c>
      <c r="B115" s="75"/>
      <c r="C115" s="77"/>
      <c r="D115" s="77"/>
      <c r="R115" t="s">
        <v>364</v>
      </c>
    </row>
    <row r="116" spans="1:19" x14ac:dyDescent="0.25">
      <c r="A116" s="75" t="s">
        <v>347</v>
      </c>
      <c r="B116" s="75"/>
      <c r="C116" s="77"/>
      <c r="D116" s="77"/>
      <c r="R116" t="s">
        <v>365</v>
      </c>
    </row>
    <row r="117" spans="1:19" x14ac:dyDescent="0.25">
      <c r="A117" s="75" t="s">
        <v>348</v>
      </c>
      <c r="B117" s="75"/>
      <c r="C117" s="77"/>
      <c r="D117" s="77"/>
      <c r="I117" s="78"/>
      <c r="R117" t="s">
        <v>366</v>
      </c>
    </row>
    <row r="118" spans="1:19" x14ac:dyDescent="0.25">
      <c r="A118" s="75" t="s">
        <v>349</v>
      </c>
      <c r="B118" s="75"/>
      <c r="C118" s="77"/>
      <c r="D118" s="77"/>
      <c r="I118" s="78"/>
      <c r="R118" t="s">
        <v>367</v>
      </c>
    </row>
    <row r="119" spans="1:19" x14ac:dyDescent="0.25">
      <c r="A119" s="75" t="s">
        <v>350</v>
      </c>
      <c r="B119" s="75"/>
      <c r="C119" s="77"/>
      <c r="D119" s="77"/>
      <c r="I119" s="78"/>
    </row>
    <row r="120" spans="1:19" x14ac:dyDescent="0.25">
      <c r="A120" s="75" t="s">
        <v>351</v>
      </c>
      <c r="B120" s="75"/>
      <c r="C120" s="77"/>
      <c r="D120" s="77"/>
      <c r="I120" s="78"/>
    </row>
    <row r="121" spans="1:19" x14ac:dyDescent="0.25">
      <c r="A121" s="75" t="s">
        <v>352</v>
      </c>
      <c r="B121" s="75"/>
      <c r="C121" s="77"/>
      <c r="D121" s="77"/>
      <c r="I121" s="78"/>
      <c r="S121" s="78"/>
    </row>
    <row r="122" spans="1:19" x14ac:dyDescent="0.25">
      <c r="A122" s="75" t="s">
        <v>353</v>
      </c>
      <c r="B122" s="75"/>
      <c r="C122" s="77"/>
      <c r="D122" s="77"/>
      <c r="I122" s="78"/>
      <c r="S122" s="78"/>
    </row>
    <row r="123" spans="1:19" x14ac:dyDescent="0.25">
      <c r="A123" s="75" t="s">
        <v>354</v>
      </c>
      <c r="B123" s="75"/>
      <c r="C123" s="77"/>
      <c r="D123" s="77"/>
      <c r="I123" s="78"/>
      <c r="S123" s="78"/>
    </row>
    <row r="124" spans="1:19" x14ac:dyDescent="0.25">
      <c r="A124" s="75" t="s">
        <v>355</v>
      </c>
      <c r="B124" s="75"/>
      <c r="C124" s="77"/>
      <c r="D124" s="77"/>
      <c r="I124" s="78"/>
      <c r="S124" s="78"/>
    </row>
    <row r="125" spans="1:19" x14ac:dyDescent="0.25">
      <c r="A125" s="75" t="s">
        <v>356</v>
      </c>
      <c r="B125" s="75"/>
      <c r="C125" s="77"/>
      <c r="D125" s="77"/>
      <c r="I125" s="78"/>
      <c r="S125" s="78"/>
    </row>
    <row r="126" spans="1:19" x14ac:dyDescent="0.25">
      <c r="A126" s="75" t="s">
        <v>357</v>
      </c>
      <c r="B126" s="75"/>
      <c r="C126" s="77"/>
      <c r="D126" s="77"/>
      <c r="I126" s="78"/>
      <c r="S126" s="78"/>
    </row>
    <row r="127" spans="1:19" x14ac:dyDescent="0.25">
      <c r="A127" s="75" t="s">
        <v>358</v>
      </c>
      <c r="B127" s="75"/>
      <c r="C127" s="77"/>
      <c r="D127" s="77"/>
      <c r="I127" s="78"/>
      <c r="S127" s="78"/>
    </row>
    <row r="128" spans="1:19" x14ac:dyDescent="0.25">
      <c r="A128" s="75" t="s">
        <v>359</v>
      </c>
      <c r="B128" s="75"/>
      <c r="C128" s="77"/>
      <c r="D128" s="77"/>
      <c r="I128" s="78"/>
      <c r="S128" s="78"/>
    </row>
    <row r="129" spans="1:19" x14ac:dyDescent="0.25">
      <c r="A129" s="75" t="s">
        <v>360</v>
      </c>
      <c r="B129" s="75"/>
      <c r="C129" s="77"/>
      <c r="D129" s="77"/>
      <c r="I129" s="78"/>
      <c r="S129" s="78"/>
    </row>
    <row r="130" spans="1:19" x14ac:dyDescent="0.25">
      <c r="A130" s="75" t="s">
        <v>361</v>
      </c>
      <c r="B130" s="75"/>
      <c r="C130" s="77"/>
      <c r="D130" s="77"/>
      <c r="I130" s="78"/>
      <c r="S130" s="78"/>
    </row>
    <row r="131" spans="1:19" x14ac:dyDescent="0.25">
      <c r="A131" s="78" t="s">
        <v>38</v>
      </c>
      <c r="C131" s="78"/>
      <c r="D131" s="78"/>
      <c r="I131" s="78"/>
      <c r="S131" s="78"/>
    </row>
  </sheetData>
  <mergeCells count="12">
    <mergeCell ref="AF6:AF7"/>
    <mergeCell ref="A6:A7"/>
    <mergeCell ref="B6:B7"/>
    <mergeCell ref="C6:C7"/>
    <mergeCell ref="D6:D7"/>
    <mergeCell ref="E6:I6"/>
    <mergeCell ref="J6:J7"/>
    <mergeCell ref="K6:M6"/>
    <mergeCell ref="N6:P6"/>
    <mergeCell ref="Q6:S6"/>
    <mergeCell ref="T6:Y6"/>
    <mergeCell ref="AA6:AE6"/>
  </mergeCells>
  <phoneticPr fontId="10" type="noConversion"/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131"/>
  <sheetViews>
    <sheetView tabSelected="1" zoomScale="90" zoomScaleNormal="90" workbookViewId="0">
      <pane xSplit="5" ySplit="8" topLeftCell="Y91" activePane="bottomRight" state="frozen"/>
      <selection pane="topRight" activeCell="F1" sqref="F1"/>
      <selection pane="bottomLeft" activeCell="A9" sqref="A9"/>
      <selection pane="bottomRight" activeCell="Y103" sqref="Y103"/>
    </sheetView>
  </sheetViews>
  <sheetFormatPr defaultRowHeight="15" x14ac:dyDescent="0.25"/>
  <cols>
    <col min="1" max="1" width="5.28515625" style="361" customWidth="1"/>
    <col min="2" max="2" width="12.140625" style="361" bestFit="1" customWidth="1"/>
    <col min="3" max="3" width="20" style="361" customWidth="1"/>
    <col min="4" max="4" width="15.85546875" style="361" customWidth="1"/>
    <col min="5" max="5" width="37.140625" style="361" bestFit="1" customWidth="1"/>
    <col min="6" max="7" width="8.7109375" style="361" customWidth="1"/>
    <col min="8" max="8" width="32.42578125" style="361" customWidth="1"/>
    <col min="9" max="9" width="11.5703125" style="361" customWidth="1"/>
    <col min="10" max="10" width="31.42578125" style="361" customWidth="1"/>
    <col min="11" max="11" width="31.5703125" style="361" customWidth="1"/>
    <col min="12" max="12" width="12.42578125" style="361" bestFit="1" customWidth="1"/>
    <col min="13" max="13" width="8.7109375" style="361" customWidth="1"/>
    <col min="14" max="14" width="38.42578125" style="361" customWidth="1"/>
    <col min="15" max="15" width="72.140625" style="361" customWidth="1"/>
    <col min="16" max="16" width="8.7109375" style="361" customWidth="1"/>
    <col min="17" max="17" width="10.42578125" style="361" customWidth="1"/>
    <col min="18" max="18" width="10.85546875" style="361" customWidth="1"/>
    <col min="19" max="19" width="10.140625" style="361" customWidth="1"/>
    <col min="20" max="20" width="15" style="361" customWidth="1"/>
    <col min="21" max="22" width="13.28515625" style="361" customWidth="1"/>
    <col min="23" max="23" width="13" style="361" customWidth="1"/>
    <col min="24" max="24" width="4.7109375" style="361" customWidth="1"/>
    <col min="25" max="26" width="15" style="361" customWidth="1"/>
    <col min="27" max="27" width="13.42578125" style="361" customWidth="1"/>
    <col min="28" max="28" width="13.28515625" style="361" customWidth="1"/>
    <col min="29" max="29" width="12.42578125" style="361" customWidth="1"/>
    <col min="30" max="30" width="13.28515625" style="361" customWidth="1"/>
    <col min="31" max="31" width="13.85546875" style="361" customWidth="1"/>
    <col min="32" max="32" width="12.42578125" style="361" hidden="1" customWidth="1"/>
    <col min="33" max="33" width="9.140625" style="361"/>
    <col min="34" max="34" width="17.5703125" style="361" bestFit="1" customWidth="1"/>
    <col min="35" max="35" width="19.28515625" style="361" bestFit="1" customWidth="1"/>
    <col min="36" max="36" width="9.140625" style="361"/>
    <col min="37" max="37" width="18.28515625" style="361" bestFit="1" customWidth="1"/>
    <col min="38" max="38" width="15" style="361" bestFit="1" customWidth="1"/>
    <col min="39" max="39" width="13.28515625" style="361" bestFit="1" customWidth="1"/>
    <col min="40" max="41" width="15" style="361" bestFit="1" customWidth="1"/>
    <col min="42" max="16384" width="9.140625" style="361"/>
  </cols>
  <sheetData>
    <row r="1" spans="1:41" x14ac:dyDescent="0.25">
      <c r="A1" s="41" t="s">
        <v>0</v>
      </c>
      <c r="T1" s="294"/>
    </row>
    <row r="2" spans="1:41" x14ac:dyDescent="0.25">
      <c r="A2" s="41" t="s">
        <v>482</v>
      </c>
      <c r="C2" s="361" t="s">
        <v>481</v>
      </c>
      <c r="T2" s="294"/>
    </row>
    <row r="3" spans="1:41" x14ac:dyDescent="0.25">
      <c r="A3" s="42" t="s">
        <v>483</v>
      </c>
      <c r="C3" s="361" t="s">
        <v>375</v>
      </c>
      <c r="T3" s="294"/>
    </row>
    <row r="4" spans="1:41" x14ac:dyDescent="0.25">
      <c r="A4" s="42" t="s">
        <v>484</v>
      </c>
      <c r="C4" s="361" t="s">
        <v>485</v>
      </c>
      <c r="T4" s="343"/>
      <c r="AF4" s="43"/>
    </row>
    <row r="5" spans="1:41" ht="15.75" thickBot="1" x14ac:dyDescent="0.3"/>
    <row r="6" spans="1:41" s="121" customFormat="1" ht="23.45" customHeight="1" x14ac:dyDescent="0.25">
      <c r="A6" s="409" t="s">
        <v>3</v>
      </c>
      <c r="B6" s="411" t="s">
        <v>4</v>
      </c>
      <c r="C6" s="411" t="s">
        <v>5</v>
      </c>
      <c r="D6" s="411" t="s">
        <v>6</v>
      </c>
      <c r="E6" s="413" t="s">
        <v>7</v>
      </c>
      <c r="F6" s="414"/>
      <c r="G6" s="414"/>
      <c r="H6" s="414"/>
      <c r="I6" s="415"/>
      <c r="J6" s="416" t="s">
        <v>8</v>
      </c>
      <c r="K6" s="418" t="s">
        <v>9</v>
      </c>
      <c r="L6" s="419"/>
      <c r="M6" s="420"/>
      <c r="N6" s="413" t="s">
        <v>10</v>
      </c>
      <c r="O6" s="414"/>
      <c r="P6" s="415"/>
      <c r="Q6" s="418" t="s">
        <v>11</v>
      </c>
      <c r="R6" s="419"/>
      <c r="S6" s="420"/>
      <c r="T6" s="416" t="s">
        <v>12</v>
      </c>
      <c r="U6" s="416"/>
      <c r="V6" s="416"/>
      <c r="W6" s="416"/>
      <c r="X6" s="416"/>
      <c r="Y6" s="416"/>
      <c r="Z6" s="126" t="s">
        <v>475</v>
      </c>
      <c r="AA6" s="413" t="s">
        <v>13</v>
      </c>
      <c r="AB6" s="414"/>
      <c r="AC6" s="414"/>
      <c r="AD6" s="414"/>
      <c r="AE6" s="415"/>
      <c r="AF6" s="407" t="s">
        <v>14</v>
      </c>
    </row>
    <row r="7" spans="1:41" s="121" customFormat="1" ht="45" x14ac:dyDescent="0.25">
      <c r="A7" s="410"/>
      <c r="B7" s="412"/>
      <c r="C7" s="412"/>
      <c r="D7" s="412"/>
      <c r="E7" s="123" t="s">
        <v>15</v>
      </c>
      <c r="F7" s="123" t="s">
        <v>16</v>
      </c>
      <c r="G7" s="359" t="s">
        <v>17</v>
      </c>
      <c r="H7" s="359" t="s">
        <v>18</v>
      </c>
      <c r="I7" s="359" t="s">
        <v>19</v>
      </c>
      <c r="J7" s="417"/>
      <c r="K7" s="125" t="s">
        <v>20</v>
      </c>
      <c r="L7" s="125" t="s">
        <v>21</v>
      </c>
      <c r="M7" s="360" t="s">
        <v>22</v>
      </c>
      <c r="N7" s="360" t="s">
        <v>23</v>
      </c>
      <c r="O7" s="360" t="s">
        <v>18</v>
      </c>
      <c r="P7" s="360" t="s">
        <v>24</v>
      </c>
      <c r="Q7" s="125" t="s">
        <v>25</v>
      </c>
      <c r="R7" s="125" t="s">
        <v>26</v>
      </c>
      <c r="S7" s="123" t="s">
        <v>27</v>
      </c>
      <c r="T7" s="123" t="s">
        <v>28</v>
      </c>
      <c r="U7" s="123" t="s">
        <v>29</v>
      </c>
      <c r="V7" s="123" t="s">
        <v>472</v>
      </c>
      <c r="W7" s="123" t="s">
        <v>474</v>
      </c>
      <c r="X7" s="123" t="s">
        <v>30</v>
      </c>
      <c r="Y7" s="123" t="s">
        <v>473</v>
      </c>
      <c r="Z7" s="127" t="s">
        <v>476</v>
      </c>
      <c r="AA7" s="123" t="s">
        <v>32</v>
      </c>
      <c r="AB7" s="123" t="s">
        <v>33</v>
      </c>
      <c r="AC7" s="123" t="s">
        <v>34</v>
      </c>
      <c r="AD7" s="123" t="s">
        <v>35</v>
      </c>
      <c r="AE7" s="123" t="s">
        <v>36</v>
      </c>
      <c r="AF7" s="408"/>
      <c r="AH7" s="421" t="s">
        <v>528</v>
      </c>
      <c r="AI7" s="421"/>
    </row>
    <row r="8" spans="1:41" x14ac:dyDescent="0.25">
      <c r="A8" s="44">
        <v>1</v>
      </c>
      <c r="B8" s="44">
        <f>A8+1</f>
        <v>2</v>
      </c>
      <c r="C8" s="44">
        <f t="shared" ref="C8:AF8" si="0">B8+1</f>
        <v>3</v>
      </c>
      <c r="D8" s="44">
        <f t="shared" si="0"/>
        <v>4</v>
      </c>
      <c r="E8" s="44">
        <f t="shared" si="0"/>
        <v>5</v>
      </c>
      <c r="F8" s="44">
        <f t="shared" si="0"/>
        <v>6</v>
      </c>
      <c r="G8" s="44">
        <f t="shared" si="0"/>
        <v>7</v>
      </c>
      <c r="H8" s="44">
        <f t="shared" si="0"/>
        <v>8</v>
      </c>
      <c r="I8" s="44">
        <f t="shared" si="0"/>
        <v>9</v>
      </c>
      <c r="J8" s="44">
        <f t="shared" si="0"/>
        <v>10</v>
      </c>
      <c r="K8" s="44">
        <f t="shared" si="0"/>
        <v>11</v>
      </c>
      <c r="L8" s="44">
        <f t="shared" si="0"/>
        <v>12</v>
      </c>
      <c r="M8" s="44">
        <f t="shared" si="0"/>
        <v>13</v>
      </c>
      <c r="N8" s="44">
        <f t="shared" si="0"/>
        <v>14</v>
      </c>
      <c r="O8" s="44">
        <f t="shared" si="0"/>
        <v>15</v>
      </c>
      <c r="P8" s="44">
        <f t="shared" si="0"/>
        <v>16</v>
      </c>
      <c r="Q8" s="44">
        <f t="shared" si="0"/>
        <v>17</v>
      </c>
      <c r="R8" s="44">
        <f t="shared" si="0"/>
        <v>18</v>
      </c>
      <c r="S8" s="44">
        <f t="shared" si="0"/>
        <v>19</v>
      </c>
      <c r="T8" s="44">
        <f t="shared" si="0"/>
        <v>20</v>
      </c>
      <c r="U8" s="44">
        <f t="shared" si="0"/>
        <v>21</v>
      </c>
      <c r="V8" s="44">
        <f t="shared" si="0"/>
        <v>22</v>
      </c>
      <c r="W8" s="44">
        <f t="shared" si="0"/>
        <v>23</v>
      </c>
      <c r="X8" s="44">
        <f t="shared" si="0"/>
        <v>24</v>
      </c>
      <c r="Y8" s="44">
        <f t="shared" si="0"/>
        <v>25</v>
      </c>
      <c r="Z8" s="44"/>
      <c r="AA8" s="44">
        <f>Y8+1</f>
        <v>26</v>
      </c>
      <c r="AB8" s="44">
        <f t="shared" si="0"/>
        <v>27</v>
      </c>
      <c r="AC8" s="44">
        <f t="shared" si="0"/>
        <v>28</v>
      </c>
      <c r="AD8" s="44">
        <f t="shared" si="0"/>
        <v>29</v>
      </c>
      <c r="AE8" s="44">
        <f t="shared" si="0"/>
        <v>30</v>
      </c>
      <c r="AF8" s="44">
        <f t="shared" si="0"/>
        <v>31</v>
      </c>
      <c r="AH8" s="356" t="s">
        <v>23</v>
      </c>
      <c r="AI8" s="356" t="s">
        <v>521</v>
      </c>
      <c r="AK8" s="361" t="s">
        <v>524</v>
      </c>
      <c r="AL8" s="361" t="s">
        <v>525</v>
      </c>
      <c r="AM8" s="361" t="s">
        <v>526</v>
      </c>
      <c r="AN8" s="361" t="s">
        <v>527</v>
      </c>
    </row>
    <row r="9" spans="1:41" x14ac:dyDescent="0.25">
      <c r="A9" s="6" t="s">
        <v>37</v>
      </c>
      <c r="B9" s="2"/>
      <c r="C9" s="3"/>
      <c r="D9" s="3"/>
      <c r="E9" s="4"/>
      <c r="F9" s="4"/>
      <c r="G9" s="4"/>
      <c r="H9" s="7" t="s">
        <v>38</v>
      </c>
      <c r="I9" s="5"/>
      <c r="J9" s="4"/>
      <c r="K9" s="4"/>
      <c r="L9" s="4"/>
      <c r="M9" s="4"/>
      <c r="N9" s="4"/>
      <c r="O9" s="4"/>
      <c r="P9" s="4"/>
      <c r="Q9" s="139"/>
      <c r="R9" s="139"/>
      <c r="S9" s="5"/>
      <c r="T9" s="4"/>
      <c r="U9" s="45"/>
      <c r="V9" s="45"/>
      <c r="W9" s="45"/>
      <c r="X9" s="45"/>
      <c r="Y9" s="46" t="s">
        <v>38</v>
      </c>
      <c r="Z9" s="46"/>
      <c r="AA9" s="46"/>
      <c r="AB9" s="46"/>
      <c r="AC9" s="46"/>
      <c r="AD9" s="46"/>
      <c r="AE9" s="46"/>
      <c r="AF9" s="46"/>
    </row>
    <row r="10" spans="1:41" x14ac:dyDescent="0.25">
      <c r="A10" s="8">
        <v>1</v>
      </c>
      <c r="B10" s="140" t="s">
        <v>39</v>
      </c>
      <c r="C10" s="141" t="s">
        <v>40</v>
      </c>
      <c r="D10" s="142" t="s">
        <v>41</v>
      </c>
      <c r="E10" s="143" t="s">
        <v>42</v>
      </c>
      <c r="F10" s="144">
        <v>978</v>
      </c>
      <c r="G10" s="145">
        <v>550</v>
      </c>
      <c r="H10" s="146" t="s">
        <v>43</v>
      </c>
      <c r="I10" s="147" t="s">
        <v>44</v>
      </c>
      <c r="J10" s="146" t="s">
        <v>45</v>
      </c>
      <c r="K10" s="148" t="s">
        <v>46</v>
      </c>
      <c r="L10" s="149">
        <f>Q10</f>
        <v>44734</v>
      </c>
      <c r="M10" s="147" t="s">
        <v>47</v>
      </c>
      <c r="N10" s="148" t="s">
        <v>48</v>
      </c>
      <c r="O10" s="150" t="s">
        <v>49</v>
      </c>
      <c r="P10" s="147" t="s">
        <v>50</v>
      </c>
      <c r="Q10" s="151">
        <v>44734</v>
      </c>
      <c r="R10" s="151">
        <v>45098</v>
      </c>
      <c r="S10" s="147" t="s">
        <v>53</v>
      </c>
      <c r="T10" s="143">
        <v>221445765.76576576</v>
      </c>
      <c r="U10" s="51">
        <f t="shared" ref="U10:U24" si="1">T10*11%</f>
        <v>24359034.234234232</v>
      </c>
      <c r="V10" s="52">
        <f>(T10*10%)*(-1)</f>
        <v>-22144576.576576576</v>
      </c>
      <c r="W10" s="52">
        <f t="shared" ref="W10:W24" si="2">T10+V10</f>
        <v>199301189.1891892</v>
      </c>
      <c r="X10" s="49" t="s">
        <v>38</v>
      </c>
      <c r="Y10" s="53">
        <f>T10+U10</f>
        <v>245804800</v>
      </c>
      <c r="Z10" s="48">
        <f t="shared" ref="Z10:Z24" si="3">T10</f>
        <v>221445765.76576576</v>
      </c>
      <c r="AA10" s="53">
        <f>Februari!AE10</f>
        <v>0</v>
      </c>
      <c r="AB10" s="53">
        <v>15765765.765765766</v>
      </c>
      <c r="AC10" s="53">
        <f>54054054+13513514.76</f>
        <v>67567568.760000005</v>
      </c>
      <c r="AD10" s="53">
        <f>AB10+AC10</f>
        <v>83333334.525765777</v>
      </c>
      <c r="AE10" s="53">
        <f>AA10+AD10</f>
        <v>83333334.525765777</v>
      </c>
      <c r="AF10" s="48"/>
      <c r="AH10" s="351" t="str">
        <f>N10</f>
        <v>Dudy Syahprialdi</v>
      </c>
      <c r="AI10" s="351">
        <v>17500000</v>
      </c>
      <c r="AK10" s="148" t="s">
        <v>48</v>
      </c>
      <c r="AL10" s="351">
        <v>221445765.76576576</v>
      </c>
      <c r="AM10" s="1">
        <f>AL10*10%</f>
        <v>22144576.576576576</v>
      </c>
      <c r="AN10" s="1">
        <f>AL10*11%</f>
        <v>24359034.234234232</v>
      </c>
      <c r="AO10" s="1">
        <f>AL10+AM10+AN10</f>
        <v>267949376.57657656</v>
      </c>
    </row>
    <row r="11" spans="1:41" x14ac:dyDescent="0.25">
      <c r="A11" s="8">
        <f>A10+1</f>
        <v>2</v>
      </c>
      <c r="B11" s="140" t="s">
        <v>39</v>
      </c>
      <c r="C11" s="141" t="s">
        <v>40</v>
      </c>
      <c r="D11" s="142" t="s">
        <v>54</v>
      </c>
      <c r="E11" s="143" t="s">
        <v>55</v>
      </c>
      <c r="F11" s="144">
        <v>28</v>
      </c>
      <c r="G11" s="145">
        <v>0</v>
      </c>
      <c r="H11" s="146" t="s">
        <v>56</v>
      </c>
      <c r="I11" s="147" t="s">
        <v>57</v>
      </c>
      <c r="J11" s="146" t="s">
        <v>58</v>
      </c>
      <c r="K11" s="148" t="s">
        <v>488</v>
      </c>
      <c r="L11" s="149">
        <v>44914</v>
      </c>
      <c r="M11" s="147" t="s">
        <v>47</v>
      </c>
      <c r="N11" s="148" t="s">
        <v>60</v>
      </c>
      <c r="O11" s="150" t="s">
        <v>56</v>
      </c>
      <c r="P11" s="147" t="s">
        <v>50</v>
      </c>
      <c r="Q11" s="151">
        <v>44531</v>
      </c>
      <c r="R11" s="151">
        <v>44895</v>
      </c>
      <c r="S11" s="147" t="s">
        <v>53</v>
      </c>
      <c r="T11" s="143">
        <v>8559091</v>
      </c>
      <c r="U11" s="51">
        <f t="shared" si="1"/>
        <v>941500.01</v>
      </c>
      <c r="V11" s="52">
        <f t="shared" ref="V11:V24" si="4">(T11*10%)*(-1)</f>
        <v>-855909.10000000009</v>
      </c>
      <c r="W11" s="52">
        <f t="shared" si="2"/>
        <v>7703181.9000000004</v>
      </c>
      <c r="X11" s="49" t="s">
        <v>38</v>
      </c>
      <c r="Y11" s="53">
        <f t="shared" ref="Y11:Y24" si="5">T11+U11</f>
        <v>9500591.0099999998</v>
      </c>
      <c r="Z11" s="48">
        <f t="shared" si="3"/>
        <v>8559091</v>
      </c>
      <c r="AA11" s="53">
        <f>Februari!AE11</f>
        <v>0</v>
      </c>
      <c r="AB11" s="53"/>
      <c r="AC11" s="53"/>
      <c r="AD11" s="53">
        <f t="shared" ref="AD11:AD24" si="6">AB11+AC11</f>
        <v>0</v>
      </c>
      <c r="AE11" s="53">
        <f t="shared" ref="AE11:AE24" si="7">AA11+AD11</f>
        <v>0</v>
      </c>
      <c r="AF11" s="48"/>
      <c r="AH11" s="351" t="str">
        <f>N11</f>
        <v>Zaini</v>
      </c>
      <c r="AI11" s="351">
        <f>Z11</f>
        <v>8559091</v>
      </c>
      <c r="AK11" s="148" t="s">
        <v>60</v>
      </c>
      <c r="AL11" s="351">
        <v>8559091</v>
      </c>
      <c r="AM11" s="1">
        <f t="shared" ref="AM11:AM74" si="8">AL11*10%</f>
        <v>855909.10000000009</v>
      </c>
      <c r="AN11" s="1">
        <f t="shared" ref="AN11:AN74" si="9">AL11*11%</f>
        <v>941500.01</v>
      </c>
      <c r="AO11" s="1">
        <f t="shared" ref="AO11:AO74" si="10">AL11+AM11+AN11</f>
        <v>10356500.109999999</v>
      </c>
    </row>
    <row r="12" spans="1:41" x14ac:dyDescent="0.25">
      <c r="A12" s="8">
        <f t="shared" ref="A12:A24" si="11">+A11+1</f>
        <v>3</v>
      </c>
      <c r="B12" s="140" t="s">
        <v>39</v>
      </c>
      <c r="C12" s="141" t="s">
        <v>40</v>
      </c>
      <c r="D12" s="142" t="s">
        <v>54</v>
      </c>
      <c r="E12" s="143" t="s">
        <v>61</v>
      </c>
      <c r="F12" s="144">
        <v>10</v>
      </c>
      <c r="G12" s="145">
        <v>0</v>
      </c>
      <c r="H12" s="146" t="s">
        <v>56</v>
      </c>
      <c r="I12" s="147" t="s">
        <v>57</v>
      </c>
      <c r="J12" s="146" t="s">
        <v>62</v>
      </c>
      <c r="K12" s="148" t="s">
        <v>63</v>
      </c>
      <c r="L12" s="152">
        <f>Q12</f>
        <v>44637</v>
      </c>
      <c r="M12" s="147" t="s">
        <v>47</v>
      </c>
      <c r="N12" s="143" t="s">
        <v>64</v>
      </c>
      <c r="O12" s="150" t="s">
        <v>56</v>
      </c>
      <c r="P12" s="147" t="s">
        <v>50</v>
      </c>
      <c r="Q12" s="153">
        <v>44637</v>
      </c>
      <c r="R12" s="153" t="s">
        <v>66</v>
      </c>
      <c r="S12" s="147" t="s">
        <v>53</v>
      </c>
      <c r="T12" s="143">
        <v>1009009.009009009</v>
      </c>
      <c r="U12" s="51">
        <f t="shared" si="1"/>
        <v>110990.99099099099</v>
      </c>
      <c r="V12" s="52">
        <f t="shared" si="4"/>
        <v>-100900.9009009009</v>
      </c>
      <c r="W12" s="52">
        <f t="shared" si="2"/>
        <v>908108.10810810805</v>
      </c>
      <c r="X12" s="49" t="s">
        <v>38</v>
      </c>
      <c r="Y12" s="53">
        <f t="shared" si="5"/>
        <v>1120000</v>
      </c>
      <c r="Z12" s="48">
        <f t="shared" si="3"/>
        <v>1009009.009009009</v>
      </c>
      <c r="AA12" s="53">
        <f>Februari!AE12</f>
        <v>0</v>
      </c>
      <c r="AB12" s="53"/>
      <c r="AC12" s="53"/>
      <c r="AD12" s="53">
        <f t="shared" si="6"/>
        <v>0</v>
      </c>
      <c r="AE12" s="53">
        <f t="shared" si="7"/>
        <v>0</v>
      </c>
      <c r="AF12" s="48"/>
      <c r="AH12" s="351" t="str">
        <f>N12</f>
        <v>Lastri Sulastri</v>
      </c>
      <c r="AI12" s="351">
        <f>Z12-153100.009009009</f>
        <v>855909</v>
      </c>
      <c r="AJ12" s="361">
        <v>153100.00900900899</v>
      </c>
      <c r="AK12" s="143" t="s">
        <v>64</v>
      </c>
      <c r="AL12" s="351">
        <v>1009009.009009009</v>
      </c>
      <c r="AM12" s="1">
        <f t="shared" si="8"/>
        <v>100900.9009009009</v>
      </c>
      <c r="AN12" s="1">
        <f t="shared" si="9"/>
        <v>110990.99099099099</v>
      </c>
      <c r="AO12" s="1">
        <f t="shared" si="10"/>
        <v>1220900.9009009008</v>
      </c>
    </row>
    <row r="13" spans="1:41" x14ac:dyDescent="0.25">
      <c r="A13" s="8">
        <f t="shared" si="11"/>
        <v>4</v>
      </c>
      <c r="B13" s="140" t="s">
        <v>39</v>
      </c>
      <c r="C13" s="141" t="s">
        <v>40</v>
      </c>
      <c r="D13" s="142" t="s">
        <v>54</v>
      </c>
      <c r="E13" s="143" t="s">
        <v>55</v>
      </c>
      <c r="F13" s="144">
        <v>33</v>
      </c>
      <c r="G13" s="145">
        <v>0</v>
      </c>
      <c r="H13" s="146" t="s">
        <v>56</v>
      </c>
      <c r="I13" s="147" t="s">
        <v>67</v>
      </c>
      <c r="J13" s="146" t="s">
        <v>68</v>
      </c>
      <c r="K13" s="148" t="s">
        <v>69</v>
      </c>
      <c r="L13" s="149">
        <v>44531</v>
      </c>
      <c r="M13" s="147" t="s">
        <v>47</v>
      </c>
      <c r="N13" s="148" t="s">
        <v>70</v>
      </c>
      <c r="O13" s="150" t="s">
        <v>56</v>
      </c>
      <c r="P13" s="147" t="s">
        <v>50</v>
      </c>
      <c r="Q13" s="151">
        <v>44531</v>
      </c>
      <c r="R13" s="151">
        <v>44895</v>
      </c>
      <c r="S13" s="147" t="s">
        <v>53</v>
      </c>
      <c r="T13" s="143">
        <v>1500000</v>
      </c>
      <c r="U13" s="51">
        <f t="shared" si="1"/>
        <v>165000</v>
      </c>
      <c r="V13" s="52">
        <f t="shared" si="4"/>
        <v>-150000</v>
      </c>
      <c r="W13" s="52">
        <f t="shared" si="2"/>
        <v>1350000</v>
      </c>
      <c r="X13" s="49" t="s">
        <v>38</v>
      </c>
      <c r="Y13" s="53">
        <f t="shared" si="5"/>
        <v>1665000</v>
      </c>
      <c r="Z13" s="48">
        <f t="shared" si="3"/>
        <v>1500000</v>
      </c>
      <c r="AA13" s="53">
        <f>Februari!AE13</f>
        <v>0</v>
      </c>
      <c r="AB13" s="53"/>
      <c r="AC13" s="53"/>
      <c r="AD13" s="53">
        <f t="shared" si="6"/>
        <v>0</v>
      </c>
      <c r="AE13" s="53">
        <f t="shared" si="7"/>
        <v>0</v>
      </c>
      <c r="AF13" s="48"/>
      <c r="AH13" s="351"/>
      <c r="AI13" s="351"/>
      <c r="AK13" s="148" t="s">
        <v>70</v>
      </c>
      <c r="AL13" s="351">
        <v>1500000</v>
      </c>
      <c r="AM13" s="1">
        <f t="shared" si="8"/>
        <v>150000</v>
      </c>
      <c r="AN13" s="1">
        <f t="shared" si="9"/>
        <v>165000</v>
      </c>
      <c r="AO13" s="1">
        <f t="shared" si="10"/>
        <v>1815000</v>
      </c>
    </row>
    <row r="14" spans="1:41" x14ac:dyDescent="0.25">
      <c r="A14" s="8">
        <f t="shared" si="11"/>
        <v>5</v>
      </c>
      <c r="B14" s="140" t="s">
        <v>39</v>
      </c>
      <c r="C14" s="141" t="s">
        <v>40</v>
      </c>
      <c r="D14" s="142" t="s">
        <v>41</v>
      </c>
      <c r="E14" s="143" t="s">
        <v>71</v>
      </c>
      <c r="F14" s="144">
        <v>736</v>
      </c>
      <c r="G14" s="145">
        <v>154</v>
      </c>
      <c r="H14" s="146" t="s">
        <v>72</v>
      </c>
      <c r="I14" s="154">
        <v>3812575</v>
      </c>
      <c r="J14" s="146" t="s">
        <v>73</v>
      </c>
      <c r="K14" s="148" t="s">
        <v>74</v>
      </c>
      <c r="L14" s="149" t="s">
        <v>75</v>
      </c>
      <c r="M14" s="147" t="s">
        <v>47</v>
      </c>
      <c r="N14" s="148" t="s">
        <v>76</v>
      </c>
      <c r="O14" s="150" t="s">
        <v>77</v>
      </c>
      <c r="P14" s="147" t="s">
        <v>50</v>
      </c>
      <c r="Q14" s="151" t="s">
        <v>75</v>
      </c>
      <c r="R14" s="151" t="s">
        <v>78</v>
      </c>
      <c r="S14" s="147" t="s">
        <v>53</v>
      </c>
      <c r="T14" s="143">
        <v>115500000</v>
      </c>
      <c r="U14" s="51">
        <f t="shared" si="1"/>
        <v>12705000</v>
      </c>
      <c r="V14" s="52">
        <f t="shared" si="4"/>
        <v>-11550000</v>
      </c>
      <c r="W14" s="52">
        <f t="shared" si="2"/>
        <v>103950000</v>
      </c>
      <c r="X14" s="49" t="s">
        <v>38</v>
      </c>
      <c r="Y14" s="53">
        <f t="shared" si="5"/>
        <v>128205000</v>
      </c>
      <c r="Z14" s="48">
        <f t="shared" si="3"/>
        <v>115500000</v>
      </c>
      <c r="AA14" s="53">
        <f>Februari!AE14</f>
        <v>0</v>
      </c>
      <c r="AB14" s="53"/>
      <c r="AC14" s="53"/>
      <c r="AD14" s="53">
        <f t="shared" si="6"/>
        <v>0</v>
      </c>
      <c r="AE14" s="53">
        <f t="shared" si="7"/>
        <v>0</v>
      </c>
      <c r="AF14" s="48"/>
      <c r="AH14" s="351"/>
      <c r="AI14" s="351"/>
      <c r="AK14" s="148" t="s">
        <v>76</v>
      </c>
      <c r="AL14" s="351">
        <v>115500000</v>
      </c>
      <c r="AM14" s="1">
        <f t="shared" si="8"/>
        <v>11550000</v>
      </c>
      <c r="AN14" s="1">
        <f t="shared" si="9"/>
        <v>12705000</v>
      </c>
      <c r="AO14" s="1">
        <f t="shared" si="10"/>
        <v>139755000</v>
      </c>
    </row>
    <row r="15" spans="1:41" x14ac:dyDescent="0.25">
      <c r="A15" s="8">
        <f t="shared" si="11"/>
        <v>6</v>
      </c>
      <c r="B15" s="140" t="s">
        <v>39</v>
      </c>
      <c r="C15" s="141" t="s">
        <v>40</v>
      </c>
      <c r="D15" s="142" t="s">
        <v>41</v>
      </c>
      <c r="E15" s="143" t="s">
        <v>79</v>
      </c>
      <c r="F15" s="144">
        <v>10</v>
      </c>
      <c r="G15" s="145">
        <v>0</v>
      </c>
      <c r="H15" s="146" t="s">
        <v>72</v>
      </c>
      <c r="I15" s="154">
        <v>3812575</v>
      </c>
      <c r="J15" s="146" t="s">
        <v>80</v>
      </c>
      <c r="K15" s="148" t="s">
        <v>81</v>
      </c>
      <c r="L15" s="149">
        <v>43922</v>
      </c>
      <c r="M15" s="147" t="s">
        <v>47</v>
      </c>
      <c r="N15" s="148" t="s">
        <v>82</v>
      </c>
      <c r="O15" s="150" t="s">
        <v>83</v>
      </c>
      <c r="P15" s="147" t="s">
        <v>50</v>
      </c>
      <c r="Q15" s="151">
        <v>43922</v>
      </c>
      <c r="R15" s="151">
        <v>44652</v>
      </c>
      <c r="S15" s="147" t="s">
        <v>53</v>
      </c>
      <c r="T15" s="143">
        <v>21800000</v>
      </c>
      <c r="U15" s="51">
        <f t="shared" si="1"/>
        <v>2398000</v>
      </c>
      <c r="V15" s="52">
        <f t="shared" si="4"/>
        <v>-2180000</v>
      </c>
      <c r="W15" s="52">
        <f t="shared" si="2"/>
        <v>19620000</v>
      </c>
      <c r="X15" s="49" t="s">
        <v>38</v>
      </c>
      <c r="Y15" s="53">
        <f t="shared" si="5"/>
        <v>24198000</v>
      </c>
      <c r="Z15" s="48">
        <f t="shared" si="3"/>
        <v>21800000</v>
      </c>
      <c r="AA15" s="53">
        <f>Februari!AE15</f>
        <v>0</v>
      </c>
      <c r="AB15" s="53"/>
      <c r="AC15" s="53"/>
      <c r="AD15" s="53">
        <f t="shared" si="6"/>
        <v>0</v>
      </c>
      <c r="AE15" s="53">
        <f t="shared" si="7"/>
        <v>0</v>
      </c>
      <c r="AF15" s="48"/>
      <c r="AH15" s="351"/>
      <c r="AI15" s="351"/>
      <c r="AK15" s="148" t="s">
        <v>82</v>
      </c>
      <c r="AL15" s="351">
        <v>21800000</v>
      </c>
      <c r="AM15" s="1">
        <f t="shared" si="8"/>
        <v>2180000</v>
      </c>
      <c r="AN15" s="1">
        <f t="shared" si="9"/>
        <v>2398000</v>
      </c>
      <c r="AO15" s="1">
        <f t="shared" si="10"/>
        <v>26378000</v>
      </c>
    </row>
    <row r="16" spans="1:41" x14ac:dyDescent="0.25">
      <c r="A16" s="8">
        <f t="shared" si="11"/>
        <v>7</v>
      </c>
      <c r="B16" s="140" t="s">
        <v>39</v>
      </c>
      <c r="C16" s="141" t="s">
        <v>40</v>
      </c>
      <c r="D16" s="142" t="s">
        <v>54</v>
      </c>
      <c r="E16" s="143" t="s">
        <v>84</v>
      </c>
      <c r="F16" s="144">
        <v>5960</v>
      </c>
      <c r="G16" s="145">
        <v>300</v>
      </c>
      <c r="H16" s="146" t="s">
        <v>85</v>
      </c>
      <c r="I16" s="147" t="s">
        <v>86</v>
      </c>
      <c r="J16" s="146" t="s">
        <v>87</v>
      </c>
      <c r="K16" s="148" t="s">
        <v>88</v>
      </c>
      <c r="L16" s="152">
        <v>44343</v>
      </c>
      <c r="M16" s="147" t="s">
        <v>47</v>
      </c>
      <c r="N16" s="148" t="s">
        <v>89</v>
      </c>
      <c r="O16" s="150" t="s">
        <v>90</v>
      </c>
      <c r="P16" s="147" t="s">
        <v>50</v>
      </c>
      <c r="Q16" s="153" t="s">
        <v>91</v>
      </c>
      <c r="R16" s="153" t="s">
        <v>92</v>
      </c>
      <c r="S16" s="147" t="s">
        <v>53</v>
      </c>
      <c r="T16" s="143">
        <v>79279279.279279277</v>
      </c>
      <c r="U16" s="51">
        <f t="shared" si="1"/>
        <v>8720720.7207207214</v>
      </c>
      <c r="V16" s="52">
        <f t="shared" si="4"/>
        <v>-7927927.927927928</v>
      </c>
      <c r="W16" s="52">
        <f t="shared" si="2"/>
        <v>71351351.351351351</v>
      </c>
      <c r="X16" s="49" t="s">
        <v>38</v>
      </c>
      <c r="Y16" s="53">
        <f t="shared" si="5"/>
        <v>88000000</v>
      </c>
      <c r="Z16" s="48">
        <f t="shared" si="3"/>
        <v>79279279.279279277</v>
      </c>
      <c r="AA16" s="53">
        <f>Februari!AE16</f>
        <v>0</v>
      </c>
      <c r="AB16" s="53">
        <v>13513513.513513513</v>
      </c>
      <c r="AC16" s="53"/>
      <c r="AD16" s="53">
        <f t="shared" si="6"/>
        <v>13513513.513513513</v>
      </c>
      <c r="AE16" s="53">
        <f t="shared" si="7"/>
        <v>13513513.513513513</v>
      </c>
      <c r="AF16" s="48"/>
      <c r="AH16" s="351" t="str">
        <f>N16</f>
        <v>Iwaka</v>
      </c>
      <c r="AI16" s="351">
        <v>15000000</v>
      </c>
      <c r="AK16" s="148" t="s">
        <v>89</v>
      </c>
      <c r="AL16" s="351">
        <v>79279279.279279277</v>
      </c>
      <c r="AM16" s="1">
        <f t="shared" si="8"/>
        <v>7927927.927927928</v>
      </c>
      <c r="AN16" s="1">
        <f t="shared" si="9"/>
        <v>8720720.7207207214</v>
      </c>
      <c r="AO16" s="1">
        <f t="shared" si="10"/>
        <v>95927927.927927926</v>
      </c>
    </row>
    <row r="17" spans="1:41" x14ac:dyDescent="0.25">
      <c r="A17" s="8">
        <f t="shared" si="11"/>
        <v>8</v>
      </c>
      <c r="B17" s="140" t="s">
        <v>39</v>
      </c>
      <c r="C17" s="141" t="s">
        <v>40</v>
      </c>
      <c r="D17" s="142" t="s">
        <v>54</v>
      </c>
      <c r="E17" s="143" t="s">
        <v>93</v>
      </c>
      <c r="F17" s="144">
        <v>15</v>
      </c>
      <c r="G17" s="145">
        <v>0</v>
      </c>
      <c r="H17" s="146" t="s">
        <v>56</v>
      </c>
      <c r="I17" s="147" t="s">
        <v>67</v>
      </c>
      <c r="J17" s="146" t="s">
        <v>94</v>
      </c>
      <c r="K17" s="148" t="s">
        <v>95</v>
      </c>
      <c r="L17" s="149">
        <v>43873</v>
      </c>
      <c r="M17" s="147" t="s">
        <v>47</v>
      </c>
      <c r="N17" s="148" t="s">
        <v>96</v>
      </c>
      <c r="O17" s="150" t="s">
        <v>56</v>
      </c>
      <c r="P17" s="147" t="s">
        <v>50</v>
      </c>
      <c r="Q17" s="151">
        <v>44718</v>
      </c>
      <c r="R17" s="151">
        <v>45448</v>
      </c>
      <c r="S17" s="147" t="s">
        <v>53</v>
      </c>
      <c r="T17" s="143">
        <v>4545454.5454545459</v>
      </c>
      <c r="U17" s="51">
        <f t="shared" si="1"/>
        <v>500000.00000000006</v>
      </c>
      <c r="V17" s="52">
        <f t="shared" si="4"/>
        <v>-454545.45454545459</v>
      </c>
      <c r="W17" s="52">
        <f t="shared" si="2"/>
        <v>4090909.0909090913</v>
      </c>
      <c r="X17" s="49" t="s">
        <v>38</v>
      </c>
      <c r="Y17" s="53">
        <f t="shared" si="5"/>
        <v>5045454.5454545459</v>
      </c>
      <c r="Z17" s="48">
        <f t="shared" si="3"/>
        <v>4545454.5454545459</v>
      </c>
      <c r="AA17" s="53">
        <f>Februari!AE17</f>
        <v>0</v>
      </c>
      <c r="AB17" s="53"/>
      <c r="AC17" s="53"/>
      <c r="AD17" s="53">
        <f t="shared" si="6"/>
        <v>0</v>
      </c>
      <c r="AE17" s="53">
        <f t="shared" si="7"/>
        <v>0</v>
      </c>
      <c r="AF17" s="48"/>
      <c r="AH17" s="351"/>
      <c r="AI17" s="351"/>
      <c r="AK17" s="148" t="s">
        <v>96</v>
      </c>
      <c r="AL17" s="351">
        <v>4545454.5454545459</v>
      </c>
      <c r="AM17" s="1">
        <f t="shared" si="8"/>
        <v>454545.45454545459</v>
      </c>
      <c r="AN17" s="1">
        <f t="shared" si="9"/>
        <v>500000.00000000006</v>
      </c>
      <c r="AO17" s="1">
        <f t="shared" si="10"/>
        <v>5500000</v>
      </c>
    </row>
    <row r="18" spans="1:41" x14ac:dyDescent="0.25">
      <c r="A18" s="8">
        <f t="shared" si="11"/>
        <v>9</v>
      </c>
      <c r="B18" s="140" t="s">
        <v>39</v>
      </c>
      <c r="C18" s="141" t="s">
        <v>40</v>
      </c>
      <c r="D18" s="142" t="s">
        <v>54</v>
      </c>
      <c r="E18" s="143" t="s">
        <v>55</v>
      </c>
      <c r="F18" s="144">
        <v>8</v>
      </c>
      <c r="G18" s="145">
        <v>0</v>
      </c>
      <c r="H18" s="146" t="s">
        <v>56</v>
      </c>
      <c r="I18" s="147" t="s">
        <v>57</v>
      </c>
      <c r="J18" s="146" t="s">
        <v>97</v>
      </c>
      <c r="K18" s="148" t="s">
        <v>98</v>
      </c>
      <c r="L18" s="151">
        <v>44188</v>
      </c>
      <c r="M18" s="147" t="s">
        <v>47</v>
      </c>
      <c r="N18" s="148" t="s">
        <v>60</v>
      </c>
      <c r="O18" s="150" t="s">
        <v>56</v>
      </c>
      <c r="P18" s="147" t="s">
        <v>50</v>
      </c>
      <c r="Q18" s="151">
        <v>44188</v>
      </c>
      <c r="R18" s="151">
        <v>44552</v>
      </c>
      <c r="S18" s="147" t="s">
        <v>53</v>
      </c>
      <c r="T18" s="143">
        <v>1204000</v>
      </c>
      <c r="U18" s="51">
        <f t="shared" si="1"/>
        <v>132440</v>
      </c>
      <c r="V18" s="52">
        <f t="shared" si="4"/>
        <v>-120400</v>
      </c>
      <c r="W18" s="52">
        <f t="shared" si="2"/>
        <v>1083600</v>
      </c>
      <c r="X18" s="49" t="s">
        <v>38</v>
      </c>
      <c r="Y18" s="53">
        <f t="shared" si="5"/>
        <v>1336440</v>
      </c>
      <c r="Z18" s="48">
        <f t="shared" si="3"/>
        <v>1204000</v>
      </c>
      <c r="AA18" s="53">
        <f>Februari!AE18</f>
        <v>0</v>
      </c>
      <c r="AB18" s="53"/>
      <c r="AC18" s="53"/>
      <c r="AD18" s="53">
        <f t="shared" si="6"/>
        <v>0</v>
      </c>
      <c r="AE18" s="53">
        <f t="shared" si="7"/>
        <v>0</v>
      </c>
      <c r="AF18" s="48"/>
      <c r="AH18" s="351"/>
      <c r="AI18" s="351"/>
      <c r="AK18" s="148" t="s">
        <v>60</v>
      </c>
      <c r="AL18" s="351">
        <v>1204000</v>
      </c>
      <c r="AM18" s="1">
        <f t="shared" si="8"/>
        <v>120400</v>
      </c>
      <c r="AN18" s="1">
        <f t="shared" si="9"/>
        <v>132440</v>
      </c>
      <c r="AO18" s="1">
        <f t="shared" si="10"/>
        <v>1456840</v>
      </c>
    </row>
    <row r="19" spans="1:41" x14ac:dyDescent="0.25">
      <c r="A19" s="8">
        <f t="shared" si="11"/>
        <v>10</v>
      </c>
      <c r="B19" s="140" t="s">
        <v>39</v>
      </c>
      <c r="C19" s="141" t="s">
        <v>40</v>
      </c>
      <c r="D19" s="142" t="s">
        <v>54</v>
      </c>
      <c r="E19" s="143" t="s">
        <v>99</v>
      </c>
      <c r="F19" s="144">
        <v>54</v>
      </c>
      <c r="G19" s="145">
        <v>0</v>
      </c>
      <c r="H19" s="146" t="s">
        <v>56</v>
      </c>
      <c r="I19" s="147" t="s">
        <v>57</v>
      </c>
      <c r="J19" s="146" t="s">
        <v>100</v>
      </c>
      <c r="K19" s="148" t="s">
        <v>101</v>
      </c>
      <c r="L19" s="151">
        <v>44193</v>
      </c>
      <c r="M19" s="147" t="s">
        <v>47</v>
      </c>
      <c r="N19" s="148" t="s">
        <v>515</v>
      </c>
      <c r="O19" s="150" t="s">
        <v>56</v>
      </c>
      <c r="P19" s="147" t="s">
        <v>50</v>
      </c>
      <c r="Q19" s="151">
        <v>44193</v>
      </c>
      <c r="R19" s="151">
        <v>44557</v>
      </c>
      <c r="S19" s="147" t="s">
        <v>53</v>
      </c>
      <c r="T19" s="143">
        <v>5341820</v>
      </c>
      <c r="U19" s="51">
        <f t="shared" si="1"/>
        <v>587600.19999999995</v>
      </c>
      <c r="V19" s="52">
        <f t="shared" si="4"/>
        <v>-534182</v>
      </c>
      <c r="W19" s="52">
        <f t="shared" si="2"/>
        <v>4807638</v>
      </c>
      <c r="X19" s="49" t="s">
        <v>38</v>
      </c>
      <c r="Y19" s="53">
        <f t="shared" si="5"/>
        <v>5929420.2000000002</v>
      </c>
      <c r="Z19" s="48">
        <f t="shared" si="3"/>
        <v>5341820</v>
      </c>
      <c r="AA19" s="53">
        <f>Februari!AE19</f>
        <v>0</v>
      </c>
      <c r="AB19" s="53"/>
      <c r="AC19" s="53"/>
      <c r="AD19" s="53">
        <f t="shared" si="6"/>
        <v>0</v>
      </c>
      <c r="AE19" s="53">
        <f t="shared" si="7"/>
        <v>0</v>
      </c>
      <c r="AF19" s="48"/>
      <c r="AH19" s="351"/>
      <c r="AI19" s="351"/>
      <c r="AK19" s="148" t="s">
        <v>515</v>
      </c>
      <c r="AL19" s="351">
        <v>5341820</v>
      </c>
      <c r="AM19" s="1">
        <f t="shared" si="8"/>
        <v>534182</v>
      </c>
      <c r="AN19" s="1">
        <f t="shared" si="9"/>
        <v>587600.19999999995</v>
      </c>
      <c r="AO19" s="1">
        <f t="shared" si="10"/>
        <v>6463602.2000000002</v>
      </c>
    </row>
    <row r="20" spans="1:41" x14ac:dyDescent="0.25">
      <c r="A20" s="8">
        <f t="shared" si="11"/>
        <v>11</v>
      </c>
      <c r="B20" s="140" t="s">
        <v>39</v>
      </c>
      <c r="C20" s="141" t="s">
        <v>40</v>
      </c>
      <c r="D20" s="142" t="s">
        <v>41</v>
      </c>
      <c r="E20" s="143" t="s">
        <v>103</v>
      </c>
      <c r="F20" s="144">
        <v>620</v>
      </c>
      <c r="G20" s="145">
        <v>0</v>
      </c>
      <c r="H20" s="146" t="s">
        <v>104</v>
      </c>
      <c r="I20" s="147" t="s">
        <v>105</v>
      </c>
      <c r="J20" s="146" t="s">
        <v>106</v>
      </c>
      <c r="K20" s="148" t="s">
        <v>107</v>
      </c>
      <c r="L20" s="152">
        <v>44013</v>
      </c>
      <c r="M20" s="147" t="s">
        <v>47</v>
      </c>
      <c r="N20" s="148" t="s">
        <v>108</v>
      </c>
      <c r="O20" s="150" t="s">
        <v>104</v>
      </c>
      <c r="P20" s="147" t="s">
        <v>50</v>
      </c>
      <c r="Q20" s="153">
        <v>44013</v>
      </c>
      <c r="R20" s="151">
        <v>44377</v>
      </c>
      <c r="S20" s="147" t="s">
        <v>53</v>
      </c>
      <c r="T20" s="143">
        <v>1600000</v>
      </c>
      <c r="U20" s="51">
        <f t="shared" si="1"/>
        <v>176000</v>
      </c>
      <c r="V20" s="52">
        <f t="shared" si="4"/>
        <v>-160000</v>
      </c>
      <c r="W20" s="52">
        <f t="shared" si="2"/>
        <v>1440000</v>
      </c>
      <c r="X20" s="49" t="s">
        <v>38</v>
      </c>
      <c r="Y20" s="53">
        <f t="shared" si="5"/>
        <v>1776000</v>
      </c>
      <c r="Z20" s="48">
        <f t="shared" si="3"/>
        <v>1600000</v>
      </c>
      <c r="AA20" s="53">
        <f>Februari!AE20</f>
        <v>0</v>
      </c>
      <c r="AB20" s="53"/>
      <c r="AC20" s="53"/>
      <c r="AD20" s="53">
        <f t="shared" si="6"/>
        <v>0</v>
      </c>
      <c r="AE20" s="53">
        <f t="shared" si="7"/>
        <v>0</v>
      </c>
      <c r="AF20" s="50"/>
      <c r="AH20" s="351"/>
      <c r="AI20" s="351"/>
      <c r="AK20" s="148" t="s">
        <v>108</v>
      </c>
      <c r="AL20" s="351">
        <v>1600000</v>
      </c>
      <c r="AM20" s="1">
        <f t="shared" si="8"/>
        <v>160000</v>
      </c>
      <c r="AN20" s="1">
        <f t="shared" si="9"/>
        <v>176000</v>
      </c>
      <c r="AO20" s="1">
        <f t="shared" si="10"/>
        <v>1936000</v>
      </c>
    </row>
    <row r="21" spans="1:41" x14ac:dyDescent="0.25">
      <c r="A21" s="8">
        <f t="shared" si="11"/>
        <v>12</v>
      </c>
      <c r="B21" s="140" t="s">
        <v>39</v>
      </c>
      <c r="C21" s="141" t="s">
        <v>40</v>
      </c>
      <c r="D21" s="142" t="s">
        <v>54</v>
      </c>
      <c r="E21" s="143" t="s">
        <v>109</v>
      </c>
      <c r="F21" s="144">
        <v>33</v>
      </c>
      <c r="G21" s="145">
        <v>0</v>
      </c>
      <c r="H21" s="146" t="s">
        <v>56</v>
      </c>
      <c r="I21" s="147" t="s">
        <v>67</v>
      </c>
      <c r="J21" s="146" t="s">
        <v>110</v>
      </c>
      <c r="K21" s="148" t="s">
        <v>111</v>
      </c>
      <c r="L21" s="149">
        <v>44013</v>
      </c>
      <c r="M21" s="147" t="s">
        <v>47</v>
      </c>
      <c r="N21" s="148" t="s">
        <v>112</v>
      </c>
      <c r="O21" s="150" t="s">
        <v>56</v>
      </c>
      <c r="P21" s="147" t="s">
        <v>50</v>
      </c>
      <c r="Q21" s="151">
        <v>44742</v>
      </c>
      <c r="R21" s="151">
        <v>45106</v>
      </c>
      <c r="S21" s="147" t="s">
        <v>53</v>
      </c>
      <c r="T21" s="143">
        <v>975000</v>
      </c>
      <c r="U21" s="51">
        <f t="shared" si="1"/>
        <v>107250</v>
      </c>
      <c r="V21" s="52">
        <f t="shared" si="4"/>
        <v>-97500</v>
      </c>
      <c r="W21" s="52">
        <f t="shared" si="2"/>
        <v>877500</v>
      </c>
      <c r="X21" s="49" t="s">
        <v>38</v>
      </c>
      <c r="Y21" s="53">
        <f t="shared" si="5"/>
        <v>1082250</v>
      </c>
      <c r="Z21" s="48">
        <f t="shared" si="3"/>
        <v>975000</v>
      </c>
      <c r="AA21" s="53">
        <f>Februari!AE21</f>
        <v>0</v>
      </c>
      <c r="AB21" s="53"/>
      <c r="AC21" s="53"/>
      <c r="AD21" s="53">
        <f t="shared" si="6"/>
        <v>0</v>
      </c>
      <c r="AE21" s="53">
        <f t="shared" si="7"/>
        <v>0</v>
      </c>
      <c r="AF21" s="50"/>
      <c r="AH21" s="351"/>
      <c r="AI21" s="351"/>
      <c r="AK21" s="148" t="s">
        <v>112</v>
      </c>
      <c r="AL21" s="351">
        <v>975000</v>
      </c>
      <c r="AM21" s="1">
        <f t="shared" si="8"/>
        <v>97500</v>
      </c>
      <c r="AN21" s="1">
        <f t="shared" si="9"/>
        <v>107250</v>
      </c>
      <c r="AO21" s="1">
        <f t="shared" si="10"/>
        <v>1179750</v>
      </c>
    </row>
    <row r="22" spans="1:41" x14ac:dyDescent="0.25">
      <c r="A22" s="8">
        <f t="shared" si="11"/>
        <v>13</v>
      </c>
      <c r="B22" s="140" t="s">
        <v>39</v>
      </c>
      <c r="C22" s="141" t="s">
        <v>40</v>
      </c>
      <c r="D22" s="142" t="s">
        <v>41</v>
      </c>
      <c r="E22" s="143" t="s">
        <v>113</v>
      </c>
      <c r="F22" s="144">
        <v>1385</v>
      </c>
      <c r="G22" s="145">
        <v>0</v>
      </c>
      <c r="H22" s="146" t="s">
        <v>114</v>
      </c>
      <c r="I22" s="147" t="s">
        <v>115</v>
      </c>
      <c r="J22" s="146" t="s">
        <v>116</v>
      </c>
      <c r="K22" s="148" t="s">
        <v>117</v>
      </c>
      <c r="L22" s="152">
        <v>44706</v>
      </c>
      <c r="M22" s="147" t="s">
        <v>47</v>
      </c>
      <c r="N22" s="143" t="s">
        <v>118</v>
      </c>
      <c r="O22" s="150" t="s">
        <v>90</v>
      </c>
      <c r="P22" s="147" t="s">
        <v>50</v>
      </c>
      <c r="Q22" s="153">
        <v>44690</v>
      </c>
      <c r="R22" s="153">
        <v>45420</v>
      </c>
      <c r="S22" s="147" t="s">
        <v>53</v>
      </c>
      <c r="T22" s="143">
        <v>10810810.81081081</v>
      </c>
      <c r="U22" s="51">
        <f t="shared" si="1"/>
        <v>1189189.1891891891</v>
      </c>
      <c r="V22" s="52">
        <f t="shared" si="4"/>
        <v>-1081081.0810810809</v>
      </c>
      <c r="W22" s="52">
        <f t="shared" si="2"/>
        <v>9729729.7297297288</v>
      </c>
      <c r="X22" s="49" t="s">
        <v>38</v>
      </c>
      <c r="Y22" s="53">
        <f t="shared" si="5"/>
        <v>12000000</v>
      </c>
      <c r="Z22" s="48">
        <f t="shared" si="3"/>
        <v>10810810.81081081</v>
      </c>
      <c r="AA22" s="53">
        <f>Februari!AE22</f>
        <v>0</v>
      </c>
      <c r="AB22" s="53"/>
      <c r="AC22" s="53"/>
      <c r="AD22" s="53">
        <f t="shared" si="6"/>
        <v>0</v>
      </c>
      <c r="AE22" s="53">
        <f t="shared" si="7"/>
        <v>0</v>
      </c>
      <c r="AF22" s="54" t="s">
        <v>38</v>
      </c>
      <c r="AH22" s="351"/>
      <c r="AI22" s="351"/>
      <c r="AK22" s="143" t="s">
        <v>118</v>
      </c>
      <c r="AL22" s="351">
        <v>10810810.81081081</v>
      </c>
      <c r="AM22" s="1">
        <f t="shared" si="8"/>
        <v>1081081.0810810809</v>
      </c>
      <c r="AN22" s="1">
        <f t="shared" si="9"/>
        <v>1189189.1891891891</v>
      </c>
      <c r="AO22" s="1">
        <f t="shared" si="10"/>
        <v>13081081.081081081</v>
      </c>
    </row>
    <row r="23" spans="1:41" x14ac:dyDescent="0.25">
      <c r="A23" s="8">
        <f t="shared" si="11"/>
        <v>14</v>
      </c>
      <c r="B23" s="140" t="s">
        <v>39</v>
      </c>
      <c r="C23" s="141" t="s">
        <v>40</v>
      </c>
      <c r="D23" s="142" t="s">
        <v>121</v>
      </c>
      <c r="E23" s="143" t="s">
        <v>122</v>
      </c>
      <c r="F23" s="144" t="s">
        <v>38</v>
      </c>
      <c r="G23" s="145">
        <v>0</v>
      </c>
      <c r="H23" s="146" t="s">
        <v>121</v>
      </c>
      <c r="I23" s="147" t="s">
        <v>38</v>
      </c>
      <c r="J23" s="146" t="s">
        <v>123</v>
      </c>
      <c r="K23" s="148" t="s">
        <v>124</v>
      </c>
      <c r="L23" s="152">
        <v>44706</v>
      </c>
      <c r="M23" s="147" t="s">
        <v>47</v>
      </c>
      <c r="N23" s="143" t="s">
        <v>125</v>
      </c>
      <c r="O23" s="150" t="s">
        <v>126</v>
      </c>
      <c r="P23" s="147" t="s">
        <v>50</v>
      </c>
      <c r="Q23" s="153" t="s">
        <v>127</v>
      </c>
      <c r="R23" s="153" t="s">
        <v>128</v>
      </c>
      <c r="S23" s="147" t="s">
        <v>53</v>
      </c>
      <c r="T23" s="143">
        <v>84000000</v>
      </c>
      <c r="U23" s="51">
        <f t="shared" si="1"/>
        <v>9240000</v>
      </c>
      <c r="V23" s="52">
        <f t="shared" si="4"/>
        <v>-8400000</v>
      </c>
      <c r="W23" s="52">
        <f t="shared" si="2"/>
        <v>75600000</v>
      </c>
      <c r="X23" s="49" t="s">
        <v>38</v>
      </c>
      <c r="Y23" s="53">
        <f t="shared" si="5"/>
        <v>93240000</v>
      </c>
      <c r="Z23" s="48">
        <f t="shared" si="3"/>
        <v>84000000</v>
      </c>
      <c r="AA23" s="53">
        <f>Februari!AE23</f>
        <v>0</v>
      </c>
      <c r="AB23" s="53"/>
      <c r="AC23" s="53"/>
      <c r="AD23" s="53">
        <f t="shared" si="6"/>
        <v>0</v>
      </c>
      <c r="AE23" s="53">
        <f t="shared" si="7"/>
        <v>0</v>
      </c>
      <c r="AF23" s="54"/>
      <c r="AH23" s="351"/>
      <c r="AI23" s="351"/>
      <c r="AK23" s="143" t="s">
        <v>125</v>
      </c>
      <c r="AL23" s="351">
        <v>84000000</v>
      </c>
      <c r="AM23" s="1">
        <f t="shared" si="8"/>
        <v>8400000</v>
      </c>
      <c r="AN23" s="1">
        <f t="shared" si="9"/>
        <v>9240000</v>
      </c>
      <c r="AO23" s="1">
        <f t="shared" si="10"/>
        <v>101640000</v>
      </c>
    </row>
    <row r="24" spans="1:41" x14ac:dyDescent="0.25">
      <c r="A24" s="315">
        <f t="shared" si="11"/>
        <v>15</v>
      </c>
      <c r="B24" s="140" t="s">
        <v>39</v>
      </c>
      <c r="C24" s="141" t="s">
        <v>40</v>
      </c>
      <c r="D24" s="34"/>
      <c r="E24" s="7" t="s">
        <v>119</v>
      </c>
      <c r="F24" s="35"/>
      <c r="G24" s="193"/>
      <c r="H24" s="194"/>
      <c r="I24" s="5"/>
      <c r="J24" s="194"/>
      <c r="K24" s="38"/>
      <c r="L24" s="184"/>
      <c r="M24" s="5"/>
      <c r="N24" s="7"/>
      <c r="O24" s="4"/>
      <c r="P24" s="5"/>
      <c r="Q24" s="195"/>
      <c r="R24" s="195"/>
      <c r="S24" s="5"/>
      <c r="T24" s="7">
        <v>37696338.002457023</v>
      </c>
      <c r="U24" s="51">
        <f t="shared" si="1"/>
        <v>4146597.1802702723</v>
      </c>
      <c r="V24" s="52">
        <f t="shared" si="4"/>
        <v>-3769633.8002457023</v>
      </c>
      <c r="W24" s="52">
        <f t="shared" si="2"/>
        <v>33926704.20221132</v>
      </c>
      <c r="X24" s="49" t="s">
        <v>38</v>
      </c>
      <c r="Y24" s="53">
        <f t="shared" si="5"/>
        <v>41842935.182727292</v>
      </c>
      <c r="Z24" s="48">
        <f t="shared" si="3"/>
        <v>37696338.002457023</v>
      </c>
      <c r="AA24" s="53">
        <f>Februari!AE24</f>
        <v>0</v>
      </c>
      <c r="AB24" s="46"/>
      <c r="AC24" s="46"/>
      <c r="AD24" s="53">
        <f t="shared" si="6"/>
        <v>0</v>
      </c>
      <c r="AE24" s="53">
        <f t="shared" si="7"/>
        <v>0</v>
      </c>
      <c r="AF24" s="196"/>
      <c r="AH24" s="351"/>
      <c r="AI24" s="351"/>
      <c r="AK24" s="7"/>
      <c r="AL24" s="351">
        <v>37696338.002457023</v>
      </c>
      <c r="AM24" s="1">
        <f t="shared" si="8"/>
        <v>3769633.8002457023</v>
      </c>
      <c r="AN24" s="1">
        <f t="shared" si="9"/>
        <v>4146597.1802702723</v>
      </c>
      <c r="AO24" s="1">
        <f t="shared" si="10"/>
        <v>45612568.982972994</v>
      </c>
    </row>
    <row r="25" spans="1:41" x14ac:dyDescent="0.25">
      <c r="A25" s="334"/>
      <c r="B25" s="9"/>
      <c r="C25" s="10"/>
      <c r="D25" s="11"/>
      <c r="E25" s="12"/>
      <c r="F25" s="13"/>
      <c r="G25" s="13"/>
      <c r="H25" s="13">
        <v>0</v>
      </c>
      <c r="I25" s="13"/>
      <c r="J25" s="13"/>
      <c r="K25" s="13"/>
      <c r="L25" s="155"/>
      <c r="M25" s="13"/>
      <c r="N25" s="13"/>
      <c r="O25" s="13"/>
      <c r="P25" s="13"/>
      <c r="Q25" s="155"/>
      <c r="R25" s="155"/>
      <c r="S25" s="13"/>
      <c r="T25" s="13">
        <f>SUM(T10:T24)</f>
        <v>595266568.41277647</v>
      </c>
      <c r="U25" s="13">
        <f t="shared" ref="U25:AE25" si="12">SUM(U10:U24)</f>
        <v>65479322.525405414</v>
      </c>
      <c r="V25" s="13">
        <f t="shared" si="12"/>
        <v>-59526656.841277637</v>
      </c>
      <c r="W25" s="13">
        <f t="shared" si="12"/>
        <v>535739911.57149881</v>
      </c>
      <c r="X25" s="13">
        <f t="shared" si="12"/>
        <v>0</v>
      </c>
      <c r="Y25" s="13">
        <f t="shared" si="12"/>
        <v>660745890.93818188</v>
      </c>
      <c r="Z25" s="13">
        <f t="shared" si="12"/>
        <v>595266568.41277647</v>
      </c>
      <c r="AA25" s="13">
        <f t="shared" si="12"/>
        <v>0</v>
      </c>
      <c r="AB25" s="13">
        <f t="shared" si="12"/>
        <v>29279279.279279277</v>
      </c>
      <c r="AC25" s="13">
        <f t="shared" si="12"/>
        <v>67567568.760000005</v>
      </c>
      <c r="AD25" s="13">
        <f t="shared" si="12"/>
        <v>96846848.039279282</v>
      </c>
      <c r="AE25" s="13">
        <f t="shared" si="12"/>
        <v>96846848.039279282</v>
      </c>
      <c r="AF25" s="55">
        <v>0</v>
      </c>
      <c r="AH25" s="351"/>
      <c r="AI25" s="351"/>
      <c r="AK25" s="13"/>
      <c r="AL25" s="351">
        <v>595266568.41277647</v>
      </c>
      <c r="AM25" s="1">
        <f t="shared" si="8"/>
        <v>59526656.841277651</v>
      </c>
      <c r="AN25" s="1">
        <f t="shared" si="9"/>
        <v>65479322.525405414</v>
      </c>
      <c r="AO25" s="1">
        <f t="shared" si="10"/>
        <v>720272547.77945948</v>
      </c>
    </row>
    <row r="26" spans="1:41" x14ac:dyDescent="0.25">
      <c r="A26" s="14" t="s">
        <v>129</v>
      </c>
      <c r="B26" s="15"/>
      <c r="C26" s="16"/>
      <c r="D26" s="17"/>
      <c r="E26" s="18"/>
      <c r="F26" s="19"/>
      <c r="G26" s="20"/>
      <c r="H26" s="21"/>
      <c r="I26" s="22"/>
      <c r="J26" s="21"/>
      <c r="K26" s="23"/>
      <c r="L26" s="156"/>
      <c r="M26" s="22"/>
      <c r="N26" s="18"/>
      <c r="O26" s="24"/>
      <c r="P26" s="22"/>
      <c r="Q26" s="156"/>
      <c r="R26" s="156"/>
      <c r="S26" s="22"/>
      <c r="T26" s="18"/>
      <c r="U26" s="56"/>
      <c r="V26" s="52"/>
      <c r="W26" s="56"/>
      <c r="X26" s="58"/>
      <c r="Y26" s="59"/>
      <c r="Z26" s="56"/>
      <c r="AA26" s="53">
        <f>Februari!AE26</f>
        <v>0</v>
      </c>
      <c r="AB26" s="59"/>
      <c r="AC26" s="59"/>
      <c r="AD26" s="59"/>
      <c r="AE26" s="59"/>
      <c r="AF26" s="57"/>
      <c r="AH26" s="351"/>
      <c r="AI26" s="351"/>
      <c r="AK26" s="18"/>
      <c r="AL26" s="351"/>
      <c r="AM26" s="1">
        <f t="shared" si="8"/>
        <v>0</v>
      </c>
      <c r="AN26" s="1">
        <f t="shared" si="9"/>
        <v>0</v>
      </c>
      <c r="AO26" s="1">
        <f t="shared" si="10"/>
        <v>0</v>
      </c>
    </row>
    <row r="27" spans="1:41" x14ac:dyDescent="0.25">
      <c r="A27" s="8">
        <v>1</v>
      </c>
      <c r="B27" s="140" t="s">
        <v>39</v>
      </c>
      <c r="C27" s="141" t="s">
        <v>130</v>
      </c>
      <c r="D27" s="142" t="s">
        <v>131</v>
      </c>
      <c r="E27" s="143" t="s">
        <v>132</v>
      </c>
      <c r="F27" s="144">
        <v>530</v>
      </c>
      <c r="G27" s="145">
        <v>0</v>
      </c>
      <c r="H27" s="146" t="s">
        <v>133</v>
      </c>
      <c r="I27" s="25" t="s">
        <v>134</v>
      </c>
      <c r="J27" s="146" t="s">
        <v>135</v>
      </c>
      <c r="K27" s="26" t="s">
        <v>136</v>
      </c>
      <c r="L27" s="149">
        <v>44508</v>
      </c>
      <c r="M27" s="147" t="s">
        <v>47</v>
      </c>
      <c r="N27" s="148" t="s">
        <v>137</v>
      </c>
      <c r="O27" s="150" t="s">
        <v>138</v>
      </c>
      <c r="P27" s="147" t="s">
        <v>50</v>
      </c>
      <c r="Q27" s="151">
        <v>44508</v>
      </c>
      <c r="R27" s="151">
        <v>44872</v>
      </c>
      <c r="S27" s="147" t="s">
        <v>53</v>
      </c>
      <c r="T27" s="143">
        <v>3470000</v>
      </c>
      <c r="U27" s="51">
        <f>T27*11%</f>
        <v>381700</v>
      </c>
      <c r="V27" s="52">
        <f>(T27*10%)*(-1)</f>
        <v>-347000</v>
      </c>
      <c r="W27" s="52">
        <f>T27+V27</f>
        <v>3123000</v>
      </c>
      <c r="X27" s="61"/>
      <c r="Y27" s="62">
        <f>T27+U27</f>
        <v>3851700</v>
      </c>
      <c r="Z27" s="51">
        <f>T27</f>
        <v>3470000</v>
      </c>
      <c r="AA27" s="53">
        <f>Februari!AE27</f>
        <v>0</v>
      </c>
      <c r="AB27" s="62"/>
      <c r="AC27" s="62"/>
      <c r="AD27" s="53">
        <f>AB27+AC27</f>
        <v>0</v>
      </c>
      <c r="AE27" s="53">
        <f>AA27+AD27</f>
        <v>0</v>
      </c>
      <c r="AF27" s="61"/>
      <c r="AH27" s="351"/>
      <c r="AI27" s="351"/>
      <c r="AK27" s="148" t="s">
        <v>137</v>
      </c>
      <c r="AL27" s="351">
        <v>3470000</v>
      </c>
      <c r="AM27" s="1">
        <f t="shared" si="8"/>
        <v>347000</v>
      </c>
      <c r="AN27" s="1">
        <f t="shared" si="9"/>
        <v>381700</v>
      </c>
      <c r="AO27" s="1">
        <f t="shared" si="10"/>
        <v>4198700</v>
      </c>
    </row>
    <row r="28" spans="1:41" x14ac:dyDescent="0.25">
      <c r="A28" s="8">
        <f t="shared" ref="A28:A63" si="13">+A27+1</f>
        <v>2</v>
      </c>
      <c r="B28" s="140" t="s">
        <v>39</v>
      </c>
      <c r="C28" s="141" t="s">
        <v>130</v>
      </c>
      <c r="D28" s="142" t="s">
        <v>131</v>
      </c>
      <c r="E28" s="143" t="s">
        <v>132</v>
      </c>
      <c r="F28" s="144">
        <v>80</v>
      </c>
      <c r="G28" s="145">
        <v>0</v>
      </c>
      <c r="H28" s="146" t="s">
        <v>133</v>
      </c>
      <c r="I28" s="25" t="s">
        <v>134</v>
      </c>
      <c r="J28" s="146" t="s">
        <v>135</v>
      </c>
      <c r="K28" s="26" t="s">
        <v>139</v>
      </c>
      <c r="L28" s="149">
        <v>44508</v>
      </c>
      <c r="M28" s="147" t="s">
        <v>47</v>
      </c>
      <c r="N28" s="148" t="s">
        <v>140</v>
      </c>
      <c r="O28" s="150" t="s">
        <v>138</v>
      </c>
      <c r="P28" s="147" t="s">
        <v>50</v>
      </c>
      <c r="Q28" s="151">
        <v>44508</v>
      </c>
      <c r="R28" s="151">
        <v>44872</v>
      </c>
      <c r="S28" s="147" t="s">
        <v>53</v>
      </c>
      <c r="T28" s="143">
        <v>907272.72727272718</v>
      </c>
      <c r="U28" s="51">
        <f t="shared" ref="U28:U60" si="14">T28*11%</f>
        <v>99799.999999999985</v>
      </c>
      <c r="V28" s="52">
        <f t="shared" ref="V28:V61" si="15">(T28*10%)*(-1)</f>
        <v>-90727.272727272721</v>
      </c>
      <c r="W28" s="52">
        <f t="shared" ref="W28:W62" si="16">T28+V28</f>
        <v>816545.45454545447</v>
      </c>
      <c r="X28" s="61"/>
      <c r="Y28" s="62">
        <f t="shared" ref="Y28:Y75" si="17">T28+U28</f>
        <v>1007072.7272727272</v>
      </c>
      <c r="Z28" s="51">
        <f t="shared" ref="Z28:Z75" si="18">T28</f>
        <v>907272.72727272718</v>
      </c>
      <c r="AA28" s="53">
        <f>Februari!AE28</f>
        <v>0</v>
      </c>
      <c r="AB28" s="62"/>
      <c r="AC28" s="62"/>
      <c r="AD28" s="53">
        <f t="shared" ref="AD28:AD61" si="19">AB28+AC28</f>
        <v>0</v>
      </c>
      <c r="AE28" s="53">
        <f t="shared" ref="AE28:AE61" si="20">AA28+AD28</f>
        <v>0</v>
      </c>
      <c r="AF28" s="61"/>
      <c r="AH28" s="351"/>
      <c r="AI28" s="351"/>
      <c r="AK28" s="148" t="s">
        <v>140</v>
      </c>
      <c r="AL28" s="351">
        <v>907272.72727272718</v>
      </c>
      <c r="AM28" s="1">
        <f t="shared" si="8"/>
        <v>90727.272727272721</v>
      </c>
      <c r="AN28" s="1">
        <f t="shared" si="9"/>
        <v>99799.999999999985</v>
      </c>
      <c r="AO28" s="1">
        <f t="shared" si="10"/>
        <v>1097799.9999999998</v>
      </c>
    </row>
    <row r="29" spans="1:41" x14ac:dyDescent="0.25">
      <c r="A29" s="8">
        <f t="shared" si="13"/>
        <v>3</v>
      </c>
      <c r="B29" s="140" t="s">
        <v>39</v>
      </c>
      <c r="C29" s="141" t="s">
        <v>130</v>
      </c>
      <c r="D29" s="142" t="s">
        <v>131</v>
      </c>
      <c r="E29" s="143" t="s">
        <v>132</v>
      </c>
      <c r="F29" s="144">
        <v>82</v>
      </c>
      <c r="G29" s="145">
        <v>0</v>
      </c>
      <c r="H29" s="146" t="s">
        <v>133</v>
      </c>
      <c r="I29" s="25" t="s">
        <v>134</v>
      </c>
      <c r="J29" s="146" t="s">
        <v>135</v>
      </c>
      <c r="K29" s="26" t="s">
        <v>141</v>
      </c>
      <c r="L29" s="149">
        <v>44508</v>
      </c>
      <c r="M29" s="147" t="s">
        <v>47</v>
      </c>
      <c r="N29" s="148" t="s">
        <v>142</v>
      </c>
      <c r="O29" s="150" t="s">
        <v>138</v>
      </c>
      <c r="P29" s="147" t="s">
        <v>50</v>
      </c>
      <c r="Q29" s="151">
        <v>44508</v>
      </c>
      <c r="R29" s="151">
        <v>44872</v>
      </c>
      <c r="S29" s="147" t="s">
        <v>53</v>
      </c>
      <c r="T29" s="143">
        <v>580000</v>
      </c>
      <c r="U29" s="51">
        <f t="shared" si="14"/>
        <v>63800</v>
      </c>
      <c r="V29" s="52">
        <f t="shared" si="15"/>
        <v>-58000</v>
      </c>
      <c r="W29" s="52">
        <f t="shared" si="16"/>
        <v>522000</v>
      </c>
      <c r="X29" s="61"/>
      <c r="Y29" s="62">
        <f t="shared" si="17"/>
        <v>643800</v>
      </c>
      <c r="Z29" s="51">
        <f t="shared" si="18"/>
        <v>580000</v>
      </c>
      <c r="AA29" s="53">
        <f>Februari!AE29</f>
        <v>0</v>
      </c>
      <c r="AB29" s="62"/>
      <c r="AC29" s="62"/>
      <c r="AD29" s="53">
        <f t="shared" si="19"/>
        <v>0</v>
      </c>
      <c r="AE29" s="53">
        <f t="shared" si="20"/>
        <v>0</v>
      </c>
      <c r="AF29" s="61"/>
      <c r="AH29" s="351"/>
      <c r="AI29" s="351"/>
      <c r="AK29" s="148" t="s">
        <v>142</v>
      </c>
      <c r="AL29" s="351">
        <v>580000</v>
      </c>
      <c r="AM29" s="1">
        <f t="shared" si="8"/>
        <v>58000</v>
      </c>
      <c r="AN29" s="1">
        <f t="shared" si="9"/>
        <v>63800</v>
      </c>
      <c r="AO29" s="1">
        <f t="shared" si="10"/>
        <v>701800</v>
      </c>
    </row>
    <row r="30" spans="1:41" x14ac:dyDescent="0.25">
      <c r="A30" s="8">
        <f t="shared" si="13"/>
        <v>4</v>
      </c>
      <c r="B30" s="140" t="s">
        <v>39</v>
      </c>
      <c r="C30" s="141" t="s">
        <v>130</v>
      </c>
      <c r="D30" s="142" t="s">
        <v>131</v>
      </c>
      <c r="E30" s="143" t="s">
        <v>132</v>
      </c>
      <c r="F30" s="144">
        <v>100</v>
      </c>
      <c r="G30" s="145">
        <v>0</v>
      </c>
      <c r="H30" s="146" t="s">
        <v>133</v>
      </c>
      <c r="I30" s="25" t="s">
        <v>134</v>
      </c>
      <c r="J30" s="146" t="s">
        <v>135</v>
      </c>
      <c r="K30" s="26" t="s">
        <v>143</v>
      </c>
      <c r="L30" s="149">
        <v>44508</v>
      </c>
      <c r="M30" s="147" t="s">
        <v>47</v>
      </c>
      <c r="N30" s="148" t="s">
        <v>144</v>
      </c>
      <c r="O30" s="150" t="s">
        <v>138</v>
      </c>
      <c r="P30" s="147" t="s">
        <v>50</v>
      </c>
      <c r="Q30" s="151">
        <v>44508</v>
      </c>
      <c r="R30" s="151">
        <v>44872</v>
      </c>
      <c r="S30" s="147" t="s">
        <v>53</v>
      </c>
      <c r="T30" s="143">
        <v>1030909.0909090908</v>
      </c>
      <c r="U30" s="51">
        <f t="shared" si="14"/>
        <v>113399.99999999999</v>
      </c>
      <c r="V30" s="52">
        <f t="shared" si="15"/>
        <v>-103090.90909090909</v>
      </c>
      <c r="W30" s="52">
        <f t="shared" si="16"/>
        <v>927818.18181818177</v>
      </c>
      <c r="X30" s="61"/>
      <c r="Y30" s="62">
        <f t="shared" si="17"/>
        <v>1144309.0909090908</v>
      </c>
      <c r="Z30" s="51">
        <f t="shared" si="18"/>
        <v>1030909.0909090908</v>
      </c>
      <c r="AA30" s="53">
        <f>Februari!AE30</f>
        <v>0</v>
      </c>
      <c r="AB30" s="62"/>
      <c r="AC30" s="62"/>
      <c r="AD30" s="53">
        <f t="shared" si="19"/>
        <v>0</v>
      </c>
      <c r="AE30" s="53">
        <f t="shared" si="20"/>
        <v>0</v>
      </c>
      <c r="AF30" s="61"/>
      <c r="AH30" s="351"/>
      <c r="AI30" s="351"/>
      <c r="AK30" s="148" t="s">
        <v>144</v>
      </c>
      <c r="AL30" s="351">
        <v>1030909.0909090908</v>
      </c>
      <c r="AM30" s="1">
        <f t="shared" si="8"/>
        <v>103090.90909090909</v>
      </c>
      <c r="AN30" s="1">
        <f t="shared" si="9"/>
        <v>113399.99999999999</v>
      </c>
      <c r="AO30" s="1">
        <f t="shared" si="10"/>
        <v>1247400</v>
      </c>
    </row>
    <row r="31" spans="1:41" x14ac:dyDescent="0.25">
      <c r="A31" s="8">
        <f t="shared" si="13"/>
        <v>5</v>
      </c>
      <c r="B31" s="140" t="s">
        <v>39</v>
      </c>
      <c r="C31" s="141" t="s">
        <v>130</v>
      </c>
      <c r="D31" s="142" t="s">
        <v>131</v>
      </c>
      <c r="E31" s="143" t="s">
        <v>132</v>
      </c>
      <c r="F31" s="144">
        <v>150</v>
      </c>
      <c r="G31" s="145">
        <v>0</v>
      </c>
      <c r="H31" s="146" t="s">
        <v>133</v>
      </c>
      <c r="I31" s="25" t="s">
        <v>134</v>
      </c>
      <c r="J31" s="146" t="s">
        <v>135</v>
      </c>
      <c r="K31" s="26" t="s">
        <v>489</v>
      </c>
      <c r="L31" s="149">
        <v>44914</v>
      </c>
      <c r="M31" s="147" t="s">
        <v>47</v>
      </c>
      <c r="N31" s="148" t="s">
        <v>146</v>
      </c>
      <c r="O31" s="150" t="s">
        <v>138</v>
      </c>
      <c r="P31" s="147" t="s">
        <v>50</v>
      </c>
      <c r="Q31" s="149">
        <v>44914</v>
      </c>
      <c r="R31" s="151">
        <v>45278</v>
      </c>
      <c r="S31" s="147" t="s">
        <v>53</v>
      </c>
      <c r="T31" s="143">
        <v>865667</v>
      </c>
      <c r="U31" s="51">
        <f t="shared" si="14"/>
        <v>95223.37</v>
      </c>
      <c r="V31" s="52">
        <f t="shared" si="15"/>
        <v>-86566.700000000012</v>
      </c>
      <c r="W31" s="52">
        <f t="shared" si="16"/>
        <v>779100.3</v>
      </c>
      <c r="X31" s="61"/>
      <c r="Y31" s="62">
        <f t="shared" si="17"/>
        <v>960890.37</v>
      </c>
      <c r="Z31" s="51">
        <f t="shared" si="18"/>
        <v>865667</v>
      </c>
      <c r="AA31" s="53">
        <f>Februari!AE31</f>
        <v>0</v>
      </c>
      <c r="AB31" s="62"/>
      <c r="AC31" s="62"/>
      <c r="AD31" s="53">
        <f t="shared" si="19"/>
        <v>0</v>
      </c>
      <c r="AE31" s="53">
        <f t="shared" si="20"/>
        <v>0</v>
      </c>
      <c r="AF31" s="61"/>
      <c r="AH31" s="351"/>
      <c r="AI31" s="351"/>
      <c r="AK31" s="148" t="s">
        <v>146</v>
      </c>
      <c r="AL31" s="351">
        <v>865667</v>
      </c>
      <c r="AM31" s="1">
        <f t="shared" si="8"/>
        <v>86566.700000000012</v>
      </c>
      <c r="AN31" s="1">
        <f t="shared" si="9"/>
        <v>95223.37</v>
      </c>
      <c r="AO31" s="1">
        <f t="shared" si="10"/>
        <v>1047457.07</v>
      </c>
    </row>
    <row r="32" spans="1:41" x14ac:dyDescent="0.25">
      <c r="A32" s="8">
        <f t="shared" si="13"/>
        <v>6</v>
      </c>
      <c r="B32" s="140" t="s">
        <v>39</v>
      </c>
      <c r="C32" s="141" t="s">
        <v>130</v>
      </c>
      <c r="D32" s="142" t="s">
        <v>131</v>
      </c>
      <c r="E32" s="143" t="s">
        <v>132</v>
      </c>
      <c r="F32" s="144">
        <v>559</v>
      </c>
      <c r="G32" s="145">
        <v>0</v>
      </c>
      <c r="H32" s="146" t="s">
        <v>133</v>
      </c>
      <c r="I32" s="25" t="s">
        <v>134</v>
      </c>
      <c r="J32" s="146" t="s">
        <v>135</v>
      </c>
      <c r="K32" s="26" t="s">
        <v>489</v>
      </c>
      <c r="L32" s="149">
        <v>44914</v>
      </c>
      <c r="M32" s="147" t="s">
        <v>47</v>
      </c>
      <c r="N32" s="148" t="s">
        <v>148</v>
      </c>
      <c r="O32" s="150" t="s">
        <v>138</v>
      </c>
      <c r="P32" s="147" t="s">
        <v>50</v>
      </c>
      <c r="Q32" s="149">
        <v>44914</v>
      </c>
      <c r="R32" s="151">
        <v>45278</v>
      </c>
      <c r="S32" s="147" t="s">
        <v>53</v>
      </c>
      <c r="T32" s="143">
        <v>8161818.1818181826</v>
      </c>
      <c r="U32" s="51">
        <f t="shared" si="14"/>
        <v>897800.00000000012</v>
      </c>
      <c r="V32" s="52">
        <f t="shared" si="15"/>
        <v>-816181.81818181835</v>
      </c>
      <c r="W32" s="52">
        <f t="shared" si="16"/>
        <v>7345636.3636363642</v>
      </c>
      <c r="X32" s="61"/>
      <c r="Y32" s="62">
        <f t="shared" si="17"/>
        <v>9059618.1818181835</v>
      </c>
      <c r="Z32" s="51">
        <f t="shared" si="18"/>
        <v>8161818.1818181826</v>
      </c>
      <c r="AA32" s="53">
        <f>Februari!AE32</f>
        <v>0</v>
      </c>
      <c r="AB32" s="62"/>
      <c r="AC32" s="62"/>
      <c r="AD32" s="53">
        <f t="shared" si="19"/>
        <v>0</v>
      </c>
      <c r="AE32" s="53">
        <f t="shared" si="20"/>
        <v>0</v>
      </c>
      <c r="AF32" s="61"/>
      <c r="AH32" s="351"/>
      <c r="AI32" s="351"/>
      <c r="AK32" s="148" t="s">
        <v>148</v>
      </c>
      <c r="AL32" s="351">
        <v>8161818.1818181826</v>
      </c>
      <c r="AM32" s="1">
        <f t="shared" si="8"/>
        <v>816181.81818181835</v>
      </c>
      <c r="AN32" s="1">
        <f t="shared" si="9"/>
        <v>897800.00000000012</v>
      </c>
      <c r="AO32" s="1">
        <f t="shared" si="10"/>
        <v>9875800</v>
      </c>
    </row>
    <row r="33" spans="1:41" x14ac:dyDescent="0.25">
      <c r="A33" s="8">
        <f t="shared" si="13"/>
        <v>7</v>
      </c>
      <c r="B33" s="140" t="s">
        <v>39</v>
      </c>
      <c r="C33" s="141" t="s">
        <v>130</v>
      </c>
      <c r="D33" s="142" t="s">
        <v>131</v>
      </c>
      <c r="E33" s="143" t="s">
        <v>132</v>
      </c>
      <c r="F33" s="144">
        <v>50</v>
      </c>
      <c r="G33" s="145">
        <v>0</v>
      </c>
      <c r="H33" s="146" t="s">
        <v>133</v>
      </c>
      <c r="I33" s="25" t="s">
        <v>134</v>
      </c>
      <c r="J33" s="146" t="s">
        <v>135</v>
      </c>
      <c r="K33" s="148" t="s">
        <v>490</v>
      </c>
      <c r="L33" s="149">
        <v>44824</v>
      </c>
      <c r="M33" s="147" t="s">
        <v>47</v>
      </c>
      <c r="N33" s="148" t="s">
        <v>150</v>
      </c>
      <c r="O33" s="150" t="s">
        <v>138</v>
      </c>
      <c r="P33" s="147" t="s">
        <v>50</v>
      </c>
      <c r="Q33" s="149">
        <v>44824</v>
      </c>
      <c r="R33" s="151">
        <v>45188</v>
      </c>
      <c r="S33" s="147" t="s">
        <v>53</v>
      </c>
      <c r="T33" s="143">
        <v>500000</v>
      </c>
      <c r="U33" s="51">
        <f t="shared" si="14"/>
        <v>55000</v>
      </c>
      <c r="V33" s="52">
        <f t="shared" si="15"/>
        <v>-50000</v>
      </c>
      <c r="W33" s="52">
        <f t="shared" si="16"/>
        <v>450000</v>
      </c>
      <c r="X33" s="61"/>
      <c r="Y33" s="62">
        <f t="shared" si="17"/>
        <v>555000</v>
      </c>
      <c r="Z33" s="51">
        <f t="shared" si="18"/>
        <v>500000</v>
      </c>
      <c r="AA33" s="53">
        <f>Februari!AE33</f>
        <v>0</v>
      </c>
      <c r="AB33" s="62"/>
      <c r="AC33" s="62"/>
      <c r="AD33" s="53">
        <f t="shared" si="19"/>
        <v>0</v>
      </c>
      <c r="AE33" s="53">
        <f t="shared" si="20"/>
        <v>0</v>
      </c>
      <c r="AF33" s="61"/>
      <c r="AH33" s="351"/>
      <c r="AI33" s="351"/>
      <c r="AK33" s="148" t="s">
        <v>150</v>
      </c>
      <c r="AL33" s="351">
        <v>500000</v>
      </c>
      <c r="AM33" s="1">
        <f t="shared" si="8"/>
        <v>50000</v>
      </c>
      <c r="AN33" s="1">
        <f t="shared" si="9"/>
        <v>55000</v>
      </c>
      <c r="AO33" s="1">
        <f t="shared" si="10"/>
        <v>605000</v>
      </c>
    </row>
    <row r="34" spans="1:41" x14ac:dyDescent="0.25">
      <c r="A34" s="8">
        <f t="shared" si="13"/>
        <v>8</v>
      </c>
      <c r="B34" s="140" t="s">
        <v>39</v>
      </c>
      <c r="C34" s="141" t="s">
        <v>130</v>
      </c>
      <c r="D34" s="142" t="s">
        <v>131</v>
      </c>
      <c r="E34" s="143" t="s">
        <v>132</v>
      </c>
      <c r="F34" s="144">
        <v>351.86</v>
      </c>
      <c r="G34" s="145">
        <v>0</v>
      </c>
      <c r="H34" s="146" t="s">
        <v>133</v>
      </c>
      <c r="I34" s="25" t="s">
        <v>134</v>
      </c>
      <c r="J34" s="146" t="s">
        <v>135</v>
      </c>
      <c r="K34" s="157" t="s">
        <v>151</v>
      </c>
      <c r="L34" s="149">
        <v>44508</v>
      </c>
      <c r="M34" s="147" t="s">
        <v>47</v>
      </c>
      <c r="N34" s="148" t="s">
        <v>152</v>
      </c>
      <c r="O34" s="150" t="s">
        <v>138</v>
      </c>
      <c r="P34" s="147" t="s">
        <v>50</v>
      </c>
      <c r="Q34" s="151">
        <v>44508</v>
      </c>
      <c r="R34" s="151">
        <v>44872</v>
      </c>
      <c r="S34" s="147" t="s">
        <v>53</v>
      </c>
      <c r="T34" s="143">
        <v>3617272.7272727271</v>
      </c>
      <c r="U34" s="51">
        <f t="shared" si="14"/>
        <v>397900</v>
      </c>
      <c r="V34" s="52">
        <f t="shared" si="15"/>
        <v>-361727.27272727271</v>
      </c>
      <c r="W34" s="52">
        <f t="shared" si="16"/>
        <v>3255545.4545454541</v>
      </c>
      <c r="X34" s="61"/>
      <c r="Y34" s="62">
        <f t="shared" si="17"/>
        <v>4015172.7272727271</v>
      </c>
      <c r="Z34" s="51">
        <f t="shared" si="18"/>
        <v>3617272.7272727271</v>
      </c>
      <c r="AA34" s="53">
        <f>Februari!AE34</f>
        <v>0</v>
      </c>
      <c r="AB34" s="62"/>
      <c r="AC34" s="62"/>
      <c r="AD34" s="53">
        <f t="shared" si="19"/>
        <v>0</v>
      </c>
      <c r="AE34" s="53">
        <f t="shared" si="20"/>
        <v>0</v>
      </c>
      <c r="AF34" s="61"/>
      <c r="AH34" s="351"/>
      <c r="AI34" s="351"/>
      <c r="AK34" s="148" t="s">
        <v>152</v>
      </c>
      <c r="AL34" s="351">
        <v>3617272.7272727271</v>
      </c>
      <c r="AM34" s="1">
        <f t="shared" si="8"/>
        <v>361727.27272727271</v>
      </c>
      <c r="AN34" s="1">
        <f t="shared" si="9"/>
        <v>397900</v>
      </c>
      <c r="AO34" s="1">
        <f t="shared" si="10"/>
        <v>4376900</v>
      </c>
    </row>
    <row r="35" spans="1:41" x14ac:dyDescent="0.25">
      <c r="A35" s="8">
        <f t="shared" si="13"/>
        <v>9</v>
      </c>
      <c r="B35" s="140" t="s">
        <v>39</v>
      </c>
      <c r="C35" s="141" t="s">
        <v>130</v>
      </c>
      <c r="D35" s="142" t="s">
        <v>131</v>
      </c>
      <c r="E35" s="143" t="s">
        <v>132</v>
      </c>
      <c r="F35" s="144">
        <v>135.21</v>
      </c>
      <c r="G35" s="145">
        <v>0</v>
      </c>
      <c r="H35" s="146" t="s">
        <v>133</v>
      </c>
      <c r="I35" s="25" t="s">
        <v>134</v>
      </c>
      <c r="J35" s="146" t="s">
        <v>135</v>
      </c>
      <c r="K35" s="26" t="s">
        <v>491</v>
      </c>
      <c r="L35" s="149">
        <v>44805</v>
      </c>
      <c r="M35" s="147" t="s">
        <v>47</v>
      </c>
      <c r="N35" s="148" t="s">
        <v>154</v>
      </c>
      <c r="O35" s="150" t="s">
        <v>138</v>
      </c>
      <c r="P35" s="147" t="s">
        <v>50</v>
      </c>
      <c r="Q35" s="149">
        <v>44805</v>
      </c>
      <c r="R35" s="149">
        <v>45169</v>
      </c>
      <c r="S35" s="147" t="s">
        <v>53</v>
      </c>
      <c r="T35" s="143">
        <v>995495</v>
      </c>
      <c r="U35" s="51">
        <f t="shared" si="14"/>
        <v>109504.45</v>
      </c>
      <c r="V35" s="52">
        <f t="shared" si="15"/>
        <v>-99549.5</v>
      </c>
      <c r="W35" s="52">
        <f t="shared" si="16"/>
        <v>895945.5</v>
      </c>
      <c r="X35" s="61"/>
      <c r="Y35" s="62">
        <f t="shared" si="17"/>
        <v>1104999.45</v>
      </c>
      <c r="Z35" s="51">
        <f t="shared" si="18"/>
        <v>995495</v>
      </c>
      <c r="AA35" s="53">
        <f>Februari!AE35</f>
        <v>0</v>
      </c>
      <c r="AB35" s="62"/>
      <c r="AC35" s="62"/>
      <c r="AD35" s="53">
        <f t="shared" si="19"/>
        <v>0</v>
      </c>
      <c r="AE35" s="53">
        <f t="shared" si="20"/>
        <v>0</v>
      </c>
      <c r="AF35" s="61"/>
      <c r="AH35" s="351" t="str">
        <f>N35</f>
        <v>ADE</v>
      </c>
      <c r="AI35" s="351">
        <v>500000</v>
      </c>
      <c r="AK35" s="148" t="s">
        <v>154</v>
      </c>
      <c r="AL35" s="351">
        <v>995495</v>
      </c>
      <c r="AM35" s="1">
        <f t="shared" si="8"/>
        <v>99549.5</v>
      </c>
      <c r="AN35" s="1">
        <f t="shared" si="9"/>
        <v>109504.45</v>
      </c>
      <c r="AO35" s="1">
        <f t="shared" si="10"/>
        <v>1204548.95</v>
      </c>
    </row>
    <row r="36" spans="1:41" x14ac:dyDescent="0.25">
      <c r="A36" s="8">
        <f t="shared" si="13"/>
        <v>10</v>
      </c>
      <c r="B36" s="140" t="s">
        <v>39</v>
      </c>
      <c r="C36" s="141" t="s">
        <v>130</v>
      </c>
      <c r="D36" s="142" t="s">
        <v>131</v>
      </c>
      <c r="E36" s="143" t="s">
        <v>132</v>
      </c>
      <c r="F36" s="144">
        <v>279</v>
      </c>
      <c r="G36" s="145">
        <v>0</v>
      </c>
      <c r="H36" s="146" t="s">
        <v>133</v>
      </c>
      <c r="I36" s="25" t="s">
        <v>134</v>
      </c>
      <c r="J36" s="146" t="s">
        <v>135</v>
      </c>
      <c r="K36" s="26" t="s">
        <v>155</v>
      </c>
      <c r="L36" s="149">
        <v>44508</v>
      </c>
      <c r="M36" s="147" t="s">
        <v>47</v>
      </c>
      <c r="N36" s="148" t="s">
        <v>156</v>
      </c>
      <c r="O36" s="150" t="s">
        <v>138</v>
      </c>
      <c r="P36" s="147" t="s">
        <v>50</v>
      </c>
      <c r="Q36" s="151">
        <v>44508</v>
      </c>
      <c r="R36" s="151">
        <v>44872</v>
      </c>
      <c r="S36" s="147" t="s">
        <v>53</v>
      </c>
      <c r="T36" s="143">
        <v>1554545.4545454544</v>
      </c>
      <c r="U36" s="51">
        <f t="shared" si="14"/>
        <v>170999.99999999997</v>
      </c>
      <c r="V36" s="52">
        <f t="shared" si="15"/>
        <v>-155454.54545454544</v>
      </c>
      <c r="W36" s="52">
        <f t="shared" si="16"/>
        <v>1399090.9090909089</v>
      </c>
      <c r="X36" s="61"/>
      <c r="Y36" s="62">
        <f t="shared" si="17"/>
        <v>1725545.4545454544</v>
      </c>
      <c r="Z36" s="51">
        <f t="shared" si="18"/>
        <v>1554545.4545454544</v>
      </c>
      <c r="AA36" s="53">
        <f>Februari!AE36</f>
        <v>0</v>
      </c>
      <c r="AB36" s="62"/>
      <c r="AC36" s="62"/>
      <c r="AD36" s="53">
        <f t="shared" si="19"/>
        <v>0</v>
      </c>
      <c r="AE36" s="53">
        <f t="shared" si="20"/>
        <v>0</v>
      </c>
      <c r="AF36" s="61"/>
      <c r="AH36" s="351"/>
      <c r="AI36" s="351"/>
      <c r="AK36" s="148" t="s">
        <v>156</v>
      </c>
      <c r="AL36" s="351">
        <v>1554545.4545454544</v>
      </c>
      <c r="AM36" s="1">
        <f t="shared" si="8"/>
        <v>155454.54545454544</v>
      </c>
      <c r="AN36" s="1">
        <f t="shared" si="9"/>
        <v>170999.99999999997</v>
      </c>
      <c r="AO36" s="1">
        <f t="shared" si="10"/>
        <v>1880999.9999999998</v>
      </c>
    </row>
    <row r="37" spans="1:41" x14ac:dyDescent="0.25">
      <c r="A37" s="8">
        <f t="shared" si="13"/>
        <v>11</v>
      </c>
      <c r="B37" s="140" t="s">
        <v>39</v>
      </c>
      <c r="C37" s="141" t="s">
        <v>130</v>
      </c>
      <c r="D37" s="142" t="s">
        <v>131</v>
      </c>
      <c r="E37" s="143" t="s">
        <v>132</v>
      </c>
      <c r="F37" s="144">
        <v>150</v>
      </c>
      <c r="G37" s="145">
        <v>0</v>
      </c>
      <c r="H37" s="146" t="s">
        <v>133</v>
      </c>
      <c r="I37" s="25" t="s">
        <v>134</v>
      </c>
      <c r="J37" s="146" t="s">
        <v>157</v>
      </c>
      <c r="K37" s="26" t="s">
        <v>489</v>
      </c>
      <c r="L37" s="149">
        <v>44914</v>
      </c>
      <c r="M37" s="147" t="s">
        <v>47</v>
      </c>
      <c r="N37" s="148" t="s">
        <v>159</v>
      </c>
      <c r="O37" s="150" t="s">
        <v>133</v>
      </c>
      <c r="P37" s="147" t="s">
        <v>50</v>
      </c>
      <c r="Q37" s="149">
        <v>44914</v>
      </c>
      <c r="R37" s="151">
        <v>45278</v>
      </c>
      <c r="S37" s="147" t="s">
        <v>53</v>
      </c>
      <c r="T37" s="143">
        <v>1545454.5454545456</v>
      </c>
      <c r="U37" s="51">
        <f t="shared" si="14"/>
        <v>170000.00000000003</v>
      </c>
      <c r="V37" s="52">
        <f t="shared" si="15"/>
        <v>-154545.45454545456</v>
      </c>
      <c r="W37" s="52">
        <f t="shared" si="16"/>
        <v>1390909.0909090911</v>
      </c>
      <c r="X37" s="61"/>
      <c r="Y37" s="62">
        <f t="shared" si="17"/>
        <v>1715454.5454545456</v>
      </c>
      <c r="Z37" s="51">
        <f t="shared" si="18"/>
        <v>1545454.5454545456</v>
      </c>
      <c r="AA37" s="53">
        <f>Februari!AE37</f>
        <v>0</v>
      </c>
      <c r="AB37" s="62"/>
      <c r="AC37" s="62"/>
      <c r="AD37" s="53">
        <f t="shared" si="19"/>
        <v>0</v>
      </c>
      <c r="AE37" s="53">
        <f t="shared" si="20"/>
        <v>0</v>
      </c>
      <c r="AF37" s="61"/>
      <c r="AH37" s="351"/>
      <c r="AI37" s="351"/>
      <c r="AK37" s="148" t="s">
        <v>159</v>
      </c>
      <c r="AL37" s="351">
        <v>1545454.5454545456</v>
      </c>
      <c r="AM37" s="1">
        <f t="shared" si="8"/>
        <v>154545.45454545456</v>
      </c>
      <c r="AN37" s="1">
        <f t="shared" si="9"/>
        <v>170000.00000000003</v>
      </c>
      <c r="AO37" s="1">
        <f t="shared" si="10"/>
        <v>1870000.0000000002</v>
      </c>
    </row>
    <row r="38" spans="1:41" x14ac:dyDescent="0.25">
      <c r="A38" s="8">
        <f t="shared" si="13"/>
        <v>12</v>
      </c>
      <c r="B38" s="140" t="s">
        <v>39</v>
      </c>
      <c r="C38" s="141" t="s">
        <v>130</v>
      </c>
      <c r="D38" s="142" t="s">
        <v>131</v>
      </c>
      <c r="E38" s="143" t="s">
        <v>132</v>
      </c>
      <c r="F38" s="144">
        <v>80</v>
      </c>
      <c r="G38" s="145">
        <v>0</v>
      </c>
      <c r="H38" s="146" t="s">
        <v>133</v>
      </c>
      <c r="I38" s="25" t="s">
        <v>134</v>
      </c>
      <c r="J38" s="146" t="s">
        <v>135</v>
      </c>
      <c r="K38" s="148" t="s">
        <v>160</v>
      </c>
      <c r="L38" s="151">
        <v>43374</v>
      </c>
      <c r="M38" s="147" t="s">
        <v>47</v>
      </c>
      <c r="N38" s="148" t="s">
        <v>161</v>
      </c>
      <c r="O38" s="150" t="s">
        <v>133</v>
      </c>
      <c r="P38" s="147" t="s">
        <v>50</v>
      </c>
      <c r="Q38" s="151">
        <v>43374</v>
      </c>
      <c r="R38" s="151">
        <v>43738</v>
      </c>
      <c r="S38" s="147" t="s">
        <v>53</v>
      </c>
      <c r="T38" s="143">
        <v>800000</v>
      </c>
      <c r="U38" s="51">
        <f t="shared" si="14"/>
        <v>88000</v>
      </c>
      <c r="V38" s="52">
        <f t="shared" si="15"/>
        <v>-80000</v>
      </c>
      <c r="W38" s="52">
        <f t="shared" si="16"/>
        <v>720000</v>
      </c>
      <c r="X38" s="61"/>
      <c r="Y38" s="62">
        <f t="shared" si="17"/>
        <v>888000</v>
      </c>
      <c r="Z38" s="51">
        <f t="shared" si="18"/>
        <v>800000</v>
      </c>
      <c r="AA38" s="53">
        <f>Februari!AE38</f>
        <v>0</v>
      </c>
      <c r="AB38" s="62"/>
      <c r="AC38" s="62"/>
      <c r="AD38" s="53">
        <f t="shared" si="19"/>
        <v>0</v>
      </c>
      <c r="AE38" s="53">
        <f t="shared" si="20"/>
        <v>0</v>
      </c>
      <c r="AF38" s="61"/>
      <c r="AH38" s="351"/>
      <c r="AI38" s="351"/>
      <c r="AK38" s="148" t="s">
        <v>161</v>
      </c>
      <c r="AL38" s="351">
        <v>800000</v>
      </c>
      <c r="AM38" s="1">
        <f t="shared" si="8"/>
        <v>80000</v>
      </c>
      <c r="AN38" s="1">
        <f t="shared" si="9"/>
        <v>88000</v>
      </c>
      <c r="AO38" s="1">
        <f t="shared" si="10"/>
        <v>968000</v>
      </c>
    </row>
    <row r="39" spans="1:41" x14ac:dyDescent="0.25">
      <c r="A39" s="8">
        <f t="shared" si="13"/>
        <v>13</v>
      </c>
      <c r="B39" s="140" t="s">
        <v>39</v>
      </c>
      <c r="C39" s="141" t="s">
        <v>130</v>
      </c>
      <c r="D39" s="142" t="s">
        <v>131</v>
      </c>
      <c r="E39" s="143" t="s">
        <v>132</v>
      </c>
      <c r="F39" s="144">
        <v>120</v>
      </c>
      <c r="G39" s="145">
        <v>0</v>
      </c>
      <c r="H39" s="146" t="s">
        <v>133</v>
      </c>
      <c r="I39" s="25" t="s">
        <v>134</v>
      </c>
      <c r="J39" s="146" t="s">
        <v>135</v>
      </c>
      <c r="K39" s="26" t="s">
        <v>489</v>
      </c>
      <c r="L39" s="149">
        <v>44914</v>
      </c>
      <c r="M39" s="147" t="s">
        <v>47</v>
      </c>
      <c r="N39" s="148" t="s">
        <v>163</v>
      </c>
      <c r="O39" s="150" t="s">
        <v>133</v>
      </c>
      <c r="P39" s="147" t="s">
        <v>50</v>
      </c>
      <c r="Q39" s="149">
        <v>44914</v>
      </c>
      <c r="R39" s="151">
        <v>45278</v>
      </c>
      <c r="S39" s="147" t="s">
        <v>53</v>
      </c>
      <c r="T39" s="143">
        <v>1200000</v>
      </c>
      <c r="U39" s="51">
        <f t="shared" si="14"/>
        <v>132000</v>
      </c>
      <c r="V39" s="52">
        <f t="shared" si="15"/>
        <v>-120000</v>
      </c>
      <c r="W39" s="52">
        <f t="shared" si="16"/>
        <v>1080000</v>
      </c>
      <c r="X39" s="61"/>
      <c r="Y39" s="62">
        <f t="shared" si="17"/>
        <v>1332000</v>
      </c>
      <c r="Z39" s="51">
        <f t="shared" si="18"/>
        <v>1200000</v>
      </c>
      <c r="AA39" s="53">
        <f>Februari!AE39</f>
        <v>0</v>
      </c>
      <c r="AB39" s="62"/>
      <c r="AC39" s="62"/>
      <c r="AD39" s="53">
        <f t="shared" si="19"/>
        <v>0</v>
      </c>
      <c r="AE39" s="53">
        <f t="shared" si="20"/>
        <v>0</v>
      </c>
      <c r="AF39" s="61"/>
      <c r="AH39" s="351"/>
      <c r="AI39" s="351"/>
      <c r="AK39" s="148" t="s">
        <v>163</v>
      </c>
      <c r="AL39" s="351">
        <v>1200000</v>
      </c>
      <c r="AM39" s="1">
        <f t="shared" si="8"/>
        <v>120000</v>
      </c>
      <c r="AN39" s="1">
        <f t="shared" si="9"/>
        <v>132000</v>
      </c>
      <c r="AO39" s="1">
        <f t="shared" si="10"/>
        <v>1452000</v>
      </c>
    </row>
    <row r="40" spans="1:41" x14ac:dyDescent="0.25">
      <c r="A40" s="8">
        <f t="shared" si="13"/>
        <v>14</v>
      </c>
      <c r="B40" s="140" t="s">
        <v>39</v>
      </c>
      <c r="C40" s="141" t="s">
        <v>130</v>
      </c>
      <c r="D40" s="142" t="s">
        <v>131</v>
      </c>
      <c r="E40" s="143" t="s">
        <v>164</v>
      </c>
      <c r="F40" s="144">
        <v>200</v>
      </c>
      <c r="G40" s="145">
        <v>0</v>
      </c>
      <c r="H40" s="146" t="s">
        <v>133</v>
      </c>
      <c r="I40" s="25" t="s">
        <v>134</v>
      </c>
      <c r="J40" s="146" t="s">
        <v>135</v>
      </c>
      <c r="K40" s="26" t="s">
        <v>489</v>
      </c>
      <c r="L40" s="149">
        <v>44914</v>
      </c>
      <c r="M40" s="147" t="s">
        <v>47</v>
      </c>
      <c r="N40" s="143" t="s">
        <v>166</v>
      </c>
      <c r="O40" s="150" t="s">
        <v>133</v>
      </c>
      <c r="P40" s="147" t="s">
        <v>50</v>
      </c>
      <c r="Q40" s="149">
        <v>44914</v>
      </c>
      <c r="R40" s="151">
        <v>45278</v>
      </c>
      <c r="S40" s="147" t="s">
        <v>53</v>
      </c>
      <c r="T40" s="143">
        <v>2473636.3636363633</v>
      </c>
      <c r="U40" s="51">
        <f t="shared" si="14"/>
        <v>272099.99999999994</v>
      </c>
      <c r="V40" s="52">
        <f t="shared" si="15"/>
        <v>-247363.63636363635</v>
      </c>
      <c r="W40" s="52">
        <f t="shared" si="16"/>
        <v>2226272.7272727271</v>
      </c>
      <c r="X40" s="61"/>
      <c r="Y40" s="62">
        <f t="shared" si="17"/>
        <v>2745736.3636363633</v>
      </c>
      <c r="Z40" s="51">
        <f t="shared" si="18"/>
        <v>2473636.3636363633</v>
      </c>
      <c r="AA40" s="53">
        <f>Februari!AE40</f>
        <v>0</v>
      </c>
      <c r="AB40" s="62"/>
      <c r="AC40" s="62"/>
      <c r="AD40" s="53">
        <f t="shared" si="19"/>
        <v>0</v>
      </c>
      <c r="AE40" s="53">
        <f t="shared" si="20"/>
        <v>0</v>
      </c>
      <c r="AF40" s="61"/>
      <c r="AH40" s="351"/>
      <c r="AI40" s="351"/>
      <c r="AK40" s="143" t="s">
        <v>166</v>
      </c>
      <c r="AL40" s="351">
        <v>2473636.3636363633</v>
      </c>
      <c r="AM40" s="1">
        <f t="shared" si="8"/>
        <v>247363.63636363635</v>
      </c>
      <c r="AN40" s="1">
        <f t="shared" si="9"/>
        <v>272099.99999999994</v>
      </c>
      <c r="AO40" s="1">
        <f t="shared" si="10"/>
        <v>2993099.9999999995</v>
      </c>
    </row>
    <row r="41" spans="1:41" x14ac:dyDescent="0.25">
      <c r="A41" s="8">
        <f t="shared" si="13"/>
        <v>15</v>
      </c>
      <c r="B41" s="140" t="s">
        <v>39</v>
      </c>
      <c r="C41" s="141" t="s">
        <v>130</v>
      </c>
      <c r="D41" s="142" t="s">
        <v>131</v>
      </c>
      <c r="E41" s="143" t="s">
        <v>164</v>
      </c>
      <c r="F41" s="144">
        <v>100</v>
      </c>
      <c r="G41" s="145">
        <v>0</v>
      </c>
      <c r="H41" s="146" t="s">
        <v>133</v>
      </c>
      <c r="I41" s="25" t="s">
        <v>134</v>
      </c>
      <c r="J41" s="146" t="s">
        <v>167</v>
      </c>
      <c r="K41" s="26" t="s">
        <v>168</v>
      </c>
      <c r="L41" s="149">
        <v>44508</v>
      </c>
      <c r="M41" s="147" t="s">
        <v>47</v>
      </c>
      <c r="N41" s="143" t="s">
        <v>169</v>
      </c>
      <c r="O41" s="150" t="s">
        <v>133</v>
      </c>
      <c r="P41" s="147" t="s">
        <v>50</v>
      </c>
      <c r="Q41" s="151">
        <v>44508</v>
      </c>
      <c r="R41" s="151">
        <v>44872</v>
      </c>
      <c r="S41" s="147" t="s">
        <v>170</v>
      </c>
      <c r="T41" s="143">
        <v>2473636.3636363633</v>
      </c>
      <c r="U41" s="51">
        <f t="shared" si="14"/>
        <v>272099.99999999994</v>
      </c>
      <c r="V41" s="52">
        <f t="shared" si="15"/>
        <v>-247363.63636363635</v>
      </c>
      <c r="W41" s="52">
        <f t="shared" si="16"/>
        <v>2226272.7272727271</v>
      </c>
      <c r="X41" s="61"/>
      <c r="Y41" s="62">
        <f t="shared" si="17"/>
        <v>2745736.3636363633</v>
      </c>
      <c r="Z41" s="51">
        <f t="shared" si="18"/>
        <v>2473636.3636363633</v>
      </c>
      <c r="AA41" s="53">
        <f>Februari!AE41</f>
        <v>0</v>
      </c>
      <c r="AB41" s="62"/>
      <c r="AC41" s="62"/>
      <c r="AD41" s="53">
        <f t="shared" si="19"/>
        <v>0</v>
      </c>
      <c r="AE41" s="53">
        <f t="shared" si="20"/>
        <v>0</v>
      </c>
      <c r="AF41" s="61"/>
      <c r="AH41" s="351"/>
      <c r="AI41" s="351"/>
      <c r="AK41" s="143" t="s">
        <v>169</v>
      </c>
      <c r="AL41" s="351">
        <v>2473636.3636363633</v>
      </c>
      <c r="AM41" s="1">
        <f t="shared" si="8"/>
        <v>247363.63636363635</v>
      </c>
      <c r="AN41" s="1">
        <f t="shared" si="9"/>
        <v>272099.99999999994</v>
      </c>
      <c r="AO41" s="1">
        <f t="shared" si="10"/>
        <v>2993099.9999999995</v>
      </c>
    </row>
    <row r="42" spans="1:41" x14ac:dyDescent="0.25">
      <c r="A42" s="8">
        <f t="shared" si="13"/>
        <v>16</v>
      </c>
      <c r="B42" s="140" t="s">
        <v>39</v>
      </c>
      <c r="C42" s="141" t="s">
        <v>130</v>
      </c>
      <c r="D42" s="142" t="s">
        <v>171</v>
      </c>
      <c r="E42" s="143" t="s">
        <v>172</v>
      </c>
      <c r="F42" s="144">
        <v>1000</v>
      </c>
      <c r="G42" s="145">
        <v>200</v>
      </c>
      <c r="H42" s="146" t="s">
        <v>173</v>
      </c>
      <c r="I42" s="25" t="s">
        <v>174</v>
      </c>
      <c r="J42" s="146" t="s">
        <v>157</v>
      </c>
      <c r="K42" s="148" t="s">
        <v>175</v>
      </c>
      <c r="L42" s="149">
        <v>44106</v>
      </c>
      <c r="M42" s="147" t="s">
        <v>47</v>
      </c>
      <c r="N42" s="148" t="s">
        <v>176</v>
      </c>
      <c r="O42" s="150" t="s">
        <v>173</v>
      </c>
      <c r="P42" s="147" t="s">
        <v>50</v>
      </c>
      <c r="Q42" s="151">
        <v>44106</v>
      </c>
      <c r="R42" s="151">
        <v>44836</v>
      </c>
      <c r="S42" s="147" t="s">
        <v>53</v>
      </c>
      <c r="T42" s="143">
        <v>135000000</v>
      </c>
      <c r="U42" s="51">
        <f t="shared" si="14"/>
        <v>14850000</v>
      </c>
      <c r="V42" s="52">
        <f t="shared" si="15"/>
        <v>-13500000</v>
      </c>
      <c r="W42" s="52">
        <f t="shared" si="16"/>
        <v>121500000</v>
      </c>
      <c r="X42" s="61"/>
      <c r="Y42" s="62">
        <f t="shared" si="17"/>
        <v>149850000</v>
      </c>
      <c r="Z42" s="51">
        <f t="shared" si="18"/>
        <v>135000000</v>
      </c>
      <c r="AA42" s="53">
        <f>Februari!AE42</f>
        <v>33445946</v>
      </c>
      <c r="AB42" s="62"/>
      <c r="AC42" s="62"/>
      <c r="AD42" s="53">
        <f t="shared" si="19"/>
        <v>0</v>
      </c>
      <c r="AE42" s="53">
        <f t="shared" si="20"/>
        <v>33445946</v>
      </c>
      <c r="AF42" s="51"/>
      <c r="AH42" s="351"/>
      <c r="AI42" s="351"/>
      <c r="AK42" s="148" t="s">
        <v>176</v>
      </c>
      <c r="AL42" s="351">
        <v>135000000</v>
      </c>
      <c r="AM42" s="1">
        <f t="shared" si="8"/>
        <v>13500000</v>
      </c>
      <c r="AN42" s="1">
        <f t="shared" si="9"/>
        <v>14850000</v>
      </c>
      <c r="AO42" s="1">
        <f t="shared" si="10"/>
        <v>163350000</v>
      </c>
    </row>
    <row r="43" spans="1:41" x14ac:dyDescent="0.25">
      <c r="A43" s="8">
        <f t="shared" si="13"/>
        <v>17</v>
      </c>
      <c r="B43" s="140" t="s">
        <v>39</v>
      </c>
      <c r="C43" s="141" t="s">
        <v>130</v>
      </c>
      <c r="D43" s="142" t="s">
        <v>131</v>
      </c>
      <c r="E43" s="143" t="s">
        <v>177</v>
      </c>
      <c r="F43" s="144">
        <v>1160</v>
      </c>
      <c r="G43" s="145">
        <v>54</v>
      </c>
      <c r="H43" s="146" t="s">
        <v>178</v>
      </c>
      <c r="I43" s="25" t="s">
        <v>179</v>
      </c>
      <c r="J43" s="146" t="s">
        <v>180</v>
      </c>
      <c r="K43" s="148" t="s">
        <v>181</v>
      </c>
      <c r="L43" s="151">
        <v>44287</v>
      </c>
      <c r="M43" s="147" t="s">
        <v>47</v>
      </c>
      <c r="N43" s="148" t="s">
        <v>182</v>
      </c>
      <c r="O43" s="150" t="s">
        <v>183</v>
      </c>
      <c r="P43" s="147" t="s">
        <v>50</v>
      </c>
      <c r="Q43" s="151" t="s">
        <v>184</v>
      </c>
      <c r="R43" s="151" t="s">
        <v>185</v>
      </c>
      <c r="S43" s="147" t="s">
        <v>53</v>
      </c>
      <c r="T43" s="143">
        <v>131818181.81818181</v>
      </c>
      <c r="U43" s="51">
        <f t="shared" si="14"/>
        <v>14500000</v>
      </c>
      <c r="V43" s="52">
        <f t="shared" si="15"/>
        <v>-13181818.181818182</v>
      </c>
      <c r="W43" s="52">
        <f t="shared" si="16"/>
        <v>118636363.63636363</v>
      </c>
      <c r="X43" s="61"/>
      <c r="Y43" s="62">
        <f t="shared" si="17"/>
        <v>146318181.81818181</v>
      </c>
      <c r="Z43" s="51">
        <f t="shared" si="18"/>
        <v>131818181.81818181</v>
      </c>
      <c r="AA43" s="53">
        <v>131855856</v>
      </c>
      <c r="AB43" s="62"/>
      <c r="AC43" s="62"/>
      <c r="AD43" s="53">
        <f t="shared" si="19"/>
        <v>0</v>
      </c>
      <c r="AE43" s="53">
        <f t="shared" si="20"/>
        <v>131855856</v>
      </c>
      <c r="AF43" s="51"/>
      <c r="AH43" s="351"/>
      <c r="AI43" s="351"/>
      <c r="AK43" s="148" t="s">
        <v>182</v>
      </c>
      <c r="AL43" s="351">
        <v>131818181.81818181</v>
      </c>
      <c r="AM43" s="1">
        <f t="shared" si="8"/>
        <v>13181818.181818182</v>
      </c>
      <c r="AN43" s="1">
        <f t="shared" si="9"/>
        <v>14500000</v>
      </c>
      <c r="AO43" s="1">
        <f t="shared" si="10"/>
        <v>159500000</v>
      </c>
    </row>
    <row r="44" spans="1:41" x14ac:dyDescent="0.25">
      <c r="A44" s="8">
        <f t="shared" si="13"/>
        <v>18</v>
      </c>
      <c r="B44" s="140" t="s">
        <v>39</v>
      </c>
      <c r="C44" s="141" t="s">
        <v>130</v>
      </c>
      <c r="D44" s="142" t="s">
        <v>171</v>
      </c>
      <c r="E44" s="143" t="s">
        <v>186</v>
      </c>
      <c r="F44" s="144">
        <v>200</v>
      </c>
      <c r="G44" s="145">
        <v>0</v>
      </c>
      <c r="H44" s="146" t="s">
        <v>187</v>
      </c>
      <c r="I44" s="25" t="s">
        <v>188</v>
      </c>
      <c r="J44" s="146" t="s">
        <v>189</v>
      </c>
      <c r="K44" s="148" t="s">
        <v>190</v>
      </c>
      <c r="L44" s="152">
        <v>43908</v>
      </c>
      <c r="M44" s="147" t="s">
        <v>47</v>
      </c>
      <c r="N44" s="148" t="s">
        <v>191</v>
      </c>
      <c r="O44" s="150" t="s">
        <v>187</v>
      </c>
      <c r="P44" s="147" t="s">
        <v>50</v>
      </c>
      <c r="Q44" s="153">
        <v>44775</v>
      </c>
      <c r="R44" s="153">
        <v>45505</v>
      </c>
      <c r="S44" s="147" t="s">
        <v>53</v>
      </c>
      <c r="T44" s="143">
        <v>7965585.5855855858</v>
      </c>
      <c r="U44" s="51">
        <f t="shared" si="14"/>
        <v>876214.41441441444</v>
      </c>
      <c r="V44" s="52">
        <f t="shared" si="15"/>
        <v>-796558.55855855858</v>
      </c>
      <c r="W44" s="52">
        <f t="shared" si="16"/>
        <v>7169027.0270270277</v>
      </c>
      <c r="X44" s="61"/>
      <c r="Y44" s="62">
        <f t="shared" si="17"/>
        <v>8841800</v>
      </c>
      <c r="Z44" s="51">
        <f t="shared" si="18"/>
        <v>7965585.5855855858</v>
      </c>
      <c r="AA44" s="53">
        <f>Februari!AE44</f>
        <v>0</v>
      </c>
      <c r="AB44" s="62"/>
      <c r="AC44" s="62"/>
      <c r="AD44" s="53">
        <f t="shared" si="19"/>
        <v>0</v>
      </c>
      <c r="AE44" s="53">
        <f t="shared" si="20"/>
        <v>0</v>
      </c>
      <c r="AF44" s="51"/>
      <c r="AH44" s="351"/>
      <c r="AI44" s="351"/>
      <c r="AK44" s="148" t="s">
        <v>191</v>
      </c>
      <c r="AL44" s="351">
        <v>7965585.5855855858</v>
      </c>
      <c r="AM44" s="1">
        <f t="shared" si="8"/>
        <v>796558.55855855858</v>
      </c>
      <c r="AN44" s="1">
        <f t="shared" si="9"/>
        <v>876214.41441441444</v>
      </c>
      <c r="AO44" s="1">
        <f t="shared" si="10"/>
        <v>9638358.558558559</v>
      </c>
    </row>
    <row r="45" spans="1:41" x14ac:dyDescent="0.25">
      <c r="A45" s="8">
        <f t="shared" si="13"/>
        <v>19</v>
      </c>
      <c r="B45" s="140" t="s">
        <v>39</v>
      </c>
      <c r="C45" s="141" t="s">
        <v>130</v>
      </c>
      <c r="D45" s="142" t="s">
        <v>131</v>
      </c>
      <c r="E45" s="143" t="s">
        <v>192</v>
      </c>
      <c r="F45" s="144">
        <v>1920</v>
      </c>
      <c r="G45" s="145">
        <v>0</v>
      </c>
      <c r="H45" s="146" t="s">
        <v>193</v>
      </c>
      <c r="I45" s="25" t="s">
        <v>194</v>
      </c>
      <c r="J45" s="146" t="s">
        <v>195</v>
      </c>
      <c r="K45" s="148" t="s">
        <v>196</v>
      </c>
      <c r="L45" s="152">
        <v>44231</v>
      </c>
      <c r="M45" s="147" t="s">
        <v>47</v>
      </c>
      <c r="N45" s="148" t="s">
        <v>197</v>
      </c>
      <c r="O45" s="150" t="s">
        <v>193</v>
      </c>
      <c r="P45" s="147" t="s">
        <v>50</v>
      </c>
      <c r="Q45" s="153">
        <v>44231</v>
      </c>
      <c r="R45" s="153">
        <v>44960</v>
      </c>
      <c r="S45" s="147" t="s">
        <v>53</v>
      </c>
      <c r="T45" s="143">
        <v>4500000</v>
      </c>
      <c r="U45" s="51">
        <f t="shared" si="14"/>
        <v>495000</v>
      </c>
      <c r="V45" s="52">
        <f t="shared" si="15"/>
        <v>-450000</v>
      </c>
      <c r="W45" s="52">
        <f t="shared" si="16"/>
        <v>4050000</v>
      </c>
      <c r="X45" s="61"/>
      <c r="Y45" s="62">
        <f t="shared" si="17"/>
        <v>4995000</v>
      </c>
      <c r="Z45" s="51">
        <f t="shared" si="18"/>
        <v>4500000</v>
      </c>
      <c r="AA45" s="53">
        <f>Februari!AE45</f>
        <v>0</v>
      </c>
      <c r="AB45" s="62"/>
      <c r="AC45" s="62"/>
      <c r="AD45" s="53">
        <f t="shared" si="19"/>
        <v>0</v>
      </c>
      <c r="AE45" s="53">
        <f t="shared" si="20"/>
        <v>0</v>
      </c>
      <c r="AF45" s="61"/>
      <c r="AH45" s="351"/>
      <c r="AI45" s="351"/>
      <c r="AK45" s="148" t="s">
        <v>197</v>
      </c>
      <c r="AL45" s="351">
        <v>4500000</v>
      </c>
      <c r="AM45" s="1">
        <f t="shared" si="8"/>
        <v>450000</v>
      </c>
      <c r="AN45" s="1">
        <f t="shared" si="9"/>
        <v>495000</v>
      </c>
      <c r="AO45" s="1">
        <f t="shared" si="10"/>
        <v>5445000</v>
      </c>
    </row>
    <row r="46" spans="1:41" x14ac:dyDescent="0.25">
      <c r="A46" s="8">
        <f t="shared" si="13"/>
        <v>20</v>
      </c>
      <c r="B46" s="140" t="s">
        <v>39</v>
      </c>
      <c r="C46" s="141" t="s">
        <v>130</v>
      </c>
      <c r="D46" s="142" t="s">
        <v>131</v>
      </c>
      <c r="E46" s="143" t="s">
        <v>198</v>
      </c>
      <c r="F46" s="144">
        <v>320</v>
      </c>
      <c r="G46" s="145">
        <v>0</v>
      </c>
      <c r="H46" s="146" t="s">
        <v>199</v>
      </c>
      <c r="I46" s="27" t="s">
        <v>200</v>
      </c>
      <c r="J46" s="146" t="s">
        <v>201</v>
      </c>
      <c r="K46" s="148" t="s">
        <v>202</v>
      </c>
      <c r="L46" s="153">
        <v>44233</v>
      </c>
      <c r="M46" s="147" t="s">
        <v>47</v>
      </c>
      <c r="N46" s="143" t="s">
        <v>203</v>
      </c>
      <c r="O46" s="150" t="s">
        <v>199</v>
      </c>
      <c r="P46" s="147" t="s">
        <v>50</v>
      </c>
      <c r="Q46" s="153">
        <v>44233</v>
      </c>
      <c r="R46" s="153">
        <v>44962</v>
      </c>
      <c r="S46" s="147" t="s">
        <v>170</v>
      </c>
      <c r="T46" s="143">
        <v>4818181.8181818184</v>
      </c>
      <c r="U46" s="51">
        <f t="shared" si="14"/>
        <v>530000</v>
      </c>
      <c r="V46" s="52">
        <f t="shared" si="15"/>
        <v>-481818.18181818188</v>
      </c>
      <c r="W46" s="52">
        <f t="shared" si="16"/>
        <v>4336363.6363636367</v>
      </c>
      <c r="X46" s="61"/>
      <c r="Y46" s="62">
        <f t="shared" si="17"/>
        <v>5348181.8181818184</v>
      </c>
      <c r="Z46" s="51">
        <f t="shared" si="18"/>
        <v>4818181.8181818184</v>
      </c>
      <c r="AA46" s="53">
        <f>Februari!AE46</f>
        <v>0</v>
      </c>
      <c r="AB46" s="62"/>
      <c r="AC46" s="62"/>
      <c r="AD46" s="53">
        <f t="shared" si="19"/>
        <v>0</v>
      </c>
      <c r="AE46" s="53">
        <f t="shared" si="20"/>
        <v>0</v>
      </c>
      <c r="AF46" s="61"/>
      <c r="AH46" s="351"/>
      <c r="AI46" s="351"/>
      <c r="AK46" s="143" t="s">
        <v>203</v>
      </c>
      <c r="AL46" s="351">
        <v>4818181.8181818184</v>
      </c>
      <c r="AM46" s="1">
        <f t="shared" si="8"/>
        <v>481818.18181818188</v>
      </c>
      <c r="AN46" s="1">
        <f t="shared" si="9"/>
        <v>530000</v>
      </c>
      <c r="AO46" s="1">
        <f t="shared" si="10"/>
        <v>5830000</v>
      </c>
    </row>
    <row r="47" spans="1:41" x14ac:dyDescent="0.25">
      <c r="A47" s="8">
        <f t="shared" si="13"/>
        <v>21</v>
      </c>
      <c r="B47" s="140" t="s">
        <v>39</v>
      </c>
      <c r="C47" s="141" t="s">
        <v>130</v>
      </c>
      <c r="D47" s="142" t="s">
        <v>171</v>
      </c>
      <c r="E47" s="143" t="s">
        <v>204</v>
      </c>
      <c r="F47" s="144">
        <v>300</v>
      </c>
      <c r="G47" s="145">
        <v>0</v>
      </c>
      <c r="H47" s="146" t="s">
        <v>187</v>
      </c>
      <c r="I47" s="25" t="s">
        <v>188</v>
      </c>
      <c r="J47" s="146" t="s">
        <v>205</v>
      </c>
      <c r="K47" s="148" t="s">
        <v>206</v>
      </c>
      <c r="L47" s="153">
        <v>44013</v>
      </c>
      <c r="M47" s="147" t="s">
        <v>47</v>
      </c>
      <c r="N47" s="143" t="s">
        <v>207</v>
      </c>
      <c r="O47" s="150" t="s">
        <v>187</v>
      </c>
      <c r="P47" s="147" t="s">
        <v>50</v>
      </c>
      <c r="Q47" s="153">
        <v>44013</v>
      </c>
      <c r="R47" s="153">
        <v>44742</v>
      </c>
      <c r="S47" s="147" t="s">
        <v>170</v>
      </c>
      <c r="T47" s="143"/>
      <c r="U47" s="51">
        <f t="shared" si="14"/>
        <v>0</v>
      </c>
      <c r="V47" s="52">
        <f t="shared" si="15"/>
        <v>0</v>
      </c>
      <c r="W47" s="52">
        <f t="shared" si="16"/>
        <v>0</v>
      </c>
      <c r="X47" s="61"/>
      <c r="Y47" s="62">
        <f t="shared" si="17"/>
        <v>0</v>
      </c>
      <c r="Z47" s="51">
        <f t="shared" si="18"/>
        <v>0</v>
      </c>
      <c r="AA47" s="53">
        <f>Februari!AE47</f>
        <v>15315315</v>
      </c>
      <c r="AB47" s="62"/>
      <c r="AC47" s="62"/>
      <c r="AD47" s="53">
        <f t="shared" si="19"/>
        <v>0</v>
      </c>
      <c r="AE47" s="53">
        <f t="shared" si="20"/>
        <v>15315315</v>
      </c>
      <c r="AF47" s="61"/>
      <c r="AH47" s="351"/>
      <c r="AI47" s="351"/>
      <c r="AK47" s="143" t="s">
        <v>207</v>
      </c>
      <c r="AL47" s="351">
        <v>0</v>
      </c>
      <c r="AM47" s="1">
        <f t="shared" si="8"/>
        <v>0</v>
      </c>
      <c r="AN47" s="1">
        <f t="shared" si="9"/>
        <v>0</v>
      </c>
      <c r="AO47" s="1">
        <f t="shared" si="10"/>
        <v>0</v>
      </c>
    </row>
    <row r="48" spans="1:41" x14ac:dyDescent="0.25">
      <c r="A48" s="8">
        <f t="shared" si="13"/>
        <v>22</v>
      </c>
      <c r="B48" s="140" t="s">
        <v>39</v>
      </c>
      <c r="C48" s="141" t="s">
        <v>130</v>
      </c>
      <c r="D48" s="142" t="s">
        <v>171</v>
      </c>
      <c r="E48" s="143" t="s">
        <v>204</v>
      </c>
      <c r="F48" s="144">
        <v>250</v>
      </c>
      <c r="G48" s="145">
        <v>0</v>
      </c>
      <c r="H48" s="146" t="s">
        <v>187</v>
      </c>
      <c r="I48" s="25" t="s">
        <v>188</v>
      </c>
      <c r="J48" s="146"/>
      <c r="K48" s="148" t="s">
        <v>208</v>
      </c>
      <c r="L48" s="153">
        <v>44249</v>
      </c>
      <c r="M48" s="147" t="s">
        <v>47</v>
      </c>
      <c r="N48" s="143" t="s">
        <v>209</v>
      </c>
      <c r="O48" s="150" t="s">
        <v>187</v>
      </c>
      <c r="P48" s="147" t="s">
        <v>50</v>
      </c>
      <c r="Q48" s="153">
        <v>44249</v>
      </c>
      <c r="R48" s="153">
        <v>44613</v>
      </c>
      <c r="S48" s="147" t="s">
        <v>170</v>
      </c>
      <c r="T48" s="143">
        <v>8348181.8181818174</v>
      </c>
      <c r="U48" s="51">
        <f t="shared" si="14"/>
        <v>918299.99999999988</v>
      </c>
      <c r="V48" s="52">
        <f t="shared" si="15"/>
        <v>-834818.18181818177</v>
      </c>
      <c r="W48" s="52">
        <f t="shared" si="16"/>
        <v>7513363.6363636358</v>
      </c>
      <c r="X48" s="61"/>
      <c r="Y48" s="62">
        <f t="shared" si="17"/>
        <v>9266481.8181818165</v>
      </c>
      <c r="Z48" s="51">
        <f t="shared" si="18"/>
        <v>8348181.8181818174</v>
      </c>
      <c r="AA48" s="53">
        <f>Februari!AE48</f>
        <v>0</v>
      </c>
      <c r="AB48" s="62"/>
      <c r="AC48" s="62"/>
      <c r="AD48" s="53">
        <f t="shared" si="19"/>
        <v>0</v>
      </c>
      <c r="AE48" s="53">
        <f t="shared" si="20"/>
        <v>0</v>
      </c>
      <c r="AF48" s="61"/>
      <c r="AH48" s="351"/>
      <c r="AI48" s="351"/>
      <c r="AK48" s="143" t="s">
        <v>209</v>
      </c>
      <c r="AL48" s="351">
        <v>8348181.8181818174</v>
      </c>
      <c r="AM48" s="1">
        <f t="shared" si="8"/>
        <v>834818.18181818177</v>
      </c>
      <c r="AN48" s="1">
        <f t="shared" si="9"/>
        <v>918299.99999999988</v>
      </c>
      <c r="AO48" s="1">
        <f t="shared" si="10"/>
        <v>10101300</v>
      </c>
    </row>
    <row r="49" spans="1:42" x14ac:dyDescent="0.25">
      <c r="A49" s="8">
        <f t="shared" si="13"/>
        <v>23</v>
      </c>
      <c r="B49" s="140" t="s">
        <v>39</v>
      </c>
      <c r="C49" s="141" t="s">
        <v>130</v>
      </c>
      <c r="D49" s="142" t="s">
        <v>131</v>
      </c>
      <c r="E49" s="143" t="s">
        <v>210</v>
      </c>
      <c r="F49" s="144">
        <v>793</v>
      </c>
      <c r="G49" s="145">
        <v>200</v>
      </c>
      <c r="H49" s="146" t="s">
        <v>211</v>
      </c>
      <c r="I49" s="25" t="s">
        <v>212</v>
      </c>
      <c r="J49" s="146" t="s">
        <v>213</v>
      </c>
      <c r="K49" s="148" t="s">
        <v>488</v>
      </c>
      <c r="L49" s="153">
        <v>44914</v>
      </c>
      <c r="M49" s="147" t="s">
        <v>47</v>
      </c>
      <c r="N49" s="148" t="s">
        <v>215</v>
      </c>
      <c r="O49" s="150" t="s">
        <v>211</v>
      </c>
      <c r="P49" s="147" t="s">
        <v>50</v>
      </c>
      <c r="Q49" s="153">
        <v>44088</v>
      </c>
      <c r="R49" s="153">
        <v>44817</v>
      </c>
      <c r="S49" s="147" t="s">
        <v>53</v>
      </c>
      <c r="T49" s="143">
        <v>22228671</v>
      </c>
      <c r="U49" s="51">
        <f t="shared" si="14"/>
        <v>2445153.81</v>
      </c>
      <c r="V49" s="52">
        <f t="shared" si="15"/>
        <v>-2222867.1</v>
      </c>
      <c r="W49" s="52">
        <f t="shared" si="16"/>
        <v>20005803.899999999</v>
      </c>
      <c r="X49" s="61"/>
      <c r="Y49" s="62">
        <f t="shared" si="17"/>
        <v>24673824.809999999</v>
      </c>
      <c r="Z49" s="51">
        <f t="shared" si="18"/>
        <v>22228671</v>
      </c>
      <c r="AA49" s="53">
        <f>Februari!AE49</f>
        <v>0</v>
      </c>
      <c r="AB49" s="62"/>
      <c r="AC49" s="62"/>
      <c r="AD49" s="53">
        <f t="shared" si="19"/>
        <v>0</v>
      </c>
      <c r="AE49" s="53">
        <f t="shared" si="20"/>
        <v>0</v>
      </c>
      <c r="AF49" s="61"/>
      <c r="AH49" s="351"/>
      <c r="AI49" s="351"/>
      <c r="AK49" s="148" t="s">
        <v>215</v>
      </c>
      <c r="AL49" s="351">
        <v>22228671</v>
      </c>
      <c r="AM49" s="1">
        <f t="shared" si="8"/>
        <v>2222867.1</v>
      </c>
      <c r="AN49" s="1">
        <f t="shared" si="9"/>
        <v>2445153.81</v>
      </c>
      <c r="AO49" s="1">
        <f t="shared" si="10"/>
        <v>26896691.91</v>
      </c>
    </row>
    <row r="50" spans="1:42" x14ac:dyDescent="0.25">
      <c r="A50" s="8">
        <f t="shared" si="13"/>
        <v>24</v>
      </c>
      <c r="B50" s="140" t="s">
        <v>39</v>
      </c>
      <c r="C50" s="141" t="s">
        <v>130</v>
      </c>
      <c r="D50" s="142" t="s">
        <v>131</v>
      </c>
      <c r="E50" s="143" t="s">
        <v>210</v>
      </c>
      <c r="F50" s="144">
        <v>25</v>
      </c>
      <c r="G50" s="145">
        <v>0</v>
      </c>
      <c r="H50" s="146" t="s">
        <v>211</v>
      </c>
      <c r="I50" s="25" t="s">
        <v>212</v>
      </c>
      <c r="J50" s="146" t="s">
        <v>216</v>
      </c>
      <c r="K50" s="148" t="s">
        <v>217</v>
      </c>
      <c r="L50" s="151">
        <v>43854</v>
      </c>
      <c r="M50" s="147" t="s">
        <v>47</v>
      </c>
      <c r="N50" s="148" t="s">
        <v>218</v>
      </c>
      <c r="O50" s="150" t="s">
        <v>211</v>
      </c>
      <c r="P50" s="147" t="s">
        <v>50</v>
      </c>
      <c r="Q50" s="151">
        <v>43854</v>
      </c>
      <c r="R50" s="151">
        <v>44219</v>
      </c>
      <c r="S50" s="147" t="s">
        <v>53</v>
      </c>
      <c r="T50" s="143">
        <v>2782500</v>
      </c>
      <c r="U50" s="51">
        <f t="shared" si="14"/>
        <v>306075</v>
      </c>
      <c r="V50" s="52">
        <f t="shared" si="15"/>
        <v>-278250</v>
      </c>
      <c r="W50" s="52">
        <f t="shared" si="16"/>
        <v>2504250</v>
      </c>
      <c r="X50" s="61"/>
      <c r="Y50" s="62">
        <f t="shared" si="17"/>
        <v>3088575</v>
      </c>
      <c r="Z50" s="51">
        <f t="shared" si="18"/>
        <v>2782500</v>
      </c>
      <c r="AA50" s="53">
        <f>Februari!AE50</f>
        <v>0</v>
      </c>
      <c r="AB50" s="62"/>
      <c r="AC50" s="62"/>
      <c r="AD50" s="53">
        <f t="shared" si="19"/>
        <v>0</v>
      </c>
      <c r="AE50" s="53">
        <f t="shared" si="20"/>
        <v>0</v>
      </c>
      <c r="AF50" s="61"/>
      <c r="AH50" s="351"/>
      <c r="AI50" s="351"/>
      <c r="AK50" s="148" t="s">
        <v>218</v>
      </c>
      <c r="AL50" s="351">
        <v>2782500</v>
      </c>
      <c r="AM50" s="1">
        <f t="shared" si="8"/>
        <v>278250</v>
      </c>
      <c r="AN50" s="1">
        <f t="shared" si="9"/>
        <v>306075</v>
      </c>
      <c r="AO50" s="1">
        <f t="shared" si="10"/>
        <v>3366825</v>
      </c>
    </row>
    <row r="51" spans="1:42" x14ac:dyDescent="0.25">
      <c r="A51" s="8">
        <f t="shared" si="13"/>
        <v>25</v>
      </c>
      <c r="B51" s="140" t="s">
        <v>39</v>
      </c>
      <c r="C51" s="141" t="s">
        <v>130</v>
      </c>
      <c r="D51" s="142" t="s">
        <v>131</v>
      </c>
      <c r="E51" s="143" t="s">
        <v>210</v>
      </c>
      <c r="F51" s="144">
        <v>12</v>
      </c>
      <c r="G51" s="145">
        <v>0</v>
      </c>
      <c r="H51" s="146" t="s">
        <v>211</v>
      </c>
      <c r="I51" s="25" t="s">
        <v>212</v>
      </c>
      <c r="J51" s="146" t="s">
        <v>219</v>
      </c>
      <c r="K51" s="148" t="s">
        <v>488</v>
      </c>
      <c r="L51" s="153">
        <v>44914</v>
      </c>
      <c r="M51" s="147" t="s">
        <v>47</v>
      </c>
      <c r="N51" s="148" t="s">
        <v>221</v>
      </c>
      <c r="O51" s="150" t="s">
        <v>211</v>
      </c>
      <c r="P51" s="147" t="s">
        <v>50</v>
      </c>
      <c r="Q51" s="151">
        <v>43854</v>
      </c>
      <c r="R51" s="151">
        <v>44584</v>
      </c>
      <c r="S51" s="147" t="s">
        <v>53</v>
      </c>
      <c r="T51" s="143">
        <v>2082113</v>
      </c>
      <c r="U51" s="51">
        <f t="shared" si="14"/>
        <v>229032.43</v>
      </c>
      <c r="V51" s="52">
        <f t="shared" si="15"/>
        <v>-208211.30000000002</v>
      </c>
      <c r="W51" s="52">
        <f t="shared" si="16"/>
        <v>1873901.7</v>
      </c>
      <c r="X51" s="61"/>
      <c r="Y51" s="62">
        <f t="shared" si="17"/>
        <v>2311145.4300000002</v>
      </c>
      <c r="Z51" s="51">
        <f t="shared" si="18"/>
        <v>2082113</v>
      </c>
      <c r="AA51" s="53">
        <f>Februari!AE51</f>
        <v>0</v>
      </c>
      <c r="AB51" s="62"/>
      <c r="AC51" s="62"/>
      <c r="AD51" s="53">
        <f t="shared" si="19"/>
        <v>0</v>
      </c>
      <c r="AE51" s="53">
        <f t="shared" si="20"/>
        <v>0</v>
      </c>
      <c r="AF51" s="61"/>
      <c r="AH51" s="351"/>
      <c r="AI51" s="351"/>
      <c r="AK51" s="148" t="s">
        <v>221</v>
      </c>
      <c r="AL51" s="351">
        <v>2082113</v>
      </c>
      <c r="AM51" s="1">
        <f t="shared" si="8"/>
        <v>208211.30000000002</v>
      </c>
      <c r="AN51" s="1">
        <f t="shared" si="9"/>
        <v>229032.43</v>
      </c>
      <c r="AO51" s="1">
        <f t="shared" si="10"/>
        <v>2519356.73</v>
      </c>
    </row>
    <row r="52" spans="1:42" x14ac:dyDescent="0.25">
      <c r="A52" s="8">
        <f t="shared" si="13"/>
        <v>26</v>
      </c>
      <c r="B52" s="140" t="s">
        <v>39</v>
      </c>
      <c r="C52" s="141" t="s">
        <v>130</v>
      </c>
      <c r="D52" s="142" t="s">
        <v>171</v>
      </c>
      <c r="E52" s="143" t="s">
        <v>204</v>
      </c>
      <c r="F52" s="144">
        <v>288</v>
      </c>
      <c r="G52" s="145">
        <v>0</v>
      </c>
      <c r="H52" s="146" t="s">
        <v>187</v>
      </c>
      <c r="I52" s="25" t="s">
        <v>188</v>
      </c>
      <c r="J52" s="146" t="s">
        <v>222</v>
      </c>
      <c r="K52" s="148" t="s">
        <v>223</v>
      </c>
      <c r="L52" s="153">
        <v>44470</v>
      </c>
      <c r="M52" s="147" t="s">
        <v>47</v>
      </c>
      <c r="N52" s="146" t="s">
        <v>224</v>
      </c>
      <c r="O52" s="150" t="s">
        <v>225</v>
      </c>
      <c r="P52" s="147" t="s">
        <v>50</v>
      </c>
      <c r="Q52" s="153">
        <v>44470</v>
      </c>
      <c r="R52" s="153">
        <v>45199</v>
      </c>
      <c r="S52" s="147" t="s">
        <v>53</v>
      </c>
      <c r="T52" s="143">
        <v>11500000</v>
      </c>
      <c r="U52" s="51">
        <f t="shared" si="14"/>
        <v>1265000</v>
      </c>
      <c r="V52" s="52">
        <f t="shared" si="15"/>
        <v>-1150000</v>
      </c>
      <c r="W52" s="52">
        <f t="shared" si="16"/>
        <v>10350000</v>
      </c>
      <c r="X52" s="61"/>
      <c r="Y52" s="62">
        <f t="shared" si="17"/>
        <v>12765000</v>
      </c>
      <c r="Z52" s="51">
        <f t="shared" si="18"/>
        <v>11500000</v>
      </c>
      <c r="AA52" s="53">
        <f>Februari!AE52</f>
        <v>0</v>
      </c>
      <c r="AB52" s="62"/>
      <c r="AC52" s="62"/>
      <c r="AD52" s="53">
        <f t="shared" si="19"/>
        <v>0</v>
      </c>
      <c r="AE52" s="53">
        <f t="shared" si="20"/>
        <v>0</v>
      </c>
      <c r="AF52" s="61"/>
      <c r="AH52" s="351"/>
      <c r="AI52" s="351"/>
      <c r="AK52" s="146" t="s">
        <v>224</v>
      </c>
      <c r="AL52" s="351">
        <v>11500000</v>
      </c>
      <c r="AM52" s="1">
        <f t="shared" si="8"/>
        <v>1150000</v>
      </c>
      <c r="AN52" s="1">
        <f t="shared" si="9"/>
        <v>1265000</v>
      </c>
      <c r="AO52" s="1">
        <f t="shared" si="10"/>
        <v>13915000</v>
      </c>
    </row>
    <row r="53" spans="1:42" x14ac:dyDescent="0.25">
      <c r="A53" s="8">
        <f t="shared" si="13"/>
        <v>27</v>
      </c>
      <c r="B53" s="140" t="s">
        <v>39</v>
      </c>
      <c r="C53" s="141" t="s">
        <v>130</v>
      </c>
      <c r="D53" s="142" t="s">
        <v>171</v>
      </c>
      <c r="E53" s="143" t="s">
        <v>204</v>
      </c>
      <c r="F53" s="144">
        <v>50</v>
      </c>
      <c r="G53" s="145">
        <v>0</v>
      </c>
      <c r="H53" s="146" t="s">
        <v>187</v>
      </c>
      <c r="I53" s="25" t="s">
        <v>188</v>
      </c>
      <c r="J53" s="146" t="s">
        <v>226</v>
      </c>
      <c r="K53" s="148" t="s">
        <v>227</v>
      </c>
      <c r="L53" s="153">
        <v>44470</v>
      </c>
      <c r="M53" s="147" t="s">
        <v>47</v>
      </c>
      <c r="N53" s="146" t="s">
        <v>224</v>
      </c>
      <c r="O53" s="150" t="s">
        <v>225</v>
      </c>
      <c r="P53" s="147" t="s">
        <v>50</v>
      </c>
      <c r="Q53" s="153">
        <v>44470</v>
      </c>
      <c r="R53" s="153">
        <v>45199</v>
      </c>
      <c r="S53" s="147" t="s">
        <v>53</v>
      </c>
      <c r="T53" s="143">
        <v>1800000</v>
      </c>
      <c r="U53" s="51">
        <f t="shared" si="14"/>
        <v>198000</v>
      </c>
      <c r="V53" s="52">
        <f t="shared" si="15"/>
        <v>-180000</v>
      </c>
      <c r="W53" s="52">
        <f t="shared" si="16"/>
        <v>1620000</v>
      </c>
      <c r="X53" s="61"/>
      <c r="Y53" s="62">
        <f t="shared" si="17"/>
        <v>1998000</v>
      </c>
      <c r="Z53" s="51">
        <f t="shared" si="18"/>
        <v>1800000</v>
      </c>
      <c r="AA53" s="53">
        <f>Februari!AE53</f>
        <v>0</v>
      </c>
      <c r="AB53" s="62"/>
      <c r="AC53" s="62"/>
      <c r="AD53" s="53">
        <f t="shared" si="19"/>
        <v>0</v>
      </c>
      <c r="AE53" s="53">
        <f t="shared" si="20"/>
        <v>0</v>
      </c>
      <c r="AF53" s="61"/>
      <c r="AH53" s="351"/>
      <c r="AI53" s="351"/>
      <c r="AK53" s="146" t="s">
        <v>224</v>
      </c>
      <c r="AL53" s="351">
        <v>1800000</v>
      </c>
      <c r="AM53" s="1">
        <f t="shared" si="8"/>
        <v>180000</v>
      </c>
      <c r="AN53" s="1">
        <f t="shared" si="9"/>
        <v>198000</v>
      </c>
      <c r="AO53" s="1">
        <f t="shared" si="10"/>
        <v>2178000</v>
      </c>
    </row>
    <row r="54" spans="1:42" x14ac:dyDescent="0.25">
      <c r="A54" s="8">
        <f t="shared" si="13"/>
        <v>28</v>
      </c>
      <c r="B54" s="140" t="s">
        <v>39</v>
      </c>
      <c r="C54" s="141" t="s">
        <v>130</v>
      </c>
      <c r="D54" s="142" t="s">
        <v>171</v>
      </c>
      <c r="E54" s="143" t="s">
        <v>204</v>
      </c>
      <c r="F54" s="144">
        <v>100</v>
      </c>
      <c r="G54" s="145">
        <v>0</v>
      </c>
      <c r="H54" s="146" t="s">
        <v>187</v>
      </c>
      <c r="I54" s="25" t="s">
        <v>188</v>
      </c>
      <c r="J54" s="146" t="s">
        <v>228</v>
      </c>
      <c r="K54" s="148" t="s">
        <v>488</v>
      </c>
      <c r="L54" s="153">
        <v>44914</v>
      </c>
      <c r="M54" s="147" t="s">
        <v>47</v>
      </c>
      <c r="N54" s="146" t="s">
        <v>230</v>
      </c>
      <c r="O54" s="150" t="s">
        <v>231</v>
      </c>
      <c r="P54" s="147" t="s">
        <v>50</v>
      </c>
      <c r="Q54" s="153">
        <v>44470</v>
      </c>
      <c r="R54" s="153">
        <v>44834</v>
      </c>
      <c r="S54" s="147" t="s">
        <v>53</v>
      </c>
      <c r="T54" s="143">
        <v>1800000</v>
      </c>
      <c r="U54" s="51">
        <f t="shared" si="14"/>
        <v>198000</v>
      </c>
      <c r="V54" s="52">
        <f t="shared" si="15"/>
        <v>-180000</v>
      </c>
      <c r="W54" s="52">
        <f t="shared" si="16"/>
        <v>1620000</v>
      </c>
      <c r="X54" s="61"/>
      <c r="Y54" s="62">
        <f t="shared" si="17"/>
        <v>1998000</v>
      </c>
      <c r="Z54" s="51">
        <f t="shared" si="18"/>
        <v>1800000</v>
      </c>
      <c r="AA54" s="53">
        <f>Februari!AE54</f>
        <v>0</v>
      </c>
      <c r="AB54" s="62"/>
      <c r="AC54" s="62"/>
      <c r="AD54" s="53">
        <f t="shared" si="19"/>
        <v>0</v>
      </c>
      <c r="AE54" s="53">
        <f t="shared" si="20"/>
        <v>0</v>
      </c>
      <c r="AF54" s="61" t="s">
        <v>38</v>
      </c>
      <c r="AH54" s="351"/>
      <c r="AI54" s="351"/>
      <c r="AK54" s="146" t="s">
        <v>230</v>
      </c>
      <c r="AL54" s="351">
        <v>1800000</v>
      </c>
      <c r="AM54" s="1">
        <f t="shared" si="8"/>
        <v>180000</v>
      </c>
      <c r="AN54" s="1">
        <f t="shared" si="9"/>
        <v>198000</v>
      </c>
      <c r="AO54" s="1">
        <f t="shared" si="10"/>
        <v>2178000</v>
      </c>
    </row>
    <row r="55" spans="1:42" x14ac:dyDescent="0.25">
      <c r="A55" s="8">
        <f t="shared" si="13"/>
        <v>29</v>
      </c>
      <c r="B55" s="140" t="s">
        <v>39</v>
      </c>
      <c r="C55" s="141" t="s">
        <v>130</v>
      </c>
      <c r="D55" s="142" t="s">
        <v>171</v>
      </c>
      <c r="E55" s="143" t="s">
        <v>204</v>
      </c>
      <c r="F55" s="144">
        <v>70</v>
      </c>
      <c r="G55" s="145">
        <v>0</v>
      </c>
      <c r="H55" s="146" t="s">
        <v>187</v>
      </c>
      <c r="I55" s="25" t="s">
        <v>188</v>
      </c>
      <c r="J55" s="146" t="s">
        <v>58</v>
      </c>
      <c r="K55" s="148" t="s">
        <v>488</v>
      </c>
      <c r="L55" s="153">
        <v>44914</v>
      </c>
      <c r="M55" s="147" t="s">
        <v>47</v>
      </c>
      <c r="N55" s="146" t="s">
        <v>233</v>
      </c>
      <c r="O55" s="150" t="s">
        <v>234</v>
      </c>
      <c r="P55" s="147" t="s">
        <v>50</v>
      </c>
      <c r="Q55" s="153">
        <v>44470</v>
      </c>
      <c r="R55" s="153">
        <v>44834</v>
      </c>
      <c r="S55" s="147" t="s">
        <v>53</v>
      </c>
      <c r="T55" s="143">
        <v>2500000</v>
      </c>
      <c r="U55" s="51">
        <f t="shared" si="14"/>
        <v>275000</v>
      </c>
      <c r="V55" s="52">
        <f t="shared" si="15"/>
        <v>-250000</v>
      </c>
      <c r="W55" s="52">
        <f t="shared" si="16"/>
        <v>2250000</v>
      </c>
      <c r="X55" s="61"/>
      <c r="Y55" s="62">
        <f t="shared" si="17"/>
        <v>2775000</v>
      </c>
      <c r="Z55" s="51">
        <f t="shared" si="18"/>
        <v>2500000</v>
      </c>
      <c r="AA55" s="53">
        <f>Februari!AE55</f>
        <v>0</v>
      </c>
      <c r="AB55" s="62"/>
      <c r="AC55" s="62"/>
      <c r="AD55" s="53">
        <f t="shared" si="19"/>
        <v>0</v>
      </c>
      <c r="AE55" s="53">
        <f t="shared" si="20"/>
        <v>0</v>
      </c>
      <c r="AF55" s="61" t="s">
        <v>38</v>
      </c>
      <c r="AH55" s="351"/>
      <c r="AI55" s="351"/>
      <c r="AK55" s="146" t="s">
        <v>233</v>
      </c>
      <c r="AL55" s="351">
        <v>2500000</v>
      </c>
      <c r="AM55" s="1">
        <f t="shared" si="8"/>
        <v>250000</v>
      </c>
      <c r="AN55" s="1">
        <f t="shared" si="9"/>
        <v>275000</v>
      </c>
      <c r="AO55" s="1">
        <f t="shared" si="10"/>
        <v>3025000</v>
      </c>
    </row>
    <row r="56" spans="1:42" x14ac:dyDescent="0.25">
      <c r="A56" s="8">
        <f t="shared" si="13"/>
        <v>30</v>
      </c>
      <c r="B56" s="140" t="s">
        <v>39</v>
      </c>
      <c r="C56" s="141" t="s">
        <v>130</v>
      </c>
      <c r="D56" s="142" t="s">
        <v>171</v>
      </c>
      <c r="E56" s="143" t="s">
        <v>204</v>
      </c>
      <c r="F56" s="144">
        <v>190</v>
      </c>
      <c r="G56" s="145">
        <v>0</v>
      </c>
      <c r="H56" s="146" t="s">
        <v>187</v>
      </c>
      <c r="I56" s="25" t="s">
        <v>188</v>
      </c>
      <c r="J56" s="146" t="s">
        <v>235</v>
      </c>
      <c r="K56" s="148" t="s">
        <v>488</v>
      </c>
      <c r="L56" s="153">
        <v>44914</v>
      </c>
      <c r="M56" s="147" t="s">
        <v>47</v>
      </c>
      <c r="N56" s="146" t="s">
        <v>237</v>
      </c>
      <c r="O56" s="150" t="s">
        <v>234</v>
      </c>
      <c r="P56" s="147" t="s">
        <v>50</v>
      </c>
      <c r="Q56" s="153">
        <v>44470</v>
      </c>
      <c r="R56" s="153">
        <v>44834</v>
      </c>
      <c r="S56" s="147" t="s">
        <v>53</v>
      </c>
      <c r="T56" s="143">
        <v>7500000</v>
      </c>
      <c r="U56" s="51">
        <f t="shared" si="14"/>
        <v>825000</v>
      </c>
      <c r="V56" s="52">
        <f t="shared" si="15"/>
        <v>-750000</v>
      </c>
      <c r="W56" s="52">
        <f t="shared" si="16"/>
        <v>6750000</v>
      </c>
      <c r="X56" s="61"/>
      <c r="Y56" s="62">
        <f t="shared" si="17"/>
        <v>8325000</v>
      </c>
      <c r="Z56" s="51">
        <f t="shared" si="18"/>
        <v>7500000</v>
      </c>
      <c r="AA56" s="53">
        <f>Februari!AE56</f>
        <v>0</v>
      </c>
      <c r="AB56" s="62"/>
      <c r="AC56" s="62"/>
      <c r="AD56" s="53">
        <f t="shared" si="19"/>
        <v>0</v>
      </c>
      <c r="AE56" s="53">
        <f t="shared" si="20"/>
        <v>0</v>
      </c>
      <c r="AF56" s="61" t="s">
        <v>38</v>
      </c>
      <c r="AH56" s="351"/>
      <c r="AI56" s="351"/>
      <c r="AK56" s="146" t="s">
        <v>237</v>
      </c>
      <c r="AL56" s="351">
        <v>7500000</v>
      </c>
      <c r="AM56" s="1">
        <f t="shared" si="8"/>
        <v>750000</v>
      </c>
      <c r="AN56" s="1">
        <f t="shared" si="9"/>
        <v>825000</v>
      </c>
      <c r="AO56" s="1">
        <f t="shared" si="10"/>
        <v>9075000</v>
      </c>
    </row>
    <row r="57" spans="1:42" x14ac:dyDescent="0.25">
      <c r="A57" s="47">
        <v>31</v>
      </c>
      <c r="B57" s="158" t="s">
        <v>39</v>
      </c>
      <c r="C57" s="159" t="s">
        <v>130</v>
      </c>
      <c r="D57" s="160" t="s">
        <v>171</v>
      </c>
      <c r="E57" s="137" t="s">
        <v>204</v>
      </c>
      <c r="F57" s="161">
        <v>100</v>
      </c>
      <c r="G57" s="162">
        <v>0</v>
      </c>
      <c r="H57" s="133" t="s">
        <v>187</v>
      </c>
      <c r="I57" s="60" t="s">
        <v>188</v>
      </c>
      <c r="J57" s="131" t="s">
        <v>58</v>
      </c>
      <c r="K57" s="163" t="s">
        <v>488</v>
      </c>
      <c r="L57" s="164">
        <v>44914</v>
      </c>
      <c r="M57" s="165" t="s">
        <v>47</v>
      </c>
      <c r="N57" s="131" t="s">
        <v>486</v>
      </c>
      <c r="O57" s="166"/>
      <c r="P57" s="167"/>
      <c r="Q57" s="168"/>
      <c r="R57" s="168"/>
      <c r="S57" s="167" t="s">
        <v>170</v>
      </c>
      <c r="T57" s="52">
        <v>7000000</v>
      </c>
      <c r="U57" s="51">
        <f t="shared" si="14"/>
        <v>770000</v>
      </c>
      <c r="V57" s="52">
        <f t="shared" si="15"/>
        <v>-700000</v>
      </c>
      <c r="W57" s="52">
        <f t="shared" si="16"/>
        <v>6300000</v>
      </c>
      <c r="X57" s="50"/>
      <c r="Y57" s="62">
        <f t="shared" si="17"/>
        <v>7770000</v>
      </c>
      <c r="Z57" s="51">
        <f t="shared" si="18"/>
        <v>7000000</v>
      </c>
      <c r="AA57" s="53">
        <f>Februari!AE57</f>
        <v>0</v>
      </c>
      <c r="AB57" s="53"/>
      <c r="AC57" s="53"/>
      <c r="AD57" s="53">
        <f t="shared" si="19"/>
        <v>0</v>
      </c>
      <c r="AE57" s="53">
        <f t="shared" si="20"/>
        <v>0</v>
      </c>
      <c r="AF57" s="50"/>
      <c r="AH57" s="351" t="str">
        <f>N57</f>
        <v>Iyus Hermawan</v>
      </c>
      <c r="AI57" s="351">
        <v>7000000</v>
      </c>
      <c r="AK57" s="131" t="s">
        <v>486</v>
      </c>
      <c r="AL57" s="351">
        <v>7000000</v>
      </c>
      <c r="AM57" s="1">
        <f t="shared" si="8"/>
        <v>700000</v>
      </c>
      <c r="AN57" s="1">
        <f t="shared" si="9"/>
        <v>770000</v>
      </c>
      <c r="AO57" s="1">
        <f t="shared" si="10"/>
        <v>8470000</v>
      </c>
    </row>
    <row r="58" spans="1:42" x14ac:dyDescent="0.25">
      <c r="A58" s="47">
        <v>32</v>
      </c>
      <c r="B58" s="158" t="s">
        <v>39</v>
      </c>
      <c r="C58" s="159" t="s">
        <v>130</v>
      </c>
      <c r="D58" s="160" t="s">
        <v>171</v>
      </c>
      <c r="E58" s="137" t="s">
        <v>204</v>
      </c>
      <c r="F58" s="161">
        <v>100</v>
      </c>
      <c r="G58" s="162">
        <v>0</v>
      </c>
      <c r="H58" s="133" t="s">
        <v>187</v>
      </c>
      <c r="I58" s="60" t="s">
        <v>188</v>
      </c>
      <c r="J58" s="133" t="s">
        <v>58</v>
      </c>
      <c r="K58" s="132" t="s">
        <v>488</v>
      </c>
      <c r="L58" s="169">
        <v>44914</v>
      </c>
      <c r="M58" s="147" t="s">
        <v>47</v>
      </c>
      <c r="N58" s="133" t="s">
        <v>487</v>
      </c>
      <c r="O58" s="136"/>
      <c r="P58" s="135"/>
      <c r="Q58" s="134"/>
      <c r="R58" s="134"/>
      <c r="S58" s="135" t="s">
        <v>170</v>
      </c>
      <c r="T58" s="137">
        <v>7000000</v>
      </c>
      <c r="U58" s="51">
        <f t="shared" si="14"/>
        <v>770000</v>
      </c>
      <c r="V58" s="52">
        <f t="shared" si="15"/>
        <v>-700000</v>
      </c>
      <c r="W58" s="52">
        <f t="shared" si="16"/>
        <v>6300000</v>
      </c>
      <c r="X58" s="136"/>
      <c r="Y58" s="62">
        <f t="shared" si="17"/>
        <v>7770000</v>
      </c>
      <c r="Z58" s="51">
        <f t="shared" si="18"/>
        <v>7000000</v>
      </c>
      <c r="AA58" s="53">
        <f>Februari!AE58</f>
        <v>0</v>
      </c>
      <c r="AB58" s="138"/>
      <c r="AC58" s="138"/>
      <c r="AD58" s="53">
        <f t="shared" si="19"/>
        <v>0</v>
      </c>
      <c r="AE58" s="53">
        <f t="shared" si="20"/>
        <v>0</v>
      </c>
      <c r="AF58" s="136"/>
      <c r="AH58" s="351" t="str">
        <f>N58</f>
        <v>Sutarso</v>
      </c>
      <c r="AI58" s="351">
        <v>7000000</v>
      </c>
      <c r="AK58" s="133" t="s">
        <v>487</v>
      </c>
      <c r="AL58" s="351">
        <v>7000000</v>
      </c>
      <c r="AM58" s="1">
        <f t="shared" si="8"/>
        <v>700000</v>
      </c>
      <c r="AN58" s="1">
        <f t="shared" si="9"/>
        <v>770000</v>
      </c>
      <c r="AO58" s="1">
        <f t="shared" si="10"/>
        <v>8470000</v>
      </c>
    </row>
    <row r="59" spans="1:42" x14ac:dyDescent="0.25">
      <c r="A59" s="47">
        <v>33</v>
      </c>
      <c r="B59" s="158" t="s">
        <v>39</v>
      </c>
      <c r="C59" s="159" t="s">
        <v>130</v>
      </c>
      <c r="D59" s="160" t="s">
        <v>131</v>
      </c>
      <c r="E59" s="137" t="s">
        <v>238</v>
      </c>
      <c r="F59" s="161">
        <v>845</v>
      </c>
      <c r="G59" s="162">
        <v>100</v>
      </c>
      <c r="H59" s="133" t="s">
        <v>239</v>
      </c>
      <c r="I59" s="60" t="s">
        <v>240</v>
      </c>
      <c r="J59" s="133" t="s">
        <v>97</v>
      </c>
      <c r="K59" s="170" t="s">
        <v>241</v>
      </c>
      <c r="L59" s="171">
        <v>44508</v>
      </c>
      <c r="M59" s="135" t="s">
        <v>47</v>
      </c>
      <c r="N59" s="172" t="s">
        <v>242</v>
      </c>
      <c r="O59" s="136" t="s">
        <v>239</v>
      </c>
      <c r="P59" s="135" t="s">
        <v>50</v>
      </c>
      <c r="Q59" s="173">
        <v>44508</v>
      </c>
      <c r="R59" s="173">
        <v>44872</v>
      </c>
      <c r="S59" s="135" t="s">
        <v>53</v>
      </c>
      <c r="T59" s="137">
        <v>5234090.9090909092</v>
      </c>
      <c r="U59" s="51">
        <f t="shared" si="14"/>
        <v>575750</v>
      </c>
      <c r="V59" s="52">
        <f t="shared" si="15"/>
        <v>-523409.09090909094</v>
      </c>
      <c r="W59" s="52">
        <f t="shared" si="16"/>
        <v>4710681.8181818184</v>
      </c>
      <c r="X59" s="61"/>
      <c r="Y59" s="62">
        <f t="shared" si="17"/>
        <v>5809840.9090909092</v>
      </c>
      <c r="Z59" s="51">
        <f t="shared" si="18"/>
        <v>5234090.9090909092</v>
      </c>
      <c r="AA59" s="53">
        <f>Februari!AE59</f>
        <v>0</v>
      </c>
      <c r="AB59" s="62"/>
      <c r="AC59" s="62"/>
      <c r="AD59" s="53">
        <f t="shared" si="19"/>
        <v>0</v>
      </c>
      <c r="AE59" s="53">
        <f t="shared" si="20"/>
        <v>0</v>
      </c>
      <c r="AF59" s="61"/>
      <c r="AH59" s="351"/>
      <c r="AI59" s="351"/>
      <c r="AK59" s="172" t="s">
        <v>242</v>
      </c>
      <c r="AL59" s="351">
        <v>5234090.9090909092</v>
      </c>
      <c r="AM59" s="1">
        <f t="shared" si="8"/>
        <v>523409.09090909094</v>
      </c>
      <c r="AN59" s="1">
        <f t="shared" si="9"/>
        <v>575750</v>
      </c>
      <c r="AO59" s="1">
        <f t="shared" si="10"/>
        <v>6333250</v>
      </c>
    </row>
    <row r="60" spans="1:42" x14ac:dyDescent="0.25">
      <c r="A60" s="8">
        <f t="shared" si="13"/>
        <v>34</v>
      </c>
      <c r="B60" s="140" t="s">
        <v>39</v>
      </c>
      <c r="C60" s="141" t="s">
        <v>130</v>
      </c>
      <c r="D60" s="142" t="s">
        <v>131</v>
      </c>
      <c r="E60" s="143" t="s">
        <v>243</v>
      </c>
      <c r="F60" s="144">
        <v>3000</v>
      </c>
      <c r="G60" s="145">
        <v>0</v>
      </c>
      <c r="H60" s="146" t="s">
        <v>244</v>
      </c>
      <c r="I60" s="27" t="s">
        <v>245</v>
      </c>
      <c r="J60" s="146" t="s">
        <v>246</v>
      </c>
      <c r="K60" s="148" t="s">
        <v>247</v>
      </c>
      <c r="L60" s="153">
        <v>43801</v>
      </c>
      <c r="M60" s="147" t="s">
        <v>47</v>
      </c>
      <c r="N60" s="143" t="s">
        <v>248</v>
      </c>
      <c r="O60" s="150" t="s">
        <v>244</v>
      </c>
      <c r="P60" s="147" t="s">
        <v>50</v>
      </c>
      <c r="Q60" s="153">
        <v>43801</v>
      </c>
      <c r="R60" s="153">
        <v>44166</v>
      </c>
      <c r="S60" s="147" t="s">
        <v>53</v>
      </c>
      <c r="T60" s="143">
        <v>2000000</v>
      </c>
      <c r="U60" s="51">
        <f t="shared" si="14"/>
        <v>220000</v>
      </c>
      <c r="V60" s="52">
        <f t="shared" si="15"/>
        <v>-200000</v>
      </c>
      <c r="W60" s="52">
        <f t="shared" si="16"/>
        <v>1800000</v>
      </c>
      <c r="X60" s="61"/>
      <c r="Y60" s="62">
        <f t="shared" si="17"/>
        <v>2220000</v>
      </c>
      <c r="Z60" s="51">
        <f t="shared" si="18"/>
        <v>2000000</v>
      </c>
      <c r="AA60" s="53">
        <f>Februari!AE60</f>
        <v>0</v>
      </c>
      <c r="AB60" s="62"/>
      <c r="AC60" s="62"/>
      <c r="AD60" s="53">
        <f t="shared" si="19"/>
        <v>0</v>
      </c>
      <c r="AE60" s="53">
        <f t="shared" si="20"/>
        <v>0</v>
      </c>
      <c r="AF60" s="61"/>
      <c r="AH60" s="351"/>
      <c r="AI60" s="351"/>
      <c r="AK60" s="143" t="s">
        <v>248</v>
      </c>
      <c r="AL60" s="351">
        <v>2000000</v>
      </c>
      <c r="AM60" s="1">
        <f t="shared" si="8"/>
        <v>200000</v>
      </c>
      <c r="AN60" s="1">
        <f t="shared" si="9"/>
        <v>220000</v>
      </c>
      <c r="AO60" s="1">
        <f t="shared" si="10"/>
        <v>2420000</v>
      </c>
    </row>
    <row r="61" spans="1:42" x14ac:dyDescent="0.25">
      <c r="A61" s="8">
        <f t="shared" si="13"/>
        <v>35</v>
      </c>
      <c r="B61" s="140" t="s">
        <v>39</v>
      </c>
      <c r="C61" s="141" t="s">
        <v>130</v>
      </c>
      <c r="D61" s="142" t="s">
        <v>131</v>
      </c>
      <c r="E61" s="143" t="s">
        <v>249</v>
      </c>
      <c r="F61" s="144">
        <v>680.73</v>
      </c>
      <c r="G61" s="145">
        <v>0</v>
      </c>
      <c r="H61" s="146" t="s">
        <v>250</v>
      </c>
      <c r="I61" s="25" t="s">
        <v>251</v>
      </c>
      <c r="J61" s="146" t="s">
        <v>167</v>
      </c>
      <c r="K61" s="148" t="s">
        <v>505</v>
      </c>
      <c r="L61" s="153" t="s">
        <v>506</v>
      </c>
      <c r="M61" s="147" t="s">
        <v>47</v>
      </c>
      <c r="N61" s="143" t="s">
        <v>507</v>
      </c>
      <c r="O61" s="150" t="s">
        <v>250</v>
      </c>
      <c r="P61" s="147" t="s">
        <v>50</v>
      </c>
      <c r="Q61" s="153">
        <v>44733</v>
      </c>
      <c r="R61" s="153">
        <v>45097</v>
      </c>
      <c r="S61" s="147" t="s">
        <v>53</v>
      </c>
      <c r="T61" s="143">
        <v>3504730</v>
      </c>
      <c r="U61" s="51">
        <f>T61*11%</f>
        <v>385520.3</v>
      </c>
      <c r="V61" s="52">
        <f t="shared" si="15"/>
        <v>-350473</v>
      </c>
      <c r="W61" s="52">
        <f t="shared" si="16"/>
        <v>3154257</v>
      </c>
      <c r="X61" s="61"/>
      <c r="Y61" s="62">
        <f t="shared" si="17"/>
        <v>3890250.3</v>
      </c>
      <c r="Z61" s="51">
        <v>2042190</v>
      </c>
      <c r="AA61" s="53">
        <f>Februari!AE61</f>
        <v>2752252</v>
      </c>
      <c r="AB61" s="62"/>
      <c r="AC61" s="62"/>
      <c r="AD61" s="53">
        <f t="shared" si="19"/>
        <v>0</v>
      </c>
      <c r="AE61" s="53">
        <f t="shared" si="20"/>
        <v>2752252</v>
      </c>
      <c r="AF61" s="61"/>
      <c r="AG61" s="1"/>
      <c r="AH61" s="351"/>
      <c r="AI61" s="351"/>
      <c r="AK61" s="143" t="s">
        <v>507</v>
      </c>
      <c r="AL61" s="351">
        <v>2042190</v>
      </c>
      <c r="AM61" s="1">
        <f t="shared" si="8"/>
        <v>204219</v>
      </c>
      <c r="AN61" s="1">
        <f t="shared" si="9"/>
        <v>224640.9</v>
      </c>
      <c r="AO61" s="1">
        <f t="shared" si="10"/>
        <v>2471049.9</v>
      </c>
    </row>
    <row r="62" spans="1:42" s="301" customFormat="1" x14ac:dyDescent="0.25">
      <c r="A62" s="295">
        <f t="shared" si="13"/>
        <v>36</v>
      </c>
      <c r="B62" s="296" t="s">
        <v>39</v>
      </c>
      <c r="C62" s="297" t="s">
        <v>130</v>
      </c>
      <c r="D62" s="298" t="s">
        <v>131</v>
      </c>
      <c r="E62" s="299" t="s">
        <v>512</v>
      </c>
      <c r="F62" s="303"/>
      <c r="G62" s="304"/>
      <c r="H62" s="305"/>
      <c r="I62" s="300"/>
      <c r="J62" s="305" t="s">
        <v>513</v>
      </c>
      <c r="K62" s="179"/>
      <c r="L62" s="306"/>
      <c r="M62" s="307"/>
      <c r="N62" s="308" t="s">
        <v>514</v>
      </c>
      <c r="O62" s="309"/>
      <c r="P62" s="307" t="s">
        <v>50</v>
      </c>
      <c r="Q62" s="310"/>
      <c r="R62" s="310"/>
      <c r="S62" s="307" t="s">
        <v>502</v>
      </c>
      <c r="T62" s="308">
        <f>3800000*100/110</f>
        <v>3454545.4545454546</v>
      </c>
      <c r="U62" s="299">
        <f>T62*11%</f>
        <v>380000</v>
      </c>
      <c r="V62" s="299">
        <f>(T62*10%)*-1</f>
        <v>-345454.54545454547</v>
      </c>
      <c r="W62" s="299">
        <f t="shared" si="16"/>
        <v>3109090.9090909092</v>
      </c>
      <c r="X62" s="311"/>
      <c r="Y62" s="312">
        <f t="shared" si="17"/>
        <v>3834545.4545454546</v>
      </c>
      <c r="Z62" s="299"/>
      <c r="AA62" s="312">
        <f>3800000*100/111</f>
        <v>3423423.4234234234</v>
      </c>
      <c r="AB62" s="313"/>
      <c r="AC62" s="313"/>
      <c r="AD62" s="312">
        <f>AB62+AC62</f>
        <v>0</v>
      </c>
      <c r="AE62" s="312">
        <f>AA62+AD62</f>
        <v>3423423.4234234234</v>
      </c>
      <c r="AF62" s="309"/>
      <c r="AG62" s="314"/>
      <c r="AH62" s="357"/>
      <c r="AI62" s="357"/>
      <c r="AK62" s="308" t="s">
        <v>514</v>
      </c>
      <c r="AL62" s="351"/>
      <c r="AM62" s="1">
        <f t="shared" si="8"/>
        <v>0</v>
      </c>
      <c r="AN62" s="1">
        <f t="shared" si="9"/>
        <v>0</v>
      </c>
      <c r="AO62" s="1">
        <f t="shared" si="10"/>
        <v>0</v>
      </c>
      <c r="AP62" s="361"/>
    </row>
    <row r="63" spans="1:42" x14ac:dyDescent="0.25">
      <c r="A63" s="302">
        <f t="shared" si="13"/>
        <v>37</v>
      </c>
      <c r="B63" s="140" t="s">
        <v>39</v>
      </c>
      <c r="C63" s="141" t="s">
        <v>130</v>
      </c>
      <c r="D63" s="142" t="s">
        <v>131</v>
      </c>
      <c r="E63" s="143" t="s">
        <v>508</v>
      </c>
      <c r="F63" s="29"/>
      <c r="G63" s="28"/>
      <c r="H63" s="30"/>
      <c r="I63" s="31"/>
      <c r="J63" s="32"/>
      <c r="K63" s="148"/>
      <c r="L63" s="175"/>
      <c r="M63" s="32"/>
      <c r="N63" s="28"/>
      <c r="O63" s="32"/>
      <c r="P63" s="32"/>
      <c r="Q63" s="153"/>
      <c r="R63" s="153"/>
      <c r="S63" s="32"/>
      <c r="T63" s="28"/>
      <c r="U63" s="51"/>
      <c r="V63" s="52"/>
      <c r="W63" s="52"/>
      <c r="X63" s="61"/>
      <c r="Y63" s="62">
        <f t="shared" si="17"/>
        <v>0</v>
      </c>
      <c r="Z63" s="51">
        <f t="shared" si="18"/>
        <v>0</v>
      </c>
      <c r="AA63" s="53">
        <f>Februari!AE62</f>
        <v>22431000</v>
      </c>
      <c r="AB63" s="64"/>
      <c r="AC63" s="64"/>
      <c r="AD63" s="53">
        <f t="shared" ref="AD63" si="21">AB63+AC63</f>
        <v>0</v>
      </c>
      <c r="AE63" s="53">
        <f t="shared" ref="AE63" si="22">AA63+AD63</f>
        <v>22431000</v>
      </c>
      <c r="AF63" s="63" t="s">
        <v>509</v>
      </c>
      <c r="AH63" s="351"/>
      <c r="AI63" s="351"/>
      <c r="AK63" s="28"/>
      <c r="AL63" s="357">
        <v>0</v>
      </c>
      <c r="AM63" s="1">
        <f t="shared" si="8"/>
        <v>0</v>
      </c>
      <c r="AN63" s="1">
        <f t="shared" si="9"/>
        <v>0</v>
      </c>
      <c r="AO63" s="1">
        <f t="shared" si="10"/>
        <v>0</v>
      </c>
      <c r="AP63" s="301"/>
    </row>
    <row r="64" spans="1:42" x14ac:dyDescent="0.25">
      <c r="A64" s="334"/>
      <c r="B64" s="9"/>
      <c r="C64" s="10"/>
      <c r="D64" s="11"/>
      <c r="E64" s="12"/>
      <c r="F64" s="13" t="s">
        <v>38</v>
      </c>
      <c r="G64" s="13">
        <v>0</v>
      </c>
      <c r="H64" s="13">
        <v>0</v>
      </c>
      <c r="I64" s="13"/>
      <c r="J64" s="13"/>
      <c r="K64" s="13"/>
      <c r="L64" s="155"/>
      <c r="M64" s="13"/>
      <c r="N64" s="13"/>
      <c r="O64" s="13"/>
      <c r="P64" s="13"/>
      <c r="Q64" s="155"/>
      <c r="R64" s="155"/>
      <c r="S64" s="13"/>
      <c r="T64" s="13">
        <f>SUM(T27:T63)</f>
        <v>403012488.85831285</v>
      </c>
      <c r="U64" s="13">
        <f t="shared" ref="U64:AD64" si="23">SUM(U27:U63)</f>
        <v>44331373.774414413</v>
      </c>
      <c r="V64" s="13">
        <f t="shared" si="23"/>
        <v>-40301248.885831289</v>
      </c>
      <c r="W64" s="13">
        <f t="shared" si="23"/>
        <v>362711239.97248155</v>
      </c>
      <c r="X64" s="13">
        <f t="shared" si="23"/>
        <v>0</v>
      </c>
      <c r="Y64" s="13">
        <f t="shared" si="23"/>
        <v>447343862.63272732</v>
      </c>
      <c r="Z64" s="13">
        <f t="shared" si="23"/>
        <v>398095403.40376741</v>
      </c>
      <c r="AA64" s="13">
        <f t="shared" si="23"/>
        <v>209223792.42342341</v>
      </c>
      <c r="AB64" s="13">
        <f t="shared" si="23"/>
        <v>0</v>
      </c>
      <c r="AC64" s="13">
        <f t="shared" si="23"/>
        <v>0</v>
      </c>
      <c r="AD64" s="13">
        <f t="shared" si="23"/>
        <v>0</v>
      </c>
      <c r="AE64" s="13">
        <f>SUM(AE27:AE63)</f>
        <v>209223792.42342341</v>
      </c>
      <c r="AF64" s="55" t="s">
        <v>38</v>
      </c>
      <c r="AH64" s="351"/>
      <c r="AI64" s="351"/>
      <c r="AK64" s="13"/>
      <c r="AL64" s="351">
        <v>398095403.40376741</v>
      </c>
      <c r="AM64" s="1">
        <f t="shared" si="8"/>
        <v>39809540.340376742</v>
      </c>
      <c r="AN64" s="1">
        <f t="shared" si="9"/>
        <v>43790494.374414414</v>
      </c>
      <c r="AO64" s="1">
        <f t="shared" si="10"/>
        <v>481695438.11855853</v>
      </c>
    </row>
    <row r="65" spans="1:41" x14ac:dyDescent="0.25">
      <c r="A65" s="14" t="s">
        <v>257</v>
      </c>
      <c r="B65" s="140"/>
      <c r="C65" s="141"/>
      <c r="D65" s="142"/>
      <c r="E65" s="143"/>
      <c r="F65" s="144"/>
      <c r="G65" s="176"/>
      <c r="H65" s="177"/>
      <c r="I65" s="147"/>
      <c r="J65" s="177"/>
      <c r="K65" s="148"/>
      <c r="L65" s="152"/>
      <c r="M65" s="147"/>
      <c r="N65" s="143"/>
      <c r="O65" s="150"/>
      <c r="P65" s="147"/>
      <c r="Q65" s="152"/>
      <c r="R65" s="178"/>
      <c r="S65" s="147"/>
      <c r="T65" s="143"/>
      <c r="U65" s="51"/>
      <c r="V65" s="52"/>
      <c r="W65" s="52"/>
      <c r="X65" s="61"/>
      <c r="Y65" s="62"/>
      <c r="Z65" s="51"/>
      <c r="AA65" s="53">
        <f>Februari!AE64</f>
        <v>0</v>
      </c>
      <c r="AB65" s="62"/>
      <c r="AC65" s="62"/>
      <c r="AD65" s="62"/>
      <c r="AE65" s="62"/>
      <c r="AF65" s="65"/>
      <c r="AH65" s="351"/>
      <c r="AI65" s="351"/>
      <c r="AK65" s="143"/>
      <c r="AL65" s="351"/>
      <c r="AM65" s="1">
        <f t="shared" si="8"/>
        <v>0</v>
      </c>
      <c r="AN65" s="1">
        <f t="shared" si="9"/>
        <v>0</v>
      </c>
      <c r="AO65" s="1">
        <f t="shared" si="10"/>
        <v>0</v>
      </c>
    </row>
    <row r="66" spans="1:41" x14ac:dyDescent="0.25">
      <c r="A66" s="8">
        <v>1</v>
      </c>
      <c r="B66" s="140" t="s">
        <v>39</v>
      </c>
      <c r="C66" s="141" t="s">
        <v>258</v>
      </c>
      <c r="D66" s="142" t="s">
        <v>259</v>
      </c>
      <c r="E66" s="143" t="s">
        <v>260</v>
      </c>
      <c r="F66" s="144">
        <v>12</v>
      </c>
      <c r="G66" s="145">
        <v>0</v>
      </c>
      <c r="H66" s="146" t="s">
        <v>261</v>
      </c>
      <c r="I66" s="25">
        <v>3812577</v>
      </c>
      <c r="J66" s="146" t="s">
        <v>97</v>
      </c>
      <c r="K66" s="148" t="s">
        <v>262</v>
      </c>
      <c r="L66" s="149">
        <v>44484</v>
      </c>
      <c r="M66" s="147" t="s">
        <v>47</v>
      </c>
      <c r="N66" s="148" t="s">
        <v>492</v>
      </c>
      <c r="O66" s="150" t="s">
        <v>261</v>
      </c>
      <c r="P66" s="147" t="s">
        <v>50</v>
      </c>
      <c r="Q66" s="149">
        <v>44484</v>
      </c>
      <c r="R66" s="152">
        <v>44848</v>
      </c>
      <c r="S66" s="147" t="s">
        <v>53</v>
      </c>
      <c r="T66" s="143">
        <v>520000</v>
      </c>
      <c r="U66" s="51">
        <f>T66*11%</f>
        <v>57200</v>
      </c>
      <c r="V66" s="52">
        <f>(T66*10%)*(-1)</f>
        <v>-52000</v>
      </c>
      <c r="W66" s="52">
        <f>T66+V66</f>
        <v>468000</v>
      </c>
      <c r="X66" s="61"/>
      <c r="Y66" s="62">
        <f t="shared" si="17"/>
        <v>577200</v>
      </c>
      <c r="Z66" s="51">
        <f t="shared" si="18"/>
        <v>520000</v>
      </c>
      <c r="AA66" s="53">
        <f>Februari!AE65</f>
        <v>0</v>
      </c>
      <c r="AB66" s="62"/>
      <c r="AC66" s="62"/>
      <c r="AD66" s="53">
        <f t="shared" ref="AD66:AD76" si="24">AB66+AC66</f>
        <v>0</v>
      </c>
      <c r="AE66" s="53">
        <f t="shared" ref="AE66:AE76" si="25">AA66+AD66</f>
        <v>0</v>
      </c>
      <c r="AF66" s="61"/>
      <c r="AG66" s="83">
        <v>6</v>
      </c>
      <c r="AH66" s="351" t="str">
        <f>N66</f>
        <v>Rudiansyah</v>
      </c>
      <c r="AI66" s="351">
        <v>572000</v>
      </c>
      <c r="AK66" s="148" t="s">
        <v>492</v>
      </c>
      <c r="AL66" s="351">
        <v>520000</v>
      </c>
      <c r="AM66" s="1">
        <f t="shared" si="8"/>
        <v>52000</v>
      </c>
      <c r="AN66" s="1">
        <f t="shared" si="9"/>
        <v>57200</v>
      </c>
      <c r="AO66" s="1">
        <f t="shared" si="10"/>
        <v>629200</v>
      </c>
    </row>
    <row r="67" spans="1:41" x14ac:dyDescent="0.25">
      <c r="A67" s="8">
        <f t="shared" ref="A67:A75" si="26">+A66+1</f>
        <v>2</v>
      </c>
      <c r="B67" s="140" t="s">
        <v>39</v>
      </c>
      <c r="C67" s="141" t="s">
        <v>258</v>
      </c>
      <c r="D67" s="142" t="s">
        <v>259</v>
      </c>
      <c r="E67" s="143" t="s">
        <v>264</v>
      </c>
      <c r="F67" s="144">
        <v>30</v>
      </c>
      <c r="G67" s="145">
        <v>0</v>
      </c>
      <c r="H67" s="146" t="s">
        <v>261</v>
      </c>
      <c r="I67" s="25">
        <v>3812577</v>
      </c>
      <c r="J67" s="146" t="s">
        <v>97</v>
      </c>
      <c r="K67" s="148" t="s">
        <v>488</v>
      </c>
      <c r="L67" s="153">
        <v>44914</v>
      </c>
      <c r="M67" s="147" t="s">
        <v>47</v>
      </c>
      <c r="N67" s="179" t="s">
        <v>266</v>
      </c>
      <c r="O67" s="150" t="s">
        <v>261</v>
      </c>
      <c r="P67" s="147" t="s">
        <v>50</v>
      </c>
      <c r="Q67" s="149">
        <v>44914</v>
      </c>
      <c r="R67" s="149">
        <v>45278</v>
      </c>
      <c r="S67" s="147" t="s">
        <v>53</v>
      </c>
      <c r="T67" s="143">
        <v>1484000</v>
      </c>
      <c r="U67" s="51">
        <f t="shared" ref="U67:U75" si="27">T67*11%</f>
        <v>163240</v>
      </c>
      <c r="V67" s="52">
        <f t="shared" ref="V67:V75" si="28">(T67*10%)*(-1)</f>
        <v>-148400</v>
      </c>
      <c r="W67" s="52">
        <f t="shared" ref="W67:W75" si="29">T67+V67</f>
        <v>1335600</v>
      </c>
      <c r="X67" s="61"/>
      <c r="Y67" s="62">
        <f t="shared" si="17"/>
        <v>1647240</v>
      </c>
      <c r="Z67" s="51">
        <f t="shared" si="18"/>
        <v>1484000</v>
      </c>
      <c r="AA67" s="53">
        <f>Februari!AE66</f>
        <v>0</v>
      </c>
      <c r="AB67" s="62"/>
      <c r="AC67" s="62"/>
      <c r="AD67" s="53">
        <f t="shared" si="24"/>
        <v>0</v>
      </c>
      <c r="AE67" s="53">
        <f t="shared" si="25"/>
        <v>0</v>
      </c>
      <c r="AF67" s="61"/>
      <c r="AG67" s="83">
        <v>7</v>
      </c>
      <c r="AH67" s="351" t="s">
        <v>523</v>
      </c>
      <c r="AI67" s="351">
        <v>800000</v>
      </c>
      <c r="AK67" s="179" t="s">
        <v>266</v>
      </c>
      <c r="AL67" s="351">
        <v>1484000</v>
      </c>
      <c r="AM67" s="1">
        <f t="shared" si="8"/>
        <v>148400</v>
      </c>
      <c r="AN67" s="1">
        <f t="shared" si="9"/>
        <v>163240</v>
      </c>
      <c r="AO67" s="1">
        <f t="shared" si="10"/>
        <v>1795640</v>
      </c>
    </row>
    <row r="68" spans="1:41" x14ac:dyDescent="0.25">
      <c r="A68" s="8">
        <f t="shared" si="26"/>
        <v>3</v>
      </c>
      <c r="B68" s="140" t="s">
        <v>39</v>
      </c>
      <c r="C68" s="141" t="s">
        <v>258</v>
      </c>
      <c r="D68" s="142" t="s">
        <v>259</v>
      </c>
      <c r="E68" s="143" t="s">
        <v>264</v>
      </c>
      <c r="F68" s="144">
        <v>20</v>
      </c>
      <c r="G68" s="145">
        <v>0</v>
      </c>
      <c r="H68" s="146" t="s">
        <v>261</v>
      </c>
      <c r="I68" s="25">
        <v>3812577</v>
      </c>
      <c r="J68" s="146" t="s">
        <v>97</v>
      </c>
      <c r="K68" s="148" t="s">
        <v>268</v>
      </c>
      <c r="L68" s="149">
        <v>44484</v>
      </c>
      <c r="M68" s="147" t="s">
        <v>47</v>
      </c>
      <c r="N68" s="148" t="s">
        <v>269</v>
      </c>
      <c r="O68" s="150" t="s">
        <v>261</v>
      </c>
      <c r="P68" s="147" t="s">
        <v>50</v>
      </c>
      <c r="Q68" s="149">
        <v>44484</v>
      </c>
      <c r="R68" s="152">
        <v>44848</v>
      </c>
      <c r="S68" s="147" t="s">
        <v>53</v>
      </c>
      <c r="T68" s="143">
        <v>866000</v>
      </c>
      <c r="U68" s="51">
        <f t="shared" si="27"/>
        <v>95260</v>
      </c>
      <c r="V68" s="52">
        <f t="shared" si="28"/>
        <v>-86600</v>
      </c>
      <c r="W68" s="52">
        <f t="shared" si="29"/>
        <v>779400</v>
      </c>
      <c r="X68" s="61"/>
      <c r="Y68" s="62">
        <f t="shared" si="17"/>
        <v>961260</v>
      </c>
      <c r="Z68" s="51">
        <f t="shared" si="18"/>
        <v>866000</v>
      </c>
      <c r="AA68" s="53">
        <f>Februari!AE67</f>
        <v>0</v>
      </c>
      <c r="AB68" s="62"/>
      <c r="AC68" s="62"/>
      <c r="AD68" s="53">
        <f t="shared" si="24"/>
        <v>0</v>
      </c>
      <c r="AE68" s="53">
        <f t="shared" si="25"/>
        <v>0</v>
      </c>
      <c r="AF68" s="61"/>
      <c r="AG68" s="83"/>
      <c r="AH68" s="351"/>
      <c r="AI68" s="351"/>
      <c r="AK68" s="148" t="s">
        <v>269</v>
      </c>
      <c r="AL68" s="351">
        <v>866000</v>
      </c>
      <c r="AM68" s="1">
        <f t="shared" si="8"/>
        <v>86600</v>
      </c>
      <c r="AN68" s="1">
        <f t="shared" si="9"/>
        <v>95260</v>
      </c>
      <c r="AO68" s="1">
        <f t="shared" si="10"/>
        <v>1047860</v>
      </c>
    </row>
    <row r="69" spans="1:41" x14ac:dyDescent="0.25">
      <c r="A69" s="8">
        <f t="shared" si="26"/>
        <v>4</v>
      </c>
      <c r="B69" s="140" t="s">
        <v>39</v>
      </c>
      <c r="C69" s="141" t="s">
        <v>258</v>
      </c>
      <c r="D69" s="142" t="s">
        <v>259</v>
      </c>
      <c r="E69" s="143" t="s">
        <v>264</v>
      </c>
      <c r="F69" s="144">
        <v>50</v>
      </c>
      <c r="G69" s="145">
        <v>0</v>
      </c>
      <c r="H69" s="146" t="s">
        <v>261</v>
      </c>
      <c r="I69" s="25">
        <v>3812577</v>
      </c>
      <c r="J69" s="146" t="s">
        <v>97</v>
      </c>
      <c r="K69" s="148" t="s">
        <v>270</v>
      </c>
      <c r="L69" s="149">
        <v>44484</v>
      </c>
      <c r="M69" s="147" t="s">
        <v>47</v>
      </c>
      <c r="N69" s="148" t="s">
        <v>271</v>
      </c>
      <c r="O69" s="150" t="s">
        <v>261</v>
      </c>
      <c r="P69" s="147" t="s">
        <v>50</v>
      </c>
      <c r="Q69" s="149">
        <v>44484</v>
      </c>
      <c r="R69" s="152">
        <v>44848</v>
      </c>
      <c r="S69" s="147" t="s">
        <v>53</v>
      </c>
      <c r="T69" s="143">
        <v>2165000</v>
      </c>
      <c r="U69" s="51">
        <f t="shared" si="27"/>
        <v>238150</v>
      </c>
      <c r="V69" s="52">
        <f t="shared" si="28"/>
        <v>-216500</v>
      </c>
      <c r="W69" s="52">
        <f t="shared" si="29"/>
        <v>1948500</v>
      </c>
      <c r="X69" s="61"/>
      <c r="Y69" s="62">
        <f t="shared" si="17"/>
        <v>2403150</v>
      </c>
      <c r="Z69" s="51">
        <f t="shared" si="18"/>
        <v>2165000</v>
      </c>
      <c r="AA69" s="53">
        <f>Februari!AE68</f>
        <v>0</v>
      </c>
      <c r="AB69" s="62"/>
      <c r="AC69" s="62"/>
      <c r="AD69" s="53">
        <f t="shared" si="24"/>
        <v>0</v>
      </c>
      <c r="AE69" s="53">
        <f t="shared" si="25"/>
        <v>0</v>
      </c>
      <c r="AF69" s="61"/>
      <c r="AG69" s="83">
        <v>8</v>
      </c>
      <c r="AH69" s="351" t="s">
        <v>522</v>
      </c>
      <c r="AI69" s="351">
        <v>2381500</v>
      </c>
      <c r="AK69" s="148" t="s">
        <v>271</v>
      </c>
      <c r="AL69" s="351">
        <v>2165000</v>
      </c>
      <c r="AM69" s="1">
        <f t="shared" si="8"/>
        <v>216500</v>
      </c>
      <c r="AN69" s="1">
        <f t="shared" si="9"/>
        <v>238150</v>
      </c>
      <c r="AO69" s="1">
        <f t="shared" si="10"/>
        <v>2619650</v>
      </c>
    </row>
    <row r="70" spans="1:41" x14ac:dyDescent="0.25">
      <c r="A70" s="8">
        <f t="shared" si="26"/>
        <v>5</v>
      </c>
      <c r="B70" s="140" t="s">
        <v>39</v>
      </c>
      <c r="C70" s="141" t="s">
        <v>258</v>
      </c>
      <c r="D70" s="142" t="s">
        <v>259</v>
      </c>
      <c r="E70" s="143" t="s">
        <v>264</v>
      </c>
      <c r="F70" s="144">
        <v>50</v>
      </c>
      <c r="G70" s="145">
        <v>0</v>
      </c>
      <c r="H70" s="146" t="s">
        <v>261</v>
      </c>
      <c r="I70" s="25">
        <v>3812577</v>
      </c>
      <c r="J70" s="146" t="s">
        <v>97</v>
      </c>
      <c r="K70" s="148" t="s">
        <v>272</v>
      </c>
      <c r="L70" s="149">
        <v>44484</v>
      </c>
      <c r="M70" s="147" t="s">
        <v>47</v>
      </c>
      <c r="N70" s="148" t="s">
        <v>273</v>
      </c>
      <c r="O70" s="150" t="s">
        <v>261</v>
      </c>
      <c r="P70" s="147" t="s">
        <v>50</v>
      </c>
      <c r="Q70" s="149">
        <v>44484</v>
      </c>
      <c r="R70" s="152">
        <v>44848</v>
      </c>
      <c r="S70" s="147" t="s">
        <v>53</v>
      </c>
      <c r="T70" s="143">
        <v>2165000</v>
      </c>
      <c r="U70" s="51">
        <f t="shared" si="27"/>
        <v>238150</v>
      </c>
      <c r="V70" s="52">
        <f t="shared" si="28"/>
        <v>-216500</v>
      </c>
      <c r="W70" s="52">
        <f t="shared" si="29"/>
        <v>1948500</v>
      </c>
      <c r="X70" s="61"/>
      <c r="Y70" s="62">
        <f t="shared" si="17"/>
        <v>2403150</v>
      </c>
      <c r="Z70" s="51">
        <f t="shared" si="18"/>
        <v>2165000</v>
      </c>
      <c r="AA70" s="53">
        <f>Februari!AE69</f>
        <v>0</v>
      </c>
      <c r="AB70" s="62"/>
      <c r="AC70" s="62"/>
      <c r="AD70" s="53">
        <f t="shared" si="24"/>
        <v>0</v>
      </c>
      <c r="AE70" s="53">
        <f t="shared" si="25"/>
        <v>0</v>
      </c>
      <c r="AF70" s="61"/>
      <c r="AG70" s="83">
        <v>9</v>
      </c>
      <c r="AH70" s="351" t="str">
        <f t="shared" ref="AH70:AH75" si="30">N70</f>
        <v>Jajang Sumarna</v>
      </c>
      <c r="AI70" s="351">
        <v>2381500</v>
      </c>
      <c r="AK70" s="148" t="s">
        <v>273</v>
      </c>
      <c r="AL70" s="351">
        <v>2165000</v>
      </c>
      <c r="AM70" s="1">
        <f t="shared" si="8"/>
        <v>216500</v>
      </c>
      <c r="AN70" s="1">
        <f t="shared" si="9"/>
        <v>238150</v>
      </c>
      <c r="AO70" s="1">
        <f t="shared" si="10"/>
        <v>2619650</v>
      </c>
    </row>
    <row r="71" spans="1:41" x14ac:dyDescent="0.25">
      <c r="A71" s="8">
        <f t="shared" si="26"/>
        <v>6</v>
      </c>
      <c r="B71" s="140" t="s">
        <v>39</v>
      </c>
      <c r="C71" s="141" t="s">
        <v>258</v>
      </c>
      <c r="D71" s="142" t="s">
        <v>259</v>
      </c>
      <c r="E71" s="143" t="s">
        <v>264</v>
      </c>
      <c r="F71" s="144">
        <v>25</v>
      </c>
      <c r="G71" s="145">
        <v>0</v>
      </c>
      <c r="H71" s="146" t="s">
        <v>261</v>
      </c>
      <c r="I71" s="25">
        <v>3812577</v>
      </c>
      <c r="J71" s="146" t="s">
        <v>97</v>
      </c>
      <c r="K71" s="148" t="s">
        <v>488</v>
      </c>
      <c r="L71" s="153">
        <v>44914</v>
      </c>
      <c r="M71" s="147" t="s">
        <v>47</v>
      </c>
      <c r="N71" s="148" t="s">
        <v>275</v>
      </c>
      <c r="O71" s="150" t="s">
        <v>261</v>
      </c>
      <c r="P71" s="147" t="s">
        <v>50</v>
      </c>
      <c r="Q71" s="149">
        <v>44914</v>
      </c>
      <c r="R71" s="149">
        <v>45278</v>
      </c>
      <c r="S71" s="147" t="s">
        <v>53</v>
      </c>
      <c r="T71" s="143">
        <v>1236667</v>
      </c>
      <c r="U71" s="51">
        <f t="shared" si="27"/>
        <v>136033.37</v>
      </c>
      <c r="V71" s="52">
        <f t="shared" si="28"/>
        <v>-123666.70000000001</v>
      </c>
      <c r="W71" s="52">
        <f t="shared" si="29"/>
        <v>1113000.3</v>
      </c>
      <c r="X71" s="61"/>
      <c r="Y71" s="62">
        <f t="shared" si="17"/>
        <v>1372700.37</v>
      </c>
      <c r="Z71" s="51">
        <f t="shared" si="18"/>
        <v>1236667</v>
      </c>
      <c r="AA71" s="53">
        <f>Februari!AE70</f>
        <v>0</v>
      </c>
      <c r="AB71" s="62"/>
      <c r="AC71" s="62"/>
      <c r="AD71" s="53">
        <f t="shared" si="24"/>
        <v>0</v>
      </c>
      <c r="AE71" s="53">
        <f t="shared" si="25"/>
        <v>0</v>
      </c>
      <c r="AF71" s="61"/>
      <c r="AG71" s="83">
        <v>10</v>
      </c>
      <c r="AH71" s="351" t="str">
        <f t="shared" si="30"/>
        <v>Anda Suhanda</v>
      </c>
      <c r="AI71" s="351">
        <v>1965000</v>
      </c>
      <c r="AK71" s="148" t="s">
        <v>275</v>
      </c>
      <c r="AL71" s="351">
        <v>1236667</v>
      </c>
      <c r="AM71" s="1">
        <f t="shared" si="8"/>
        <v>123666.70000000001</v>
      </c>
      <c r="AN71" s="1">
        <f t="shared" si="9"/>
        <v>136033.37</v>
      </c>
      <c r="AO71" s="1">
        <f t="shared" si="10"/>
        <v>1496367.0699999998</v>
      </c>
    </row>
    <row r="72" spans="1:41" x14ac:dyDescent="0.25">
      <c r="A72" s="8">
        <f t="shared" si="26"/>
        <v>7</v>
      </c>
      <c r="B72" s="140" t="s">
        <v>39</v>
      </c>
      <c r="C72" s="141" t="s">
        <v>258</v>
      </c>
      <c r="D72" s="142" t="s">
        <v>259</v>
      </c>
      <c r="E72" s="143" t="s">
        <v>264</v>
      </c>
      <c r="F72" s="144">
        <v>20</v>
      </c>
      <c r="G72" s="145">
        <v>0</v>
      </c>
      <c r="H72" s="146" t="s">
        <v>261</v>
      </c>
      <c r="I72" s="25">
        <v>3812577</v>
      </c>
      <c r="J72" s="146" t="s">
        <v>97</v>
      </c>
      <c r="K72" s="148" t="s">
        <v>276</v>
      </c>
      <c r="L72" s="149">
        <v>44484</v>
      </c>
      <c r="M72" s="147" t="s">
        <v>47</v>
      </c>
      <c r="N72" s="148" t="s">
        <v>493</v>
      </c>
      <c r="O72" s="150" t="s">
        <v>261</v>
      </c>
      <c r="P72" s="147" t="s">
        <v>50</v>
      </c>
      <c r="Q72" s="149">
        <v>44484</v>
      </c>
      <c r="R72" s="152">
        <v>44848</v>
      </c>
      <c r="S72" s="147" t="s">
        <v>53</v>
      </c>
      <c r="T72" s="143">
        <v>900000</v>
      </c>
      <c r="U72" s="51">
        <f t="shared" si="27"/>
        <v>99000</v>
      </c>
      <c r="V72" s="52">
        <f t="shared" si="28"/>
        <v>-90000</v>
      </c>
      <c r="W72" s="52">
        <f t="shared" si="29"/>
        <v>810000</v>
      </c>
      <c r="X72" s="61"/>
      <c r="Y72" s="62">
        <f t="shared" si="17"/>
        <v>999000</v>
      </c>
      <c r="Z72" s="51">
        <f t="shared" si="18"/>
        <v>900000</v>
      </c>
      <c r="AA72" s="53">
        <f>Februari!AE71</f>
        <v>0</v>
      </c>
      <c r="AB72" s="62"/>
      <c r="AC72" s="62"/>
      <c r="AD72" s="53">
        <f t="shared" si="24"/>
        <v>0</v>
      </c>
      <c r="AE72" s="53">
        <f t="shared" si="25"/>
        <v>0</v>
      </c>
      <c r="AF72" s="61"/>
      <c r="AG72" s="83"/>
      <c r="AH72" s="351" t="str">
        <f t="shared" si="30"/>
        <v>Imar Indrawan</v>
      </c>
      <c r="AI72" s="351">
        <v>908000</v>
      </c>
      <c r="AK72" s="148" t="s">
        <v>493</v>
      </c>
      <c r="AL72" s="351">
        <v>900000</v>
      </c>
      <c r="AM72" s="1">
        <f t="shared" si="8"/>
        <v>90000</v>
      </c>
      <c r="AN72" s="1">
        <f t="shared" si="9"/>
        <v>99000</v>
      </c>
      <c r="AO72" s="1">
        <f t="shared" si="10"/>
        <v>1089000</v>
      </c>
    </row>
    <row r="73" spans="1:41" x14ac:dyDescent="0.25">
      <c r="A73" s="8">
        <f t="shared" si="26"/>
        <v>8</v>
      </c>
      <c r="B73" s="140" t="s">
        <v>39</v>
      </c>
      <c r="C73" s="141" t="s">
        <v>258</v>
      </c>
      <c r="D73" s="142" t="s">
        <v>259</v>
      </c>
      <c r="E73" s="143" t="s">
        <v>264</v>
      </c>
      <c r="F73" s="144">
        <v>40</v>
      </c>
      <c r="G73" s="145">
        <v>0</v>
      </c>
      <c r="H73" s="146" t="s">
        <v>261</v>
      </c>
      <c r="I73" s="25">
        <v>3812577</v>
      </c>
      <c r="J73" s="146" t="s">
        <v>97</v>
      </c>
      <c r="K73" s="148" t="s">
        <v>488</v>
      </c>
      <c r="L73" s="153">
        <v>44914</v>
      </c>
      <c r="M73" s="147" t="s">
        <v>47</v>
      </c>
      <c r="N73" s="148" t="s">
        <v>494</v>
      </c>
      <c r="O73" s="150" t="s">
        <v>261</v>
      </c>
      <c r="P73" s="147" t="s">
        <v>50</v>
      </c>
      <c r="Q73" s="149">
        <v>44914</v>
      </c>
      <c r="R73" s="149">
        <v>45278</v>
      </c>
      <c r="S73" s="147" t="s">
        <v>53</v>
      </c>
      <c r="T73" s="143">
        <v>1978667</v>
      </c>
      <c r="U73" s="51">
        <f t="shared" si="27"/>
        <v>217653.37</v>
      </c>
      <c r="V73" s="52">
        <f t="shared" si="28"/>
        <v>-197866.7</v>
      </c>
      <c r="W73" s="52">
        <f t="shared" si="29"/>
        <v>1780800.3</v>
      </c>
      <c r="X73" s="61"/>
      <c r="Y73" s="62">
        <f t="shared" si="17"/>
        <v>2196320.37</v>
      </c>
      <c r="Z73" s="51">
        <f t="shared" si="18"/>
        <v>1978667</v>
      </c>
      <c r="AA73" s="53">
        <f>Februari!AE72</f>
        <v>0</v>
      </c>
      <c r="AB73" s="62"/>
      <c r="AC73" s="62"/>
      <c r="AD73" s="53">
        <f t="shared" si="24"/>
        <v>0</v>
      </c>
      <c r="AE73" s="53">
        <f t="shared" si="25"/>
        <v>0</v>
      </c>
      <c r="AF73" s="61"/>
      <c r="AG73" s="83"/>
      <c r="AH73" s="351" t="str">
        <f>N73</f>
        <v>Ejen Riyadi</v>
      </c>
      <c r="AI73" s="351">
        <v>3245000</v>
      </c>
      <c r="AK73" s="148" t="s">
        <v>494</v>
      </c>
      <c r="AL73" s="351">
        <v>1978667</v>
      </c>
      <c r="AM73" s="1">
        <f t="shared" si="8"/>
        <v>197866.7</v>
      </c>
      <c r="AN73" s="1">
        <f t="shared" si="9"/>
        <v>217653.37</v>
      </c>
      <c r="AO73" s="1">
        <f t="shared" si="10"/>
        <v>2394187.0700000003</v>
      </c>
    </row>
    <row r="74" spans="1:41" x14ac:dyDescent="0.25">
      <c r="A74" s="8">
        <f t="shared" si="26"/>
        <v>9</v>
      </c>
      <c r="B74" s="140" t="s">
        <v>39</v>
      </c>
      <c r="C74" s="141" t="s">
        <v>258</v>
      </c>
      <c r="D74" s="142" t="s">
        <v>259</v>
      </c>
      <c r="E74" s="143" t="s">
        <v>264</v>
      </c>
      <c r="F74" s="144">
        <v>36</v>
      </c>
      <c r="G74" s="145">
        <v>0</v>
      </c>
      <c r="H74" s="146" t="s">
        <v>261</v>
      </c>
      <c r="I74" s="25">
        <v>3812577</v>
      </c>
      <c r="J74" s="146" t="s">
        <v>97</v>
      </c>
      <c r="K74" s="148" t="s">
        <v>488</v>
      </c>
      <c r="L74" s="153">
        <v>44914</v>
      </c>
      <c r="M74" s="147" t="s">
        <v>47</v>
      </c>
      <c r="N74" s="148" t="s">
        <v>283</v>
      </c>
      <c r="O74" s="150" t="s">
        <v>261</v>
      </c>
      <c r="P74" s="147" t="s">
        <v>50</v>
      </c>
      <c r="Q74" s="149">
        <v>44914</v>
      </c>
      <c r="R74" s="149">
        <v>45278</v>
      </c>
      <c r="S74" s="147" t="s">
        <v>53</v>
      </c>
      <c r="T74" s="143">
        <v>1731333</v>
      </c>
      <c r="U74" s="51">
        <f t="shared" si="27"/>
        <v>190446.63</v>
      </c>
      <c r="V74" s="52">
        <f t="shared" si="28"/>
        <v>-173133.30000000002</v>
      </c>
      <c r="W74" s="52">
        <f t="shared" si="29"/>
        <v>1558199.7</v>
      </c>
      <c r="X74" s="61"/>
      <c r="Y74" s="62">
        <f t="shared" si="17"/>
        <v>1921779.63</v>
      </c>
      <c r="Z74" s="51">
        <f t="shared" si="18"/>
        <v>1731333</v>
      </c>
      <c r="AA74" s="53">
        <f>Februari!AE73</f>
        <v>0</v>
      </c>
      <c r="AB74" s="62"/>
      <c r="AC74" s="62"/>
      <c r="AD74" s="53">
        <f t="shared" si="24"/>
        <v>0</v>
      </c>
      <c r="AE74" s="53">
        <f t="shared" si="25"/>
        <v>0</v>
      </c>
      <c r="AF74" s="61"/>
      <c r="AG74" s="83"/>
      <c r="AH74" s="351" t="str">
        <f t="shared" si="30"/>
        <v>Jaenudin</v>
      </c>
      <c r="AI74" s="351">
        <v>1800000</v>
      </c>
      <c r="AK74" s="148" t="s">
        <v>283</v>
      </c>
      <c r="AL74" s="351">
        <v>1731333</v>
      </c>
      <c r="AM74" s="1">
        <f t="shared" si="8"/>
        <v>173133.30000000002</v>
      </c>
      <c r="AN74" s="1">
        <f t="shared" si="9"/>
        <v>190446.63</v>
      </c>
      <c r="AO74" s="1">
        <f t="shared" si="10"/>
        <v>2094912.9300000002</v>
      </c>
    </row>
    <row r="75" spans="1:41" x14ac:dyDescent="0.25">
      <c r="A75" s="8">
        <f t="shared" si="26"/>
        <v>10</v>
      </c>
      <c r="B75" s="140" t="s">
        <v>39</v>
      </c>
      <c r="C75" s="141" t="s">
        <v>258</v>
      </c>
      <c r="D75" s="142" t="s">
        <v>259</v>
      </c>
      <c r="E75" s="143" t="s">
        <v>264</v>
      </c>
      <c r="F75" s="144">
        <v>30</v>
      </c>
      <c r="G75" s="145">
        <v>0</v>
      </c>
      <c r="H75" s="146" t="s">
        <v>261</v>
      </c>
      <c r="I75" s="25">
        <v>3812577</v>
      </c>
      <c r="J75" s="146" t="s">
        <v>97</v>
      </c>
      <c r="K75" s="148" t="s">
        <v>488</v>
      </c>
      <c r="L75" s="153">
        <v>44914</v>
      </c>
      <c r="M75" s="147" t="s">
        <v>47</v>
      </c>
      <c r="N75" s="148" t="s">
        <v>285</v>
      </c>
      <c r="O75" s="150" t="s">
        <v>261</v>
      </c>
      <c r="P75" s="147" t="s">
        <v>50</v>
      </c>
      <c r="Q75" s="149">
        <v>44914</v>
      </c>
      <c r="R75" s="149">
        <v>45278</v>
      </c>
      <c r="S75" s="147" t="s">
        <v>53</v>
      </c>
      <c r="T75" s="143">
        <v>1484000</v>
      </c>
      <c r="U75" s="51">
        <f t="shared" si="27"/>
        <v>163240</v>
      </c>
      <c r="V75" s="52">
        <f t="shared" si="28"/>
        <v>-148400</v>
      </c>
      <c r="W75" s="52">
        <f t="shared" si="29"/>
        <v>1335600</v>
      </c>
      <c r="X75" s="61"/>
      <c r="Y75" s="62">
        <f t="shared" si="17"/>
        <v>1647240</v>
      </c>
      <c r="Z75" s="51">
        <f t="shared" si="18"/>
        <v>1484000</v>
      </c>
      <c r="AA75" s="53">
        <f>Februari!AE74</f>
        <v>0</v>
      </c>
      <c r="AB75" s="62"/>
      <c r="AC75" s="62"/>
      <c r="AD75" s="53">
        <f t="shared" si="24"/>
        <v>0</v>
      </c>
      <c r="AE75" s="53">
        <f t="shared" si="25"/>
        <v>0</v>
      </c>
      <c r="AF75" s="61"/>
      <c r="AG75" s="83"/>
      <c r="AH75" s="351" t="str">
        <f t="shared" si="30"/>
        <v>Tini</v>
      </c>
      <c r="AI75" s="351">
        <v>1496000</v>
      </c>
      <c r="AK75" s="148" t="s">
        <v>285</v>
      </c>
      <c r="AL75" s="351">
        <v>1484000</v>
      </c>
      <c r="AM75" s="1">
        <f t="shared" ref="AM75:AM101" si="31">AL75*10%</f>
        <v>148400</v>
      </c>
      <c r="AN75" s="1">
        <f t="shared" ref="AN75:AN101" si="32">AL75*11%</f>
        <v>163240</v>
      </c>
      <c r="AO75" s="1">
        <f t="shared" ref="AO75:AO101" si="33">AL75+AM75+AN75</f>
        <v>1795640</v>
      </c>
    </row>
    <row r="76" spans="1:41" x14ac:dyDescent="0.25">
      <c r="A76" s="315"/>
      <c r="B76" s="140"/>
      <c r="C76" s="141"/>
      <c r="D76" s="142"/>
      <c r="E76" s="143"/>
      <c r="F76" s="144"/>
      <c r="G76" s="145"/>
      <c r="H76" s="146"/>
      <c r="I76" s="147"/>
      <c r="J76" s="146"/>
      <c r="K76" s="148"/>
      <c r="L76" s="152"/>
      <c r="M76" s="147"/>
      <c r="N76" s="143"/>
      <c r="O76" s="150"/>
      <c r="P76" s="180"/>
      <c r="Q76" s="152"/>
      <c r="R76" s="152"/>
      <c r="S76" s="147"/>
      <c r="T76" s="143"/>
      <c r="U76" s="51"/>
      <c r="V76" s="52"/>
      <c r="W76" s="52"/>
      <c r="X76" s="61"/>
      <c r="Y76" s="62"/>
      <c r="Z76" s="51"/>
      <c r="AA76" s="53">
        <f>Februari!AE75</f>
        <v>0</v>
      </c>
      <c r="AB76" s="62"/>
      <c r="AC76" s="62"/>
      <c r="AD76" s="53">
        <f t="shared" si="24"/>
        <v>0</v>
      </c>
      <c r="AE76" s="53">
        <f t="shared" si="25"/>
        <v>0</v>
      </c>
      <c r="AF76" s="61"/>
      <c r="AH76" s="351"/>
      <c r="AI76" s="351"/>
      <c r="AK76" s="143"/>
      <c r="AL76" s="351"/>
      <c r="AM76" s="1">
        <f t="shared" si="31"/>
        <v>0</v>
      </c>
      <c r="AN76" s="1">
        <f t="shared" si="32"/>
        <v>0</v>
      </c>
      <c r="AO76" s="1">
        <f t="shared" si="33"/>
        <v>0</v>
      </c>
    </row>
    <row r="77" spans="1:41" x14ac:dyDescent="0.25">
      <c r="A77" s="334"/>
      <c r="B77" s="9"/>
      <c r="C77" s="10"/>
      <c r="D77" s="11"/>
      <c r="E77" s="12"/>
      <c r="F77" s="13" t="s">
        <v>38</v>
      </c>
      <c r="G77" s="13">
        <v>0</v>
      </c>
      <c r="H77" s="13">
        <v>0</v>
      </c>
      <c r="I77" s="13"/>
      <c r="J77" s="13"/>
      <c r="K77" s="13"/>
      <c r="L77" s="155"/>
      <c r="M77" s="13"/>
      <c r="N77" s="13"/>
      <c r="O77" s="13"/>
      <c r="P77" s="13"/>
      <c r="Q77" s="155"/>
      <c r="R77" s="155"/>
      <c r="S77" s="13"/>
      <c r="T77" s="13">
        <f t="shared" ref="T77:AE77" si="34">SUM(T66:T76)</f>
        <v>14530667</v>
      </c>
      <c r="U77" s="55">
        <f t="shared" si="34"/>
        <v>1598373.37</v>
      </c>
      <c r="V77" s="55">
        <f t="shared" si="34"/>
        <v>-1453066.7</v>
      </c>
      <c r="W77" s="55">
        <f t="shared" si="34"/>
        <v>13077600.300000001</v>
      </c>
      <c r="X77" s="55">
        <f t="shared" si="34"/>
        <v>0</v>
      </c>
      <c r="Y77" s="55">
        <f t="shared" si="34"/>
        <v>16129040.370000001</v>
      </c>
      <c r="Z77" s="55">
        <f t="shared" si="34"/>
        <v>14530667</v>
      </c>
      <c r="AA77" s="55">
        <f t="shared" si="34"/>
        <v>0</v>
      </c>
      <c r="AB77" s="55">
        <f t="shared" si="34"/>
        <v>0</v>
      </c>
      <c r="AC77" s="55">
        <f t="shared" si="34"/>
        <v>0</v>
      </c>
      <c r="AD77" s="55">
        <f t="shared" si="34"/>
        <v>0</v>
      </c>
      <c r="AE77" s="55">
        <f t="shared" si="34"/>
        <v>0</v>
      </c>
      <c r="AF77" s="55">
        <v>0</v>
      </c>
      <c r="AH77" s="351"/>
      <c r="AI77" s="351">
        <f>SUM(AI66:AI76)</f>
        <v>15549000</v>
      </c>
      <c r="AK77" s="13">
        <f>AI77*100/111</f>
        <v>14008108.108108109</v>
      </c>
      <c r="AL77" s="351">
        <v>14530667</v>
      </c>
      <c r="AM77" s="1">
        <f t="shared" si="31"/>
        <v>1453066.7000000002</v>
      </c>
      <c r="AN77" s="1">
        <f t="shared" si="32"/>
        <v>1598373.37</v>
      </c>
      <c r="AO77" s="1">
        <f t="shared" si="33"/>
        <v>17582107.07</v>
      </c>
    </row>
    <row r="78" spans="1:41" x14ac:dyDescent="0.25">
      <c r="A78" s="14" t="s">
        <v>286</v>
      </c>
      <c r="B78" s="140"/>
      <c r="C78" s="141"/>
      <c r="D78" s="142"/>
      <c r="E78" s="143"/>
      <c r="F78" s="144"/>
      <c r="G78" s="176"/>
      <c r="H78" s="177"/>
      <c r="I78" s="147"/>
      <c r="J78" s="177"/>
      <c r="K78" s="148"/>
      <c r="L78" s="152"/>
      <c r="M78" s="147"/>
      <c r="N78" s="143"/>
      <c r="O78" s="150"/>
      <c r="P78" s="181"/>
      <c r="Q78" s="152"/>
      <c r="R78" s="152"/>
      <c r="S78" s="147"/>
      <c r="T78" s="143"/>
      <c r="U78" s="51"/>
      <c r="V78" s="52"/>
      <c r="W78" s="52"/>
      <c r="X78" s="61"/>
      <c r="Y78" s="62"/>
      <c r="Z78" s="51"/>
      <c r="AA78" s="53">
        <f>Februari!AE77</f>
        <v>0</v>
      </c>
      <c r="AB78" s="62"/>
      <c r="AC78" s="62"/>
      <c r="AD78" s="53"/>
      <c r="AE78" s="53"/>
      <c r="AF78" s="65"/>
      <c r="AH78" s="351"/>
      <c r="AI78" s="351">
        <f>AI73-Z73</f>
        <v>1266333</v>
      </c>
      <c r="AK78" s="143"/>
      <c r="AL78" s="351"/>
      <c r="AM78" s="1">
        <f t="shared" si="31"/>
        <v>0</v>
      </c>
      <c r="AN78" s="1">
        <f t="shared" si="32"/>
        <v>0</v>
      </c>
      <c r="AO78" s="1">
        <f t="shared" si="33"/>
        <v>0</v>
      </c>
    </row>
    <row r="79" spans="1:41" x14ac:dyDescent="0.25">
      <c r="A79" s="8">
        <v>1</v>
      </c>
      <c r="B79" s="140" t="s">
        <v>39</v>
      </c>
      <c r="C79" s="141" t="s">
        <v>287</v>
      </c>
      <c r="D79" s="142" t="s">
        <v>288</v>
      </c>
      <c r="E79" s="143" t="s">
        <v>289</v>
      </c>
      <c r="F79" s="144">
        <v>80</v>
      </c>
      <c r="G79" s="145">
        <v>0</v>
      </c>
      <c r="H79" s="146" t="s">
        <v>290</v>
      </c>
      <c r="I79" s="25" t="s">
        <v>291</v>
      </c>
      <c r="J79" s="146" t="s">
        <v>97</v>
      </c>
      <c r="K79" s="148" t="s">
        <v>292</v>
      </c>
      <c r="L79" s="149">
        <v>44013</v>
      </c>
      <c r="M79" s="147" t="s">
        <v>47</v>
      </c>
      <c r="N79" s="148" t="s">
        <v>293</v>
      </c>
      <c r="O79" s="150" t="s">
        <v>294</v>
      </c>
      <c r="P79" s="147" t="s">
        <v>50</v>
      </c>
      <c r="Q79" s="151">
        <v>44013</v>
      </c>
      <c r="R79" s="153">
        <v>44377</v>
      </c>
      <c r="S79" s="147" t="s">
        <v>53</v>
      </c>
      <c r="T79" s="143">
        <v>863636.36363636353</v>
      </c>
      <c r="U79" s="51">
        <f>T79*11%</f>
        <v>94999.999999999985</v>
      </c>
      <c r="V79" s="52">
        <f>(T79*10%)*(-1)</f>
        <v>-86363.636363636353</v>
      </c>
      <c r="W79" s="52">
        <f>T79+V79</f>
        <v>777272.72727272718</v>
      </c>
      <c r="X79" s="61"/>
      <c r="Y79" s="62">
        <f>T79+U79</f>
        <v>958636.36363636353</v>
      </c>
      <c r="Z79" s="51">
        <f>T79</f>
        <v>863636.36363636353</v>
      </c>
      <c r="AA79" s="53">
        <f>Februari!AE78</f>
        <v>0</v>
      </c>
      <c r="AB79" s="62"/>
      <c r="AC79" s="62"/>
      <c r="AD79" s="53">
        <f t="shared" ref="AD79:AD85" si="35">AB79+AC79</f>
        <v>0</v>
      </c>
      <c r="AE79" s="53">
        <f t="shared" ref="AE79:AE85" si="36">AA79+AD79</f>
        <v>0</v>
      </c>
      <c r="AF79" s="61"/>
      <c r="AH79" s="351"/>
      <c r="AI79" s="351"/>
      <c r="AK79" s="148" t="s">
        <v>293</v>
      </c>
      <c r="AL79" s="351">
        <v>863636.36363636353</v>
      </c>
      <c r="AM79" s="1">
        <f t="shared" si="31"/>
        <v>86363.636363636353</v>
      </c>
      <c r="AN79" s="1">
        <f t="shared" si="32"/>
        <v>94999.999999999985</v>
      </c>
      <c r="AO79" s="1">
        <f t="shared" si="33"/>
        <v>1044999.9999999999</v>
      </c>
    </row>
    <row r="80" spans="1:41" x14ac:dyDescent="0.25">
      <c r="A80" s="8">
        <f>A79+1</f>
        <v>2</v>
      </c>
      <c r="B80" s="140" t="s">
        <v>39</v>
      </c>
      <c r="C80" s="141" t="s">
        <v>287</v>
      </c>
      <c r="D80" s="142" t="s">
        <v>288</v>
      </c>
      <c r="E80" s="143" t="s">
        <v>295</v>
      </c>
      <c r="F80" s="144">
        <v>10</v>
      </c>
      <c r="G80" s="145">
        <v>0</v>
      </c>
      <c r="H80" s="146" t="s">
        <v>296</v>
      </c>
      <c r="I80" s="25" t="s">
        <v>291</v>
      </c>
      <c r="J80" s="146" t="s">
        <v>58</v>
      </c>
      <c r="K80" s="148" t="s">
        <v>297</v>
      </c>
      <c r="L80" s="151">
        <v>44230</v>
      </c>
      <c r="M80" s="147" t="s">
        <v>47</v>
      </c>
      <c r="N80" s="143" t="s">
        <v>298</v>
      </c>
      <c r="O80" s="150" t="s">
        <v>296</v>
      </c>
      <c r="P80" s="147" t="s">
        <v>50</v>
      </c>
      <c r="Q80" s="151">
        <v>44230</v>
      </c>
      <c r="R80" s="151">
        <v>44594</v>
      </c>
      <c r="S80" s="147" t="s">
        <v>53</v>
      </c>
      <c r="T80" s="143">
        <v>618181.81818181812</v>
      </c>
      <c r="U80" s="51">
        <f t="shared" ref="U80:U85" si="37">T80*11%</f>
        <v>68000</v>
      </c>
      <c r="V80" s="52">
        <f t="shared" ref="V80:V85" si="38">(T80*10%)*(-1)</f>
        <v>-61818.181818181816</v>
      </c>
      <c r="W80" s="52">
        <f t="shared" ref="W80:W85" si="39">T80+V80</f>
        <v>556363.63636363635</v>
      </c>
      <c r="X80" s="61"/>
      <c r="Y80" s="62">
        <f t="shared" ref="Y80:Y85" si="40">T80+U80</f>
        <v>686181.81818181812</v>
      </c>
      <c r="Z80" s="51">
        <f t="shared" ref="Z80:Z85" si="41">T80</f>
        <v>618181.81818181812</v>
      </c>
      <c r="AA80" s="53">
        <f>Februari!AE79</f>
        <v>0</v>
      </c>
      <c r="AB80" s="62"/>
      <c r="AC80" s="62"/>
      <c r="AD80" s="53">
        <f t="shared" si="35"/>
        <v>0</v>
      </c>
      <c r="AE80" s="53">
        <f t="shared" si="36"/>
        <v>0</v>
      </c>
      <c r="AF80" s="61"/>
      <c r="AH80" s="351"/>
      <c r="AI80" s="351"/>
      <c r="AK80" s="143" t="s">
        <v>298</v>
      </c>
      <c r="AL80" s="351">
        <v>618181.81818181812</v>
      </c>
      <c r="AM80" s="1">
        <f t="shared" si="31"/>
        <v>61818.181818181816</v>
      </c>
      <c r="AN80" s="1">
        <f t="shared" si="32"/>
        <v>68000</v>
      </c>
      <c r="AO80" s="1">
        <f t="shared" si="33"/>
        <v>747999.99999999988</v>
      </c>
    </row>
    <row r="81" spans="1:41" x14ac:dyDescent="0.25">
      <c r="A81" s="8">
        <f t="shared" ref="A81:A85" si="42">+A80+1</f>
        <v>3</v>
      </c>
      <c r="B81" s="140" t="s">
        <v>39</v>
      </c>
      <c r="C81" s="141" t="s">
        <v>287</v>
      </c>
      <c r="D81" s="142" t="s">
        <v>288</v>
      </c>
      <c r="E81" s="143" t="s">
        <v>295</v>
      </c>
      <c r="F81" s="144">
        <v>10</v>
      </c>
      <c r="G81" s="145">
        <v>0</v>
      </c>
      <c r="H81" s="146" t="s">
        <v>296</v>
      </c>
      <c r="I81" s="25" t="s">
        <v>291</v>
      </c>
      <c r="J81" s="146" t="s">
        <v>58</v>
      </c>
      <c r="K81" s="148" t="s">
        <v>299</v>
      </c>
      <c r="L81" s="151">
        <v>44230</v>
      </c>
      <c r="M81" s="147" t="s">
        <v>47</v>
      </c>
      <c r="N81" s="143" t="s">
        <v>300</v>
      </c>
      <c r="O81" s="150" t="s">
        <v>296</v>
      </c>
      <c r="P81" s="147" t="s">
        <v>50</v>
      </c>
      <c r="Q81" s="151">
        <v>44230</v>
      </c>
      <c r="R81" s="151">
        <v>44594</v>
      </c>
      <c r="S81" s="147" t="s">
        <v>53</v>
      </c>
      <c r="T81" s="143">
        <v>618181.81818181812</v>
      </c>
      <c r="U81" s="51">
        <f t="shared" si="37"/>
        <v>68000</v>
      </c>
      <c r="V81" s="52">
        <f t="shared" si="38"/>
        <v>-61818.181818181816</v>
      </c>
      <c r="W81" s="52">
        <f t="shared" si="39"/>
        <v>556363.63636363635</v>
      </c>
      <c r="X81" s="61"/>
      <c r="Y81" s="62">
        <f t="shared" si="40"/>
        <v>686181.81818181812</v>
      </c>
      <c r="Z81" s="51">
        <f t="shared" si="41"/>
        <v>618181.81818181812</v>
      </c>
      <c r="AA81" s="53">
        <f>Februari!AE80</f>
        <v>0</v>
      </c>
      <c r="AB81" s="62"/>
      <c r="AC81" s="62"/>
      <c r="AD81" s="53">
        <f t="shared" si="35"/>
        <v>0</v>
      </c>
      <c r="AE81" s="53">
        <f t="shared" si="36"/>
        <v>0</v>
      </c>
      <c r="AF81" s="61"/>
      <c r="AH81" s="351"/>
      <c r="AI81" s="351"/>
      <c r="AK81" s="143" t="s">
        <v>300</v>
      </c>
      <c r="AL81" s="351">
        <v>618181.81818181812</v>
      </c>
      <c r="AM81" s="1">
        <f t="shared" si="31"/>
        <v>61818.181818181816</v>
      </c>
      <c r="AN81" s="1">
        <f t="shared" si="32"/>
        <v>68000</v>
      </c>
      <c r="AO81" s="1">
        <f t="shared" si="33"/>
        <v>747999.99999999988</v>
      </c>
    </row>
    <row r="82" spans="1:41" x14ac:dyDescent="0.25">
      <c r="A82" s="8">
        <f t="shared" si="42"/>
        <v>4</v>
      </c>
      <c r="B82" s="140" t="s">
        <v>39</v>
      </c>
      <c r="C82" s="141" t="s">
        <v>287</v>
      </c>
      <c r="D82" s="142" t="s">
        <v>288</v>
      </c>
      <c r="E82" s="143" t="s">
        <v>295</v>
      </c>
      <c r="F82" s="144">
        <v>10</v>
      </c>
      <c r="G82" s="145">
        <v>0</v>
      </c>
      <c r="H82" s="146" t="s">
        <v>296</v>
      </c>
      <c r="I82" s="25" t="s">
        <v>291</v>
      </c>
      <c r="J82" s="146" t="s">
        <v>58</v>
      </c>
      <c r="K82" s="148" t="s">
        <v>301</v>
      </c>
      <c r="L82" s="151">
        <v>44230</v>
      </c>
      <c r="M82" s="147" t="s">
        <v>47</v>
      </c>
      <c r="N82" s="143" t="s">
        <v>302</v>
      </c>
      <c r="O82" s="150" t="s">
        <v>296</v>
      </c>
      <c r="P82" s="147" t="s">
        <v>50</v>
      </c>
      <c r="Q82" s="151">
        <v>44230</v>
      </c>
      <c r="R82" s="151">
        <v>44594</v>
      </c>
      <c r="S82" s="147" t="s">
        <v>53</v>
      </c>
      <c r="T82" s="143">
        <v>618181.81818181812</v>
      </c>
      <c r="U82" s="51">
        <f t="shared" si="37"/>
        <v>68000</v>
      </c>
      <c r="V82" s="52">
        <f t="shared" si="38"/>
        <v>-61818.181818181816</v>
      </c>
      <c r="W82" s="52">
        <f t="shared" si="39"/>
        <v>556363.63636363635</v>
      </c>
      <c r="X82" s="61"/>
      <c r="Y82" s="62">
        <f t="shared" si="40"/>
        <v>686181.81818181812</v>
      </c>
      <c r="Z82" s="51">
        <f t="shared" si="41"/>
        <v>618181.81818181812</v>
      </c>
      <c r="AA82" s="53">
        <f>Februari!AE81</f>
        <v>0</v>
      </c>
      <c r="AB82" s="62"/>
      <c r="AC82" s="62"/>
      <c r="AD82" s="53">
        <f t="shared" si="35"/>
        <v>0</v>
      </c>
      <c r="AE82" s="53">
        <f t="shared" si="36"/>
        <v>0</v>
      </c>
      <c r="AF82" s="61"/>
      <c r="AH82" s="351"/>
      <c r="AI82" s="351"/>
      <c r="AK82" s="143" t="s">
        <v>302</v>
      </c>
      <c r="AL82" s="351">
        <v>618181.81818181812</v>
      </c>
      <c r="AM82" s="1">
        <f t="shared" si="31"/>
        <v>61818.181818181816</v>
      </c>
      <c r="AN82" s="1">
        <f t="shared" si="32"/>
        <v>68000</v>
      </c>
      <c r="AO82" s="1">
        <f t="shared" si="33"/>
        <v>747999.99999999988</v>
      </c>
    </row>
    <row r="83" spans="1:41" x14ac:dyDescent="0.25">
      <c r="A83" s="8">
        <f t="shared" si="42"/>
        <v>5</v>
      </c>
      <c r="B83" s="140" t="s">
        <v>39</v>
      </c>
      <c r="C83" s="141" t="s">
        <v>287</v>
      </c>
      <c r="D83" s="142" t="s">
        <v>288</v>
      </c>
      <c r="E83" s="143" t="s">
        <v>295</v>
      </c>
      <c r="F83" s="144">
        <v>10</v>
      </c>
      <c r="G83" s="145">
        <v>0</v>
      </c>
      <c r="H83" s="146" t="s">
        <v>296</v>
      </c>
      <c r="I83" s="25" t="s">
        <v>291</v>
      </c>
      <c r="J83" s="146" t="s">
        <v>58</v>
      </c>
      <c r="K83" s="148" t="s">
        <v>303</v>
      </c>
      <c r="L83" s="151">
        <v>44230</v>
      </c>
      <c r="M83" s="147" t="s">
        <v>47</v>
      </c>
      <c r="N83" s="143" t="s">
        <v>304</v>
      </c>
      <c r="O83" s="150" t="s">
        <v>296</v>
      </c>
      <c r="P83" s="147" t="s">
        <v>50</v>
      </c>
      <c r="Q83" s="151">
        <v>44230</v>
      </c>
      <c r="R83" s="151">
        <v>44594</v>
      </c>
      <c r="S83" s="147" t="s">
        <v>53</v>
      </c>
      <c r="T83" s="143">
        <v>618181.81818181812</v>
      </c>
      <c r="U83" s="51">
        <f t="shared" si="37"/>
        <v>68000</v>
      </c>
      <c r="V83" s="52">
        <f t="shared" si="38"/>
        <v>-61818.181818181816</v>
      </c>
      <c r="W83" s="52">
        <f t="shared" si="39"/>
        <v>556363.63636363635</v>
      </c>
      <c r="X83" s="61"/>
      <c r="Y83" s="62">
        <f t="shared" si="40"/>
        <v>686181.81818181812</v>
      </c>
      <c r="Z83" s="51">
        <f t="shared" si="41"/>
        <v>618181.81818181812</v>
      </c>
      <c r="AA83" s="53">
        <f>Februari!AE82</f>
        <v>0</v>
      </c>
      <c r="AB83" s="62"/>
      <c r="AC83" s="62"/>
      <c r="AD83" s="53">
        <f t="shared" si="35"/>
        <v>0</v>
      </c>
      <c r="AE83" s="53">
        <f t="shared" si="36"/>
        <v>0</v>
      </c>
      <c r="AF83" s="61"/>
      <c r="AH83" s="351"/>
      <c r="AI83" s="351"/>
      <c r="AK83" s="143" t="s">
        <v>304</v>
      </c>
      <c r="AL83" s="351">
        <v>618181.81818181812</v>
      </c>
      <c r="AM83" s="1">
        <f t="shared" si="31"/>
        <v>61818.181818181816</v>
      </c>
      <c r="AN83" s="1">
        <f t="shared" si="32"/>
        <v>68000</v>
      </c>
      <c r="AO83" s="1">
        <f t="shared" si="33"/>
        <v>747999.99999999988</v>
      </c>
    </row>
    <row r="84" spans="1:41" x14ac:dyDescent="0.25">
      <c r="A84" s="8">
        <f t="shared" si="42"/>
        <v>6</v>
      </c>
      <c r="B84" s="140" t="s">
        <v>39</v>
      </c>
      <c r="C84" s="141" t="s">
        <v>287</v>
      </c>
      <c r="D84" s="142" t="s">
        <v>288</v>
      </c>
      <c r="E84" s="143" t="s">
        <v>295</v>
      </c>
      <c r="F84" s="144">
        <v>10</v>
      </c>
      <c r="G84" s="145">
        <v>0</v>
      </c>
      <c r="H84" s="146" t="s">
        <v>296</v>
      </c>
      <c r="I84" s="25" t="s">
        <v>291</v>
      </c>
      <c r="J84" s="146" t="s">
        <v>58</v>
      </c>
      <c r="K84" s="148" t="s">
        <v>305</v>
      </c>
      <c r="L84" s="151">
        <v>44230</v>
      </c>
      <c r="M84" s="147" t="s">
        <v>47</v>
      </c>
      <c r="N84" s="143" t="s">
        <v>306</v>
      </c>
      <c r="O84" s="150" t="s">
        <v>296</v>
      </c>
      <c r="P84" s="147" t="s">
        <v>50</v>
      </c>
      <c r="Q84" s="151">
        <v>44230</v>
      </c>
      <c r="R84" s="151">
        <v>44594</v>
      </c>
      <c r="S84" s="147" t="s">
        <v>53</v>
      </c>
      <c r="T84" s="143">
        <v>618181.81818181812</v>
      </c>
      <c r="U84" s="51">
        <f t="shared" si="37"/>
        <v>68000</v>
      </c>
      <c r="V84" s="52">
        <f t="shared" si="38"/>
        <v>-61818.181818181816</v>
      </c>
      <c r="W84" s="52">
        <f t="shared" si="39"/>
        <v>556363.63636363635</v>
      </c>
      <c r="X84" s="61"/>
      <c r="Y84" s="62">
        <f t="shared" si="40"/>
        <v>686181.81818181812</v>
      </c>
      <c r="Z84" s="51">
        <f t="shared" si="41"/>
        <v>618181.81818181812</v>
      </c>
      <c r="AA84" s="53">
        <f>Februari!AE83</f>
        <v>0</v>
      </c>
      <c r="AB84" s="62"/>
      <c r="AC84" s="62"/>
      <c r="AD84" s="53">
        <f t="shared" si="35"/>
        <v>0</v>
      </c>
      <c r="AE84" s="53">
        <f t="shared" si="36"/>
        <v>0</v>
      </c>
      <c r="AF84" s="61"/>
      <c r="AH84" s="351"/>
      <c r="AI84" s="351"/>
      <c r="AK84" s="143" t="s">
        <v>306</v>
      </c>
      <c r="AL84" s="351">
        <v>618181.81818181812</v>
      </c>
      <c r="AM84" s="1">
        <f t="shared" si="31"/>
        <v>61818.181818181816</v>
      </c>
      <c r="AN84" s="1">
        <f t="shared" si="32"/>
        <v>68000</v>
      </c>
      <c r="AO84" s="1">
        <f t="shared" si="33"/>
        <v>747999.99999999988</v>
      </c>
    </row>
    <row r="85" spans="1:41" x14ac:dyDescent="0.25">
      <c r="A85" s="315">
        <f t="shared" si="42"/>
        <v>7</v>
      </c>
      <c r="B85" s="140" t="s">
        <v>39</v>
      </c>
      <c r="C85" s="141" t="s">
        <v>287</v>
      </c>
      <c r="D85" s="142" t="s">
        <v>288</v>
      </c>
      <c r="E85" s="143" t="s">
        <v>307</v>
      </c>
      <c r="F85" s="144">
        <v>0</v>
      </c>
      <c r="G85" s="145">
        <v>0</v>
      </c>
      <c r="H85" s="146">
        <v>0</v>
      </c>
      <c r="I85" s="25" t="s">
        <v>291</v>
      </c>
      <c r="J85" s="146" t="s">
        <v>308</v>
      </c>
      <c r="K85" s="148" t="s">
        <v>309</v>
      </c>
      <c r="L85" s="151">
        <v>44714</v>
      </c>
      <c r="M85" s="147" t="s">
        <v>47</v>
      </c>
      <c r="N85" s="143" t="s">
        <v>310</v>
      </c>
      <c r="O85" s="150" t="s">
        <v>296</v>
      </c>
      <c r="P85" s="147" t="s">
        <v>50</v>
      </c>
      <c r="Q85" s="151">
        <v>44714</v>
      </c>
      <c r="R85" s="151">
        <v>45078</v>
      </c>
      <c r="S85" s="147" t="s">
        <v>53</v>
      </c>
      <c r="T85" s="143">
        <v>18018018.018018018</v>
      </c>
      <c r="U85" s="51">
        <f t="shared" si="37"/>
        <v>1981981.981981982</v>
      </c>
      <c r="V85" s="52">
        <f t="shared" si="38"/>
        <v>-1801801.8018018019</v>
      </c>
      <c r="W85" s="52">
        <f t="shared" si="39"/>
        <v>16216216.216216216</v>
      </c>
      <c r="X85" s="61"/>
      <c r="Y85" s="62">
        <f t="shared" si="40"/>
        <v>20000000</v>
      </c>
      <c r="Z85" s="51">
        <f t="shared" si="41"/>
        <v>18018018.018018018</v>
      </c>
      <c r="AA85" s="53">
        <f>Februari!AE84</f>
        <v>22522523</v>
      </c>
      <c r="AB85" s="62"/>
      <c r="AC85" s="62"/>
      <c r="AD85" s="53">
        <f t="shared" si="35"/>
        <v>0</v>
      </c>
      <c r="AE85" s="53">
        <f t="shared" si="36"/>
        <v>22522523</v>
      </c>
      <c r="AF85" s="61"/>
      <c r="AH85" s="351"/>
      <c r="AI85" s="351"/>
      <c r="AK85" s="143" t="s">
        <v>310</v>
      </c>
      <c r="AL85" s="351">
        <v>18018018.018018018</v>
      </c>
      <c r="AM85" s="1">
        <f t="shared" si="31"/>
        <v>1801801.8018018019</v>
      </c>
      <c r="AN85" s="1">
        <f t="shared" si="32"/>
        <v>1981981.981981982</v>
      </c>
      <c r="AO85" s="1">
        <f t="shared" si="33"/>
        <v>21801801.801801801</v>
      </c>
    </row>
    <row r="86" spans="1:41" x14ac:dyDescent="0.25">
      <c r="A86" s="334"/>
      <c r="B86" s="9"/>
      <c r="C86" s="10"/>
      <c r="D86" s="11"/>
      <c r="E86" s="12"/>
      <c r="F86" s="13" t="s">
        <v>38</v>
      </c>
      <c r="G86" s="13">
        <v>0</v>
      </c>
      <c r="H86" s="13">
        <v>0</v>
      </c>
      <c r="I86" s="13"/>
      <c r="J86" s="13"/>
      <c r="K86" s="13"/>
      <c r="L86" s="155"/>
      <c r="M86" s="13"/>
      <c r="N86" s="13"/>
      <c r="O86" s="13"/>
      <c r="P86" s="13"/>
      <c r="Q86" s="155"/>
      <c r="R86" s="155"/>
      <c r="S86" s="13"/>
      <c r="T86" s="13">
        <f>SUM(T79:T85)</f>
        <v>21972563.472563475</v>
      </c>
      <c r="U86" s="55">
        <f t="shared" ref="U86:Y86" si="43">SUM(U79:U85)</f>
        <v>2416981.981981982</v>
      </c>
      <c r="V86" s="55">
        <f t="shared" si="43"/>
        <v>-2197256.3472563475</v>
      </c>
      <c r="W86" s="55">
        <f t="shared" si="43"/>
        <v>19775307.125307124</v>
      </c>
      <c r="X86" s="55">
        <f t="shared" si="43"/>
        <v>0</v>
      </c>
      <c r="Y86" s="55">
        <f t="shared" si="43"/>
        <v>24389545.454545453</v>
      </c>
      <c r="Z86" s="55">
        <f>SUM(Z79:Z85)</f>
        <v>21972563.472563475</v>
      </c>
      <c r="AA86" s="55">
        <f t="shared" ref="AA86:AE86" si="44">SUM(AA79:AA85)</f>
        <v>22522523</v>
      </c>
      <c r="AB86" s="55">
        <f t="shared" si="44"/>
        <v>0</v>
      </c>
      <c r="AC86" s="55">
        <f t="shared" si="44"/>
        <v>0</v>
      </c>
      <c r="AD86" s="55">
        <f t="shared" si="44"/>
        <v>0</v>
      </c>
      <c r="AE86" s="55">
        <f t="shared" si="44"/>
        <v>22522523</v>
      </c>
      <c r="AF86" s="55">
        <v>0</v>
      </c>
      <c r="AH86" s="351"/>
      <c r="AI86" s="351"/>
      <c r="AK86" s="13"/>
      <c r="AL86" s="351">
        <v>21972563.472563475</v>
      </c>
      <c r="AM86" s="1">
        <f t="shared" si="31"/>
        <v>2197256.3472563475</v>
      </c>
      <c r="AN86" s="1">
        <f t="shared" si="32"/>
        <v>2416981.9819819825</v>
      </c>
      <c r="AO86" s="1">
        <f t="shared" si="33"/>
        <v>26586801.801801804</v>
      </c>
    </row>
    <row r="87" spans="1:41" x14ac:dyDescent="0.25">
      <c r="A87" s="14" t="s">
        <v>311</v>
      </c>
      <c r="B87" s="140"/>
      <c r="C87" s="141"/>
      <c r="D87" s="142"/>
      <c r="E87" s="143"/>
      <c r="F87" s="144"/>
      <c r="G87" s="176"/>
      <c r="H87" s="177"/>
      <c r="I87" s="147"/>
      <c r="J87" s="177"/>
      <c r="K87" s="148"/>
      <c r="L87" s="149"/>
      <c r="M87" s="147"/>
      <c r="N87" s="143"/>
      <c r="O87" s="150"/>
      <c r="P87" s="147"/>
      <c r="Q87" s="149"/>
      <c r="R87" s="149"/>
      <c r="S87" s="147"/>
      <c r="T87" s="143"/>
      <c r="U87" s="51"/>
      <c r="V87" s="52">
        <f>(T92*10%)*(-1)</f>
        <v>0</v>
      </c>
      <c r="W87" s="52"/>
      <c r="X87" s="61"/>
      <c r="Y87" s="62"/>
      <c r="Z87" s="51"/>
      <c r="AA87" s="53">
        <f>Februari!AE86</f>
        <v>0</v>
      </c>
      <c r="AB87" s="62"/>
      <c r="AC87" s="62"/>
      <c r="AD87" s="62"/>
      <c r="AE87" s="62"/>
      <c r="AF87" s="65"/>
      <c r="AH87" s="351"/>
      <c r="AI87" s="351"/>
      <c r="AK87" s="143"/>
      <c r="AL87" s="351"/>
      <c r="AM87" s="1">
        <f t="shared" si="31"/>
        <v>0</v>
      </c>
      <c r="AN87" s="1">
        <f t="shared" si="32"/>
        <v>0</v>
      </c>
      <c r="AO87" s="1">
        <f t="shared" si="33"/>
        <v>0</v>
      </c>
    </row>
    <row r="88" spans="1:41" x14ac:dyDescent="0.25">
      <c r="A88" s="8">
        <v>1</v>
      </c>
      <c r="B88" s="140" t="s">
        <v>39</v>
      </c>
      <c r="C88" s="141" t="s">
        <v>312</v>
      </c>
      <c r="D88" s="142" t="s">
        <v>313</v>
      </c>
      <c r="E88" s="143" t="s">
        <v>314</v>
      </c>
      <c r="F88" s="144" t="s">
        <v>315</v>
      </c>
      <c r="G88" s="145">
        <v>0</v>
      </c>
      <c r="H88" s="146" t="s">
        <v>316</v>
      </c>
      <c r="I88" s="147" t="s">
        <v>317</v>
      </c>
      <c r="J88" s="146" t="s">
        <v>318</v>
      </c>
      <c r="K88" s="148" t="s">
        <v>319</v>
      </c>
      <c r="L88" s="152">
        <v>44440</v>
      </c>
      <c r="M88" s="147" t="s">
        <v>47</v>
      </c>
      <c r="N88" s="143" t="s">
        <v>320</v>
      </c>
      <c r="O88" s="150" t="s">
        <v>321</v>
      </c>
      <c r="P88" s="147" t="s">
        <v>50</v>
      </c>
      <c r="Q88" s="152">
        <v>44440</v>
      </c>
      <c r="R88" s="152">
        <v>44804</v>
      </c>
      <c r="S88" s="147" t="s">
        <v>53</v>
      </c>
      <c r="T88" s="143">
        <v>44000000</v>
      </c>
      <c r="U88" s="51">
        <f>T88*11%</f>
        <v>4840000</v>
      </c>
      <c r="V88" s="52">
        <f>(T88*10%)*(-1)</f>
        <v>-4400000</v>
      </c>
      <c r="W88" s="52">
        <f>T88+V88</f>
        <v>39600000</v>
      </c>
      <c r="X88" s="185"/>
      <c r="Y88" s="62">
        <f t="shared" ref="Y88:Y91" si="45">T88+U88</f>
        <v>48840000</v>
      </c>
      <c r="Z88" s="51">
        <f t="shared" ref="Z88:Z91" si="46">T88</f>
        <v>44000000</v>
      </c>
      <c r="AA88" s="53">
        <f>Februari!AE87</f>
        <v>0</v>
      </c>
      <c r="AB88" s="187"/>
      <c r="AC88" s="187"/>
      <c r="AD88" s="187">
        <f t="shared" ref="AD88:AD92" si="47">AB88+AC88</f>
        <v>0</v>
      </c>
      <c r="AE88" s="187">
        <f t="shared" ref="AE88:AE92" si="48">AA88+AD88</f>
        <v>0</v>
      </c>
      <c r="AF88" s="166"/>
      <c r="AH88" s="351"/>
      <c r="AI88" s="351"/>
      <c r="AK88" s="143" t="s">
        <v>320</v>
      </c>
      <c r="AL88" s="351">
        <v>44000000</v>
      </c>
      <c r="AM88" s="1">
        <f t="shared" si="31"/>
        <v>4400000</v>
      </c>
      <c r="AN88" s="1">
        <f t="shared" si="32"/>
        <v>4840000</v>
      </c>
      <c r="AO88" s="1">
        <f t="shared" si="33"/>
        <v>53240000</v>
      </c>
    </row>
    <row r="89" spans="1:41" x14ac:dyDescent="0.25">
      <c r="A89" s="8">
        <f>+A88+1</f>
        <v>2</v>
      </c>
      <c r="B89" s="140" t="s">
        <v>39</v>
      </c>
      <c r="C89" s="141" t="s">
        <v>312</v>
      </c>
      <c r="D89" s="142" t="s">
        <v>322</v>
      </c>
      <c r="E89" s="143" t="s">
        <v>323</v>
      </c>
      <c r="F89" s="144">
        <v>100</v>
      </c>
      <c r="G89" s="145">
        <v>0</v>
      </c>
      <c r="H89" s="146" t="s">
        <v>324</v>
      </c>
      <c r="I89" s="25" t="s">
        <v>517</v>
      </c>
      <c r="J89" s="146" t="s">
        <v>326</v>
      </c>
      <c r="K89" s="148" t="s">
        <v>327</v>
      </c>
      <c r="L89" s="149">
        <v>44526</v>
      </c>
      <c r="M89" s="147" t="s">
        <v>47</v>
      </c>
      <c r="N89" s="143" t="s">
        <v>328</v>
      </c>
      <c r="O89" s="150" t="s">
        <v>324</v>
      </c>
      <c r="P89" s="147" t="s">
        <v>50</v>
      </c>
      <c r="Q89" s="149">
        <v>44526</v>
      </c>
      <c r="R89" s="152">
        <v>44890</v>
      </c>
      <c r="S89" s="147" t="s">
        <v>53</v>
      </c>
      <c r="T89" s="143">
        <v>2750000</v>
      </c>
      <c r="U89" s="51">
        <f t="shared" ref="U89:U92" si="49">T89*11%</f>
        <v>302500</v>
      </c>
      <c r="V89" s="52">
        <f t="shared" ref="V89:V91" si="50">(T89*10%)*(-1)</f>
        <v>-275000</v>
      </c>
      <c r="W89" s="52">
        <f t="shared" ref="W89:W91" si="51">T89+V89</f>
        <v>2475000</v>
      </c>
      <c r="X89" s="130">
        <f>SUM(X88:X88)</f>
        <v>0</v>
      </c>
      <c r="Y89" s="62">
        <f t="shared" si="45"/>
        <v>3052500</v>
      </c>
      <c r="Z89" s="51">
        <f t="shared" si="46"/>
        <v>2750000</v>
      </c>
      <c r="AA89" s="53">
        <f>Februari!AE88</f>
        <v>0</v>
      </c>
      <c r="AB89" s="130"/>
      <c r="AC89" s="130"/>
      <c r="AD89" s="187">
        <f t="shared" si="47"/>
        <v>0</v>
      </c>
      <c r="AE89" s="187">
        <f t="shared" si="48"/>
        <v>0</v>
      </c>
      <c r="AF89" s="130"/>
      <c r="AH89" s="351"/>
      <c r="AI89" s="351"/>
      <c r="AK89" s="143" t="s">
        <v>328</v>
      </c>
      <c r="AL89" s="351">
        <v>2750000</v>
      </c>
      <c r="AM89" s="1">
        <f t="shared" si="31"/>
        <v>275000</v>
      </c>
      <c r="AN89" s="1">
        <f t="shared" si="32"/>
        <v>302500</v>
      </c>
      <c r="AO89" s="1">
        <f t="shared" si="33"/>
        <v>3327500</v>
      </c>
    </row>
    <row r="90" spans="1:41" x14ac:dyDescent="0.25">
      <c r="A90" s="335">
        <f t="shared" ref="A90:A92" si="52">+A89+1</f>
        <v>3</v>
      </c>
      <c r="B90" s="140" t="s">
        <v>39</v>
      </c>
      <c r="C90" s="141" t="s">
        <v>312</v>
      </c>
      <c r="D90" s="142" t="s">
        <v>322</v>
      </c>
      <c r="E90" s="143" t="s">
        <v>323</v>
      </c>
      <c r="F90" s="144"/>
      <c r="G90" s="145"/>
      <c r="H90" s="146"/>
      <c r="I90" s="25" t="s">
        <v>517</v>
      </c>
      <c r="J90" s="146" t="s">
        <v>518</v>
      </c>
      <c r="K90" s="148"/>
      <c r="L90" s="149"/>
      <c r="M90" s="147" t="s">
        <v>47</v>
      </c>
      <c r="N90" s="143" t="s">
        <v>516</v>
      </c>
      <c r="O90" s="150" t="s">
        <v>519</v>
      </c>
      <c r="P90" s="147" t="s">
        <v>50</v>
      </c>
      <c r="Q90" s="149"/>
      <c r="R90" s="152"/>
      <c r="S90" s="147" t="s">
        <v>502</v>
      </c>
      <c r="T90" s="143">
        <v>2752252.2522522523</v>
      </c>
      <c r="U90" s="51">
        <f t="shared" si="49"/>
        <v>302747.74774774775</v>
      </c>
      <c r="V90" s="52">
        <f t="shared" si="50"/>
        <v>-275225.22522522527</v>
      </c>
      <c r="W90" s="52">
        <f t="shared" si="51"/>
        <v>2477027.0270270272</v>
      </c>
      <c r="X90" s="130">
        <f>SUM(X89:X89)</f>
        <v>0</v>
      </c>
      <c r="Y90" s="62">
        <f t="shared" si="45"/>
        <v>3055000</v>
      </c>
      <c r="Z90" s="51"/>
      <c r="AA90" s="53">
        <f>Februari!AE89</f>
        <v>0</v>
      </c>
      <c r="AB90" s="161"/>
      <c r="AC90" s="161"/>
      <c r="AD90" s="138"/>
      <c r="AE90" s="138"/>
      <c r="AF90" s="161"/>
      <c r="AH90" s="351"/>
      <c r="AI90" s="351"/>
      <c r="AK90" s="143" t="s">
        <v>516</v>
      </c>
      <c r="AL90" s="351"/>
      <c r="AM90" s="1">
        <f t="shared" si="31"/>
        <v>0</v>
      </c>
      <c r="AN90" s="1">
        <f t="shared" si="32"/>
        <v>0</v>
      </c>
      <c r="AO90" s="1">
        <f t="shared" si="33"/>
        <v>0</v>
      </c>
    </row>
    <row r="91" spans="1:41" x14ac:dyDescent="0.25">
      <c r="A91" s="8">
        <f t="shared" si="52"/>
        <v>4</v>
      </c>
      <c r="B91" s="140" t="s">
        <v>39</v>
      </c>
      <c r="C91" s="141" t="s">
        <v>312</v>
      </c>
      <c r="D91" s="142" t="s">
        <v>322</v>
      </c>
      <c r="E91" s="143" t="s">
        <v>329</v>
      </c>
      <c r="F91" s="144">
        <v>75</v>
      </c>
      <c r="G91" s="145">
        <v>0</v>
      </c>
      <c r="H91" s="146" t="s">
        <v>324</v>
      </c>
      <c r="I91" s="25" t="s">
        <v>325</v>
      </c>
      <c r="J91" s="146" t="s">
        <v>330</v>
      </c>
      <c r="K91" s="148" t="s">
        <v>331</v>
      </c>
      <c r="L91" s="149">
        <v>44481</v>
      </c>
      <c r="M91" s="147" t="s">
        <v>47</v>
      </c>
      <c r="N91" s="148" t="s">
        <v>332</v>
      </c>
      <c r="O91" s="150" t="s">
        <v>333</v>
      </c>
      <c r="P91" s="147" t="s">
        <v>50</v>
      </c>
      <c r="Q91" s="149" t="s">
        <v>127</v>
      </c>
      <c r="R91" s="149" t="s">
        <v>128</v>
      </c>
      <c r="S91" s="147" t="s">
        <v>53</v>
      </c>
      <c r="T91" s="143">
        <v>3554545.4545454546</v>
      </c>
      <c r="U91" s="51">
        <f t="shared" si="49"/>
        <v>391000</v>
      </c>
      <c r="V91" s="52">
        <f t="shared" si="50"/>
        <v>-355454.54545454547</v>
      </c>
      <c r="W91" s="52">
        <f t="shared" si="51"/>
        <v>3199090.9090909092</v>
      </c>
      <c r="X91" s="66"/>
      <c r="Y91" s="62">
        <f t="shared" si="45"/>
        <v>3945545.4545454546</v>
      </c>
      <c r="Z91" s="51">
        <f t="shared" si="46"/>
        <v>3554545.4545454546</v>
      </c>
      <c r="AA91" s="53">
        <f>Februari!AE89</f>
        <v>0</v>
      </c>
      <c r="AB91" s="130"/>
      <c r="AC91" s="130"/>
      <c r="AD91" s="187">
        <f t="shared" si="47"/>
        <v>0</v>
      </c>
      <c r="AE91" s="187">
        <f t="shared" si="48"/>
        <v>0</v>
      </c>
      <c r="AF91" s="130"/>
      <c r="AH91" s="351"/>
      <c r="AI91" s="351"/>
      <c r="AK91" s="148" t="s">
        <v>332</v>
      </c>
      <c r="AL91" s="351">
        <v>3554545.4545454546</v>
      </c>
      <c r="AM91" s="1">
        <f t="shared" si="31"/>
        <v>355454.54545454547</v>
      </c>
      <c r="AN91" s="1">
        <f t="shared" si="32"/>
        <v>391000</v>
      </c>
      <c r="AO91" s="1">
        <f t="shared" si="33"/>
        <v>4301000</v>
      </c>
    </row>
    <row r="92" spans="1:41" x14ac:dyDescent="0.25">
      <c r="A92" s="8">
        <f t="shared" si="52"/>
        <v>5</v>
      </c>
      <c r="B92" s="140"/>
      <c r="C92" s="141"/>
      <c r="D92" s="142"/>
      <c r="E92" s="143" t="s">
        <v>508</v>
      </c>
      <c r="F92" s="144"/>
      <c r="G92" s="145"/>
      <c r="H92" s="146"/>
      <c r="I92" s="25"/>
      <c r="J92" s="146"/>
      <c r="K92" s="148"/>
      <c r="L92" s="152"/>
      <c r="M92" s="147"/>
      <c r="N92" s="143" t="s">
        <v>501</v>
      </c>
      <c r="O92" s="150"/>
      <c r="P92" s="180"/>
      <c r="Q92" s="152"/>
      <c r="R92" s="152"/>
      <c r="S92" s="147"/>
      <c r="T92" s="143"/>
      <c r="U92" s="186">
        <f t="shared" si="49"/>
        <v>0</v>
      </c>
      <c r="V92" s="66"/>
      <c r="W92" s="66"/>
      <c r="X92" s="66"/>
      <c r="Y92" s="66"/>
      <c r="Z92" s="66"/>
      <c r="AA92" s="53">
        <f>Februari!AE90</f>
        <v>4500000</v>
      </c>
      <c r="AB92" s="188"/>
      <c r="AC92" s="188"/>
      <c r="AD92" s="187">
        <f t="shared" si="47"/>
        <v>0</v>
      </c>
      <c r="AE92" s="187">
        <f t="shared" si="48"/>
        <v>4500000</v>
      </c>
      <c r="AF92" s="188"/>
      <c r="AH92" s="351"/>
      <c r="AI92" s="351"/>
      <c r="AK92" s="143" t="s">
        <v>501</v>
      </c>
      <c r="AL92" s="351"/>
      <c r="AM92" s="1">
        <f t="shared" si="31"/>
        <v>0</v>
      </c>
      <c r="AN92" s="1">
        <f t="shared" si="32"/>
        <v>0</v>
      </c>
      <c r="AO92" s="1">
        <f t="shared" si="33"/>
        <v>0</v>
      </c>
    </row>
    <row r="93" spans="1:41" x14ac:dyDescent="0.25">
      <c r="A93" s="334"/>
      <c r="B93" s="9"/>
      <c r="C93" s="10"/>
      <c r="D93" s="11"/>
      <c r="E93" s="12"/>
      <c r="F93" s="13" t="s">
        <v>38</v>
      </c>
      <c r="G93" s="13">
        <v>0</v>
      </c>
      <c r="H93" s="13">
        <v>0</v>
      </c>
      <c r="I93" s="13"/>
      <c r="J93" s="13"/>
      <c r="K93" s="13"/>
      <c r="L93" s="155"/>
      <c r="M93" s="13"/>
      <c r="N93" s="13"/>
      <c r="O93" s="13"/>
      <c r="P93" s="13"/>
      <c r="Q93" s="155"/>
      <c r="R93" s="155"/>
      <c r="S93" s="13"/>
      <c r="T93" s="13">
        <f>SUM(T88:T92)</f>
        <v>53056797.706797704</v>
      </c>
      <c r="U93" s="13">
        <f t="shared" ref="U93:AE93" si="53">SUM(U88:U92)</f>
        <v>5836247.7477477482</v>
      </c>
      <c r="V93" s="13">
        <f t="shared" si="53"/>
        <v>-5305679.770679771</v>
      </c>
      <c r="W93" s="13">
        <f t="shared" si="53"/>
        <v>47751117.936117932</v>
      </c>
      <c r="X93" s="13">
        <f t="shared" si="53"/>
        <v>0</v>
      </c>
      <c r="Y93" s="13">
        <f t="shared" si="53"/>
        <v>58893045.454545453</v>
      </c>
      <c r="Z93" s="13">
        <f t="shared" si="53"/>
        <v>50304545.454545453</v>
      </c>
      <c r="AA93" s="13">
        <f t="shared" si="53"/>
        <v>4500000</v>
      </c>
      <c r="AB93" s="13">
        <f t="shared" si="53"/>
        <v>0</v>
      </c>
      <c r="AC93" s="13">
        <f t="shared" si="53"/>
        <v>0</v>
      </c>
      <c r="AD93" s="13">
        <f t="shared" si="53"/>
        <v>0</v>
      </c>
      <c r="AE93" s="13">
        <f t="shared" si="53"/>
        <v>4500000</v>
      </c>
      <c r="AF93" s="55"/>
      <c r="AH93" s="351"/>
      <c r="AI93" s="351"/>
      <c r="AK93" s="13"/>
      <c r="AL93" s="351">
        <v>50304545.454545453</v>
      </c>
      <c r="AM93" s="1">
        <f t="shared" si="31"/>
        <v>5030454.5454545459</v>
      </c>
      <c r="AN93" s="1">
        <f t="shared" si="32"/>
        <v>5533500</v>
      </c>
      <c r="AO93" s="1">
        <f t="shared" si="33"/>
        <v>60868500</v>
      </c>
    </row>
    <row r="94" spans="1:41" x14ac:dyDescent="0.25">
      <c r="A94" s="14" t="s">
        <v>334</v>
      </c>
      <c r="B94" s="140"/>
      <c r="C94" s="3"/>
      <c r="D94" s="34"/>
      <c r="E94" s="7"/>
      <c r="F94" s="35"/>
      <c r="G94" s="36"/>
      <c r="H94" s="37"/>
      <c r="I94" s="5"/>
      <c r="J94" s="37"/>
      <c r="K94" s="38"/>
      <c r="L94" s="182"/>
      <c r="M94" s="5"/>
      <c r="N94" s="38"/>
      <c r="O94" s="4"/>
      <c r="P94" s="5"/>
      <c r="Q94" s="182"/>
      <c r="R94" s="182"/>
      <c r="S94" s="5"/>
      <c r="T94" s="7"/>
      <c r="U94" s="189"/>
      <c r="V94" s="189"/>
      <c r="W94" s="189"/>
      <c r="X94" s="189"/>
      <c r="Y94" s="189"/>
      <c r="Z94" s="189"/>
      <c r="AA94" s="53">
        <f>Februari!AE92</f>
        <v>0</v>
      </c>
      <c r="AB94" s="189"/>
      <c r="AC94" s="189"/>
      <c r="AD94" s="189"/>
      <c r="AE94" s="189"/>
      <c r="AF94" s="189"/>
      <c r="AH94" s="351"/>
      <c r="AI94" s="351"/>
      <c r="AK94" s="38"/>
      <c r="AL94" s="351"/>
      <c r="AM94" s="1">
        <f t="shared" si="31"/>
        <v>0</v>
      </c>
      <c r="AN94" s="1">
        <f t="shared" si="32"/>
        <v>0</v>
      </c>
      <c r="AO94" s="1">
        <f t="shared" si="33"/>
        <v>0</v>
      </c>
    </row>
    <row r="95" spans="1:41" x14ac:dyDescent="0.25">
      <c r="A95" s="315"/>
      <c r="B95" s="140"/>
      <c r="C95" s="183"/>
      <c r="D95" s="174"/>
      <c r="E95" s="28"/>
      <c r="F95" s="29"/>
      <c r="G95" s="28"/>
      <c r="H95" s="32"/>
      <c r="I95" s="31"/>
      <c r="J95" s="32"/>
      <c r="K95" s="39"/>
      <c r="L95" s="175"/>
      <c r="M95" s="32"/>
      <c r="N95" s="28"/>
      <c r="O95" s="32"/>
      <c r="P95" s="32"/>
      <c r="Q95" s="175"/>
      <c r="R95" s="175"/>
      <c r="S95" s="32"/>
      <c r="T95" s="28"/>
      <c r="U95" s="188"/>
      <c r="V95" s="188"/>
      <c r="W95" s="188"/>
      <c r="X95" s="188"/>
      <c r="Y95" s="188"/>
      <c r="Z95" s="188"/>
      <c r="AA95" s="53">
        <f>Februari!AE93</f>
        <v>0</v>
      </c>
      <c r="AB95" s="188"/>
      <c r="AC95" s="188"/>
      <c r="AD95" s="188"/>
      <c r="AE95" s="188"/>
      <c r="AF95" s="188"/>
      <c r="AH95" s="351"/>
      <c r="AI95" s="351"/>
      <c r="AK95" s="28"/>
      <c r="AL95" s="351"/>
      <c r="AM95" s="1">
        <f t="shared" si="31"/>
        <v>0</v>
      </c>
      <c r="AN95" s="1">
        <f t="shared" si="32"/>
        <v>0</v>
      </c>
      <c r="AO95" s="1">
        <f t="shared" si="33"/>
        <v>0</v>
      </c>
    </row>
    <row r="96" spans="1:41" x14ac:dyDescent="0.25">
      <c r="A96" s="334"/>
      <c r="B96" s="316"/>
      <c r="C96" s="317"/>
      <c r="D96" s="318"/>
      <c r="E96" s="319"/>
      <c r="F96" s="320">
        <v>0</v>
      </c>
      <c r="G96" s="320">
        <v>0</v>
      </c>
      <c r="H96" s="320">
        <v>0</v>
      </c>
      <c r="I96" s="320"/>
      <c r="J96" s="320"/>
      <c r="K96" s="320"/>
      <c r="L96" s="321"/>
      <c r="M96" s="320"/>
      <c r="N96" s="320"/>
      <c r="O96" s="320"/>
      <c r="P96" s="320"/>
      <c r="Q96" s="321"/>
      <c r="R96" s="321"/>
      <c r="S96" s="320"/>
      <c r="T96" s="320">
        <v>0</v>
      </c>
      <c r="U96" s="320">
        <v>0</v>
      </c>
      <c r="V96" s="320">
        <v>0</v>
      </c>
      <c r="W96" s="320">
        <v>0</v>
      </c>
      <c r="X96" s="320">
        <v>0</v>
      </c>
      <c r="Y96" s="320">
        <v>0</v>
      </c>
      <c r="Z96" s="320">
        <v>0</v>
      </c>
      <c r="AA96" s="320">
        <v>0</v>
      </c>
      <c r="AB96" s="320">
        <v>0</v>
      </c>
      <c r="AC96" s="320">
        <v>0</v>
      </c>
      <c r="AD96" s="320">
        <v>0</v>
      </c>
      <c r="AE96" s="320">
        <v>0</v>
      </c>
      <c r="AF96" s="320">
        <v>0</v>
      </c>
      <c r="AH96" s="351"/>
      <c r="AI96" s="351"/>
      <c r="AK96" s="320"/>
      <c r="AL96" s="351">
        <v>0</v>
      </c>
      <c r="AM96" s="1">
        <f t="shared" si="31"/>
        <v>0</v>
      </c>
      <c r="AN96" s="1">
        <f t="shared" si="32"/>
        <v>0</v>
      </c>
      <c r="AO96" s="1">
        <f t="shared" si="33"/>
        <v>0</v>
      </c>
    </row>
    <row r="97" spans="1:42" x14ac:dyDescent="0.25">
      <c r="A97" s="322" t="s">
        <v>335</v>
      </c>
      <c r="B97" s="323"/>
      <c r="C97" s="324"/>
      <c r="D97" s="325"/>
      <c r="E97" s="326"/>
      <c r="F97" s="327"/>
      <c r="G97" s="323"/>
      <c r="H97" s="323"/>
      <c r="I97" s="328"/>
      <c r="J97" s="323"/>
      <c r="K97" s="329"/>
      <c r="L97" s="330"/>
      <c r="M97" s="323"/>
      <c r="N97" s="326"/>
      <c r="O97" s="323"/>
      <c r="P97" s="323"/>
      <c r="Q97" s="330"/>
      <c r="R97" s="330"/>
      <c r="S97" s="323"/>
      <c r="T97" s="326"/>
      <c r="U97" s="189"/>
      <c r="V97" s="189"/>
      <c r="W97" s="189"/>
      <c r="X97" s="189"/>
      <c r="Y97" s="189"/>
      <c r="Z97" s="189"/>
      <c r="AA97" s="331">
        <f>Februari!AE95</f>
        <v>0</v>
      </c>
      <c r="AB97" s="189"/>
      <c r="AC97" s="189"/>
      <c r="AD97" s="189"/>
      <c r="AE97" s="189"/>
      <c r="AF97" s="189"/>
      <c r="AH97" s="351"/>
      <c r="AI97" s="351"/>
      <c r="AK97" s="326"/>
      <c r="AL97" s="351"/>
      <c r="AM97" s="1">
        <f t="shared" si="31"/>
        <v>0</v>
      </c>
      <c r="AN97" s="1">
        <f t="shared" si="32"/>
        <v>0</v>
      </c>
      <c r="AO97" s="1">
        <f t="shared" si="33"/>
        <v>0</v>
      </c>
    </row>
    <row r="98" spans="1:42" x14ac:dyDescent="0.25">
      <c r="A98" s="147">
        <v>1</v>
      </c>
      <c r="B98" s="150" t="s">
        <v>39</v>
      </c>
      <c r="C98" s="147" t="s">
        <v>40</v>
      </c>
      <c r="D98" s="332" t="s">
        <v>41</v>
      </c>
      <c r="E98" s="143" t="s">
        <v>336</v>
      </c>
      <c r="F98" s="144">
        <v>150</v>
      </c>
      <c r="G98" s="145">
        <v>0</v>
      </c>
      <c r="H98" s="146" t="s">
        <v>337</v>
      </c>
      <c r="I98" s="147" t="s">
        <v>338</v>
      </c>
      <c r="J98" s="146" t="s">
        <v>339</v>
      </c>
      <c r="K98" s="148" t="s">
        <v>340</v>
      </c>
      <c r="L98" s="152">
        <v>43927</v>
      </c>
      <c r="M98" s="147" t="s">
        <v>47</v>
      </c>
      <c r="N98" s="143" t="s">
        <v>341</v>
      </c>
      <c r="O98" s="150" t="s">
        <v>342</v>
      </c>
      <c r="P98" s="147" t="s">
        <v>50</v>
      </c>
      <c r="Q98" s="152">
        <v>44739</v>
      </c>
      <c r="R98" s="152">
        <v>45438</v>
      </c>
      <c r="S98" s="147" t="s">
        <v>53</v>
      </c>
      <c r="T98" s="143">
        <v>15000000</v>
      </c>
      <c r="U98" s="137">
        <f t="shared" ref="U98" si="54">T98*11%</f>
        <v>1650000</v>
      </c>
      <c r="V98" s="137">
        <f>(T98*10%)*(-1)</f>
        <v>-1500000</v>
      </c>
      <c r="W98" s="137">
        <f>T98+V98</f>
        <v>13500000</v>
      </c>
      <c r="X98" s="136"/>
      <c r="Y98" s="138">
        <f>T98+U98</f>
        <v>16650000</v>
      </c>
      <c r="Z98" s="137">
        <f>T98</f>
        <v>15000000</v>
      </c>
      <c r="AA98" s="53"/>
      <c r="AB98" s="62"/>
      <c r="AC98" s="62"/>
      <c r="AD98" s="53">
        <f t="shared" ref="AD98" si="55">AB98+AC98</f>
        <v>0</v>
      </c>
      <c r="AE98" s="53">
        <f t="shared" ref="AE98" si="56">AA98+AD98</f>
        <v>0</v>
      </c>
      <c r="AF98" s="333"/>
      <c r="AH98" s="351"/>
      <c r="AI98" s="351"/>
      <c r="AK98" s="143" t="s">
        <v>341</v>
      </c>
      <c r="AL98" s="351">
        <v>15000000</v>
      </c>
      <c r="AM98" s="1">
        <f t="shared" si="31"/>
        <v>1500000</v>
      </c>
      <c r="AN98" s="1">
        <f t="shared" si="32"/>
        <v>1650000</v>
      </c>
      <c r="AO98" s="1">
        <f t="shared" si="33"/>
        <v>18150000</v>
      </c>
    </row>
    <row r="99" spans="1:42" s="301" customFormat="1" x14ac:dyDescent="0.25">
      <c r="A99" s="307">
        <v>2</v>
      </c>
      <c r="B99" s="309" t="s">
        <v>39</v>
      </c>
      <c r="C99" s="307" t="s">
        <v>40</v>
      </c>
      <c r="D99" s="344" t="s">
        <v>41</v>
      </c>
      <c r="E99" s="308" t="s">
        <v>336</v>
      </c>
      <c r="F99" s="303">
        <v>24</v>
      </c>
      <c r="G99" s="304"/>
      <c r="H99" s="305" t="s">
        <v>337</v>
      </c>
      <c r="I99" s="307"/>
      <c r="J99" s="305" t="s">
        <v>510</v>
      </c>
      <c r="K99" s="345"/>
      <c r="L99" s="346"/>
      <c r="M99" s="307"/>
      <c r="N99" s="308" t="s">
        <v>511</v>
      </c>
      <c r="O99" s="309" t="s">
        <v>337</v>
      </c>
      <c r="P99" s="307"/>
      <c r="Q99" s="346"/>
      <c r="R99" s="346"/>
      <c r="S99" s="307" t="s">
        <v>502</v>
      </c>
      <c r="T99" s="308">
        <f>5000000*100/111</f>
        <v>4504504.5045045046</v>
      </c>
      <c r="U99" s="308">
        <f>T99*11%</f>
        <v>495495.4954954955</v>
      </c>
      <c r="V99" s="308">
        <f>(T99*10%)*-1</f>
        <v>-450450.45045045047</v>
      </c>
      <c r="W99" s="308">
        <f>T99+V99</f>
        <v>4054054.054054054</v>
      </c>
      <c r="X99" s="309"/>
      <c r="Y99" s="313">
        <f>T99+U99</f>
        <v>5000000</v>
      </c>
      <c r="Z99" s="308"/>
      <c r="AA99" s="313">
        <f>5000000*100/111</f>
        <v>4504504.5045045046</v>
      </c>
      <c r="AB99" s="313"/>
      <c r="AC99" s="313"/>
      <c r="AD99" s="313">
        <f>AB99+AC99</f>
        <v>0</v>
      </c>
      <c r="AE99" s="313">
        <f>AA99+AD99</f>
        <v>4504504.5045045046</v>
      </c>
      <c r="AF99" s="347"/>
      <c r="AH99" s="357"/>
      <c r="AI99" s="357"/>
      <c r="AK99" s="308" t="s">
        <v>511</v>
      </c>
      <c r="AL99" s="351"/>
      <c r="AM99" s="1">
        <f t="shared" si="31"/>
        <v>0</v>
      </c>
      <c r="AN99" s="1">
        <f t="shared" si="32"/>
        <v>0</v>
      </c>
      <c r="AO99" s="1">
        <f t="shared" si="33"/>
        <v>0</v>
      </c>
      <c r="AP99" s="361"/>
    </row>
    <row r="100" spans="1:42" x14ac:dyDescent="0.25">
      <c r="A100" s="348"/>
      <c r="B100" s="9"/>
      <c r="C100" s="10"/>
      <c r="D100" s="10"/>
      <c r="E100" s="12"/>
      <c r="F100" s="13" t="s">
        <v>38</v>
      </c>
      <c r="G100" s="13">
        <f>SUM(G97:G98)</f>
        <v>0</v>
      </c>
      <c r="H100" s="13">
        <f>SUM(H97:H98)</f>
        <v>0</v>
      </c>
      <c r="I100" s="13"/>
      <c r="J100" s="13"/>
      <c r="K100" s="13"/>
      <c r="L100" s="13"/>
      <c r="M100" s="13"/>
      <c r="N100" s="13"/>
      <c r="O100" s="13"/>
      <c r="P100" s="13"/>
      <c r="Q100" s="155"/>
      <c r="R100" s="155"/>
      <c r="S100" s="13"/>
      <c r="T100" s="13">
        <f t="shared" ref="T100:V100" si="57">SUM(T98:T99)</f>
        <v>19504504.504504506</v>
      </c>
      <c r="U100" s="13">
        <f t="shared" si="57"/>
        <v>2145495.4954954954</v>
      </c>
      <c r="V100" s="13">
        <f t="shared" si="57"/>
        <v>-1950450.4504504504</v>
      </c>
      <c r="W100" s="13">
        <f>SUM(W98:W99)</f>
        <v>17554054.054054055</v>
      </c>
      <c r="X100" s="13">
        <f t="shared" ref="X100:Y100" si="58">SUM(X98:X99)</f>
        <v>0</v>
      </c>
      <c r="Y100" s="13">
        <f t="shared" si="58"/>
        <v>21650000</v>
      </c>
      <c r="Z100" s="13">
        <f t="shared" ref="T100:AA100" si="59">SUM(Z98)</f>
        <v>15000000</v>
      </c>
      <c r="AA100" s="13">
        <f t="shared" ref="AA100" si="60">SUM(AA98:AA99)</f>
        <v>4504504.5045045046</v>
      </c>
      <c r="AB100" s="13">
        <f t="shared" ref="AB100" si="61">SUM(AB98:AB99)</f>
        <v>0</v>
      </c>
      <c r="AC100" s="13">
        <f t="shared" ref="AC100" si="62">SUM(AC98:AC99)</f>
        <v>0</v>
      </c>
      <c r="AD100" s="13">
        <f t="shared" ref="AD100" si="63">SUM(AD98:AD99)</f>
        <v>0</v>
      </c>
      <c r="AE100" s="13">
        <f t="shared" ref="AE100" si="64">SUM(AE98:AE99)</f>
        <v>4504504.5045045046</v>
      </c>
      <c r="AF100" s="350"/>
      <c r="AH100" s="351"/>
      <c r="AI100" s="351"/>
      <c r="AK100" s="13"/>
      <c r="AL100" s="357">
        <v>15000000</v>
      </c>
      <c r="AM100" s="1">
        <f t="shared" si="31"/>
        <v>1500000</v>
      </c>
      <c r="AN100" s="1">
        <f t="shared" si="32"/>
        <v>1650000</v>
      </c>
      <c r="AO100" s="1">
        <f t="shared" si="33"/>
        <v>18150000</v>
      </c>
      <c r="AP100" s="301"/>
    </row>
    <row r="101" spans="1:42" s="121" customFormat="1" ht="15.75" thickBot="1" x14ac:dyDescent="0.3">
      <c r="A101" s="336">
        <f>A99+A91+A85+A75+A62+A24</f>
        <v>74</v>
      </c>
      <c r="B101" s="337"/>
      <c r="C101" s="338"/>
      <c r="D101" s="338"/>
      <c r="E101" s="339" t="s">
        <v>520</v>
      </c>
      <c r="F101" s="339"/>
      <c r="G101" s="339"/>
      <c r="H101" s="339"/>
      <c r="I101" s="340"/>
      <c r="J101" s="339"/>
      <c r="K101" s="339"/>
      <c r="L101" s="339"/>
      <c r="M101" s="339"/>
      <c r="N101" s="339"/>
      <c r="O101" s="339"/>
      <c r="P101" s="339"/>
      <c r="Q101" s="339"/>
      <c r="R101" s="339"/>
      <c r="S101" s="340"/>
      <c r="T101" s="341">
        <f>T100+T93+T86+T77+T64+T25</f>
        <v>1107343589.9549551</v>
      </c>
      <c r="U101" s="341">
        <f t="shared" ref="U101:AD101" si="65">U100+U93+U86+U77+U64+U25</f>
        <v>121807794.89504504</v>
      </c>
      <c r="V101" s="341">
        <f t="shared" si="65"/>
        <v>-110734358.9954955</v>
      </c>
      <c r="W101" s="341">
        <f t="shared" si="65"/>
        <v>996609230.95945954</v>
      </c>
      <c r="X101" s="341">
        <f t="shared" si="65"/>
        <v>0</v>
      </c>
      <c r="Y101" s="341">
        <f t="shared" si="65"/>
        <v>1229151384.8500001</v>
      </c>
      <c r="Z101" s="341">
        <f>Z100+Z93+Z86+Z77+Z64+Z25</f>
        <v>1095169747.7436528</v>
      </c>
      <c r="AA101" s="341">
        <f t="shared" si="65"/>
        <v>240750819.92792791</v>
      </c>
      <c r="AB101" s="341">
        <f t="shared" si="65"/>
        <v>29279279.279279277</v>
      </c>
      <c r="AC101" s="341">
        <f>AC100+AC93+AC86+AC77+AC64+AC25</f>
        <v>67567568.760000005</v>
      </c>
      <c r="AD101" s="341">
        <f t="shared" si="65"/>
        <v>96846848.039279282</v>
      </c>
      <c r="AE101" s="341">
        <f>AE100+AE93+AE86+AE77+AE64+AE25</f>
        <v>337597667.96720719</v>
      </c>
      <c r="AF101" s="342" t="s">
        <v>38</v>
      </c>
      <c r="AH101" s="358"/>
      <c r="AI101" s="358">
        <f>SUM(AI10:AI100)</f>
        <v>88779333</v>
      </c>
      <c r="AK101" s="339"/>
      <c r="AL101" s="351">
        <v>1095169747.7436528</v>
      </c>
      <c r="AM101" s="351">
        <f t="shared" si="31"/>
        <v>109516974.77436529</v>
      </c>
      <c r="AN101" s="351">
        <f t="shared" si="32"/>
        <v>120468672.2518018</v>
      </c>
      <c r="AO101" s="351">
        <f t="shared" si="33"/>
        <v>1325155394.7698197</v>
      </c>
      <c r="AP101" s="361"/>
    </row>
    <row r="102" spans="1:42" x14ac:dyDescent="0.25">
      <c r="AH102" s="351"/>
      <c r="AI102" s="351"/>
      <c r="AL102" s="121"/>
      <c r="AM102" s="121"/>
      <c r="AN102" s="121"/>
      <c r="AO102" s="121"/>
      <c r="AP102" s="121"/>
    </row>
    <row r="103" spans="1:42" x14ac:dyDescent="0.25">
      <c r="A103" s="74"/>
      <c r="B103" s="75"/>
      <c r="C103" s="76"/>
      <c r="D103" s="77"/>
      <c r="T103" s="1"/>
      <c r="AD103" s="352"/>
      <c r="AE103" s="353"/>
      <c r="AH103" s="351"/>
      <c r="AI103" s="351"/>
    </row>
    <row r="104" spans="1:42" x14ac:dyDescent="0.25">
      <c r="A104" s="78"/>
      <c r="B104" s="75"/>
      <c r="C104" s="77"/>
      <c r="D104" s="77"/>
      <c r="T104" s="79"/>
      <c r="U104" s="79"/>
      <c r="V104" s="79"/>
      <c r="Z104" s="79"/>
      <c r="AA104" s="79"/>
      <c r="AB104" s="79"/>
      <c r="AC104" s="79"/>
      <c r="AD104" s="354"/>
      <c r="AE104" s="355"/>
      <c r="AH104" s="351"/>
      <c r="AI104" s="351"/>
    </row>
    <row r="105" spans="1:42" s="351" customFormat="1" x14ac:dyDescent="0.25">
      <c r="A105" s="369"/>
      <c r="B105" s="370"/>
      <c r="C105" s="371"/>
      <c r="D105" s="372"/>
      <c r="AA105" s="351" t="s">
        <v>546</v>
      </c>
    </row>
    <row r="106" spans="1:42" s="365" customFormat="1" ht="12.75" x14ac:dyDescent="0.2">
      <c r="B106" s="365" t="s">
        <v>529</v>
      </c>
      <c r="K106" s="365" t="s">
        <v>530</v>
      </c>
      <c r="P106" s="365" t="s">
        <v>531</v>
      </c>
      <c r="AA106" s="365" t="s">
        <v>532</v>
      </c>
    </row>
    <row r="107" spans="1:42" s="365" customFormat="1" ht="12.75" x14ac:dyDescent="0.2">
      <c r="B107" s="365" t="s">
        <v>533</v>
      </c>
      <c r="K107" s="365" t="s">
        <v>534</v>
      </c>
      <c r="P107" s="365" t="s">
        <v>535</v>
      </c>
      <c r="AA107" s="365" t="s">
        <v>503</v>
      </c>
    </row>
    <row r="108" spans="1:42" s="365" customFormat="1" ht="12.75" x14ac:dyDescent="0.2"/>
    <row r="109" spans="1:42" s="365" customFormat="1" ht="12.75" x14ac:dyDescent="0.2"/>
    <row r="110" spans="1:42" s="365" customFormat="1" ht="12.75" x14ac:dyDescent="0.2"/>
    <row r="111" spans="1:42" s="366" customFormat="1" x14ac:dyDescent="0.35">
      <c r="B111" s="367" t="s">
        <v>536</v>
      </c>
      <c r="K111" s="368" t="s">
        <v>537</v>
      </c>
      <c r="P111" s="368" t="s">
        <v>538</v>
      </c>
      <c r="AA111" s="368" t="s">
        <v>504</v>
      </c>
    </row>
    <row r="112" spans="1:42" s="365" customFormat="1" ht="12.75" x14ac:dyDescent="0.2">
      <c r="B112" s="365" t="s">
        <v>539</v>
      </c>
      <c r="K112" s="365" t="s">
        <v>540</v>
      </c>
      <c r="P112" s="365" t="s">
        <v>541</v>
      </c>
      <c r="AA112" s="365" t="s">
        <v>542</v>
      </c>
    </row>
    <row r="113" spans="1:35" x14ac:dyDescent="0.25">
      <c r="A113" s="75"/>
      <c r="B113" s="75"/>
      <c r="C113" s="77"/>
      <c r="D113" s="77"/>
      <c r="AH113" s="351"/>
      <c r="AI113" s="351"/>
    </row>
    <row r="114" spans="1:35" x14ac:dyDescent="0.25">
      <c r="A114" s="75" t="s">
        <v>345</v>
      </c>
      <c r="B114" s="75"/>
      <c r="C114" s="77"/>
      <c r="D114" s="77"/>
      <c r="AH114" s="351"/>
      <c r="AI114" s="351"/>
    </row>
    <row r="115" spans="1:35" x14ac:dyDescent="0.25">
      <c r="A115" s="75" t="s">
        <v>346</v>
      </c>
      <c r="B115" s="75"/>
      <c r="C115" s="77"/>
      <c r="D115" s="77"/>
      <c r="AH115" s="351"/>
      <c r="AI115" s="351"/>
    </row>
    <row r="116" spans="1:35" x14ac:dyDescent="0.25">
      <c r="A116" s="75" t="s">
        <v>347</v>
      </c>
      <c r="B116" s="75"/>
      <c r="C116" s="77"/>
      <c r="D116" s="77"/>
      <c r="AH116" s="351"/>
      <c r="AI116" s="351"/>
    </row>
    <row r="117" spans="1:35" x14ac:dyDescent="0.25">
      <c r="A117" s="75" t="s">
        <v>348</v>
      </c>
      <c r="B117" s="75"/>
      <c r="C117" s="77"/>
      <c r="D117" s="77"/>
      <c r="I117" s="78"/>
      <c r="AH117" s="351"/>
      <c r="AI117" s="351"/>
    </row>
    <row r="118" spans="1:35" x14ac:dyDescent="0.25">
      <c r="A118" s="75" t="s">
        <v>349</v>
      </c>
      <c r="B118" s="75"/>
      <c r="C118" s="77"/>
      <c r="D118" s="77"/>
      <c r="I118" s="78"/>
      <c r="AH118" s="351"/>
      <c r="AI118" s="351"/>
    </row>
    <row r="119" spans="1:35" x14ac:dyDescent="0.25">
      <c r="A119" s="75" t="s">
        <v>350</v>
      </c>
      <c r="B119" s="75"/>
      <c r="C119" s="77"/>
      <c r="D119" s="77"/>
      <c r="I119" s="78"/>
      <c r="AH119" s="351"/>
      <c r="AI119" s="351"/>
    </row>
    <row r="120" spans="1:35" x14ac:dyDescent="0.25">
      <c r="A120" s="75" t="s">
        <v>351</v>
      </c>
      <c r="B120" s="75"/>
      <c r="C120" s="77"/>
      <c r="D120" s="77"/>
      <c r="I120" s="78"/>
      <c r="AH120" s="351"/>
      <c r="AI120" s="351"/>
    </row>
    <row r="121" spans="1:35" x14ac:dyDescent="0.25">
      <c r="A121" s="75" t="s">
        <v>352</v>
      </c>
      <c r="B121" s="75"/>
      <c r="C121" s="77"/>
      <c r="D121" s="77"/>
      <c r="I121" s="78"/>
      <c r="S121" s="78"/>
      <c r="AH121" s="351"/>
      <c r="AI121" s="351"/>
    </row>
    <row r="122" spans="1:35" x14ac:dyDescent="0.25">
      <c r="A122" s="75" t="s">
        <v>353</v>
      </c>
      <c r="B122" s="75"/>
      <c r="C122" s="77"/>
      <c r="D122" s="77"/>
      <c r="I122" s="78"/>
      <c r="S122" s="78"/>
      <c r="AH122" s="351"/>
      <c r="AI122" s="351"/>
    </row>
    <row r="123" spans="1:35" x14ac:dyDescent="0.25">
      <c r="A123" s="75" t="s">
        <v>354</v>
      </c>
      <c r="B123" s="75"/>
      <c r="C123" s="77"/>
      <c r="D123" s="77"/>
      <c r="I123" s="78"/>
      <c r="S123" s="78"/>
      <c r="AH123" s="351"/>
      <c r="AI123" s="351"/>
    </row>
    <row r="124" spans="1:35" x14ac:dyDescent="0.25">
      <c r="A124" s="75" t="s">
        <v>355</v>
      </c>
      <c r="B124" s="75"/>
      <c r="C124" s="77"/>
      <c r="D124" s="77"/>
      <c r="I124" s="78"/>
      <c r="S124" s="78"/>
      <c r="AH124" s="351"/>
      <c r="AI124" s="351"/>
    </row>
    <row r="125" spans="1:35" x14ac:dyDescent="0.25">
      <c r="A125" s="75" t="s">
        <v>356</v>
      </c>
      <c r="B125" s="75"/>
      <c r="C125" s="77"/>
      <c r="D125" s="77"/>
      <c r="I125" s="78"/>
      <c r="S125" s="78"/>
      <c r="AH125" s="351"/>
      <c r="AI125" s="351"/>
    </row>
    <row r="126" spans="1:35" x14ac:dyDescent="0.25">
      <c r="A126" s="75" t="s">
        <v>357</v>
      </c>
      <c r="B126" s="75"/>
      <c r="C126" s="77"/>
      <c r="D126" s="77"/>
      <c r="I126" s="78"/>
      <c r="S126" s="78"/>
      <c r="AH126" s="351"/>
      <c r="AI126" s="351"/>
    </row>
    <row r="127" spans="1:35" x14ac:dyDescent="0.25">
      <c r="A127" s="75" t="s">
        <v>358</v>
      </c>
      <c r="B127" s="75"/>
      <c r="C127" s="77"/>
      <c r="D127" s="77"/>
      <c r="I127" s="78"/>
      <c r="S127" s="78"/>
      <c r="AH127" s="351"/>
      <c r="AI127" s="351"/>
    </row>
    <row r="128" spans="1:35" x14ac:dyDescent="0.25">
      <c r="A128" s="75" t="s">
        <v>359</v>
      </c>
      <c r="B128" s="75"/>
      <c r="C128" s="77"/>
      <c r="D128" s="77"/>
      <c r="I128" s="78"/>
      <c r="S128" s="78"/>
      <c r="AH128" s="351"/>
      <c r="AI128" s="351"/>
    </row>
    <row r="129" spans="1:35" x14ac:dyDescent="0.25">
      <c r="A129" s="75" t="s">
        <v>360</v>
      </c>
      <c r="B129" s="75"/>
      <c r="C129" s="77"/>
      <c r="D129" s="77"/>
      <c r="I129" s="78"/>
      <c r="S129" s="78"/>
      <c r="AH129" s="351"/>
      <c r="AI129" s="351"/>
    </row>
    <row r="130" spans="1:35" x14ac:dyDescent="0.25">
      <c r="A130" s="75" t="s">
        <v>361</v>
      </c>
      <c r="B130" s="75"/>
      <c r="C130" s="77"/>
      <c r="D130" s="77"/>
      <c r="I130" s="78"/>
      <c r="S130" s="78"/>
    </row>
    <row r="131" spans="1:35" x14ac:dyDescent="0.25">
      <c r="A131" s="78" t="s">
        <v>38</v>
      </c>
      <c r="C131" s="78"/>
      <c r="D131" s="78"/>
      <c r="I131" s="78"/>
      <c r="S131" s="78"/>
    </row>
  </sheetData>
  <mergeCells count="13">
    <mergeCell ref="J6:J7"/>
    <mergeCell ref="A6:A7"/>
    <mergeCell ref="B6:B7"/>
    <mergeCell ref="C6:C7"/>
    <mergeCell ref="D6:D7"/>
    <mergeCell ref="E6:I6"/>
    <mergeCell ref="AH7:AI7"/>
    <mergeCell ref="K6:M6"/>
    <mergeCell ref="N6:P6"/>
    <mergeCell ref="Q6:S6"/>
    <mergeCell ref="T6:Y6"/>
    <mergeCell ref="AA6:AE6"/>
    <mergeCell ref="AF6:AF7"/>
  </mergeCell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131"/>
  <sheetViews>
    <sheetView zoomScale="90" zoomScaleNormal="90" workbookViewId="0">
      <pane xSplit="5" ySplit="8" topLeftCell="W91" activePane="bottomRight" state="frozen"/>
      <selection pane="topRight" activeCell="F1" sqref="F1"/>
      <selection pane="bottomLeft" activeCell="A9" sqref="A9"/>
      <selection pane="bottomRight" activeCell="AC103" sqref="AC103"/>
    </sheetView>
  </sheetViews>
  <sheetFormatPr defaultRowHeight="15" x14ac:dyDescent="0.25"/>
  <cols>
    <col min="1" max="1" width="5.28515625" style="375" customWidth="1"/>
    <col min="2" max="2" width="12.140625" style="375" bestFit="1" customWidth="1"/>
    <col min="3" max="3" width="20" style="375" customWidth="1"/>
    <col min="4" max="4" width="15.85546875" style="375" customWidth="1"/>
    <col min="5" max="5" width="37.140625" style="375" bestFit="1" customWidth="1"/>
    <col min="6" max="7" width="8.7109375" style="375" customWidth="1"/>
    <col min="8" max="8" width="32.42578125" style="375" customWidth="1"/>
    <col min="9" max="9" width="11.5703125" style="375" customWidth="1"/>
    <col min="10" max="10" width="31.42578125" style="375" customWidth="1"/>
    <col min="11" max="11" width="31.5703125" style="375" customWidth="1"/>
    <col min="12" max="12" width="12.42578125" style="375" bestFit="1" customWidth="1"/>
    <col min="13" max="13" width="8.7109375" style="375" customWidth="1"/>
    <col min="14" max="14" width="38.42578125" style="375" customWidth="1"/>
    <col min="15" max="15" width="72.140625" style="375" customWidth="1"/>
    <col min="16" max="16" width="8.7109375" style="375" customWidth="1"/>
    <col min="17" max="17" width="10.42578125" style="375" customWidth="1"/>
    <col min="18" max="18" width="10.85546875" style="375" customWidth="1"/>
    <col min="19" max="19" width="10.140625" style="375" customWidth="1"/>
    <col min="20" max="20" width="15" style="375" customWidth="1"/>
    <col min="21" max="22" width="13.28515625" style="375" customWidth="1"/>
    <col min="23" max="23" width="13" style="375" customWidth="1"/>
    <col min="24" max="24" width="4.7109375" style="375" customWidth="1"/>
    <col min="25" max="26" width="15" style="375" customWidth="1"/>
    <col min="27" max="27" width="13.42578125" style="375" customWidth="1"/>
    <col min="28" max="28" width="13.28515625" style="375" customWidth="1"/>
    <col min="29" max="29" width="12.42578125" style="375" customWidth="1"/>
    <col min="30" max="30" width="13.28515625" style="375" customWidth="1"/>
    <col min="31" max="31" width="13.85546875" style="375" customWidth="1"/>
    <col min="32" max="32" width="12.42578125" style="375" hidden="1" customWidth="1"/>
    <col min="33" max="33" width="9.140625" style="375"/>
    <col min="34" max="34" width="17.5703125" style="375" bestFit="1" customWidth="1"/>
    <col min="35" max="35" width="19.28515625" style="375" bestFit="1" customWidth="1"/>
    <col min="36" max="36" width="9.140625" style="375"/>
    <col min="37" max="37" width="18.28515625" style="375" bestFit="1" customWidth="1"/>
    <col min="38" max="38" width="15" style="375" bestFit="1" customWidth="1"/>
    <col min="39" max="39" width="13.28515625" style="375" bestFit="1" customWidth="1"/>
    <col min="40" max="41" width="15" style="375" bestFit="1" customWidth="1"/>
    <col min="42" max="16384" width="9.140625" style="375"/>
  </cols>
  <sheetData>
    <row r="1" spans="1:41" x14ac:dyDescent="0.25">
      <c r="A1" s="41" t="s">
        <v>0</v>
      </c>
      <c r="T1" s="294"/>
    </row>
    <row r="2" spans="1:41" x14ac:dyDescent="0.25">
      <c r="A2" s="41" t="s">
        <v>482</v>
      </c>
      <c r="C2" s="375" t="s">
        <v>481</v>
      </c>
      <c r="T2" s="294"/>
    </row>
    <row r="3" spans="1:41" x14ac:dyDescent="0.25">
      <c r="A3" s="42" t="s">
        <v>483</v>
      </c>
      <c r="C3" s="375" t="s">
        <v>444</v>
      </c>
      <c r="T3" s="294"/>
    </row>
    <row r="4" spans="1:41" x14ac:dyDescent="0.25">
      <c r="A4" s="42" t="s">
        <v>484</v>
      </c>
      <c r="C4" s="375" t="s">
        <v>485</v>
      </c>
      <c r="T4" s="343"/>
      <c r="AF4" s="43"/>
    </row>
    <row r="5" spans="1:41" ht="15.75" thickBot="1" x14ac:dyDescent="0.3"/>
    <row r="6" spans="1:41" s="121" customFormat="1" ht="23.45" customHeight="1" x14ac:dyDescent="0.25">
      <c r="A6" s="409" t="s">
        <v>3</v>
      </c>
      <c r="B6" s="411" t="s">
        <v>4</v>
      </c>
      <c r="C6" s="411" t="s">
        <v>5</v>
      </c>
      <c r="D6" s="411" t="s">
        <v>6</v>
      </c>
      <c r="E6" s="413" t="s">
        <v>7</v>
      </c>
      <c r="F6" s="414"/>
      <c r="G6" s="414"/>
      <c r="H6" s="414"/>
      <c r="I6" s="415"/>
      <c r="J6" s="416" t="s">
        <v>8</v>
      </c>
      <c r="K6" s="418" t="s">
        <v>9</v>
      </c>
      <c r="L6" s="419"/>
      <c r="M6" s="420"/>
      <c r="N6" s="413" t="s">
        <v>10</v>
      </c>
      <c r="O6" s="414"/>
      <c r="P6" s="415"/>
      <c r="Q6" s="418" t="s">
        <v>11</v>
      </c>
      <c r="R6" s="419"/>
      <c r="S6" s="420"/>
      <c r="T6" s="416" t="s">
        <v>12</v>
      </c>
      <c r="U6" s="416"/>
      <c r="V6" s="416"/>
      <c r="W6" s="416"/>
      <c r="X6" s="416"/>
      <c r="Y6" s="416"/>
      <c r="Z6" s="126" t="s">
        <v>475</v>
      </c>
      <c r="AA6" s="413" t="s">
        <v>13</v>
      </c>
      <c r="AB6" s="414"/>
      <c r="AC6" s="414"/>
      <c r="AD6" s="414"/>
      <c r="AE6" s="415"/>
      <c r="AF6" s="407" t="s">
        <v>14</v>
      </c>
    </row>
    <row r="7" spans="1:41" s="121" customFormat="1" ht="45" x14ac:dyDescent="0.25">
      <c r="A7" s="410"/>
      <c r="B7" s="412"/>
      <c r="C7" s="412"/>
      <c r="D7" s="412"/>
      <c r="E7" s="123" t="s">
        <v>15</v>
      </c>
      <c r="F7" s="123" t="s">
        <v>16</v>
      </c>
      <c r="G7" s="373" t="s">
        <v>17</v>
      </c>
      <c r="H7" s="373" t="s">
        <v>18</v>
      </c>
      <c r="I7" s="373" t="s">
        <v>19</v>
      </c>
      <c r="J7" s="417"/>
      <c r="K7" s="125" t="s">
        <v>20</v>
      </c>
      <c r="L7" s="125" t="s">
        <v>21</v>
      </c>
      <c r="M7" s="374" t="s">
        <v>22</v>
      </c>
      <c r="N7" s="374" t="s">
        <v>23</v>
      </c>
      <c r="O7" s="374" t="s">
        <v>18</v>
      </c>
      <c r="P7" s="374" t="s">
        <v>24</v>
      </c>
      <c r="Q7" s="125" t="s">
        <v>25</v>
      </c>
      <c r="R7" s="125" t="s">
        <v>26</v>
      </c>
      <c r="S7" s="123" t="s">
        <v>27</v>
      </c>
      <c r="T7" s="123" t="s">
        <v>28</v>
      </c>
      <c r="U7" s="123" t="s">
        <v>29</v>
      </c>
      <c r="V7" s="123" t="s">
        <v>472</v>
      </c>
      <c r="W7" s="123" t="s">
        <v>474</v>
      </c>
      <c r="X7" s="123" t="s">
        <v>30</v>
      </c>
      <c r="Y7" s="123" t="s">
        <v>473</v>
      </c>
      <c r="Z7" s="127" t="s">
        <v>476</v>
      </c>
      <c r="AA7" s="123" t="s">
        <v>32</v>
      </c>
      <c r="AB7" s="123" t="s">
        <v>33</v>
      </c>
      <c r="AC7" s="123" t="s">
        <v>34</v>
      </c>
      <c r="AD7" s="123" t="s">
        <v>35</v>
      </c>
      <c r="AE7" s="123" t="s">
        <v>36</v>
      </c>
      <c r="AF7" s="408"/>
      <c r="AH7" s="421" t="s">
        <v>528</v>
      </c>
      <c r="AI7" s="421"/>
    </row>
    <row r="8" spans="1:41" x14ac:dyDescent="0.25">
      <c r="A8" s="44">
        <v>1</v>
      </c>
      <c r="B8" s="44">
        <f>A8+1</f>
        <v>2</v>
      </c>
      <c r="C8" s="44">
        <f t="shared" ref="C8:AF8" si="0">B8+1</f>
        <v>3</v>
      </c>
      <c r="D8" s="44">
        <f t="shared" si="0"/>
        <v>4</v>
      </c>
      <c r="E8" s="44">
        <f t="shared" si="0"/>
        <v>5</v>
      </c>
      <c r="F8" s="44">
        <f t="shared" si="0"/>
        <v>6</v>
      </c>
      <c r="G8" s="44">
        <f t="shared" si="0"/>
        <v>7</v>
      </c>
      <c r="H8" s="44">
        <f t="shared" si="0"/>
        <v>8</v>
      </c>
      <c r="I8" s="44">
        <f t="shared" si="0"/>
        <v>9</v>
      </c>
      <c r="J8" s="44">
        <f t="shared" si="0"/>
        <v>10</v>
      </c>
      <c r="K8" s="44">
        <f t="shared" si="0"/>
        <v>11</v>
      </c>
      <c r="L8" s="44">
        <f t="shared" si="0"/>
        <v>12</v>
      </c>
      <c r="M8" s="44">
        <f t="shared" si="0"/>
        <v>13</v>
      </c>
      <c r="N8" s="44">
        <f t="shared" si="0"/>
        <v>14</v>
      </c>
      <c r="O8" s="44">
        <f t="shared" si="0"/>
        <v>15</v>
      </c>
      <c r="P8" s="44">
        <f t="shared" si="0"/>
        <v>16</v>
      </c>
      <c r="Q8" s="44">
        <f t="shared" si="0"/>
        <v>17</v>
      </c>
      <c r="R8" s="44">
        <f t="shared" si="0"/>
        <v>18</v>
      </c>
      <c r="S8" s="44">
        <f t="shared" si="0"/>
        <v>19</v>
      </c>
      <c r="T8" s="44">
        <f t="shared" si="0"/>
        <v>20</v>
      </c>
      <c r="U8" s="44">
        <f t="shared" si="0"/>
        <v>21</v>
      </c>
      <c r="V8" s="44">
        <f t="shared" si="0"/>
        <v>22</v>
      </c>
      <c r="W8" s="44">
        <f t="shared" si="0"/>
        <v>23</v>
      </c>
      <c r="X8" s="44">
        <f t="shared" si="0"/>
        <v>24</v>
      </c>
      <c r="Y8" s="44">
        <f t="shared" si="0"/>
        <v>25</v>
      </c>
      <c r="Z8" s="44"/>
      <c r="AA8" s="44">
        <f>Y8+1</f>
        <v>26</v>
      </c>
      <c r="AB8" s="44">
        <f t="shared" si="0"/>
        <v>27</v>
      </c>
      <c r="AC8" s="44">
        <f t="shared" si="0"/>
        <v>28</v>
      </c>
      <c r="AD8" s="44">
        <f t="shared" si="0"/>
        <v>29</v>
      </c>
      <c r="AE8" s="44">
        <f t="shared" si="0"/>
        <v>30</v>
      </c>
      <c r="AF8" s="44">
        <f t="shared" si="0"/>
        <v>31</v>
      </c>
      <c r="AH8" s="356" t="s">
        <v>23</v>
      </c>
      <c r="AI8" s="356" t="s">
        <v>521</v>
      </c>
      <c r="AK8" s="375" t="s">
        <v>524</v>
      </c>
      <c r="AL8" s="375" t="s">
        <v>525</v>
      </c>
      <c r="AM8" s="375" t="s">
        <v>526</v>
      </c>
      <c r="AN8" s="375" t="s">
        <v>527</v>
      </c>
    </row>
    <row r="9" spans="1:41" x14ac:dyDescent="0.25">
      <c r="A9" s="6" t="s">
        <v>37</v>
      </c>
      <c r="B9" s="2"/>
      <c r="C9" s="3"/>
      <c r="D9" s="3"/>
      <c r="E9" s="4"/>
      <c r="F9" s="4"/>
      <c r="G9" s="4"/>
      <c r="H9" s="7" t="s">
        <v>38</v>
      </c>
      <c r="I9" s="5"/>
      <c r="J9" s="4"/>
      <c r="K9" s="4"/>
      <c r="L9" s="4"/>
      <c r="M9" s="4"/>
      <c r="N9" s="4"/>
      <c r="O9" s="4"/>
      <c r="P9" s="4"/>
      <c r="Q9" s="139"/>
      <c r="R9" s="139"/>
      <c r="S9" s="5"/>
      <c r="T9" s="4"/>
      <c r="U9" s="45"/>
      <c r="V9" s="45"/>
      <c r="W9" s="45"/>
      <c r="X9" s="45"/>
      <c r="Y9" s="46" t="s">
        <v>38</v>
      </c>
      <c r="Z9" s="46"/>
      <c r="AA9" s="46"/>
      <c r="AB9" s="46"/>
      <c r="AC9" s="46"/>
      <c r="AD9" s="46"/>
      <c r="AE9" s="46"/>
      <c r="AF9" s="46"/>
    </row>
    <row r="10" spans="1:41" x14ac:dyDescent="0.25">
      <c r="A10" s="8">
        <v>1</v>
      </c>
      <c r="B10" s="140" t="s">
        <v>39</v>
      </c>
      <c r="C10" s="141" t="s">
        <v>40</v>
      </c>
      <c r="D10" s="142" t="s">
        <v>41</v>
      </c>
      <c r="E10" s="143" t="s">
        <v>42</v>
      </c>
      <c r="F10" s="144">
        <v>978</v>
      </c>
      <c r="G10" s="145">
        <v>550</v>
      </c>
      <c r="H10" s="146" t="s">
        <v>43</v>
      </c>
      <c r="I10" s="147" t="s">
        <v>44</v>
      </c>
      <c r="J10" s="146" t="s">
        <v>45</v>
      </c>
      <c r="K10" s="148" t="s">
        <v>46</v>
      </c>
      <c r="L10" s="149">
        <f>Q10</f>
        <v>44734</v>
      </c>
      <c r="M10" s="147" t="s">
        <v>47</v>
      </c>
      <c r="N10" s="148" t="s">
        <v>48</v>
      </c>
      <c r="O10" s="150" t="s">
        <v>49</v>
      </c>
      <c r="P10" s="147" t="s">
        <v>50</v>
      </c>
      <c r="Q10" s="151">
        <v>44734</v>
      </c>
      <c r="R10" s="151">
        <v>45098</v>
      </c>
      <c r="S10" s="147" t="s">
        <v>53</v>
      </c>
      <c r="T10" s="143">
        <v>221445765.76576576</v>
      </c>
      <c r="U10" s="51">
        <f t="shared" ref="U10:U24" si="1">T10*11%</f>
        <v>24359034.234234232</v>
      </c>
      <c r="V10" s="52">
        <f>(T10*10%)*(-1)</f>
        <v>-22144576.576576576</v>
      </c>
      <c r="W10" s="52">
        <f t="shared" ref="W10:W24" si="2">T10+V10</f>
        <v>199301189.1891892</v>
      </c>
      <c r="X10" s="49" t="s">
        <v>38</v>
      </c>
      <c r="Y10" s="53">
        <f>T10+U10</f>
        <v>245804800</v>
      </c>
      <c r="Z10" s="48">
        <f t="shared" ref="Z10:Z24" si="3">T10</f>
        <v>221445765.76576576</v>
      </c>
      <c r="AA10" s="53">
        <v>83333334.525765777</v>
      </c>
      <c r="AB10" s="53"/>
      <c r="AC10" s="53"/>
      <c r="AD10" s="53">
        <f>AB10+AC10</f>
        <v>0</v>
      </c>
      <c r="AE10" s="53">
        <f>AA10+AD10</f>
        <v>83333334.525765777</v>
      </c>
      <c r="AF10" s="48"/>
      <c r="AH10" s="351" t="str">
        <f>N10</f>
        <v>Dudy Syahprialdi</v>
      </c>
      <c r="AI10" s="351">
        <v>17500000</v>
      </c>
      <c r="AK10" s="148" t="s">
        <v>48</v>
      </c>
      <c r="AL10" s="351">
        <v>221445765.76576576</v>
      </c>
      <c r="AM10" s="1">
        <f>AL10*10%</f>
        <v>22144576.576576576</v>
      </c>
      <c r="AN10" s="1">
        <f>AL10*11%</f>
        <v>24359034.234234232</v>
      </c>
      <c r="AO10" s="1">
        <f>AL10+AM10+AN10</f>
        <v>267949376.57657656</v>
      </c>
    </row>
    <row r="11" spans="1:41" x14ac:dyDescent="0.25">
      <c r="A11" s="8">
        <f>A10+1</f>
        <v>2</v>
      </c>
      <c r="B11" s="140" t="s">
        <v>39</v>
      </c>
      <c r="C11" s="141" t="s">
        <v>40</v>
      </c>
      <c r="D11" s="142" t="s">
        <v>54</v>
      </c>
      <c r="E11" s="143" t="s">
        <v>55</v>
      </c>
      <c r="F11" s="144">
        <v>28</v>
      </c>
      <c r="G11" s="145">
        <v>0</v>
      </c>
      <c r="H11" s="146" t="s">
        <v>56</v>
      </c>
      <c r="I11" s="147" t="s">
        <v>57</v>
      </c>
      <c r="J11" s="146" t="s">
        <v>58</v>
      </c>
      <c r="K11" s="148" t="s">
        <v>488</v>
      </c>
      <c r="L11" s="149">
        <v>44914</v>
      </c>
      <c r="M11" s="147" t="s">
        <v>47</v>
      </c>
      <c r="N11" s="148" t="s">
        <v>60</v>
      </c>
      <c r="O11" s="150" t="s">
        <v>56</v>
      </c>
      <c r="P11" s="147" t="s">
        <v>50</v>
      </c>
      <c r="Q11" s="151">
        <v>44531</v>
      </c>
      <c r="R11" s="151">
        <v>44895</v>
      </c>
      <c r="S11" s="147" t="s">
        <v>53</v>
      </c>
      <c r="T11" s="143">
        <v>8559091</v>
      </c>
      <c r="U11" s="51">
        <f t="shared" si="1"/>
        <v>941500.01</v>
      </c>
      <c r="V11" s="52">
        <f t="shared" ref="V11:V24" si="4">(T11*10%)*(-1)</f>
        <v>-855909.10000000009</v>
      </c>
      <c r="W11" s="52">
        <f t="shared" si="2"/>
        <v>7703181.9000000004</v>
      </c>
      <c r="X11" s="49" t="s">
        <v>38</v>
      </c>
      <c r="Y11" s="53">
        <f t="shared" ref="Y11:Y24" si="5">T11+U11</f>
        <v>9500591.0099999998</v>
      </c>
      <c r="Z11" s="48">
        <f t="shared" si="3"/>
        <v>8559091</v>
      </c>
      <c r="AA11" s="53">
        <f>Februari!AE11</f>
        <v>0</v>
      </c>
      <c r="AB11" s="53"/>
      <c r="AC11" s="53"/>
      <c r="AD11" s="53">
        <f t="shared" ref="AD11:AD24" si="6">AB11+AC11</f>
        <v>0</v>
      </c>
      <c r="AE11" s="53">
        <f t="shared" ref="AE11:AE24" si="7">AA11+AD11</f>
        <v>0</v>
      </c>
      <c r="AF11" s="48"/>
      <c r="AH11" s="351" t="str">
        <f>N11</f>
        <v>Zaini</v>
      </c>
      <c r="AI11" s="351">
        <f>Z11</f>
        <v>8559091</v>
      </c>
      <c r="AK11" s="148" t="s">
        <v>60</v>
      </c>
      <c r="AL11" s="351">
        <v>8559091</v>
      </c>
      <c r="AM11" s="1">
        <f t="shared" ref="AM11:AM74" si="8">AL11*10%</f>
        <v>855909.10000000009</v>
      </c>
      <c r="AN11" s="1">
        <f t="shared" ref="AN11:AN74" si="9">AL11*11%</f>
        <v>941500.01</v>
      </c>
      <c r="AO11" s="1">
        <f t="shared" ref="AO11:AO74" si="10">AL11+AM11+AN11</f>
        <v>10356500.109999999</v>
      </c>
    </row>
    <row r="12" spans="1:41" x14ac:dyDescent="0.25">
      <c r="A12" s="8">
        <f t="shared" ref="A12:A24" si="11">+A11+1</f>
        <v>3</v>
      </c>
      <c r="B12" s="140" t="s">
        <v>39</v>
      </c>
      <c r="C12" s="141" t="s">
        <v>40</v>
      </c>
      <c r="D12" s="142" t="s">
        <v>54</v>
      </c>
      <c r="E12" s="143" t="s">
        <v>61</v>
      </c>
      <c r="F12" s="144">
        <v>10</v>
      </c>
      <c r="G12" s="145">
        <v>0</v>
      </c>
      <c r="H12" s="146" t="s">
        <v>56</v>
      </c>
      <c r="I12" s="147" t="s">
        <v>57</v>
      </c>
      <c r="J12" s="146" t="s">
        <v>62</v>
      </c>
      <c r="K12" s="148" t="s">
        <v>63</v>
      </c>
      <c r="L12" s="152">
        <f>Q12</f>
        <v>44637</v>
      </c>
      <c r="M12" s="147" t="s">
        <v>47</v>
      </c>
      <c r="N12" s="143" t="s">
        <v>64</v>
      </c>
      <c r="O12" s="150" t="s">
        <v>56</v>
      </c>
      <c r="P12" s="147" t="s">
        <v>50</v>
      </c>
      <c r="Q12" s="153">
        <v>44637</v>
      </c>
      <c r="R12" s="153" t="s">
        <v>66</v>
      </c>
      <c r="S12" s="147" t="s">
        <v>53</v>
      </c>
      <c r="T12" s="143">
        <v>1009009.009009009</v>
      </c>
      <c r="U12" s="51">
        <f t="shared" si="1"/>
        <v>110990.99099099099</v>
      </c>
      <c r="V12" s="52">
        <f t="shared" si="4"/>
        <v>-100900.9009009009</v>
      </c>
      <c r="W12" s="52">
        <f t="shared" si="2"/>
        <v>908108.10810810805</v>
      </c>
      <c r="X12" s="49" t="s">
        <v>38</v>
      </c>
      <c r="Y12" s="53">
        <f t="shared" si="5"/>
        <v>1120000</v>
      </c>
      <c r="Z12" s="48">
        <f t="shared" si="3"/>
        <v>1009009.009009009</v>
      </c>
      <c r="AA12" s="53">
        <f>Februari!AE12</f>
        <v>0</v>
      </c>
      <c r="AB12" s="53"/>
      <c r="AC12" s="53"/>
      <c r="AD12" s="53">
        <f t="shared" si="6"/>
        <v>0</v>
      </c>
      <c r="AE12" s="53">
        <f t="shared" si="7"/>
        <v>0</v>
      </c>
      <c r="AF12" s="48"/>
      <c r="AH12" s="351" t="str">
        <f>N12</f>
        <v>Lastri Sulastri</v>
      </c>
      <c r="AI12" s="351">
        <f>Z12-153100.009009009</f>
        <v>855909</v>
      </c>
      <c r="AJ12" s="375">
        <v>153100.00900900899</v>
      </c>
      <c r="AK12" s="143" t="s">
        <v>64</v>
      </c>
      <c r="AL12" s="351">
        <v>1009009.009009009</v>
      </c>
      <c r="AM12" s="1">
        <f t="shared" si="8"/>
        <v>100900.9009009009</v>
      </c>
      <c r="AN12" s="1">
        <f t="shared" si="9"/>
        <v>110990.99099099099</v>
      </c>
      <c r="AO12" s="1">
        <f t="shared" si="10"/>
        <v>1220900.9009009008</v>
      </c>
    </row>
    <row r="13" spans="1:41" x14ac:dyDescent="0.25">
      <c r="A13" s="8">
        <f t="shared" si="11"/>
        <v>4</v>
      </c>
      <c r="B13" s="140" t="s">
        <v>39</v>
      </c>
      <c r="C13" s="141" t="s">
        <v>40</v>
      </c>
      <c r="D13" s="142" t="s">
        <v>54</v>
      </c>
      <c r="E13" s="143" t="s">
        <v>55</v>
      </c>
      <c r="F13" s="144">
        <v>33</v>
      </c>
      <c r="G13" s="145">
        <v>0</v>
      </c>
      <c r="H13" s="146" t="s">
        <v>56</v>
      </c>
      <c r="I13" s="147" t="s">
        <v>67</v>
      </c>
      <c r="J13" s="146" t="s">
        <v>68</v>
      </c>
      <c r="K13" s="148" t="s">
        <v>69</v>
      </c>
      <c r="L13" s="149">
        <v>44531</v>
      </c>
      <c r="M13" s="147" t="s">
        <v>47</v>
      </c>
      <c r="N13" s="148" t="s">
        <v>70</v>
      </c>
      <c r="O13" s="150" t="s">
        <v>56</v>
      </c>
      <c r="P13" s="147" t="s">
        <v>50</v>
      </c>
      <c r="Q13" s="151">
        <v>44531</v>
      </c>
      <c r="R13" s="151">
        <v>44895</v>
      </c>
      <c r="S13" s="147" t="s">
        <v>53</v>
      </c>
      <c r="T13" s="143">
        <v>1500000</v>
      </c>
      <c r="U13" s="51">
        <f t="shared" si="1"/>
        <v>165000</v>
      </c>
      <c r="V13" s="52">
        <f t="shared" si="4"/>
        <v>-150000</v>
      </c>
      <c r="W13" s="52">
        <f t="shared" si="2"/>
        <v>1350000</v>
      </c>
      <c r="X13" s="49" t="s">
        <v>38</v>
      </c>
      <c r="Y13" s="53">
        <f t="shared" si="5"/>
        <v>1665000</v>
      </c>
      <c r="Z13" s="48">
        <f t="shared" si="3"/>
        <v>1500000</v>
      </c>
      <c r="AA13" s="53">
        <f>Februari!AE13</f>
        <v>0</v>
      </c>
      <c r="AB13" s="53"/>
      <c r="AC13" s="53"/>
      <c r="AD13" s="53">
        <f t="shared" si="6"/>
        <v>0</v>
      </c>
      <c r="AE13" s="53">
        <f t="shared" si="7"/>
        <v>0</v>
      </c>
      <c r="AF13" s="48"/>
      <c r="AH13" s="351"/>
      <c r="AI13" s="351"/>
      <c r="AK13" s="148" t="s">
        <v>70</v>
      </c>
      <c r="AL13" s="351">
        <v>1500000</v>
      </c>
      <c r="AM13" s="1">
        <f t="shared" si="8"/>
        <v>150000</v>
      </c>
      <c r="AN13" s="1">
        <f t="shared" si="9"/>
        <v>165000</v>
      </c>
      <c r="AO13" s="1">
        <f t="shared" si="10"/>
        <v>1815000</v>
      </c>
    </row>
    <row r="14" spans="1:41" x14ac:dyDescent="0.25">
      <c r="A14" s="8">
        <f t="shared" si="11"/>
        <v>5</v>
      </c>
      <c r="B14" s="140" t="s">
        <v>39</v>
      </c>
      <c r="C14" s="141" t="s">
        <v>40</v>
      </c>
      <c r="D14" s="142" t="s">
        <v>41</v>
      </c>
      <c r="E14" s="143" t="s">
        <v>71</v>
      </c>
      <c r="F14" s="144">
        <v>736</v>
      </c>
      <c r="G14" s="145">
        <v>154</v>
      </c>
      <c r="H14" s="146" t="s">
        <v>72</v>
      </c>
      <c r="I14" s="154">
        <v>3812575</v>
      </c>
      <c r="J14" s="146" t="s">
        <v>73</v>
      </c>
      <c r="K14" s="148" t="s">
        <v>74</v>
      </c>
      <c r="L14" s="149" t="s">
        <v>75</v>
      </c>
      <c r="M14" s="147" t="s">
        <v>47</v>
      </c>
      <c r="N14" s="148" t="s">
        <v>76</v>
      </c>
      <c r="O14" s="150" t="s">
        <v>77</v>
      </c>
      <c r="P14" s="147" t="s">
        <v>50</v>
      </c>
      <c r="Q14" s="151" t="s">
        <v>75</v>
      </c>
      <c r="R14" s="151" t="s">
        <v>78</v>
      </c>
      <c r="S14" s="147" t="s">
        <v>53</v>
      </c>
      <c r="T14" s="143">
        <v>115500000</v>
      </c>
      <c r="U14" s="51">
        <f t="shared" si="1"/>
        <v>12705000</v>
      </c>
      <c r="V14" s="52">
        <f t="shared" si="4"/>
        <v>-11550000</v>
      </c>
      <c r="W14" s="52">
        <f t="shared" si="2"/>
        <v>103950000</v>
      </c>
      <c r="X14" s="49" t="s">
        <v>38</v>
      </c>
      <c r="Y14" s="53">
        <f t="shared" si="5"/>
        <v>128205000</v>
      </c>
      <c r="Z14" s="48">
        <f t="shared" si="3"/>
        <v>115500000</v>
      </c>
      <c r="AA14" s="53">
        <f>Februari!AE14</f>
        <v>0</v>
      </c>
      <c r="AB14" s="53"/>
      <c r="AC14" s="53"/>
      <c r="AD14" s="53">
        <f t="shared" si="6"/>
        <v>0</v>
      </c>
      <c r="AE14" s="53">
        <f t="shared" si="7"/>
        <v>0</v>
      </c>
      <c r="AF14" s="48"/>
      <c r="AH14" s="351"/>
      <c r="AI14" s="351"/>
      <c r="AK14" s="148" t="s">
        <v>76</v>
      </c>
      <c r="AL14" s="351">
        <v>115500000</v>
      </c>
      <c r="AM14" s="1">
        <f t="shared" si="8"/>
        <v>11550000</v>
      </c>
      <c r="AN14" s="1">
        <f t="shared" si="9"/>
        <v>12705000</v>
      </c>
      <c r="AO14" s="1">
        <f t="shared" si="10"/>
        <v>139755000</v>
      </c>
    </row>
    <row r="15" spans="1:41" x14ac:dyDescent="0.25">
      <c r="A15" s="8">
        <f t="shared" si="11"/>
        <v>6</v>
      </c>
      <c r="B15" s="140" t="s">
        <v>39</v>
      </c>
      <c r="C15" s="141" t="s">
        <v>40</v>
      </c>
      <c r="D15" s="142" t="s">
        <v>41</v>
      </c>
      <c r="E15" s="143" t="s">
        <v>79</v>
      </c>
      <c r="F15" s="144">
        <v>10</v>
      </c>
      <c r="G15" s="145">
        <v>0</v>
      </c>
      <c r="H15" s="146" t="s">
        <v>72</v>
      </c>
      <c r="I15" s="154">
        <v>3812575</v>
      </c>
      <c r="J15" s="146" t="s">
        <v>80</v>
      </c>
      <c r="K15" s="148" t="s">
        <v>81</v>
      </c>
      <c r="L15" s="149">
        <v>43922</v>
      </c>
      <c r="M15" s="147" t="s">
        <v>47</v>
      </c>
      <c r="N15" s="148" t="s">
        <v>82</v>
      </c>
      <c r="O15" s="150" t="s">
        <v>83</v>
      </c>
      <c r="P15" s="147" t="s">
        <v>50</v>
      </c>
      <c r="Q15" s="151">
        <v>43922</v>
      </c>
      <c r="R15" s="151">
        <v>44652</v>
      </c>
      <c r="S15" s="147" t="s">
        <v>53</v>
      </c>
      <c r="T15" s="143">
        <v>21800000</v>
      </c>
      <c r="U15" s="51">
        <f t="shared" si="1"/>
        <v>2398000</v>
      </c>
      <c r="V15" s="52">
        <f t="shared" si="4"/>
        <v>-2180000</v>
      </c>
      <c r="W15" s="52">
        <f t="shared" si="2"/>
        <v>19620000</v>
      </c>
      <c r="X15" s="49" t="s">
        <v>38</v>
      </c>
      <c r="Y15" s="53">
        <f t="shared" si="5"/>
        <v>24198000</v>
      </c>
      <c r="Z15" s="48">
        <f t="shared" si="3"/>
        <v>21800000</v>
      </c>
      <c r="AA15" s="53">
        <f>Februari!AE15</f>
        <v>0</v>
      </c>
      <c r="AB15" s="53"/>
      <c r="AC15" s="53"/>
      <c r="AD15" s="53">
        <f t="shared" si="6"/>
        <v>0</v>
      </c>
      <c r="AE15" s="53">
        <f t="shared" si="7"/>
        <v>0</v>
      </c>
      <c r="AF15" s="48"/>
      <c r="AH15" s="351"/>
      <c r="AI15" s="351"/>
      <c r="AK15" s="148" t="s">
        <v>82</v>
      </c>
      <c r="AL15" s="351">
        <v>21800000</v>
      </c>
      <c r="AM15" s="1">
        <f t="shared" si="8"/>
        <v>2180000</v>
      </c>
      <c r="AN15" s="1">
        <f t="shared" si="9"/>
        <v>2398000</v>
      </c>
      <c r="AO15" s="1">
        <f t="shared" si="10"/>
        <v>26378000</v>
      </c>
    </row>
    <row r="16" spans="1:41" x14ac:dyDescent="0.25">
      <c r="A16" s="8">
        <f t="shared" si="11"/>
        <v>7</v>
      </c>
      <c r="B16" s="140" t="s">
        <v>39</v>
      </c>
      <c r="C16" s="141" t="s">
        <v>40</v>
      </c>
      <c r="D16" s="142" t="s">
        <v>54</v>
      </c>
      <c r="E16" s="143" t="s">
        <v>84</v>
      </c>
      <c r="F16" s="144">
        <v>5960</v>
      </c>
      <c r="G16" s="145">
        <v>300</v>
      </c>
      <c r="H16" s="146" t="s">
        <v>85</v>
      </c>
      <c r="I16" s="147" t="s">
        <v>86</v>
      </c>
      <c r="J16" s="146" t="s">
        <v>87</v>
      </c>
      <c r="K16" s="148" t="s">
        <v>88</v>
      </c>
      <c r="L16" s="152">
        <v>44343</v>
      </c>
      <c r="M16" s="147" t="s">
        <v>47</v>
      </c>
      <c r="N16" s="148" t="s">
        <v>89</v>
      </c>
      <c r="O16" s="150" t="s">
        <v>90</v>
      </c>
      <c r="P16" s="147" t="s">
        <v>50</v>
      </c>
      <c r="Q16" s="153" t="s">
        <v>91</v>
      </c>
      <c r="R16" s="153" t="s">
        <v>92</v>
      </c>
      <c r="S16" s="147" t="s">
        <v>53</v>
      </c>
      <c r="T16" s="143">
        <v>79279279.279279277</v>
      </c>
      <c r="U16" s="51">
        <f t="shared" si="1"/>
        <v>8720720.7207207214</v>
      </c>
      <c r="V16" s="52">
        <f t="shared" si="4"/>
        <v>-7927927.927927928</v>
      </c>
      <c r="W16" s="52">
        <f t="shared" si="2"/>
        <v>71351351.351351351</v>
      </c>
      <c r="X16" s="49" t="s">
        <v>38</v>
      </c>
      <c r="Y16" s="53">
        <f t="shared" si="5"/>
        <v>88000000</v>
      </c>
      <c r="Z16" s="48">
        <f t="shared" si="3"/>
        <v>79279279.279279277</v>
      </c>
      <c r="AA16" s="53">
        <v>13513513.513513513</v>
      </c>
      <c r="AB16" s="53"/>
      <c r="AC16" s="53"/>
      <c r="AD16" s="53">
        <f t="shared" si="6"/>
        <v>0</v>
      </c>
      <c r="AE16" s="53">
        <f t="shared" si="7"/>
        <v>13513513.513513513</v>
      </c>
      <c r="AF16" s="48"/>
      <c r="AH16" s="351" t="str">
        <f>N16</f>
        <v>Iwaka</v>
      </c>
      <c r="AI16" s="351">
        <v>15000000</v>
      </c>
      <c r="AK16" s="148" t="s">
        <v>89</v>
      </c>
      <c r="AL16" s="351">
        <v>79279279.279279277</v>
      </c>
      <c r="AM16" s="1">
        <f t="shared" si="8"/>
        <v>7927927.927927928</v>
      </c>
      <c r="AN16" s="1">
        <f t="shared" si="9"/>
        <v>8720720.7207207214</v>
      </c>
      <c r="AO16" s="1">
        <f t="shared" si="10"/>
        <v>95927927.927927926</v>
      </c>
    </row>
    <row r="17" spans="1:41" x14ac:dyDescent="0.25">
      <c r="A17" s="8">
        <f t="shared" si="11"/>
        <v>8</v>
      </c>
      <c r="B17" s="140" t="s">
        <v>39</v>
      </c>
      <c r="C17" s="141" t="s">
        <v>40</v>
      </c>
      <c r="D17" s="142" t="s">
        <v>54</v>
      </c>
      <c r="E17" s="143" t="s">
        <v>93</v>
      </c>
      <c r="F17" s="144">
        <v>15</v>
      </c>
      <c r="G17" s="145">
        <v>0</v>
      </c>
      <c r="H17" s="146" t="s">
        <v>56</v>
      </c>
      <c r="I17" s="147" t="s">
        <v>67</v>
      </c>
      <c r="J17" s="146" t="s">
        <v>94</v>
      </c>
      <c r="K17" s="148" t="s">
        <v>95</v>
      </c>
      <c r="L17" s="149">
        <v>43873</v>
      </c>
      <c r="M17" s="147" t="s">
        <v>47</v>
      </c>
      <c r="N17" s="148" t="s">
        <v>96</v>
      </c>
      <c r="O17" s="150" t="s">
        <v>56</v>
      </c>
      <c r="P17" s="147" t="s">
        <v>50</v>
      </c>
      <c r="Q17" s="151">
        <v>44718</v>
      </c>
      <c r="R17" s="151">
        <v>45448</v>
      </c>
      <c r="S17" s="147" t="s">
        <v>53</v>
      </c>
      <c r="T17" s="143">
        <v>4545454.5454545459</v>
      </c>
      <c r="U17" s="51">
        <f t="shared" si="1"/>
        <v>500000.00000000006</v>
      </c>
      <c r="V17" s="52">
        <f t="shared" si="4"/>
        <v>-454545.45454545459</v>
      </c>
      <c r="W17" s="52">
        <f t="shared" si="2"/>
        <v>4090909.0909090913</v>
      </c>
      <c r="X17" s="49" t="s">
        <v>38</v>
      </c>
      <c r="Y17" s="53">
        <f t="shared" si="5"/>
        <v>5045454.5454545459</v>
      </c>
      <c r="Z17" s="48">
        <f t="shared" si="3"/>
        <v>4545454.5454545459</v>
      </c>
      <c r="AA17" s="53">
        <f>Februari!AE17</f>
        <v>0</v>
      </c>
      <c r="AB17" s="53"/>
      <c r="AC17" s="53"/>
      <c r="AD17" s="53">
        <f t="shared" si="6"/>
        <v>0</v>
      </c>
      <c r="AE17" s="53">
        <f t="shared" si="7"/>
        <v>0</v>
      </c>
      <c r="AF17" s="48"/>
      <c r="AH17" s="351"/>
      <c r="AI17" s="351"/>
      <c r="AK17" s="148" t="s">
        <v>96</v>
      </c>
      <c r="AL17" s="351">
        <v>4545454.5454545459</v>
      </c>
      <c r="AM17" s="1">
        <f t="shared" si="8"/>
        <v>454545.45454545459</v>
      </c>
      <c r="AN17" s="1">
        <f t="shared" si="9"/>
        <v>500000.00000000006</v>
      </c>
      <c r="AO17" s="1">
        <f t="shared" si="10"/>
        <v>5500000</v>
      </c>
    </row>
    <row r="18" spans="1:41" x14ac:dyDescent="0.25">
      <c r="A18" s="8">
        <f t="shared" si="11"/>
        <v>9</v>
      </c>
      <c r="B18" s="140" t="s">
        <v>39</v>
      </c>
      <c r="C18" s="141" t="s">
        <v>40</v>
      </c>
      <c r="D18" s="142" t="s">
        <v>54</v>
      </c>
      <c r="E18" s="143" t="s">
        <v>55</v>
      </c>
      <c r="F18" s="144">
        <v>8</v>
      </c>
      <c r="G18" s="145">
        <v>0</v>
      </c>
      <c r="H18" s="146" t="s">
        <v>56</v>
      </c>
      <c r="I18" s="147" t="s">
        <v>57</v>
      </c>
      <c r="J18" s="146" t="s">
        <v>97</v>
      </c>
      <c r="K18" s="148" t="s">
        <v>98</v>
      </c>
      <c r="L18" s="151">
        <v>44188</v>
      </c>
      <c r="M18" s="147" t="s">
        <v>47</v>
      </c>
      <c r="N18" s="148" t="s">
        <v>60</v>
      </c>
      <c r="O18" s="150" t="s">
        <v>56</v>
      </c>
      <c r="P18" s="147" t="s">
        <v>50</v>
      </c>
      <c r="Q18" s="151">
        <v>44188</v>
      </c>
      <c r="R18" s="151">
        <v>44552</v>
      </c>
      <c r="S18" s="147" t="s">
        <v>53</v>
      </c>
      <c r="T18" s="143">
        <v>1204000</v>
      </c>
      <c r="U18" s="51">
        <f t="shared" si="1"/>
        <v>132440</v>
      </c>
      <c r="V18" s="52">
        <f t="shared" si="4"/>
        <v>-120400</v>
      </c>
      <c r="W18" s="52">
        <f t="shared" si="2"/>
        <v>1083600</v>
      </c>
      <c r="X18" s="49" t="s">
        <v>38</v>
      </c>
      <c r="Y18" s="53">
        <f t="shared" si="5"/>
        <v>1336440</v>
      </c>
      <c r="Z18" s="48">
        <f t="shared" si="3"/>
        <v>1204000</v>
      </c>
      <c r="AA18" s="53">
        <f>Februari!AE18</f>
        <v>0</v>
      </c>
      <c r="AB18" s="53"/>
      <c r="AC18" s="53"/>
      <c r="AD18" s="53">
        <f t="shared" si="6"/>
        <v>0</v>
      </c>
      <c r="AE18" s="53">
        <f t="shared" si="7"/>
        <v>0</v>
      </c>
      <c r="AF18" s="48"/>
      <c r="AH18" s="351"/>
      <c r="AI18" s="351"/>
      <c r="AK18" s="148" t="s">
        <v>60</v>
      </c>
      <c r="AL18" s="351">
        <v>1204000</v>
      </c>
      <c r="AM18" s="1">
        <f t="shared" si="8"/>
        <v>120400</v>
      </c>
      <c r="AN18" s="1">
        <f t="shared" si="9"/>
        <v>132440</v>
      </c>
      <c r="AO18" s="1">
        <f t="shared" si="10"/>
        <v>1456840</v>
      </c>
    </row>
    <row r="19" spans="1:41" x14ac:dyDescent="0.25">
      <c r="A19" s="8">
        <f t="shared" si="11"/>
        <v>10</v>
      </c>
      <c r="B19" s="140" t="s">
        <v>39</v>
      </c>
      <c r="C19" s="141" t="s">
        <v>40</v>
      </c>
      <c r="D19" s="142" t="s">
        <v>54</v>
      </c>
      <c r="E19" s="143" t="s">
        <v>99</v>
      </c>
      <c r="F19" s="144">
        <v>54</v>
      </c>
      <c r="G19" s="145">
        <v>0</v>
      </c>
      <c r="H19" s="146" t="s">
        <v>56</v>
      </c>
      <c r="I19" s="147" t="s">
        <v>57</v>
      </c>
      <c r="J19" s="146" t="s">
        <v>100</v>
      </c>
      <c r="K19" s="148" t="s">
        <v>101</v>
      </c>
      <c r="L19" s="151">
        <v>44193</v>
      </c>
      <c r="M19" s="147" t="s">
        <v>47</v>
      </c>
      <c r="N19" s="148" t="s">
        <v>515</v>
      </c>
      <c r="O19" s="150" t="s">
        <v>56</v>
      </c>
      <c r="P19" s="147" t="s">
        <v>50</v>
      </c>
      <c r="Q19" s="151">
        <v>44193</v>
      </c>
      <c r="R19" s="151">
        <v>44557</v>
      </c>
      <c r="S19" s="147" t="s">
        <v>53</v>
      </c>
      <c r="T19" s="143">
        <v>5341820</v>
      </c>
      <c r="U19" s="51">
        <f t="shared" si="1"/>
        <v>587600.19999999995</v>
      </c>
      <c r="V19" s="52">
        <f t="shared" si="4"/>
        <v>-534182</v>
      </c>
      <c r="W19" s="52">
        <f t="shared" si="2"/>
        <v>4807638</v>
      </c>
      <c r="X19" s="49" t="s">
        <v>38</v>
      </c>
      <c r="Y19" s="53">
        <f t="shared" si="5"/>
        <v>5929420.2000000002</v>
      </c>
      <c r="Z19" s="48">
        <f t="shared" si="3"/>
        <v>5341820</v>
      </c>
      <c r="AA19" s="53">
        <f>Februari!AE19</f>
        <v>0</v>
      </c>
      <c r="AB19" s="53"/>
      <c r="AC19" s="53"/>
      <c r="AD19" s="53">
        <f t="shared" si="6"/>
        <v>0</v>
      </c>
      <c r="AE19" s="53">
        <f t="shared" si="7"/>
        <v>0</v>
      </c>
      <c r="AF19" s="48"/>
      <c r="AH19" s="351"/>
      <c r="AI19" s="351"/>
      <c r="AK19" s="148" t="s">
        <v>515</v>
      </c>
      <c r="AL19" s="351">
        <v>5341820</v>
      </c>
      <c r="AM19" s="1">
        <f t="shared" si="8"/>
        <v>534182</v>
      </c>
      <c r="AN19" s="1">
        <f t="shared" si="9"/>
        <v>587600.19999999995</v>
      </c>
      <c r="AO19" s="1">
        <f t="shared" si="10"/>
        <v>6463602.2000000002</v>
      </c>
    </row>
    <row r="20" spans="1:41" x14ac:dyDescent="0.25">
      <c r="A20" s="8">
        <f t="shared" si="11"/>
        <v>11</v>
      </c>
      <c r="B20" s="140" t="s">
        <v>39</v>
      </c>
      <c r="C20" s="141" t="s">
        <v>40</v>
      </c>
      <c r="D20" s="142" t="s">
        <v>41</v>
      </c>
      <c r="E20" s="143" t="s">
        <v>103</v>
      </c>
      <c r="F20" s="144">
        <v>620</v>
      </c>
      <c r="G20" s="145">
        <v>0</v>
      </c>
      <c r="H20" s="146" t="s">
        <v>104</v>
      </c>
      <c r="I20" s="147" t="s">
        <v>105</v>
      </c>
      <c r="J20" s="146" t="s">
        <v>106</v>
      </c>
      <c r="K20" s="148" t="s">
        <v>107</v>
      </c>
      <c r="L20" s="152">
        <v>44013</v>
      </c>
      <c r="M20" s="147" t="s">
        <v>47</v>
      </c>
      <c r="N20" s="148" t="s">
        <v>108</v>
      </c>
      <c r="O20" s="150" t="s">
        <v>104</v>
      </c>
      <c r="P20" s="147" t="s">
        <v>50</v>
      </c>
      <c r="Q20" s="153">
        <v>44013</v>
      </c>
      <c r="R20" s="151">
        <v>44377</v>
      </c>
      <c r="S20" s="147" t="s">
        <v>53</v>
      </c>
      <c r="T20" s="143">
        <v>1600000</v>
      </c>
      <c r="U20" s="51">
        <f t="shared" si="1"/>
        <v>176000</v>
      </c>
      <c r="V20" s="52">
        <f t="shared" si="4"/>
        <v>-160000</v>
      </c>
      <c r="W20" s="52">
        <f t="shared" si="2"/>
        <v>1440000</v>
      </c>
      <c r="X20" s="49" t="s">
        <v>38</v>
      </c>
      <c r="Y20" s="53">
        <f t="shared" si="5"/>
        <v>1776000</v>
      </c>
      <c r="Z20" s="48">
        <f t="shared" si="3"/>
        <v>1600000</v>
      </c>
      <c r="AA20" s="53">
        <f>Februari!AE20</f>
        <v>0</v>
      </c>
      <c r="AB20" s="53"/>
      <c r="AC20" s="53"/>
      <c r="AD20" s="53">
        <f t="shared" si="6"/>
        <v>0</v>
      </c>
      <c r="AE20" s="53">
        <f t="shared" si="7"/>
        <v>0</v>
      </c>
      <c r="AF20" s="50"/>
      <c r="AH20" s="351"/>
      <c r="AI20" s="351"/>
      <c r="AK20" s="148" t="s">
        <v>108</v>
      </c>
      <c r="AL20" s="351">
        <v>1600000</v>
      </c>
      <c r="AM20" s="1">
        <f t="shared" si="8"/>
        <v>160000</v>
      </c>
      <c r="AN20" s="1">
        <f t="shared" si="9"/>
        <v>176000</v>
      </c>
      <c r="AO20" s="1">
        <f t="shared" si="10"/>
        <v>1936000</v>
      </c>
    </row>
    <row r="21" spans="1:41" x14ac:dyDescent="0.25">
      <c r="A21" s="8">
        <f t="shared" si="11"/>
        <v>12</v>
      </c>
      <c r="B21" s="140" t="s">
        <v>39</v>
      </c>
      <c r="C21" s="141" t="s">
        <v>40</v>
      </c>
      <c r="D21" s="142" t="s">
        <v>54</v>
      </c>
      <c r="E21" s="143" t="s">
        <v>109</v>
      </c>
      <c r="F21" s="144">
        <v>33</v>
      </c>
      <c r="G21" s="145">
        <v>0</v>
      </c>
      <c r="H21" s="146" t="s">
        <v>56</v>
      </c>
      <c r="I21" s="147" t="s">
        <v>67</v>
      </c>
      <c r="J21" s="146" t="s">
        <v>110</v>
      </c>
      <c r="K21" s="148" t="s">
        <v>111</v>
      </c>
      <c r="L21" s="149">
        <v>44013</v>
      </c>
      <c r="M21" s="147" t="s">
        <v>47</v>
      </c>
      <c r="N21" s="148" t="s">
        <v>112</v>
      </c>
      <c r="O21" s="150" t="s">
        <v>56</v>
      </c>
      <c r="P21" s="147" t="s">
        <v>50</v>
      </c>
      <c r="Q21" s="151">
        <v>44742</v>
      </c>
      <c r="R21" s="151">
        <v>45106</v>
      </c>
      <c r="S21" s="147" t="s">
        <v>53</v>
      </c>
      <c r="T21" s="143">
        <v>975000</v>
      </c>
      <c r="U21" s="51">
        <f t="shared" si="1"/>
        <v>107250</v>
      </c>
      <c r="V21" s="52">
        <f t="shared" si="4"/>
        <v>-97500</v>
      </c>
      <c r="W21" s="52">
        <f t="shared" si="2"/>
        <v>877500</v>
      </c>
      <c r="X21" s="49" t="s">
        <v>38</v>
      </c>
      <c r="Y21" s="53">
        <f t="shared" si="5"/>
        <v>1082250</v>
      </c>
      <c r="Z21" s="48">
        <f t="shared" si="3"/>
        <v>975000</v>
      </c>
      <c r="AA21" s="53">
        <f>Februari!AE21</f>
        <v>0</v>
      </c>
      <c r="AB21" s="53"/>
      <c r="AC21" s="53"/>
      <c r="AD21" s="53">
        <f t="shared" si="6"/>
        <v>0</v>
      </c>
      <c r="AE21" s="53">
        <f t="shared" si="7"/>
        <v>0</v>
      </c>
      <c r="AF21" s="50"/>
      <c r="AH21" s="351"/>
      <c r="AI21" s="351"/>
      <c r="AK21" s="148" t="s">
        <v>112</v>
      </c>
      <c r="AL21" s="351">
        <v>975000</v>
      </c>
      <c r="AM21" s="1">
        <f t="shared" si="8"/>
        <v>97500</v>
      </c>
      <c r="AN21" s="1">
        <f t="shared" si="9"/>
        <v>107250</v>
      </c>
      <c r="AO21" s="1">
        <f t="shared" si="10"/>
        <v>1179750</v>
      </c>
    </row>
    <row r="22" spans="1:41" x14ac:dyDescent="0.25">
      <c r="A22" s="8">
        <f t="shared" si="11"/>
        <v>13</v>
      </c>
      <c r="B22" s="140" t="s">
        <v>39</v>
      </c>
      <c r="C22" s="141" t="s">
        <v>40</v>
      </c>
      <c r="D22" s="142" t="s">
        <v>41</v>
      </c>
      <c r="E22" s="143" t="s">
        <v>113</v>
      </c>
      <c r="F22" s="144">
        <v>1385</v>
      </c>
      <c r="G22" s="145">
        <v>0</v>
      </c>
      <c r="H22" s="146" t="s">
        <v>114</v>
      </c>
      <c r="I22" s="147" t="s">
        <v>115</v>
      </c>
      <c r="J22" s="146" t="s">
        <v>116</v>
      </c>
      <c r="K22" s="148" t="s">
        <v>117</v>
      </c>
      <c r="L22" s="152">
        <v>44706</v>
      </c>
      <c r="M22" s="147" t="s">
        <v>47</v>
      </c>
      <c r="N22" s="143" t="s">
        <v>118</v>
      </c>
      <c r="O22" s="150" t="s">
        <v>90</v>
      </c>
      <c r="P22" s="147" t="s">
        <v>50</v>
      </c>
      <c r="Q22" s="153">
        <v>44690</v>
      </c>
      <c r="R22" s="153">
        <v>45420</v>
      </c>
      <c r="S22" s="147" t="s">
        <v>53</v>
      </c>
      <c r="T22" s="143">
        <v>10810810.81081081</v>
      </c>
      <c r="U22" s="51">
        <f t="shared" si="1"/>
        <v>1189189.1891891891</v>
      </c>
      <c r="V22" s="52">
        <f t="shared" si="4"/>
        <v>-1081081.0810810809</v>
      </c>
      <c r="W22" s="52">
        <f t="shared" si="2"/>
        <v>9729729.7297297288</v>
      </c>
      <c r="X22" s="49" t="s">
        <v>38</v>
      </c>
      <c r="Y22" s="53">
        <f t="shared" si="5"/>
        <v>12000000</v>
      </c>
      <c r="Z22" s="48">
        <f t="shared" si="3"/>
        <v>10810810.81081081</v>
      </c>
      <c r="AA22" s="53">
        <f>Februari!AE22</f>
        <v>0</v>
      </c>
      <c r="AB22" s="53"/>
      <c r="AC22" s="53"/>
      <c r="AD22" s="53">
        <f t="shared" si="6"/>
        <v>0</v>
      </c>
      <c r="AE22" s="53">
        <f t="shared" si="7"/>
        <v>0</v>
      </c>
      <c r="AF22" s="54" t="s">
        <v>38</v>
      </c>
      <c r="AH22" s="351"/>
      <c r="AI22" s="351"/>
      <c r="AK22" s="143" t="s">
        <v>118</v>
      </c>
      <c r="AL22" s="351">
        <v>10810810.81081081</v>
      </c>
      <c r="AM22" s="1">
        <f t="shared" si="8"/>
        <v>1081081.0810810809</v>
      </c>
      <c r="AN22" s="1">
        <f t="shared" si="9"/>
        <v>1189189.1891891891</v>
      </c>
      <c r="AO22" s="1">
        <f t="shared" si="10"/>
        <v>13081081.081081081</v>
      </c>
    </row>
    <row r="23" spans="1:41" x14ac:dyDescent="0.25">
      <c r="A23" s="8">
        <f t="shared" si="11"/>
        <v>14</v>
      </c>
      <c r="B23" s="140" t="s">
        <v>39</v>
      </c>
      <c r="C23" s="141" t="s">
        <v>40</v>
      </c>
      <c r="D23" s="142" t="s">
        <v>121</v>
      </c>
      <c r="E23" s="143" t="s">
        <v>122</v>
      </c>
      <c r="F23" s="144" t="s">
        <v>38</v>
      </c>
      <c r="G23" s="145">
        <v>0</v>
      </c>
      <c r="H23" s="146" t="s">
        <v>121</v>
      </c>
      <c r="I23" s="147" t="s">
        <v>38</v>
      </c>
      <c r="J23" s="146" t="s">
        <v>123</v>
      </c>
      <c r="K23" s="148" t="s">
        <v>124</v>
      </c>
      <c r="L23" s="152">
        <v>44706</v>
      </c>
      <c r="M23" s="147" t="s">
        <v>47</v>
      </c>
      <c r="N23" s="143" t="s">
        <v>125</v>
      </c>
      <c r="O23" s="150" t="s">
        <v>126</v>
      </c>
      <c r="P23" s="147" t="s">
        <v>50</v>
      </c>
      <c r="Q23" s="153" t="s">
        <v>127</v>
      </c>
      <c r="R23" s="153" t="s">
        <v>128</v>
      </c>
      <c r="S23" s="147" t="s">
        <v>53</v>
      </c>
      <c r="T23" s="143">
        <v>84000000</v>
      </c>
      <c r="U23" s="51">
        <f t="shared" si="1"/>
        <v>9240000</v>
      </c>
      <c r="V23" s="52">
        <f t="shared" si="4"/>
        <v>-8400000</v>
      </c>
      <c r="W23" s="52">
        <f t="shared" si="2"/>
        <v>75600000</v>
      </c>
      <c r="X23" s="49" t="s">
        <v>38</v>
      </c>
      <c r="Y23" s="53">
        <f t="shared" si="5"/>
        <v>93240000</v>
      </c>
      <c r="Z23" s="48">
        <f t="shared" si="3"/>
        <v>84000000</v>
      </c>
      <c r="AA23" s="53">
        <f>Februari!AE23</f>
        <v>0</v>
      </c>
      <c r="AB23" s="53"/>
      <c r="AC23" s="53"/>
      <c r="AD23" s="53">
        <f t="shared" si="6"/>
        <v>0</v>
      </c>
      <c r="AE23" s="53">
        <f t="shared" si="7"/>
        <v>0</v>
      </c>
      <c r="AF23" s="54"/>
      <c r="AH23" s="351"/>
      <c r="AI23" s="351"/>
      <c r="AK23" s="143" t="s">
        <v>125</v>
      </c>
      <c r="AL23" s="351">
        <v>84000000</v>
      </c>
      <c r="AM23" s="1">
        <f t="shared" si="8"/>
        <v>8400000</v>
      </c>
      <c r="AN23" s="1">
        <f t="shared" si="9"/>
        <v>9240000</v>
      </c>
      <c r="AO23" s="1">
        <f t="shared" si="10"/>
        <v>101640000</v>
      </c>
    </row>
    <row r="24" spans="1:41" x14ac:dyDescent="0.25">
      <c r="A24" s="315">
        <f t="shared" si="11"/>
        <v>15</v>
      </c>
      <c r="B24" s="140" t="s">
        <v>39</v>
      </c>
      <c r="C24" s="141" t="s">
        <v>40</v>
      </c>
      <c r="D24" s="34"/>
      <c r="E24" s="7" t="s">
        <v>119</v>
      </c>
      <c r="F24" s="35"/>
      <c r="G24" s="193"/>
      <c r="H24" s="194"/>
      <c r="I24" s="5"/>
      <c r="J24" s="194"/>
      <c r="K24" s="38"/>
      <c r="L24" s="184"/>
      <c r="M24" s="5"/>
      <c r="N24" s="7"/>
      <c r="O24" s="4"/>
      <c r="P24" s="5"/>
      <c r="Q24" s="195"/>
      <c r="R24" s="195"/>
      <c r="S24" s="5"/>
      <c r="T24" s="7">
        <v>37696338.002457023</v>
      </c>
      <c r="U24" s="51">
        <f t="shared" si="1"/>
        <v>4146597.1802702723</v>
      </c>
      <c r="V24" s="52">
        <f t="shared" si="4"/>
        <v>-3769633.8002457023</v>
      </c>
      <c r="W24" s="52">
        <f t="shared" si="2"/>
        <v>33926704.20221132</v>
      </c>
      <c r="X24" s="49" t="s">
        <v>38</v>
      </c>
      <c r="Y24" s="53">
        <f t="shared" si="5"/>
        <v>41842935.182727292</v>
      </c>
      <c r="Z24" s="48">
        <f t="shared" si="3"/>
        <v>37696338.002457023</v>
      </c>
      <c r="AA24" s="53">
        <f>Februari!AE24</f>
        <v>0</v>
      </c>
      <c r="AB24" s="46"/>
      <c r="AC24" s="46"/>
      <c r="AD24" s="53">
        <f t="shared" si="6"/>
        <v>0</v>
      </c>
      <c r="AE24" s="53">
        <f t="shared" si="7"/>
        <v>0</v>
      </c>
      <c r="AF24" s="196"/>
      <c r="AH24" s="351"/>
      <c r="AI24" s="351"/>
      <c r="AK24" s="7"/>
      <c r="AL24" s="351">
        <v>37696338.002457023</v>
      </c>
      <c r="AM24" s="1">
        <f t="shared" si="8"/>
        <v>3769633.8002457023</v>
      </c>
      <c r="AN24" s="1">
        <f t="shared" si="9"/>
        <v>4146597.1802702723</v>
      </c>
      <c r="AO24" s="1">
        <f t="shared" si="10"/>
        <v>45612568.982972994</v>
      </c>
    </row>
    <row r="25" spans="1:41" x14ac:dyDescent="0.25">
      <c r="A25" s="334"/>
      <c r="B25" s="9"/>
      <c r="C25" s="10"/>
      <c r="D25" s="11"/>
      <c r="E25" s="12"/>
      <c r="F25" s="13"/>
      <c r="G25" s="13"/>
      <c r="H25" s="13">
        <v>0</v>
      </c>
      <c r="I25" s="13"/>
      <c r="J25" s="13"/>
      <c r="K25" s="13"/>
      <c r="L25" s="155"/>
      <c r="M25" s="13"/>
      <c r="N25" s="13"/>
      <c r="O25" s="13"/>
      <c r="P25" s="13"/>
      <c r="Q25" s="155"/>
      <c r="R25" s="155"/>
      <c r="S25" s="13"/>
      <c r="T25" s="13">
        <f>SUM(T10:T24)</f>
        <v>595266568.41277647</v>
      </c>
      <c r="U25" s="13">
        <f t="shared" ref="U25:AE25" si="12">SUM(U10:U24)</f>
        <v>65479322.525405414</v>
      </c>
      <c r="V25" s="13">
        <f t="shared" si="12"/>
        <v>-59526656.841277637</v>
      </c>
      <c r="W25" s="13">
        <f t="shared" si="12"/>
        <v>535739911.57149881</v>
      </c>
      <c r="X25" s="13">
        <f t="shared" si="12"/>
        <v>0</v>
      </c>
      <c r="Y25" s="13">
        <f t="shared" si="12"/>
        <v>660745890.93818188</v>
      </c>
      <c r="Z25" s="13">
        <f t="shared" si="12"/>
        <v>595266568.41277647</v>
      </c>
      <c r="AA25" s="13">
        <f t="shared" si="12"/>
        <v>96846848.039279282</v>
      </c>
      <c r="AB25" s="13">
        <f t="shared" si="12"/>
        <v>0</v>
      </c>
      <c r="AC25" s="13">
        <f t="shared" si="12"/>
        <v>0</v>
      </c>
      <c r="AD25" s="13">
        <f t="shared" si="12"/>
        <v>0</v>
      </c>
      <c r="AE25" s="13">
        <f t="shared" si="12"/>
        <v>96846848.039279282</v>
      </c>
      <c r="AF25" s="55">
        <v>0</v>
      </c>
      <c r="AH25" s="351"/>
      <c r="AI25" s="351"/>
      <c r="AK25" s="13"/>
      <c r="AL25" s="351">
        <v>595266568.41277647</v>
      </c>
      <c r="AM25" s="1">
        <f t="shared" si="8"/>
        <v>59526656.841277651</v>
      </c>
      <c r="AN25" s="1">
        <f t="shared" si="9"/>
        <v>65479322.525405414</v>
      </c>
      <c r="AO25" s="1">
        <f t="shared" si="10"/>
        <v>720272547.77945948</v>
      </c>
    </row>
    <row r="26" spans="1:41" x14ac:dyDescent="0.25">
      <c r="A26" s="14" t="s">
        <v>129</v>
      </c>
      <c r="B26" s="15"/>
      <c r="C26" s="16"/>
      <c r="D26" s="17"/>
      <c r="E26" s="18"/>
      <c r="F26" s="19"/>
      <c r="G26" s="20"/>
      <c r="H26" s="21"/>
      <c r="I26" s="22"/>
      <c r="J26" s="21"/>
      <c r="K26" s="23"/>
      <c r="L26" s="156"/>
      <c r="M26" s="22"/>
      <c r="N26" s="18"/>
      <c r="O26" s="24"/>
      <c r="P26" s="22"/>
      <c r="Q26" s="156"/>
      <c r="R26" s="156"/>
      <c r="S26" s="22"/>
      <c r="T26" s="18"/>
      <c r="U26" s="56"/>
      <c r="V26" s="52"/>
      <c r="W26" s="56"/>
      <c r="X26" s="58"/>
      <c r="Y26" s="59"/>
      <c r="Z26" s="56"/>
      <c r="AA26" s="53">
        <f>Februari!AE26</f>
        <v>0</v>
      </c>
      <c r="AB26" s="59"/>
      <c r="AC26" s="59"/>
      <c r="AD26" s="59"/>
      <c r="AE26" s="59"/>
      <c r="AF26" s="57"/>
      <c r="AH26" s="351"/>
      <c r="AI26" s="351"/>
      <c r="AK26" s="18"/>
      <c r="AL26" s="351"/>
      <c r="AM26" s="1">
        <f t="shared" si="8"/>
        <v>0</v>
      </c>
      <c r="AN26" s="1">
        <f t="shared" si="9"/>
        <v>0</v>
      </c>
      <c r="AO26" s="1">
        <f t="shared" si="10"/>
        <v>0</v>
      </c>
    </row>
    <row r="27" spans="1:41" x14ac:dyDescent="0.25">
      <c r="A27" s="8">
        <v>1</v>
      </c>
      <c r="B27" s="140" t="s">
        <v>39</v>
      </c>
      <c r="C27" s="141" t="s">
        <v>130</v>
      </c>
      <c r="D27" s="142" t="s">
        <v>131</v>
      </c>
      <c r="E27" s="143" t="s">
        <v>132</v>
      </c>
      <c r="F27" s="144">
        <v>530</v>
      </c>
      <c r="G27" s="145">
        <v>0</v>
      </c>
      <c r="H27" s="146" t="s">
        <v>133</v>
      </c>
      <c r="I27" s="25" t="s">
        <v>134</v>
      </c>
      <c r="J27" s="146" t="s">
        <v>135</v>
      </c>
      <c r="K27" s="26" t="s">
        <v>136</v>
      </c>
      <c r="L27" s="149">
        <v>44508</v>
      </c>
      <c r="M27" s="147" t="s">
        <v>47</v>
      </c>
      <c r="N27" s="148" t="s">
        <v>137</v>
      </c>
      <c r="O27" s="150" t="s">
        <v>138</v>
      </c>
      <c r="P27" s="147" t="s">
        <v>50</v>
      </c>
      <c r="Q27" s="151">
        <v>44508</v>
      </c>
      <c r="R27" s="151">
        <v>44872</v>
      </c>
      <c r="S27" s="147" t="s">
        <v>53</v>
      </c>
      <c r="T27" s="143">
        <v>3470000</v>
      </c>
      <c r="U27" s="51">
        <f>T27*11%</f>
        <v>381700</v>
      </c>
      <c r="V27" s="52">
        <f>(T27*10%)*(-1)</f>
        <v>-347000</v>
      </c>
      <c r="W27" s="52">
        <f>T27+V27</f>
        <v>3123000</v>
      </c>
      <c r="X27" s="61"/>
      <c r="Y27" s="62">
        <f>T27+U27</f>
        <v>3851700</v>
      </c>
      <c r="Z27" s="51">
        <f>T27</f>
        <v>3470000</v>
      </c>
      <c r="AA27" s="53">
        <f>Februari!AE27</f>
        <v>0</v>
      </c>
      <c r="AB27" s="62"/>
      <c r="AC27" s="62"/>
      <c r="AD27" s="53">
        <f>AB27+AC27</f>
        <v>0</v>
      </c>
      <c r="AE27" s="53">
        <f>AA27+AD27</f>
        <v>0</v>
      </c>
      <c r="AF27" s="61"/>
      <c r="AH27" s="351"/>
      <c r="AI27" s="351"/>
      <c r="AK27" s="148" t="s">
        <v>137</v>
      </c>
      <c r="AL27" s="351">
        <v>3470000</v>
      </c>
      <c r="AM27" s="1">
        <f t="shared" si="8"/>
        <v>347000</v>
      </c>
      <c r="AN27" s="1">
        <f t="shared" si="9"/>
        <v>381700</v>
      </c>
      <c r="AO27" s="1">
        <f t="shared" si="10"/>
        <v>4198700</v>
      </c>
    </row>
    <row r="28" spans="1:41" x14ac:dyDescent="0.25">
      <c r="A28" s="8">
        <f t="shared" ref="A28:A63" si="13">+A27+1</f>
        <v>2</v>
      </c>
      <c r="B28" s="140" t="s">
        <v>39</v>
      </c>
      <c r="C28" s="141" t="s">
        <v>130</v>
      </c>
      <c r="D28" s="142" t="s">
        <v>131</v>
      </c>
      <c r="E28" s="143" t="s">
        <v>132</v>
      </c>
      <c r="F28" s="144">
        <v>80</v>
      </c>
      <c r="G28" s="145">
        <v>0</v>
      </c>
      <c r="H28" s="146" t="s">
        <v>133</v>
      </c>
      <c r="I28" s="25" t="s">
        <v>134</v>
      </c>
      <c r="J28" s="146" t="s">
        <v>135</v>
      </c>
      <c r="K28" s="26" t="s">
        <v>139</v>
      </c>
      <c r="L28" s="149">
        <v>44508</v>
      </c>
      <c r="M28" s="147" t="s">
        <v>47</v>
      </c>
      <c r="N28" s="148" t="s">
        <v>140</v>
      </c>
      <c r="O28" s="150" t="s">
        <v>138</v>
      </c>
      <c r="P28" s="147" t="s">
        <v>50</v>
      </c>
      <c r="Q28" s="151">
        <v>44508</v>
      </c>
      <c r="R28" s="151">
        <v>44872</v>
      </c>
      <c r="S28" s="147" t="s">
        <v>53</v>
      </c>
      <c r="T28" s="143">
        <v>907272.72727272718</v>
      </c>
      <c r="U28" s="51">
        <f t="shared" ref="U28:U60" si="14">T28*11%</f>
        <v>99799.999999999985</v>
      </c>
      <c r="V28" s="52">
        <f t="shared" ref="V28:V61" si="15">(T28*10%)*(-1)</f>
        <v>-90727.272727272721</v>
      </c>
      <c r="W28" s="52">
        <f t="shared" ref="W28:W62" si="16">T28+V28</f>
        <v>816545.45454545447</v>
      </c>
      <c r="X28" s="61"/>
      <c r="Y28" s="62">
        <f t="shared" ref="Y28:Y75" si="17">T28+U28</f>
        <v>1007072.7272727272</v>
      </c>
      <c r="Z28" s="51">
        <f t="shared" ref="Z28:Z75" si="18">T28</f>
        <v>907272.72727272718</v>
      </c>
      <c r="AA28" s="53">
        <f>Februari!AE28</f>
        <v>0</v>
      </c>
      <c r="AB28" s="62"/>
      <c r="AC28" s="62"/>
      <c r="AD28" s="53">
        <f t="shared" ref="AD28:AD61" si="19">AB28+AC28</f>
        <v>0</v>
      </c>
      <c r="AE28" s="53">
        <f t="shared" ref="AE28:AE61" si="20">AA28+AD28</f>
        <v>0</v>
      </c>
      <c r="AF28" s="61"/>
      <c r="AH28" s="351"/>
      <c r="AI28" s="351"/>
      <c r="AK28" s="148" t="s">
        <v>140</v>
      </c>
      <c r="AL28" s="351">
        <v>907272.72727272718</v>
      </c>
      <c r="AM28" s="1">
        <f t="shared" si="8"/>
        <v>90727.272727272721</v>
      </c>
      <c r="AN28" s="1">
        <f t="shared" si="9"/>
        <v>99799.999999999985</v>
      </c>
      <c r="AO28" s="1">
        <f t="shared" si="10"/>
        <v>1097799.9999999998</v>
      </c>
    </row>
    <row r="29" spans="1:41" x14ac:dyDescent="0.25">
      <c r="A29" s="8">
        <f t="shared" si="13"/>
        <v>3</v>
      </c>
      <c r="B29" s="140" t="s">
        <v>39</v>
      </c>
      <c r="C29" s="141" t="s">
        <v>130</v>
      </c>
      <c r="D29" s="142" t="s">
        <v>131</v>
      </c>
      <c r="E29" s="143" t="s">
        <v>132</v>
      </c>
      <c r="F29" s="144">
        <v>82</v>
      </c>
      <c r="G29" s="145">
        <v>0</v>
      </c>
      <c r="H29" s="146" t="s">
        <v>133</v>
      </c>
      <c r="I29" s="25" t="s">
        <v>134</v>
      </c>
      <c r="J29" s="146" t="s">
        <v>135</v>
      </c>
      <c r="K29" s="26" t="s">
        <v>141</v>
      </c>
      <c r="L29" s="149">
        <v>44508</v>
      </c>
      <c r="M29" s="147" t="s">
        <v>47</v>
      </c>
      <c r="N29" s="148" t="s">
        <v>142</v>
      </c>
      <c r="O29" s="150" t="s">
        <v>138</v>
      </c>
      <c r="P29" s="147" t="s">
        <v>50</v>
      </c>
      <c r="Q29" s="151">
        <v>44508</v>
      </c>
      <c r="R29" s="151">
        <v>44872</v>
      </c>
      <c r="S29" s="147" t="s">
        <v>53</v>
      </c>
      <c r="T29" s="143">
        <v>580000</v>
      </c>
      <c r="U29" s="51">
        <f t="shared" si="14"/>
        <v>63800</v>
      </c>
      <c r="V29" s="52">
        <f t="shared" si="15"/>
        <v>-58000</v>
      </c>
      <c r="W29" s="52">
        <f t="shared" si="16"/>
        <v>522000</v>
      </c>
      <c r="X29" s="61"/>
      <c r="Y29" s="62">
        <f t="shared" si="17"/>
        <v>643800</v>
      </c>
      <c r="Z29" s="51">
        <f t="shared" si="18"/>
        <v>580000</v>
      </c>
      <c r="AA29" s="53">
        <f>Februari!AE29</f>
        <v>0</v>
      </c>
      <c r="AB29" s="62"/>
      <c r="AC29" s="62"/>
      <c r="AD29" s="53">
        <f t="shared" si="19"/>
        <v>0</v>
      </c>
      <c r="AE29" s="53">
        <f t="shared" si="20"/>
        <v>0</v>
      </c>
      <c r="AF29" s="61"/>
      <c r="AH29" s="351"/>
      <c r="AI29" s="351"/>
      <c r="AK29" s="148" t="s">
        <v>142</v>
      </c>
      <c r="AL29" s="351">
        <v>580000</v>
      </c>
      <c r="AM29" s="1">
        <f t="shared" si="8"/>
        <v>58000</v>
      </c>
      <c r="AN29" s="1">
        <f t="shared" si="9"/>
        <v>63800</v>
      </c>
      <c r="AO29" s="1">
        <f t="shared" si="10"/>
        <v>701800</v>
      </c>
    </row>
    <row r="30" spans="1:41" x14ac:dyDescent="0.25">
      <c r="A30" s="8">
        <f t="shared" si="13"/>
        <v>4</v>
      </c>
      <c r="B30" s="140" t="s">
        <v>39</v>
      </c>
      <c r="C30" s="141" t="s">
        <v>130</v>
      </c>
      <c r="D30" s="142" t="s">
        <v>131</v>
      </c>
      <c r="E30" s="143" t="s">
        <v>132</v>
      </c>
      <c r="F30" s="144">
        <v>100</v>
      </c>
      <c r="G30" s="145">
        <v>0</v>
      </c>
      <c r="H30" s="146" t="s">
        <v>133</v>
      </c>
      <c r="I30" s="25" t="s">
        <v>134</v>
      </c>
      <c r="J30" s="146" t="s">
        <v>135</v>
      </c>
      <c r="K30" s="26" t="s">
        <v>143</v>
      </c>
      <c r="L30" s="149">
        <v>44508</v>
      </c>
      <c r="M30" s="147" t="s">
        <v>47</v>
      </c>
      <c r="N30" s="148" t="s">
        <v>144</v>
      </c>
      <c r="O30" s="150" t="s">
        <v>138</v>
      </c>
      <c r="P30" s="147" t="s">
        <v>50</v>
      </c>
      <c r="Q30" s="151">
        <v>44508</v>
      </c>
      <c r="R30" s="151">
        <v>44872</v>
      </c>
      <c r="S30" s="147" t="s">
        <v>53</v>
      </c>
      <c r="T30" s="143">
        <v>1030909.0909090908</v>
      </c>
      <c r="U30" s="51">
        <f t="shared" si="14"/>
        <v>113399.99999999999</v>
      </c>
      <c r="V30" s="52">
        <f t="shared" si="15"/>
        <v>-103090.90909090909</v>
      </c>
      <c r="W30" s="52">
        <f t="shared" si="16"/>
        <v>927818.18181818177</v>
      </c>
      <c r="X30" s="61"/>
      <c r="Y30" s="62">
        <f t="shared" si="17"/>
        <v>1144309.0909090908</v>
      </c>
      <c r="Z30" s="51">
        <f t="shared" si="18"/>
        <v>1030909.0909090908</v>
      </c>
      <c r="AA30" s="53">
        <f>Februari!AE30</f>
        <v>0</v>
      </c>
      <c r="AB30" s="62"/>
      <c r="AC30" s="62"/>
      <c r="AD30" s="53">
        <f t="shared" si="19"/>
        <v>0</v>
      </c>
      <c r="AE30" s="53">
        <f t="shared" si="20"/>
        <v>0</v>
      </c>
      <c r="AF30" s="61"/>
      <c r="AH30" s="351"/>
      <c r="AI30" s="351"/>
      <c r="AK30" s="148" t="s">
        <v>144</v>
      </c>
      <c r="AL30" s="351">
        <v>1030909.0909090908</v>
      </c>
      <c r="AM30" s="1">
        <f t="shared" si="8"/>
        <v>103090.90909090909</v>
      </c>
      <c r="AN30" s="1">
        <f t="shared" si="9"/>
        <v>113399.99999999999</v>
      </c>
      <c r="AO30" s="1">
        <f t="shared" si="10"/>
        <v>1247400</v>
      </c>
    </row>
    <row r="31" spans="1:41" x14ac:dyDescent="0.25">
      <c r="A31" s="8">
        <f t="shared" si="13"/>
        <v>5</v>
      </c>
      <c r="B31" s="140" t="s">
        <v>39</v>
      </c>
      <c r="C31" s="141" t="s">
        <v>130</v>
      </c>
      <c r="D31" s="142" t="s">
        <v>131</v>
      </c>
      <c r="E31" s="143" t="s">
        <v>132</v>
      </c>
      <c r="F31" s="144">
        <v>150</v>
      </c>
      <c r="G31" s="145">
        <v>0</v>
      </c>
      <c r="H31" s="146" t="s">
        <v>133</v>
      </c>
      <c r="I31" s="25" t="s">
        <v>134</v>
      </c>
      <c r="J31" s="146" t="s">
        <v>135</v>
      </c>
      <c r="K31" s="26" t="s">
        <v>489</v>
      </c>
      <c r="L31" s="149">
        <v>44914</v>
      </c>
      <c r="M31" s="147" t="s">
        <v>47</v>
      </c>
      <c r="N31" s="148" t="s">
        <v>146</v>
      </c>
      <c r="O31" s="150" t="s">
        <v>138</v>
      </c>
      <c r="P31" s="147" t="s">
        <v>50</v>
      </c>
      <c r="Q31" s="149">
        <v>44914</v>
      </c>
      <c r="R31" s="151">
        <v>45278</v>
      </c>
      <c r="S31" s="147" t="s">
        <v>53</v>
      </c>
      <c r="T31" s="143">
        <v>865667</v>
      </c>
      <c r="U31" s="51">
        <f t="shared" si="14"/>
        <v>95223.37</v>
      </c>
      <c r="V31" s="52">
        <f t="shared" si="15"/>
        <v>-86566.700000000012</v>
      </c>
      <c r="W31" s="52">
        <f t="shared" si="16"/>
        <v>779100.3</v>
      </c>
      <c r="X31" s="61"/>
      <c r="Y31" s="62">
        <f t="shared" si="17"/>
        <v>960890.37</v>
      </c>
      <c r="Z31" s="51">
        <f t="shared" si="18"/>
        <v>865667</v>
      </c>
      <c r="AA31" s="53">
        <f>Februari!AE31</f>
        <v>0</v>
      </c>
      <c r="AB31" s="62"/>
      <c r="AC31" s="62"/>
      <c r="AD31" s="53">
        <f t="shared" si="19"/>
        <v>0</v>
      </c>
      <c r="AE31" s="53">
        <f t="shared" si="20"/>
        <v>0</v>
      </c>
      <c r="AF31" s="61"/>
      <c r="AH31" s="351"/>
      <c r="AI31" s="351"/>
      <c r="AK31" s="148" t="s">
        <v>146</v>
      </c>
      <c r="AL31" s="351">
        <v>865667</v>
      </c>
      <c r="AM31" s="1">
        <f t="shared" si="8"/>
        <v>86566.700000000012</v>
      </c>
      <c r="AN31" s="1">
        <f t="shared" si="9"/>
        <v>95223.37</v>
      </c>
      <c r="AO31" s="1">
        <f t="shared" si="10"/>
        <v>1047457.07</v>
      </c>
    </row>
    <row r="32" spans="1:41" x14ac:dyDescent="0.25">
      <c r="A32" s="8">
        <f t="shared" si="13"/>
        <v>6</v>
      </c>
      <c r="B32" s="140" t="s">
        <v>39</v>
      </c>
      <c r="C32" s="141" t="s">
        <v>130</v>
      </c>
      <c r="D32" s="142" t="s">
        <v>131</v>
      </c>
      <c r="E32" s="143" t="s">
        <v>132</v>
      </c>
      <c r="F32" s="144">
        <v>559</v>
      </c>
      <c r="G32" s="145">
        <v>0</v>
      </c>
      <c r="H32" s="146" t="s">
        <v>133</v>
      </c>
      <c r="I32" s="25" t="s">
        <v>134</v>
      </c>
      <c r="J32" s="146" t="s">
        <v>135</v>
      </c>
      <c r="K32" s="26" t="s">
        <v>489</v>
      </c>
      <c r="L32" s="149">
        <v>44914</v>
      </c>
      <c r="M32" s="147" t="s">
        <v>47</v>
      </c>
      <c r="N32" s="148" t="s">
        <v>148</v>
      </c>
      <c r="O32" s="150" t="s">
        <v>138</v>
      </c>
      <c r="P32" s="147" t="s">
        <v>50</v>
      </c>
      <c r="Q32" s="149">
        <v>44914</v>
      </c>
      <c r="R32" s="151">
        <v>45278</v>
      </c>
      <c r="S32" s="147" t="s">
        <v>53</v>
      </c>
      <c r="T32" s="143">
        <v>8161818.1818181826</v>
      </c>
      <c r="U32" s="51">
        <f t="shared" si="14"/>
        <v>897800.00000000012</v>
      </c>
      <c r="V32" s="52">
        <f t="shared" si="15"/>
        <v>-816181.81818181835</v>
      </c>
      <c r="W32" s="52">
        <f t="shared" si="16"/>
        <v>7345636.3636363642</v>
      </c>
      <c r="X32" s="61"/>
      <c r="Y32" s="62">
        <f t="shared" si="17"/>
        <v>9059618.1818181835</v>
      </c>
      <c r="Z32" s="51">
        <f t="shared" si="18"/>
        <v>8161818.1818181826</v>
      </c>
      <c r="AA32" s="53">
        <f>Februari!AE32</f>
        <v>0</v>
      </c>
      <c r="AB32" s="62"/>
      <c r="AC32" s="62"/>
      <c r="AD32" s="53">
        <f t="shared" si="19"/>
        <v>0</v>
      </c>
      <c r="AE32" s="53">
        <f t="shared" si="20"/>
        <v>0</v>
      </c>
      <c r="AF32" s="61"/>
      <c r="AH32" s="351"/>
      <c r="AI32" s="351"/>
      <c r="AK32" s="148" t="s">
        <v>148</v>
      </c>
      <c r="AL32" s="351">
        <v>8161818.1818181826</v>
      </c>
      <c r="AM32" s="1">
        <f t="shared" si="8"/>
        <v>816181.81818181835</v>
      </c>
      <c r="AN32" s="1">
        <f t="shared" si="9"/>
        <v>897800.00000000012</v>
      </c>
      <c r="AO32" s="1">
        <f t="shared" si="10"/>
        <v>9875800</v>
      </c>
    </row>
    <row r="33" spans="1:41" x14ac:dyDescent="0.25">
      <c r="A33" s="8">
        <f t="shared" si="13"/>
        <v>7</v>
      </c>
      <c r="B33" s="140" t="s">
        <v>39</v>
      </c>
      <c r="C33" s="141" t="s">
        <v>130</v>
      </c>
      <c r="D33" s="142" t="s">
        <v>131</v>
      </c>
      <c r="E33" s="143" t="s">
        <v>132</v>
      </c>
      <c r="F33" s="144">
        <v>50</v>
      </c>
      <c r="G33" s="145">
        <v>0</v>
      </c>
      <c r="H33" s="146" t="s">
        <v>133</v>
      </c>
      <c r="I33" s="25" t="s">
        <v>134</v>
      </c>
      <c r="J33" s="146" t="s">
        <v>135</v>
      </c>
      <c r="K33" s="148" t="s">
        <v>490</v>
      </c>
      <c r="L33" s="149">
        <v>44824</v>
      </c>
      <c r="M33" s="147" t="s">
        <v>47</v>
      </c>
      <c r="N33" s="148" t="s">
        <v>150</v>
      </c>
      <c r="O33" s="150" t="s">
        <v>138</v>
      </c>
      <c r="P33" s="147" t="s">
        <v>50</v>
      </c>
      <c r="Q33" s="149">
        <v>44824</v>
      </c>
      <c r="R33" s="151">
        <v>45188</v>
      </c>
      <c r="S33" s="147" t="s">
        <v>53</v>
      </c>
      <c r="T33" s="143">
        <v>500000</v>
      </c>
      <c r="U33" s="51">
        <f t="shared" si="14"/>
        <v>55000</v>
      </c>
      <c r="V33" s="52">
        <f t="shared" si="15"/>
        <v>-50000</v>
      </c>
      <c r="W33" s="52">
        <f t="shared" si="16"/>
        <v>450000</v>
      </c>
      <c r="X33" s="61"/>
      <c r="Y33" s="62">
        <f t="shared" si="17"/>
        <v>555000</v>
      </c>
      <c r="Z33" s="51">
        <f t="shared" si="18"/>
        <v>500000</v>
      </c>
      <c r="AA33" s="53">
        <f>Februari!AE33</f>
        <v>0</v>
      </c>
      <c r="AB33" s="62"/>
      <c r="AC33" s="62"/>
      <c r="AD33" s="53">
        <f t="shared" si="19"/>
        <v>0</v>
      </c>
      <c r="AE33" s="53">
        <f t="shared" si="20"/>
        <v>0</v>
      </c>
      <c r="AF33" s="61"/>
      <c r="AH33" s="351"/>
      <c r="AI33" s="351"/>
      <c r="AK33" s="148" t="s">
        <v>150</v>
      </c>
      <c r="AL33" s="351">
        <v>500000</v>
      </c>
      <c r="AM33" s="1">
        <f t="shared" si="8"/>
        <v>50000</v>
      </c>
      <c r="AN33" s="1">
        <f t="shared" si="9"/>
        <v>55000</v>
      </c>
      <c r="AO33" s="1">
        <f t="shared" si="10"/>
        <v>605000</v>
      </c>
    </row>
    <row r="34" spans="1:41" x14ac:dyDescent="0.25">
      <c r="A34" s="8">
        <f t="shared" si="13"/>
        <v>8</v>
      </c>
      <c r="B34" s="140" t="s">
        <v>39</v>
      </c>
      <c r="C34" s="141" t="s">
        <v>130</v>
      </c>
      <c r="D34" s="142" t="s">
        <v>131</v>
      </c>
      <c r="E34" s="143" t="s">
        <v>132</v>
      </c>
      <c r="F34" s="144">
        <v>351.86</v>
      </c>
      <c r="G34" s="145">
        <v>0</v>
      </c>
      <c r="H34" s="146" t="s">
        <v>133</v>
      </c>
      <c r="I34" s="25" t="s">
        <v>134</v>
      </c>
      <c r="J34" s="146" t="s">
        <v>135</v>
      </c>
      <c r="K34" s="157" t="s">
        <v>151</v>
      </c>
      <c r="L34" s="149">
        <v>44508</v>
      </c>
      <c r="M34" s="147" t="s">
        <v>47</v>
      </c>
      <c r="N34" s="148" t="s">
        <v>152</v>
      </c>
      <c r="O34" s="150" t="s">
        <v>138</v>
      </c>
      <c r="P34" s="147" t="s">
        <v>50</v>
      </c>
      <c r="Q34" s="151">
        <v>44508</v>
      </c>
      <c r="R34" s="151">
        <v>44872</v>
      </c>
      <c r="S34" s="147" t="s">
        <v>53</v>
      </c>
      <c r="T34" s="143">
        <v>3617272.7272727271</v>
      </c>
      <c r="U34" s="51">
        <f t="shared" si="14"/>
        <v>397900</v>
      </c>
      <c r="V34" s="52">
        <f t="shared" si="15"/>
        <v>-361727.27272727271</v>
      </c>
      <c r="W34" s="52">
        <f t="shared" si="16"/>
        <v>3255545.4545454541</v>
      </c>
      <c r="X34" s="61"/>
      <c r="Y34" s="62">
        <f t="shared" si="17"/>
        <v>4015172.7272727271</v>
      </c>
      <c r="Z34" s="51">
        <f t="shared" si="18"/>
        <v>3617272.7272727271</v>
      </c>
      <c r="AA34" s="53">
        <f>Februari!AE34</f>
        <v>0</v>
      </c>
      <c r="AB34" s="62"/>
      <c r="AC34" s="62"/>
      <c r="AD34" s="53">
        <f t="shared" si="19"/>
        <v>0</v>
      </c>
      <c r="AE34" s="53">
        <f t="shared" si="20"/>
        <v>0</v>
      </c>
      <c r="AF34" s="61"/>
      <c r="AH34" s="351"/>
      <c r="AI34" s="351"/>
      <c r="AK34" s="148" t="s">
        <v>152</v>
      </c>
      <c r="AL34" s="351">
        <v>3617272.7272727271</v>
      </c>
      <c r="AM34" s="1">
        <f t="shared" si="8"/>
        <v>361727.27272727271</v>
      </c>
      <c r="AN34" s="1">
        <f t="shared" si="9"/>
        <v>397900</v>
      </c>
      <c r="AO34" s="1">
        <f t="shared" si="10"/>
        <v>4376900</v>
      </c>
    </row>
    <row r="35" spans="1:41" x14ac:dyDescent="0.25">
      <c r="A35" s="8">
        <f t="shared" si="13"/>
        <v>9</v>
      </c>
      <c r="B35" s="140" t="s">
        <v>39</v>
      </c>
      <c r="C35" s="141" t="s">
        <v>130</v>
      </c>
      <c r="D35" s="142" t="s">
        <v>131</v>
      </c>
      <c r="E35" s="143" t="s">
        <v>132</v>
      </c>
      <c r="F35" s="144">
        <v>135.21</v>
      </c>
      <c r="G35" s="145">
        <v>0</v>
      </c>
      <c r="H35" s="146" t="s">
        <v>133</v>
      </c>
      <c r="I35" s="25" t="s">
        <v>134</v>
      </c>
      <c r="J35" s="146" t="s">
        <v>135</v>
      </c>
      <c r="K35" s="26" t="s">
        <v>491</v>
      </c>
      <c r="L35" s="149">
        <v>44805</v>
      </c>
      <c r="M35" s="147" t="s">
        <v>47</v>
      </c>
      <c r="N35" s="148" t="s">
        <v>154</v>
      </c>
      <c r="O35" s="150" t="s">
        <v>138</v>
      </c>
      <c r="P35" s="147" t="s">
        <v>50</v>
      </c>
      <c r="Q35" s="149">
        <v>44805</v>
      </c>
      <c r="R35" s="149">
        <v>45169</v>
      </c>
      <c r="S35" s="147" t="s">
        <v>53</v>
      </c>
      <c r="T35" s="143">
        <v>995495</v>
      </c>
      <c r="U35" s="51">
        <f t="shared" si="14"/>
        <v>109504.45</v>
      </c>
      <c r="V35" s="52">
        <f t="shared" si="15"/>
        <v>-99549.5</v>
      </c>
      <c r="W35" s="52">
        <f t="shared" si="16"/>
        <v>895945.5</v>
      </c>
      <c r="X35" s="61"/>
      <c r="Y35" s="62">
        <f t="shared" si="17"/>
        <v>1104999.45</v>
      </c>
      <c r="Z35" s="51">
        <f t="shared" si="18"/>
        <v>995495</v>
      </c>
      <c r="AA35" s="53">
        <f>Februari!AE35</f>
        <v>0</v>
      </c>
      <c r="AB35" s="62"/>
      <c r="AC35" s="62"/>
      <c r="AD35" s="53">
        <f t="shared" si="19"/>
        <v>0</v>
      </c>
      <c r="AE35" s="53">
        <f t="shared" si="20"/>
        <v>0</v>
      </c>
      <c r="AF35" s="61"/>
      <c r="AH35" s="351" t="str">
        <f>N35</f>
        <v>ADE</v>
      </c>
      <c r="AI35" s="351">
        <v>500000</v>
      </c>
      <c r="AK35" s="148" t="s">
        <v>154</v>
      </c>
      <c r="AL35" s="351">
        <v>995495</v>
      </c>
      <c r="AM35" s="1">
        <f t="shared" si="8"/>
        <v>99549.5</v>
      </c>
      <c r="AN35" s="1">
        <f t="shared" si="9"/>
        <v>109504.45</v>
      </c>
      <c r="AO35" s="1">
        <f t="shared" si="10"/>
        <v>1204548.95</v>
      </c>
    </row>
    <row r="36" spans="1:41" x14ac:dyDescent="0.25">
      <c r="A36" s="8">
        <f t="shared" si="13"/>
        <v>10</v>
      </c>
      <c r="B36" s="140" t="s">
        <v>39</v>
      </c>
      <c r="C36" s="141" t="s">
        <v>130</v>
      </c>
      <c r="D36" s="142" t="s">
        <v>131</v>
      </c>
      <c r="E36" s="143" t="s">
        <v>132</v>
      </c>
      <c r="F36" s="144">
        <v>279</v>
      </c>
      <c r="G36" s="145">
        <v>0</v>
      </c>
      <c r="H36" s="146" t="s">
        <v>133</v>
      </c>
      <c r="I36" s="25" t="s">
        <v>134</v>
      </c>
      <c r="J36" s="146" t="s">
        <v>135</v>
      </c>
      <c r="K36" s="26" t="s">
        <v>155</v>
      </c>
      <c r="L36" s="149">
        <v>44508</v>
      </c>
      <c r="M36" s="147" t="s">
        <v>47</v>
      </c>
      <c r="N36" s="148" t="s">
        <v>156</v>
      </c>
      <c r="O36" s="150" t="s">
        <v>138</v>
      </c>
      <c r="P36" s="147" t="s">
        <v>50</v>
      </c>
      <c r="Q36" s="151">
        <v>44508</v>
      </c>
      <c r="R36" s="151">
        <v>44872</v>
      </c>
      <c r="S36" s="147" t="s">
        <v>53</v>
      </c>
      <c r="T36" s="143">
        <v>1554545.4545454544</v>
      </c>
      <c r="U36" s="51">
        <f t="shared" si="14"/>
        <v>170999.99999999997</v>
      </c>
      <c r="V36" s="52">
        <f t="shared" si="15"/>
        <v>-155454.54545454544</v>
      </c>
      <c r="W36" s="52">
        <f t="shared" si="16"/>
        <v>1399090.9090909089</v>
      </c>
      <c r="X36" s="61"/>
      <c r="Y36" s="62">
        <f t="shared" si="17"/>
        <v>1725545.4545454544</v>
      </c>
      <c r="Z36" s="51">
        <f t="shared" si="18"/>
        <v>1554545.4545454544</v>
      </c>
      <c r="AA36" s="53">
        <f>Februari!AE36</f>
        <v>0</v>
      </c>
      <c r="AB36" s="62"/>
      <c r="AC36" s="62"/>
      <c r="AD36" s="53">
        <f t="shared" si="19"/>
        <v>0</v>
      </c>
      <c r="AE36" s="53">
        <f t="shared" si="20"/>
        <v>0</v>
      </c>
      <c r="AF36" s="61"/>
      <c r="AH36" s="351"/>
      <c r="AI36" s="351"/>
      <c r="AK36" s="148" t="s">
        <v>156</v>
      </c>
      <c r="AL36" s="351">
        <v>1554545.4545454544</v>
      </c>
      <c r="AM36" s="1">
        <f t="shared" si="8"/>
        <v>155454.54545454544</v>
      </c>
      <c r="AN36" s="1">
        <f t="shared" si="9"/>
        <v>170999.99999999997</v>
      </c>
      <c r="AO36" s="1">
        <f t="shared" si="10"/>
        <v>1880999.9999999998</v>
      </c>
    </row>
    <row r="37" spans="1:41" x14ac:dyDescent="0.25">
      <c r="A37" s="8">
        <f t="shared" si="13"/>
        <v>11</v>
      </c>
      <c r="B37" s="140" t="s">
        <v>39</v>
      </c>
      <c r="C37" s="141" t="s">
        <v>130</v>
      </c>
      <c r="D37" s="142" t="s">
        <v>131</v>
      </c>
      <c r="E37" s="143" t="s">
        <v>132</v>
      </c>
      <c r="F37" s="144">
        <v>150</v>
      </c>
      <c r="G37" s="145">
        <v>0</v>
      </c>
      <c r="H37" s="146" t="s">
        <v>133</v>
      </c>
      <c r="I37" s="25" t="s">
        <v>134</v>
      </c>
      <c r="J37" s="146" t="s">
        <v>157</v>
      </c>
      <c r="K37" s="26" t="s">
        <v>489</v>
      </c>
      <c r="L37" s="149">
        <v>44914</v>
      </c>
      <c r="M37" s="147" t="s">
        <v>47</v>
      </c>
      <c r="N37" s="148" t="s">
        <v>159</v>
      </c>
      <c r="O37" s="150" t="s">
        <v>133</v>
      </c>
      <c r="P37" s="147" t="s">
        <v>50</v>
      </c>
      <c r="Q37" s="149">
        <v>44914</v>
      </c>
      <c r="R37" s="151">
        <v>45278</v>
      </c>
      <c r="S37" s="147" t="s">
        <v>53</v>
      </c>
      <c r="T37" s="143">
        <v>1545454.5454545456</v>
      </c>
      <c r="U37" s="51">
        <f t="shared" si="14"/>
        <v>170000.00000000003</v>
      </c>
      <c r="V37" s="52">
        <f t="shared" si="15"/>
        <v>-154545.45454545456</v>
      </c>
      <c r="W37" s="52">
        <f t="shared" si="16"/>
        <v>1390909.0909090911</v>
      </c>
      <c r="X37" s="61"/>
      <c r="Y37" s="62">
        <f t="shared" si="17"/>
        <v>1715454.5454545456</v>
      </c>
      <c r="Z37" s="51">
        <f t="shared" si="18"/>
        <v>1545454.5454545456</v>
      </c>
      <c r="AA37" s="53">
        <f>Februari!AE37</f>
        <v>0</v>
      </c>
      <c r="AB37" s="62"/>
      <c r="AC37" s="62"/>
      <c r="AD37" s="53">
        <f t="shared" si="19"/>
        <v>0</v>
      </c>
      <c r="AE37" s="53">
        <f t="shared" si="20"/>
        <v>0</v>
      </c>
      <c r="AF37" s="61"/>
      <c r="AH37" s="351"/>
      <c r="AI37" s="351"/>
      <c r="AK37" s="148" t="s">
        <v>159</v>
      </c>
      <c r="AL37" s="351">
        <v>1545454.5454545456</v>
      </c>
      <c r="AM37" s="1">
        <f t="shared" si="8"/>
        <v>154545.45454545456</v>
      </c>
      <c r="AN37" s="1">
        <f t="shared" si="9"/>
        <v>170000.00000000003</v>
      </c>
      <c r="AO37" s="1">
        <f t="shared" si="10"/>
        <v>1870000.0000000002</v>
      </c>
    </row>
    <row r="38" spans="1:41" x14ac:dyDescent="0.25">
      <c r="A38" s="8">
        <f t="shared" si="13"/>
        <v>12</v>
      </c>
      <c r="B38" s="140" t="s">
        <v>39</v>
      </c>
      <c r="C38" s="141" t="s">
        <v>130</v>
      </c>
      <c r="D38" s="142" t="s">
        <v>131</v>
      </c>
      <c r="E38" s="143" t="s">
        <v>132</v>
      </c>
      <c r="F38" s="144">
        <v>80</v>
      </c>
      <c r="G38" s="145">
        <v>0</v>
      </c>
      <c r="H38" s="146" t="s">
        <v>133</v>
      </c>
      <c r="I38" s="25" t="s">
        <v>134</v>
      </c>
      <c r="J38" s="146" t="s">
        <v>135</v>
      </c>
      <c r="K38" s="148" t="s">
        <v>160</v>
      </c>
      <c r="L38" s="151">
        <v>43374</v>
      </c>
      <c r="M38" s="147" t="s">
        <v>47</v>
      </c>
      <c r="N38" s="148" t="s">
        <v>161</v>
      </c>
      <c r="O38" s="150" t="s">
        <v>133</v>
      </c>
      <c r="P38" s="147" t="s">
        <v>50</v>
      </c>
      <c r="Q38" s="151">
        <v>43374</v>
      </c>
      <c r="R38" s="151">
        <v>43738</v>
      </c>
      <c r="S38" s="147" t="s">
        <v>53</v>
      </c>
      <c r="T38" s="143">
        <v>800000</v>
      </c>
      <c r="U38" s="51">
        <f t="shared" si="14"/>
        <v>88000</v>
      </c>
      <c r="V38" s="52">
        <f t="shared" si="15"/>
        <v>-80000</v>
      </c>
      <c r="W38" s="52">
        <f t="shared" si="16"/>
        <v>720000</v>
      </c>
      <c r="X38" s="61"/>
      <c r="Y38" s="62">
        <f t="shared" si="17"/>
        <v>888000</v>
      </c>
      <c r="Z38" s="51">
        <f t="shared" si="18"/>
        <v>800000</v>
      </c>
      <c r="AA38" s="53">
        <f>Februari!AE38</f>
        <v>0</v>
      </c>
      <c r="AB38" s="62"/>
      <c r="AC38" s="62"/>
      <c r="AD38" s="53">
        <f t="shared" si="19"/>
        <v>0</v>
      </c>
      <c r="AE38" s="53">
        <f t="shared" si="20"/>
        <v>0</v>
      </c>
      <c r="AF38" s="61"/>
      <c r="AH38" s="351"/>
      <c r="AI38" s="351"/>
      <c r="AK38" s="148" t="s">
        <v>161</v>
      </c>
      <c r="AL38" s="351">
        <v>800000</v>
      </c>
      <c r="AM38" s="1">
        <f t="shared" si="8"/>
        <v>80000</v>
      </c>
      <c r="AN38" s="1">
        <f t="shared" si="9"/>
        <v>88000</v>
      </c>
      <c r="AO38" s="1">
        <f t="shared" si="10"/>
        <v>968000</v>
      </c>
    </row>
    <row r="39" spans="1:41" x14ac:dyDescent="0.25">
      <c r="A39" s="8">
        <f t="shared" si="13"/>
        <v>13</v>
      </c>
      <c r="B39" s="140" t="s">
        <v>39</v>
      </c>
      <c r="C39" s="141" t="s">
        <v>130</v>
      </c>
      <c r="D39" s="142" t="s">
        <v>131</v>
      </c>
      <c r="E39" s="143" t="s">
        <v>132</v>
      </c>
      <c r="F39" s="144">
        <v>120</v>
      </c>
      <c r="G39" s="145">
        <v>0</v>
      </c>
      <c r="H39" s="146" t="s">
        <v>133</v>
      </c>
      <c r="I39" s="25" t="s">
        <v>134</v>
      </c>
      <c r="J39" s="146" t="s">
        <v>135</v>
      </c>
      <c r="K39" s="26" t="s">
        <v>489</v>
      </c>
      <c r="L39" s="149">
        <v>44914</v>
      </c>
      <c r="M39" s="147" t="s">
        <v>47</v>
      </c>
      <c r="N39" s="148" t="s">
        <v>163</v>
      </c>
      <c r="O39" s="150" t="s">
        <v>133</v>
      </c>
      <c r="P39" s="147" t="s">
        <v>50</v>
      </c>
      <c r="Q39" s="149">
        <v>44914</v>
      </c>
      <c r="R39" s="151">
        <v>45278</v>
      </c>
      <c r="S39" s="147" t="s">
        <v>53</v>
      </c>
      <c r="T39" s="143">
        <v>1200000</v>
      </c>
      <c r="U39" s="51">
        <f t="shared" si="14"/>
        <v>132000</v>
      </c>
      <c r="V39" s="52">
        <f t="shared" si="15"/>
        <v>-120000</v>
      </c>
      <c r="W39" s="52">
        <f t="shared" si="16"/>
        <v>1080000</v>
      </c>
      <c r="X39" s="61"/>
      <c r="Y39" s="62">
        <f t="shared" si="17"/>
        <v>1332000</v>
      </c>
      <c r="Z39" s="51">
        <f t="shared" si="18"/>
        <v>1200000</v>
      </c>
      <c r="AA39" s="53">
        <f>Februari!AE39</f>
        <v>0</v>
      </c>
      <c r="AB39" s="62"/>
      <c r="AC39" s="62"/>
      <c r="AD39" s="53">
        <f t="shared" si="19"/>
        <v>0</v>
      </c>
      <c r="AE39" s="53">
        <f t="shared" si="20"/>
        <v>0</v>
      </c>
      <c r="AF39" s="61"/>
      <c r="AH39" s="351"/>
      <c r="AI39" s="351"/>
      <c r="AK39" s="148" t="s">
        <v>163</v>
      </c>
      <c r="AL39" s="351">
        <v>1200000</v>
      </c>
      <c r="AM39" s="1">
        <f t="shared" si="8"/>
        <v>120000</v>
      </c>
      <c r="AN39" s="1">
        <f t="shared" si="9"/>
        <v>132000</v>
      </c>
      <c r="AO39" s="1">
        <f t="shared" si="10"/>
        <v>1452000</v>
      </c>
    </row>
    <row r="40" spans="1:41" x14ac:dyDescent="0.25">
      <c r="A40" s="8">
        <f t="shared" si="13"/>
        <v>14</v>
      </c>
      <c r="B40" s="140" t="s">
        <v>39</v>
      </c>
      <c r="C40" s="141" t="s">
        <v>130</v>
      </c>
      <c r="D40" s="142" t="s">
        <v>131</v>
      </c>
      <c r="E40" s="143" t="s">
        <v>164</v>
      </c>
      <c r="F40" s="144">
        <v>200</v>
      </c>
      <c r="G40" s="145">
        <v>0</v>
      </c>
      <c r="H40" s="146" t="s">
        <v>133</v>
      </c>
      <c r="I40" s="25" t="s">
        <v>134</v>
      </c>
      <c r="J40" s="146" t="s">
        <v>135</v>
      </c>
      <c r="K40" s="26" t="s">
        <v>489</v>
      </c>
      <c r="L40" s="149">
        <v>44914</v>
      </c>
      <c r="M40" s="147" t="s">
        <v>47</v>
      </c>
      <c r="N40" s="143" t="s">
        <v>166</v>
      </c>
      <c r="O40" s="150" t="s">
        <v>133</v>
      </c>
      <c r="P40" s="147" t="s">
        <v>50</v>
      </c>
      <c r="Q40" s="149">
        <v>44914</v>
      </c>
      <c r="R40" s="151">
        <v>45278</v>
      </c>
      <c r="S40" s="147" t="s">
        <v>53</v>
      </c>
      <c r="T40" s="143">
        <v>2473636.3636363633</v>
      </c>
      <c r="U40" s="51">
        <f t="shared" si="14"/>
        <v>272099.99999999994</v>
      </c>
      <c r="V40" s="52">
        <f t="shared" si="15"/>
        <v>-247363.63636363635</v>
      </c>
      <c r="W40" s="52">
        <f t="shared" si="16"/>
        <v>2226272.7272727271</v>
      </c>
      <c r="X40" s="61"/>
      <c r="Y40" s="62">
        <f t="shared" si="17"/>
        <v>2745736.3636363633</v>
      </c>
      <c r="Z40" s="51">
        <f t="shared" si="18"/>
        <v>2473636.3636363633</v>
      </c>
      <c r="AA40" s="53">
        <f>Februari!AE40</f>
        <v>0</v>
      </c>
      <c r="AB40" s="62"/>
      <c r="AC40" s="62"/>
      <c r="AD40" s="53">
        <f t="shared" si="19"/>
        <v>0</v>
      </c>
      <c r="AE40" s="53">
        <f t="shared" si="20"/>
        <v>0</v>
      </c>
      <c r="AF40" s="61"/>
      <c r="AH40" s="351"/>
      <c r="AI40" s="351"/>
      <c r="AK40" s="143" t="s">
        <v>166</v>
      </c>
      <c r="AL40" s="351">
        <v>2473636.3636363633</v>
      </c>
      <c r="AM40" s="1">
        <f t="shared" si="8"/>
        <v>247363.63636363635</v>
      </c>
      <c r="AN40" s="1">
        <f t="shared" si="9"/>
        <v>272099.99999999994</v>
      </c>
      <c r="AO40" s="1">
        <f t="shared" si="10"/>
        <v>2993099.9999999995</v>
      </c>
    </row>
    <row r="41" spans="1:41" x14ac:dyDescent="0.25">
      <c r="A41" s="8">
        <f t="shared" si="13"/>
        <v>15</v>
      </c>
      <c r="B41" s="140" t="s">
        <v>39</v>
      </c>
      <c r="C41" s="141" t="s">
        <v>130</v>
      </c>
      <c r="D41" s="142" t="s">
        <v>131</v>
      </c>
      <c r="E41" s="143" t="s">
        <v>164</v>
      </c>
      <c r="F41" s="144">
        <v>100</v>
      </c>
      <c r="G41" s="145">
        <v>0</v>
      </c>
      <c r="H41" s="146" t="s">
        <v>133</v>
      </c>
      <c r="I41" s="25" t="s">
        <v>134</v>
      </c>
      <c r="J41" s="146" t="s">
        <v>167</v>
      </c>
      <c r="K41" s="26" t="s">
        <v>168</v>
      </c>
      <c r="L41" s="149">
        <v>44508</v>
      </c>
      <c r="M41" s="147" t="s">
        <v>47</v>
      </c>
      <c r="N41" s="143" t="s">
        <v>169</v>
      </c>
      <c r="O41" s="150" t="s">
        <v>133</v>
      </c>
      <c r="P41" s="147" t="s">
        <v>50</v>
      </c>
      <c r="Q41" s="151">
        <v>44508</v>
      </c>
      <c r="R41" s="151">
        <v>44872</v>
      </c>
      <c r="S41" s="147" t="s">
        <v>170</v>
      </c>
      <c r="T41" s="143">
        <v>2473636.3636363633</v>
      </c>
      <c r="U41" s="51">
        <f t="shared" si="14"/>
        <v>272099.99999999994</v>
      </c>
      <c r="V41" s="52">
        <f t="shared" si="15"/>
        <v>-247363.63636363635</v>
      </c>
      <c r="W41" s="52">
        <f t="shared" si="16"/>
        <v>2226272.7272727271</v>
      </c>
      <c r="X41" s="61"/>
      <c r="Y41" s="62">
        <f t="shared" si="17"/>
        <v>2745736.3636363633</v>
      </c>
      <c r="Z41" s="51">
        <f t="shared" si="18"/>
        <v>2473636.3636363633</v>
      </c>
      <c r="AA41" s="53">
        <f>Februari!AE41</f>
        <v>0</v>
      </c>
      <c r="AB41" s="62"/>
      <c r="AC41" s="62"/>
      <c r="AD41" s="53">
        <f t="shared" si="19"/>
        <v>0</v>
      </c>
      <c r="AE41" s="53">
        <f t="shared" si="20"/>
        <v>0</v>
      </c>
      <c r="AF41" s="61"/>
      <c r="AH41" s="351"/>
      <c r="AI41" s="351"/>
      <c r="AK41" s="143" t="s">
        <v>169</v>
      </c>
      <c r="AL41" s="351">
        <v>2473636.3636363633</v>
      </c>
      <c r="AM41" s="1">
        <f t="shared" si="8"/>
        <v>247363.63636363635</v>
      </c>
      <c r="AN41" s="1">
        <f t="shared" si="9"/>
        <v>272099.99999999994</v>
      </c>
      <c r="AO41" s="1">
        <f t="shared" si="10"/>
        <v>2993099.9999999995</v>
      </c>
    </row>
    <row r="42" spans="1:41" x14ac:dyDescent="0.25">
      <c r="A42" s="8">
        <f t="shared" si="13"/>
        <v>16</v>
      </c>
      <c r="B42" s="140" t="s">
        <v>39</v>
      </c>
      <c r="C42" s="141" t="s">
        <v>130</v>
      </c>
      <c r="D42" s="142" t="s">
        <v>171</v>
      </c>
      <c r="E42" s="143" t="s">
        <v>172</v>
      </c>
      <c r="F42" s="144">
        <v>1000</v>
      </c>
      <c r="G42" s="145">
        <v>200</v>
      </c>
      <c r="H42" s="146" t="s">
        <v>173</v>
      </c>
      <c r="I42" s="25" t="s">
        <v>174</v>
      </c>
      <c r="J42" s="146" t="s">
        <v>157</v>
      </c>
      <c r="K42" s="148" t="s">
        <v>175</v>
      </c>
      <c r="L42" s="149">
        <v>44106</v>
      </c>
      <c r="M42" s="147" t="s">
        <v>47</v>
      </c>
      <c r="N42" s="148" t="s">
        <v>176</v>
      </c>
      <c r="O42" s="150" t="s">
        <v>173</v>
      </c>
      <c r="P42" s="147" t="s">
        <v>50</v>
      </c>
      <c r="Q42" s="151">
        <v>44106</v>
      </c>
      <c r="R42" s="151">
        <v>44836</v>
      </c>
      <c r="S42" s="147" t="s">
        <v>53</v>
      </c>
      <c r="T42" s="143">
        <v>135000000</v>
      </c>
      <c r="U42" s="51">
        <f t="shared" si="14"/>
        <v>14850000</v>
      </c>
      <c r="V42" s="52">
        <f t="shared" si="15"/>
        <v>-13500000</v>
      </c>
      <c r="W42" s="52">
        <f t="shared" si="16"/>
        <v>121500000</v>
      </c>
      <c r="X42" s="61"/>
      <c r="Y42" s="62">
        <f t="shared" si="17"/>
        <v>149850000</v>
      </c>
      <c r="Z42" s="51">
        <f t="shared" si="18"/>
        <v>135000000</v>
      </c>
      <c r="AA42" s="53">
        <f>Februari!AE42</f>
        <v>33445946</v>
      </c>
      <c r="AB42" s="62"/>
      <c r="AC42" s="62"/>
      <c r="AD42" s="53">
        <f t="shared" si="19"/>
        <v>0</v>
      </c>
      <c r="AE42" s="53">
        <f t="shared" si="20"/>
        <v>33445946</v>
      </c>
      <c r="AF42" s="51"/>
      <c r="AH42" s="351"/>
      <c r="AI42" s="351"/>
      <c r="AK42" s="148" t="s">
        <v>176</v>
      </c>
      <c r="AL42" s="351">
        <v>135000000</v>
      </c>
      <c r="AM42" s="1">
        <f t="shared" si="8"/>
        <v>13500000</v>
      </c>
      <c r="AN42" s="1">
        <f t="shared" si="9"/>
        <v>14850000</v>
      </c>
      <c r="AO42" s="1">
        <f t="shared" si="10"/>
        <v>163350000</v>
      </c>
    </row>
    <row r="43" spans="1:41" x14ac:dyDescent="0.25">
      <c r="A43" s="8">
        <f t="shared" si="13"/>
        <v>17</v>
      </c>
      <c r="B43" s="140" t="s">
        <v>39</v>
      </c>
      <c r="C43" s="141" t="s">
        <v>130</v>
      </c>
      <c r="D43" s="142" t="s">
        <v>131</v>
      </c>
      <c r="E43" s="143" t="s">
        <v>177</v>
      </c>
      <c r="F43" s="144">
        <v>1160</v>
      </c>
      <c r="G43" s="145">
        <v>54</v>
      </c>
      <c r="H43" s="146" t="s">
        <v>178</v>
      </c>
      <c r="I43" s="25" t="s">
        <v>179</v>
      </c>
      <c r="J43" s="146" t="s">
        <v>180</v>
      </c>
      <c r="K43" s="148" t="s">
        <v>181</v>
      </c>
      <c r="L43" s="151">
        <v>44287</v>
      </c>
      <c r="M43" s="147" t="s">
        <v>47</v>
      </c>
      <c r="N43" s="148" t="s">
        <v>182</v>
      </c>
      <c r="O43" s="150" t="s">
        <v>183</v>
      </c>
      <c r="P43" s="147" t="s">
        <v>50</v>
      </c>
      <c r="Q43" s="151" t="s">
        <v>184</v>
      </c>
      <c r="R43" s="151" t="s">
        <v>185</v>
      </c>
      <c r="S43" s="147" t="s">
        <v>53</v>
      </c>
      <c r="T43" s="143">
        <v>131818181.81818181</v>
      </c>
      <c r="U43" s="51">
        <f t="shared" si="14"/>
        <v>14500000</v>
      </c>
      <c r="V43" s="52">
        <f t="shared" si="15"/>
        <v>-13181818.181818182</v>
      </c>
      <c r="W43" s="52">
        <f t="shared" si="16"/>
        <v>118636363.63636363</v>
      </c>
      <c r="X43" s="61"/>
      <c r="Y43" s="62">
        <f t="shared" si="17"/>
        <v>146318181.81818181</v>
      </c>
      <c r="Z43" s="51">
        <f t="shared" si="18"/>
        <v>131818181.81818181</v>
      </c>
      <c r="AA43" s="53">
        <v>131855856</v>
      </c>
      <c r="AB43" s="62"/>
      <c r="AC43" s="62"/>
      <c r="AD43" s="53">
        <f t="shared" si="19"/>
        <v>0</v>
      </c>
      <c r="AE43" s="53">
        <f t="shared" si="20"/>
        <v>131855856</v>
      </c>
      <c r="AF43" s="51"/>
      <c r="AH43" s="351"/>
      <c r="AI43" s="351"/>
      <c r="AK43" s="148" t="s">
        <v>182</v>
      </c>
      <c r="AL43" s="351">
        <v>131818181.81818181</v>
      </c>
      <c r="AM43" s="1">
        <f t="shared" si="8"/>
        <v>13181818.181818182</v>
      </c>
      <c r="AN43" s="1">
        <f t="shared" si="9"/>
        <v>14500000</v>
      </c>
      <c r="AO43" s="1">
        <f t="shared" si="10"/>
        <v>159500000</v>
      </c>
    </row>
    <row r="44" spans="1:41" x14ac:dyDescent="0.25">
      <c r="A44" s="8">
        <f t="shared" si="13"/>
        <v>18</v>
      </c>
      <c r="B44" s="140" t="s">
        <v>39</v>
      </c>
      <c r="C44" s="141" t="s">
        <v>130</v>
      </c>
      <c r="D44" s="142" t="s">
        <v>171</v>
      </c>
      <c r="E44" s="143" t="s">
        <v>186</v>
      </c>
      <c r="F44" s="144">
        <v>200</v>
      </c>
      <c r="G44" s="145">
        <v>0</v>
      </c>
      <c r="H44" s="146" t="s">
        <v>187</v>
      </c>
      <c r="I44" s="25" t="s">
        <v>188</v>
      </c>
      <c r="J44" s="146" t="s">
        <v>189</v>
      </c>
      <c r="K44" s="148" t="s">
        <v>190</v>
      </c>
      <c r="L44" s="152">
        <v>43908</v>
      </c>
      <c r="M44" s="147" t="s">
        <v>47</v>
      </c>
      <c r="N44" s="148" t="s">
        <v>191</v>
      </c>
      <c r="O44" s="150" t="s">
        <v>187</v>
      </c>
      <c r="P44" s="147" t="s">
        <v>50</v>
      </c>
      <c r="Q44" s="153">
        <v>44775</v>
      </c>
      <c r="R44" s="153">
        <v>45505</v>
      </c>
      <c r="S44" s="147" t="s">
        <v>53</v>
      </c>
      <c r="T44" s="143">
        <v>7965585.5855855858</v>
      </c>
      <c r="U44" s="51">
        <f t="shared" si="14"/>
        <v>876214.41441441444</v>
      </c>
      <c r="V44" s="52">
        <f t="shared" si="15"/>
        <v>-796558.55855855858</v>
      </c>
      <c r="W44" s="52">
        <f t="shared" si="16"/>
        <v>7169027.0270270277</v>
      </c>
      <c r="X44" s="61"/>
      <c r="Y44" s="62">
        <f t="shared" si="17"/>
        <v>8841800</v>
      </c>
      <c r="Z44" s="51">
        <f t="shared" si="18"/>
        <v>7965585.5855855858</v>
      </c>
      <c r="AA44" s="53">
        <f>Februari!AE44</f>
        <v>0</v>
      </c>
      <c r="AB44" s="62"/>
      <c r="AC44" s="62"/>
      <c r="AD44" s="53">
        <f t="shared" si="19"/>
        <v>0</v>
      </c>
      <c r="AE44" s="53">
        <f t="shared" si="20"/>
        <v>0</v>
      </c>
      <c r="AF44" s="51"/>
      <c r="AH44" s="351"/>
      <c r="AI44" s="351"/>
      <c r="AK44" s="148" t="s">
        <v>191</v>
      </c>
      <c r="AL44" s="351">
        <v>7965585.5855855858</v>
      </c>
      <c r="AM44" s="1">
        <f t="shared" si="8"/>
        <v>796558.55855855858</v>
      </c>
      <c r="AN44" s="1">
        <f t="shared" si="9"/>
        <v>876214.41441441444</v>
      </c>
      <c r="AO44" s="1">
        <f t="shared" si="10"/>
        <v>9638358.558558559</v>
      </c>
    </row>
    <row r="45" spans="1:41" x14ac:dyDescent="0.25">
      <c r="A45" s="8">
        <f t="shared" si="13"/>
        <v>19</v>
      </c>
      <c r="B45" s="140" t="s">
        <v>39</v>
      </c>
      <c r="C45" s="141" t="s">
        <v>130</v>
      </c>
      <c r="D45" s="142" t="s">
        <v>131</v>
      </c>
      <c r="E45" s="143" t="s">
        <v>192</v>
      </c>
      <c r="F45" s="144">
        <v>1920</v>
      </c>
      <c r="G45" s="145">
        <v>0</v>
      </c>
      <c r="H45" s="146" t="s">
        <v>193</v>
      </c>
      <c r="I45" s="25" t="s">
        <v>194</v>
      </c>
      <c r="J45" s="146" t="s">
        <v>195</v>
      </c>
      <c r="K45" s="148" t="s">
        <v>196</v>
      </c>
      <c r="L45" s="152">
        <v>44231</v>
      </c>
      <c r="M45" s="147" t="s">
        <v>47</v>
      </c>
      <c r="N45" s="148" t="s">
        <v>197</v>
      </c>
      <c r="O45" s="150" t="s">
        <v>193</v>
      </c>
      <c r="P45" s="147" t="s">
        <v>50</v>
      </c>
      <c r="Q45" s="153">
        <v>44231</v>
      </c>
      <c r="R45" s="153">
        <v>44960</v>
      </c>
      <c r="S45" s="147" t="s">
        <v>53</v>
      </c>
      <c r="T45" s="143">
        <v>4500000</v>
      </c>
      <c r="U45" s="51">
        <f t="shared" si="14"/>
        <v>495000</v>
      </c>
      <c r="V45" s="52">
        <f t="shared" si="15"/>
        <v>-450000</v>
      </c>
      <c r="W45" s="52">
        <f t="shared" si="16"/>
        <v>4050000</v>
      </c>
      <c r="X45" s="61"/>
      <c r="Y45" s="62">
        <f t="shared" si="17"/>
        <v>4995000</v>
      </c>
      <c r="Z45" s="51">
        <f t="shared" si="18"/>
        <v>4500000</v>
      </c>
      <c r="AA45" s="53">
        <f>Februari!AE45</f>
        <v>0</v>
      </c>
      <c r="AB45" s="62"/>
      <c r="AC45" s="62"/>
      <c r="AD45" s="53">
        <f t="shared" si="19"/>
        <v>0</v>
      </c>
      <c r="AE45" s="53">
        <f t="shared" si="20"/>
        <v>0</v>
      </c>
      <c r="AF45" s="61"/>
      <c r="AH45" s="351"/>
      <c r="AI45" s="351"/>
      <c r="AK45" s="148" t="s">
        <v>197</v>
      </c>
      <c r="AL45" s="351">
        <v>4500000</v>
      </c>
      <c r="AM45" s="1">
        <f t="shared" si="8"/>
        <v>450000</v>
      </c>
      <c r="AN45" s="1">
        <f t="shared" si="9"/>
        <v>495000</v>
      </c>
      <c r="AO45" s="1">
        <f t="shared" si="10"/>
        <v>5445000</v>
      </c>
    </row>
    <row r="46" spans="1:41" x14ac:dyDescent="0.25">
      <c r="A46" s="8">
        <f t="shared" si="13"/>
        <v>20</v>
      </c>
      <c r="B46" s="140" t="s">
        <v>39</v>
      </c>
      <c r="C46" s="141" t="s">
        <v>130</v>
      </c>
      <c r="D46" s="142" t="s">
        <v>131</v>
      </c>
      <c r="E46" s="143" t="s">
        <v>198</v>
      </c>
      <c r="F46" s="144">
        <v>320</v>
      </c>
      <c r="G46" s="145">
        <v>0</v>
      </c>
      <c r="H46" s="146" t="s">
        <v>199</v>
      </c>
      <c r="I46" s="27" t="s">
        <v>200</v>
      </c>
      <c r="J46" s="146" t="s">
        <v>201</v>
      </c>
      <c r="K46" s="148" t="s">
        <v>202</v>
      </c>
      <c r="L46" s="153">
        <v>44233</v>
      </c>
      <c r="M46" s="147" t="s">
        <v>47</v>
      </c>
      <c r="N46" s="143" t="s">
        <v>203</v>
      </c>
      <c r="O46" s="150" t="s">
        <v>199</v>
      </c>
      <c r="P46" s="147" t="s">
        <v>50</v>
      </c>
      <c r="Q46" s="153">
        <v>44233</v>
      </c>
      <c r="R46" s="153">
        <v>44962</v>
      </c>
      <c r="S46" s="147" t="s">
        <v>170</v>
      </c>
      <c r="T46" s="143">
        <v>4818181.8181818184</v>
      </c>
      <c r="U46" s="51">
        <f t="shared" si="14"/>
        <v>530000</v>
      </c>
      <c r="V46" s="52">
        <f t="shared" si="15"/>
        <v>-481818.18181818188</v>
      </c>
      <c r="W46" s="52">
        <f t="shared" si="16"/>
        <v>4336363.6363636367</v>
      </c>
      <c r="X46" s="61"/>
      <c r="Y46" s="62">
        <f t="shared" si="17"/>
        <v>5348181.8181818184</v>
      </c>
      <c r="Z46" s="51">
        <f t="shared" si="18"/>
        <v>4818181.8181818184</v>
      </c>
      <c r="AA46" s="53">
        <f>Februari!AE46</f>
        <v>0</v>
      </c>
      <c r="AB46" s="62"/>
      <c r="AC46" s="62"/>
      <c r="AD46" s="53">
        <f t="shared" si="19"/>
        <v>0</v>
      </c>
      <c r="AE46" s="53">
        <f t="shared" si="20"/>
        <v>0</v>
      </c>
      <c r="AF46" s="61"/>
      <c r="AH46" s="351"/>
      <c r="AI46" s="351"/>
      <c r="AK46" s="143" t="s">
        <v>203</v>
      </c>
      <c r="AL46" s="351">
        <v>4818181.8181818184</v>
      </c>
      <c r="AM46" s="1">
        <f t="shared" si="8"/>
        <v>481818.18181818188</v>
      </c>
      <c r="AN46" s="1">
        <f t="shared" si="9"/>
        <v>530000</v>
      </c>
      <c r="AO46" s="1">
        <f t="shared" si="10"/>
        <v>5830000</v>
      </c>
    </row>
    <row r="47" spans="1:41" x14ac:dyDescent="0.25">
      <c r="A47" s="8">
        <f t="shared" si="13"/>
        <v>21</v>
      </c>
      <c r="B47" s="140" t="s">
        <v>39</v>
      </c>
      <c r="C47" s="141" t="s">
        <v>130</v>
      </c>
      <c r="D47" s="142" t="s">
        <v>171</v>
      </c>
      <c r="E47" s="143" t="s">
        <v>204</v>
      </c>
      <c r="F47" s="144">
        <v>300</v>
      </c>
      <c r="G47" s="145">
        <v>0</v>
      </c>
      <c r="H47" s="146" t="s">
        <v>187</v>
      </c>
      <c r="I47" s="25" t="s">
        <v>188</v>
      </c>
      <c r="J47" s="146" t="s">
        <v>205</v>
      </c>
      <c r="K47" s="148" t="s">
        <v>206</v>
      </c>
      <c r="L47" s="153">
        <v>44013</v>
      </c>
      <c r="M47" s="147" t="s">
        <v>47</v>
      </c>
      <c r="N47" s="143" t="s">
        <v>207</v>
      </c>
      <c r="O47" s="150" t="s">
        <v>187</v>
      </c>
      <c r="P47" s="147" t="s">
        <v>50</v>
      </c>
      <c r="Q47" s="153">
        <v>44013</v>
      </c>
      <c r="R47" s="153">
        <v>44742</v>
      </c>
      <c r="S47" s="147" t="s">
        <v>170</v>
      </c>
      <c r="T47" s="143"/>
      <c r="U47" s="51">
        <f t="shared" si="14"/>
        <v>0</v>
      </c>
      <c r="V47" s="52">
        <f t="shared" si="15"/>
        <v>0</v>
      </c>
      <c r="W47" s="52">
        <f t="shared" si="16"/>
        <v>0</v>
      </c>
      <c r="X47" s="61"/>
      <c r="Y47" s="62">
        <f t="shared" si="17"/>
        <v>0</v>
      </c>
      <c r="Z47" s="51">
        <f t="shared" si="18"/>
        <v>0</v>
      </c>
      <c r="AA47" s="53">
        <f>Februari!AE47</f>
        <v>15315315</v>
      </c>
      <c r="AB47" s="62"/>
      <c r="AC47" s="62"/>
      <c r="AD47" s="53">
        <f t="shared" si="19"/>
        <v>0</v>
      </c>
      <c r="AE47" s="53">
        <f t="shared" si="20"/>
        <v>15315315</v>
      </c>
      <c r="AF47" s="61"/>
      <c r="AH47" s="351"/>
      <c r="AI47" s="351"/>
      <c r="AK47" s="143" t="s">
        <v>207</v>
      </c>
      <c r="AL47" s="351">
        <v>0</v>
      </c>
      <c r="AM47" s="1">
        <f t="shared" si="8"/>
        <v>0</v>
      </c>
      <c r="AN47" s="1">
        <f t="shared" si="9"/>
        <v>0</v>
      </c>
      <c r="AO47" s="1">
        <f t="shared" si="10"/>
        <v>0</v>
      </c>
    </row>
    <row r="48" spans="1:41" x14ac:dyDescent="0.25">
      <c r="A48" s="8">
        <f t="shared" si="13"/>
        <v>22</v>
      </c>
      <c r="B48" s="140" t="s">
        <v>39</v>
      </c>
      <c r="C48" s="141" t="s">
        <v>130</v>
      </c>
      <c r="D48" s="142" t="s">
        <v>171</v>
      </c>
      <c r="E48" s="143" t="s">
        <v>204</v>
      </c>
      <c r="F48" s="144">
        <v>250</v>
      </c>
      <c r="G48" s="145">
        <v>0</v>
      </c>
      <c r="H48" s="146" t="s">
        <v>187</v>
      </c>
      <c r="I48" s="25" t="s">
        <v>188</v>
      </c>
      <c r="J48" s="146"/>
      <c r="K48" s="148" t="s">
        <v>208</v>
      </c>
      <c r="L48" s="153">
        <v>44249</v>
      </c>
      <c r="M48" s="147" t="s">
        <v>47</v>
      </c>
      <c r="N48" s="143" t="s">
        <v>209</v>
      </c>
      <c r="O48" s="150" t="s">
        <v>187</v>
      </c>
      <c r="P48" s="147" t="s">
        <v>50</v>
      </c>
      <c r="Q48" s="153">
        <v>44249</v>
      </c>
      <c r="R48" s="153">
        <v>44613</v>
      </c>
      <c r="S48" s="147" t="s">
        <v>170</v>
      </c>
      <c r="T48" s="143">
        <v>8348181.8181818174</v>
      </c>
      <c r="U48" s="51">
        <f t="shared" si="14"/>
        <v>918299.99999999988</v>
      </c>
      <c r="V48" s="52">
        <f t="shared" si="15"/>
        <v>-834818.18181818177</v>
      </c>
      <c r="W48" s="52">
        <f t="shared" si="16"/>
        <v>7513363.6363636358</v>
      </c>
      <c r="X48" s="61"/>
      <c r="Y48" s="62">
        <f t="shared" si="17"/>
        <v>9266481.8181818165</v>
      </c>
      <c r="Z48" s="51">
        <f t="shared" si="18"/>
        <v>8348181.8181818174</v>
      </c>
      <c r="AA48" s="53">
        <f>Februari!AE48</f>
        <v>0</v>
      </c>
      <c r="AB48" s="62"/>
      <c r="AC48" s="62"/>
      <c r="AD48" s="53">
        <f t="shared" si="19"/>
        <v>0</v>
      </c>
      <c r="AE48" s="53">
        <f t="shared" si="20"/>
        <v>0</v>
      </c>
      <c r="AF48" s="61"/>
      <c r="AH48" s="351"/>
      <c r="AI48" s="351"/>
      <c r="AK48" s="143" t="s">
        <v>209</v>
      </c>
      <c r="AL48" s="351">
        <v>8348181.8181818174</v>
      </c>
      <c r="AM48" s="1">
        <f t="shared" si="8"/>
        <v>834818.18181818177</v>
      </c>
      <c r="AN48" s="1">
        <f t="shared" si="9"/>
        <v>918299.99999999988</v>
      </c>
      <c r="AO48" s="1">
        <f t="shared" si="10"/>
        <v>10101300</v>
      </c>
    </row>
    <row r="49" spans="1:42" x14ac:dyDescent="0.25">
      <c r="A49" s="8">
        <f t="shared" si="13"/>
        <v>23</v>
      </c>
      <c r="B49" s="140" t="s">
        <v>39</v>
      </c>
      <c r="C49" s="141" t="s">
        <v>130</v>
      </c>
      <c r="D49" s="142" t="s">
        <v>131</v>
      </c>
      <c r="E49" s="143" t="s">
        <v>210</v>
      </c>
      <c r="F49" s="144">
        <v>793</v>
      </c>
      <c r="G49" s="145">
        <v>200</v>
      </c>
      <c r="H49" s="146" t="s">
        <v>211</v>
      </c>
      <c r="I49" s="25" t="s">
        <v>212</v>
      </c>
      <c r="J49" s="146" t="s">
        <v>213</v>
      </c>
      <c r="K49" s="148" t="s">
        <v>488</v>
      </c>
      <c r="L49" s="153">
        <v>44914</v>
      </c>
      <c r="M49" s="147" t="s">
        <v>47</v>
      </c>
      <c r="N49" s="148" t="s">
        <v>215</v>
      </c>
      <c r="O49" s="150" t="s">
        <v>211</v>
      </c>
      <c r="P49" s="147" t="s">
        <v>50</v>
      </c>
      <c r="Q49" s="153">
        <v>44088</v>
      </c>
      <c r="R49" s="153">
        <v>44817</v>
      </c>
      <c r="S49" s="147" t="s">
        <v>53</v>
      </c>
      <c r="T49" s="143">
        <v>22228671</v>
      </c>
      <c r="U49" s="51">
        <f t="shared" si="14"/>
        <v>2445153.81</v>
      </c>
      <c r="V49" s="52">
        <f t="shared" si="15"/>
        <v>-2222867.1</v>
      </c>
      <c r="W49" s="52">
        <f t="shared" si="16"/>
        <v>20005803.899999999</v>
      </c>
      <c r="X49" s="61"/>
      <c r="Y49" s="62">
        <f t="shared" si="17"/>
        <v>24673824.809999999</v>
      </c>
      <c r="Z49" s="51">
        <f t="shared" si="18"/>
        <v>22228671</v>
      </c>
      <c r="AA49" s="53">
        <f>Februari!AE49</f>
        <v>0</v>
      </c>
      <c r="AB49" s="62"/>
      <c r="AC49" s="62"/>
      <c r="AD49" s="53">
        <f t="shared" si="19"/>
        <v>0</v>
      </c>
      <c r="AE49" s="53">
        <f t="shared" si="20"/>
        <v>0</v>
      </c>
      <c r="AF49" s="61"/>
      <c r="AH49" s="351"/>
      <c r="AI49" s="351"/>
      <c r="AK49" s="148" t="s">
        <v>215</v>
      </c>
      <c r="AL49" s="351">
        <v>22228671</v>
      </c>
      <c r="AM49" s="1">
        <f t="shared" si="8"/>
        <v>2222867.1</v>
      </c>
      <c r="AN49" s="1">
        <f t="shared" si="9"/>
        <v>2445153.81</v>
      </c>
      <c r="AO49" s="1">
        <f t="shared" si="10"/>
        <v>26896691.91</v>
      </c>
    </row>
    <row r="50" spans="1:42" x14ac:dyDescent="0.25">
      <c r="A50" s="8">
        <f t="shared" si="13"/>
        <v>24</v>
      </c>
      <c r="B50" s="140" t="s">
        <v>39</v>
      </c>
      <c r="C50" s="141" t="s">
        <v>130</v>
      </c>
      <c r="D50" s="142" t="s">
        <v>131</v>
      </c>
      <c r="E50" s="143" t="s">
        <v>210</v>
      </c>
      <c r="F50" s="144">
        <v>25</v>
      </c>
      <c r="G50" s="145">
        <v>0</v>
      </c>
      <c r="H50" s="146" t="s">
        <v>211</v>
      </c>
      <c r="I50" s="25" t="s">
        <v>212</v>
      </c>
      <c r="J50" s="146" t="s">
        <v>216</v>
      </c>
      <c r="K50" s="148" t="s">
        <v>217</v>
      </c>
      <c r="L50" s="151">
        <v>43854</v>
      </c>
      <c r="M50" s="147" t="s">
        <v>47</v>
      </c>
      <c r="N50" s="148" t="s">
        <v>218</v>
      </c>
      <c r="O50" s="150" t="s">
        <v>211</v>
      </c>
      <c r="P50" s="147" t="s">
        <v>50</v>
      </c>
      <c r="Q50" s="151">
        <v>43854</v>
      </c>
      <c r="R50" s="151">
        <v>44219</v>
      </c>
      <c r="S50" s="147" t="s">
        <v>53</v>
      </c>
      <c r="T50" s="143">
        <v>2782500</v>
      </c>
      <c r="U50" s="51">
        <f t="shared" si="14"/>
        <v>306075</v>
      </c>
      <c r="V50" s="52">
        <f t="shared" si="15"/>
        <v>-278250</v>
      </c>
      <c r="W50" s="52">
        <f t="shared" si="16"/>
        <v>2504250</v>
      </c>
      <c r="X50" s="61"/>
      <c r="Y50" s="62">
        <f t="shared" si="17"/>
        <v>3088575</v>
      </c>
      <c r="Z50" s="51">
        <f t="shared" si="18"/>
        <v>2782500</v>
      </c>
      <c r="AA50" s="53">
        <f>Februari!AE50</f>
        <v>0</v>
      </c>
      <c r="AB50" s="62"/>
      <c r="AC50" s="62"/>
      <c r="AD50" s="53">
        <f t="shared" si="19"/>
        <v>0</v>
      </c>
      <c r="AE50" s="53">
        <f t="shared" si="20"/>
        <v>0</v>
      </c>
      <c r="AF50" s="61"/>
      <c r="AH50" s="351"/>
      <c r="AI50" s="351"/>
      <c r="AK50" s="148" t="s">
        <v>218</v>
      </c>
      <c r="AL50" s="351">
        <v>2782500</v>
      </c>
      <c r="AM50" s="1">
        <f t="shared" si="8"/>
        <v>278250</v>
      </c>
      <c r="AN50" s="1">
        <f t="shared" si="9"/>
        <v>306075</v>
      </c>
      <c r="AO50" s="1">
        <f t="shared" si="10"/>
        <v>3366825</v>
      </c>
    </row>
    <row r="51" spans="1:42" x14ac:dyDescent="0.25">
      <c r="A51" s="8">
        <f t="shared" si="13"/>
        <v>25</v>
      </c>
      <c r="B51" s="140" t="s">
        <v>39</v>
      </c>
      <c r="C51" s="141" t="s">
        <v>130</v>
      </c>
      <c r="D51" s="142" t="s">
        <v>131</v>
      </c>
      <c r="E51" s="143" t="s">
        <v>210</v>
      </c>
      <c r="F51" s="144">
        <v>12</v>
      </c>
      <c r="G51" s="145">
        <v>0</v>
      </c>
      <c r="H51" s="146" t="s">
        <v>211</v>
      </c>
      <c r="I51" s="25" t="s">
        <v>212</v>
      </c>
      <c r="J51" s="146" t="s">
        <v>219</v>
      </c>
      <c r="K51" s="148" t="s">
        <v>488</v>
      </c>
      <c r="L51" s="153">
        <v>44914</v>
      </c>
      <c r="M51" s="147" t="s">
        <v>47</v>
      </c>
      <c r="N51" s="148" t="s">
        <v>221</v>
      </c>
      <c r="O51" s="150" t="s">
        <v>211</v>
      </c>
      <c r="P51" s="147" t="s">
        <v>50</v>
      </c>
      <c r="Q51" s="151">
        <v>43854</v>
      </c>
      <c r="R51" s="151">
        <v>44584</v>
      </c>
      <c r="S51" s="147" t="s">
        <v>53</v>
      </c>
      <c r="T51" s="143">
        <v>2082113</v>
      </c>
      <c r="U51" s="51">
        <f t="shared" si="14"/>
        <v>229032.43</v>
      </c>
      <c r="V51" s="52">
        <f t="shared" si="15"/>
        <v>-208211.30000000002</v>
      </c>
      <c r="W51" s="52">
        <f t="shared" si="16"/>
        <v>1873901.7</v>
      </c>
      <c r="X51" s="61"/>
      <c r="Y51" s="62">
        <f t="shared" si="17"/>
        <v>2311145.4300000002</v>
      </c>
      <c r="Z51" s="51">
        <f t="shared" si="18"/>
        <v>2082113</v>
      </c>
      <c r="AA51" s="53">
        <f>Februari!AE51</f>
        <v>0</v>
      </c>
      <c r="AB51" s="62"/>
      <c r="AC51" s="62"/>
      <c r="AD51" s="53">
        <f t="shared" si="19"/>
        <v>0</v>
      </c>
      <c r="AE51" s="53">
        <f t="shared" si="20"/>
        <v>0</v>
      </c>
      <c r="AF51" s="61"/>
      <c r="AH51" s="351"/>
      <c r="AI51" s="351"/>
      <c r="AK51" s="148" t="s">
        <v>221</v>
      </c>
      <c r="AL51" s="351">
        <v>2082113</v>
      </c>
      <c r="AM51" s="1">
        <f t="shared" si="8"/>
        <v>208211.30000000002</v>
      </c>
      <c r="AN51" s="1">
        <f t="shared" si="9"/>
        <v>229032.43</v>
      </c>
      <c r="AO51" s="1">
        <f t="shared" si="10"/>
        <v>2519356.73</v>
      </c>
    </row>
    <row r="52" spans="1:42" x14ac:dyDescent="0.25">
      <c r="A52" s="8">
        <f t="shared" si="13"/>
        <v>26</v>
      </c>
      <c r="B52" s="140" t="s">
        <v>39</v>
      </c>
      <c r="C52" s="141" t="s">
        <v>130</v>
      </c>
      <c r="D52" s="142" t="s">
        <v>171</v>
      </c>
      <c r="E52" s="143" t="s">
        <v>204</v>
      </c>
      <c r="F52" s="144">
        <v>288</v>
      </c>
      <c r="G52" s="145">
        <v>0</v>
      </c>
      <c r="H52" s="146" t="s">
        <v>187</v>
      </c>
      <c r="I52" s="25" t="s">
        <v>188</v>
      </c>
      <c r="J52" s="146" t="s">
        <v>222</v>
      </c>
      <c r="K52" s="148" t="s">
        <v>223</v>
      </c>
      <c r="L52" s="153">
        <v>44470</v>
      </c>
      <c r="M52" s="147" t="s">
        <v>47</v>
      </c>
      <c r="N52" s="146" t="s">
        <v>224</v>
      </c>
      <c r="O52" s="150" t="s">
        <v>225</v>
      </c>
      <c r="P52" s="147" t="s">
        <v>50</v>
      </c>
      <c r="Q52" s="153">
        <v>44470</v>
      </c>
      <c r="R52" s="153">
        <v>45199</v>
      </c>
      <c r="S52" s="147" t="s">
        <v>53</v>
      </c>
      <c r="T52" s="143">
        <v>11500000</v>
      </c>
      <c r="U52" s="51">
        <f t="shared" si="14"/>
        <v>1265000</v>
      </c>
      <c r="V52" s="52">
        <f t="shared" si="15"/>
        <v>-1150000</v>
      </c>
      <c r="W52" s="52">
        <f t="shared" si="16"/>
        <v>10350000</v>
      </c>
      <c r="X52" s="61"/>
      <c r="Y52" s="62">
        <f t="shared" si="17"/>
        <v>12765000</v>
      </c>
      <c r="Z52" s="51">
        <f t="shared" si="18"/>
        <v>11500000</v>
      </c>
      <c r="AA52" s="53">
        <f>Februari!AE52</f>
        <v>0</v>
      </c>
      <c r="AB52" s="62"/>
      <c r="AC52" s="62"/>
      <c r="AD52" s="53">
        <f t="shared" si="19"/>
        <v>0</v>
      </c>
      <c r="AE52" s="53">
        <f t="shared" si="20"/>
        <v>0</v>
      </c>
      <c r="AF52" s="61"/>
      <c r="AH52" s="351"/>
      <c r="AI52" s="351"/>
      <c r="AK52" s="146" t="s">
        <v>224</v>
      </c>
      <c r="AL52" s="351">
        <v>11500000</v>
      </c>
      <c r="AM52" s="1">
        <f t="shared" si="8"/>
        <v>1150000</v>
      </c>
      <c r="AN52" s="1">
        <f t="shared" si="9"/>
        <v>1265000</v>
      </c>
      <c r="AO52" s="1">
        <f t="shared" si="10"/>
        <v>13915000</v>
      </c>
    </row>
    <row r="53" spans="1:42" x14ac:dyDescent="0.25">
      <c r="A53" s="8">
        <f t="shared" si="13"/>
        <v>27</v>
      </c>
      <c r="B53" s="140" t="s">
        <v>39</v>
      </c>
      <c r="C53" s="141" t="s">
        <v>130</v>
      </c>
      <c r="D53" s="142" t="s">
        <v>171</v>
      </c>
      <c r="E53" s="143" t="s">
        <v>204</v>
      </c>
      <c r="F53" s="144">
        <v>50</v>
      </c>
      <c r="G53" s="145">
        <v>0</v>
      </c>
      <c r="H53" s="146" t="s">
        <v>187</v>
      </c>
      <c r="I53" s="25" t="s">
        <v>188</v>
      </c>
      <c r="J53" s="146" t="s">
        <v>226</v>
      </c>
      <c r="K53" s="148" t="s">
        <v>227</v>
      </c>
      <c r="L53" s="153">
        <v>44470</v>
      </c>
      <c r="M53" s="147" t="s">
        <v>47</v>
      </c>
      <c r="N53" s="146" t="s">
        <v>224</v>
      </c>
      <c r="O53" s="150" t="s">
        <v>225</v>
      </c>
      <c r="P53" s="147" t="s">
        <v>50</v>
      </c>
      <c r="Q53" s="153">
        <v>44470</v>
      </c>
      <c r="R53" s="153">
        <v>45199</v>
      </c>
      <c r="S53" s="147" t="s">
        <v>53</v>
      </c>
      <c r="T53" s="143">
        <v>1800000</v>
      </c>
      <c r="U53" s="51">
        <f t="shared" si="14"/>
        <v>198000</v>
      </c>
      <c r="V53" s="52">
        <f t="shared" si="15"/>
        <v>-180000</v>
      </c>
      <c r="W53" s="52">
        <f t="shared" si="16"/>
        <v>1620000</v>
      </c>
      <c r="X53" s="61"/>
      <c r="Y53" s="62">
        <f t="shared" si="17"/>
        <v>1998000</v>
      </c>
      <c r="Z53" s="51">
        <f t="shared" si="18"/>
        <v>1800000</v>
      </c>
      <c r="AA53" s="53">
        <f>Februari!AE53</f>
        <v>0</v>
      </c>
      <c r="AB53" s="62"/>
      <c r="AC53" s="62"/>
      <c r="AD53" s="53">
        <f t="shared" si="19"/>
        <v>0</v>
      </c>
      <c r="AE53" s="53">
        <f t="shared" si="20"/>
        <v>0</v>
      </c>
      <c r="AF53" s="61"/>
      <c r="AH53" s="351"/>
      <c r="AI53" s="351"/>
      <c r="AK53" s="146" t="s">
        <v>224</v>
      </c>
      <c r="AL53" s="351">
        <v>1800000</v>
      </c>
      <c r="AM53" s="1">
        <f t="shared" si="8"/>
        <v>180000</v>
      </c>
      <c r="AN53" s="1">
        <f t="shared" si="9"/>
        <v>198000</v>
      </c>
      <c r="AO53" s="1">
        <f t="shared" si="10"/>
        <v>2178000</v>
      </c>
    </row>
    <row r="54" spans="1:42" x14ac:dyDescent="0.25">
      <c r="A54" s="8">
        <f t="shared" si="13"/>
        <v>28</v>
      </c>
      <c r="B54" s="140" t="s">
        <v>39</v>
      </c>
      <c r="C54" s="141" t="s">
        <v>130</v>
      </c>
      <c r="D54" s="142" t="s">
        <v>171</v>
      </c>
      <c r="E54" s="143" t="s">
        <v>204</v>
      </c>
      <c r="F54" s="144">
        <v>100</v>
      </c>
      <c r="G54" s="145">
        <v>0</v>
      </c>
      <c r="H54" s="146" t="s">
        <v>187</v>
      </c>
      <c r="I54" s="25" t="s">
        <v>188</v>
      </c>
      <c r="J54" s="146" t="s">
        <v>228</v>
      </c>
      <c r="K54" s="148" t="s">
        <v>488</v>
      </c>
      <c r="L54" s="153">
        <v>44914</v>
      </c>
      <c r="M54" s="147" t="s">
        <v>47</v>
      </c>
      <c r="N54" s="146" t="s">
        <v>230</v>
      </c>
      <c r="O54" s="150" t="s">
        <v>231</v>
      </c>
      <c r="P54" s="147" t="s">
        <v>50</v>
      </c>
      <c r="Q54" s="153">
        <v>44470</v>
      </c>
      <c r="R54" s="153">
        <v>44834</v>
      </c>
      <c r="S54" s="147" t="s">
        <v>53</v>
      </c>
      <c r="T54" s="143">
        <v>1800000</v>
      </c>
      <c r="U54" s="51">
        <f t="shared" si="14"/>
        <v>198000</v>
      </c>
      <c r="V54" s="52">
        <f t="shared" si="15"/>
        <v>-180000</v>
      </c>
      <c r="W54" s="52">
        <f t="shared" si="16"/>
        <v>1620000</v>
      </c>
      <c r="X54" s="61"/>
      <c r="Y54" s="62">
        <f t="shared" si="17"/>
        <v>1998000</v>
      </c>
      <c r="Z54" s="51">
        <f t="shared" si="18"/>
        <v>1800000</v>
      </c>
      <c r="AA54" s="53">
        <f>Februari!AE54</f>
        <v>0</v>
      </c>
      <c r="AB54" s="62"/>
      <c r="AC54" s="62"/>
      <c r="AD54" s="53">
        <f t="shared" si="19"/>
        <v>0</v>
      </c>
      <c r="AE54" s="53">
        <f t="shared" si="20"/>
        <v>0</v>
      </c>
      <c r="AF54" s="61" t="s">
        <v>38</v>
      </c>
      <c r="AH54" s="351"/>
      <c r="AI54" s="351"/>
      <c r="AK54" s="146" t="s">
        <v>230</v>
      </c>
      <c r="AL54" s="351">
        <v>1800000</v>
      </c>
      <c r="AM54" s="1">
        <f t="shared" si="8"/>
        <v>180000</v>
      </c>
      <c r="AN54" s="1">
        <f t="shared" si="9"/>
        <v>198000</v>
      </c>
      <c r="AO54" s="1">
        <f t="shared" si="10"/>
        <v>2178000</v>
      </c>
    </row>
    <row r="55" spans="1:42" x14ac:dyDescent="0.25">
      <c r="A55" s="8">
        <f t="shared" si="13"/>
        <v>29</v>
      </c>
      <c r="B55" s="140" t="s">
        <v>39</v>
      </c>
      <c r="C55" s="141" t="s">
        <v>130</v>
      </c>
      <c r="D55" s="142" t="s">
        <v>171</v>
      </c>
      <c r="E55" s="143" t="s">
        <v>204</v>
      </c>
      <c r="F55" s="144">
        <v>70</v>
      </c>
      <c r="G55" s="145">
        <v>0</v>
      </c>
      <c r="H55" s="146" t="s">
        <v>187</v>
      </c>
      <c r="I55" s="25" t="s">
        <v>188</v>
      </c>
      <c r="J55" s="146" t="s">
        <v>58</v>
      </c>
      <c r="K55" s="148" t="s">
        <v>488</v>
      </c>
      <c r="L55" s="153">
        <v>44914</v>
      </c>
      <c r="M55" s="147" t="s">
        <v>47</v>
      </c>
      <c r="N55" s="146" t="s">
        <v>233</v>
      </c>
      <c r="O55" s="150" t="s">
        <v>234</v>
      </c>
      <c r="P55" s="147" t="s">
        <v>50</v>
      </c>
      <c r="Q55" s="153">
        <v>44470</v>
      </c>
      <c r="R55" s="153">
        <v>44834</v>
      </c>
      <c r="S55" s="147" t="s">
        <v>53</v>
      </c>
      <c r="T55" s="143">
        <v>2500000</v>
      </c>
      <c r="U55" s="51">
        <f t="shared" si="14"/>
        <v>275000</v>
      </c>
      <c r="V55" s="52">
        <f t="shared" si="15"/>
        <v>-250000</v>
      </c>
      <c r="W55" s="52">
        <f t="shared" si="16"/>
        <v>2250000</v>
      </c>
      <c r="X55" s="61"/>
      <c r="Y55" s="62">
        <f t="shared" si="17"/>
        <v>2775000</v>
      </c>
      <c r="Z55" s="51">
        <f t="shared" si="18"/>
        <v>2500000</v>
      </c>
      <c r="AA55" s="53">
        <f>Februari!AE55</f>
        <v>0</v>
      </c>
      <c r="AB55" s="62"/>
      <c r="AC55" s="62"/>
      <c r="AD55" s="53">
        <f t="shared" si="19"/>
        <v>0</v>
      </c>
      <c r="AE55" s="53">
        <f t="shared" si="20"/>
        <v>0</v>
      </c>
      <c r="AF55" s="61" t="s">
        <v>38</v>
      </c>
      <c r="AH55" s="351"/>
      <c r="AI55" s="351"/>
      <c r="AK55" s="146" t="s">
        <v>233</v>
      </c>
      <c r="AL55" s="351">
        <v>2500000</v>
      </c>
      <c r="AM55" s="1">
        <f t="shared" si="8"/>
        <v>250000</v>
      </c>
      <c r="AN55" s="1">
        <f t="shared" si="9"/>
        <v>275000</v>
      </c>
      <c r="AO55" s="1">
        <f t="shared" si="10"/>
        <v>3025000</v>
      </c>
    </row>
    <row r="56" spans="1:42" x14ac:dyDescent="0.25">
      <c r="A56" s="8">
        <f t="shared" si="13"/>
        <v>30</v>
      </c>
      <c r="B56" s="140" t="s">
        <v>39</v>
      </c>
      <c r="C56" s="141" t="s">
        <v>130</v>
      </c>
      <c r="D56" s="142" t="s">
        <v>171</v>
      </c>
      <c r="E56" s="143" t="s">
        <v>204</v>
      </c>
      <c r="F56" s="144">
        <v>190</v>
      </c>
      <c r="G56" s="145">
        <v>0</v>
      </c>
      <c r="H56" s="146" t="s">
        <v>187</v>
      </c>
      <c r="I56" s="25" t="s">
        <v>188</v>
      </c>
      <c r="J56" s="146" t="s">
        <v>235</v>
      </c>
      <c r="K56" s="148" t="s">
        <v>488</v>
      </c>
      <c r="L56" s="153">
        <v>44914</v>
      </c>
      <c r="M56" s="147" t="s">
        <v>47</v>
      </c>
      <c r="N56" s="146" t="s">
        <v>237</v>
      </c>
      <c r="O56" s="150" t="s">
        <v>234</v>
      </c>
      <c r="P56" s="147" t="s">
        <v>50</v>
      </c>
      <c r="Q56" s="153">
        <v>44470</v>
      </c>
      <c r="R56" s="153">
        <v>44834</v>
      </c>
      <c r="S56" s="147" t="s">
        <v>53</v>
      </c>
      <c r="T56" s="143">
        <v>7500000</v>
      </c>
      <c r="U56" s="51">
        <f t="shared" si="14"/>
        <v>825000</v>
      </c>
      <c r="V56" s="52">
        <f t="shared" si="15"/>
        <v>-750000</v>
      </c>
      <c r="W56" s="52">
        <f t="shared" si="16"/>
        <v>6750000</v>
      </c>
      <c r="X56" s="61"/>
      <c r="Y56" s="62">
        <f t="shared" si="17"/>
        <v>8325000</v>
      </c>
      <c r="Z56" s="51">
        <f t="shared" si="18"/>
        <v>7500000</v>
      </c>
      <c r="AA56" s="53">
        <f>Februari!AE56</f>
        <v>0</v>
      </c>
      <c r="AB56" s="62"/>
      <c r="AC56" s="62"/>
      <c r="AD56" s="53">
        <f t="shared" si="19"/>
        <v>0</v>
      </c>
      <c r="AE56" s="53">
        <f t="shared" si="20"/>
        <v>0</v>
      </c>
      <c r="AF56" s="61" t="s">
        <v>38</v>
      </c>
      <c r="AH56" s="351"/>
      <c r="AI56" s="351"/>
      <c r="AK56" s="146" t="s">
        <v>237</v>
      </c>
      <c r="AL56" s="351">
        <v>7500000</v>
      </c>
      <c r="AM56" s="1">
        <f t="shared" si="8"/>
        <v>750000</v>
      </c>
      <c r="AN56" s="1">
        <f t="shared" si="9"/>
        <v>825000</v>
      </c>
      <c r="AO56" s="1">
        <f t="shared" si="10"/>
        <v>9075000</v>
      </c>
    </row>
    <row r="57" spans="1:42" x14ac:dyDescent="0.25">
      <c r="A57" s="47">
        <v>31</v>
      </c>
      <c r="B57" s="158" t="s">
        <v>39</v>
      </c>
      <c r="C57" s="159" t="s">
        <v>130</v>
      </c>
      <c r="D57" s="160" t="s">
        <v>171</v>
      </c>
      <c r="E57" s="137" t="s">
        <v>204</v>
      </c>
      <c r="F57" s="161">
        <v>100</v>
      </c>
      <c r="G57" s="162">
        <v>0</v>
      </c>
      <c r="H57" s="133" t="s">
        <v>187</v>
      </c>
      <c r="I57" s="60" t="s">
        <v>188</v>
      </c>
      <c r="J57" s="131" t="s">
        <v>58</v>
      </c>
      <c r="K57" s="163" t="s">
        <v>488</v>
      </c>
      <c r="L57" s="164">
        <v>44914</v>
      </c>
      <c r="M57" s="165" t="s">
        <v>47</v>
      </c>
      <c r="N57" s="131" t="s">
        <v>486</v>
      </c>
      <c r="O57" s="166"/>
      <c r="P57" s="167"/>
      <c r="Q57" s="168"/>
      <c r="R57" s="168"/>
      <c r="S57" s="167" t="s">
        <v>170</v>
      </c>
      <c r="T57" s="52">
        <v>7000000</v>
      </c>
      <c r="U57" s="51">
        <f t="shared" si="14"/>
        <v>770000</v>
      </c>
      <c r="V57" s="52">
        <f t="shared" si="15"/>
        <v>-700000</v>
      </c>
      <c r="W57" s="52">
        <f t="shared" si="16"/>
        <v>6300000</v>
      </c>
      <c r="X57" s="50"/>
      <c r="Y57" s="62">
        <f t="shared" si="17"/>
        <v>7770000</v>
      </c>
      <c r="Z57" s="51">
        <f t="shared" si="18"/>
        <v>7000000</v>
      </c>
      <c r="AA57" s="53">
        <f>Februari!AE57</f>
        <v>0</v>
      </c>
      <c r="AB57" s="53"/>
      <c r="AC57" s="53"/>
      <c r="AD57" s="53">
        <f t="shared" si="19"/>
        <v>0</v>
      </c>
      <c r="AE57" s="53">
        <f t="shared" si="20"/>
        <v>0</v>
      </c>
      <c r="AF57" s="50"/>
      <c r="AH57" s="351" t="str">
        <f>N57</f>
        <v>Iyus Hermawan</v>
      </c>
      <c r="AI57" s="351">
        <v>7000000</v>
      </c>
      <c r="AK57" s="131" t="s">
        <v>486</v>
      </c>
      <c r="AL57" s="351">
        <v>7000000</v>
      </c>
      <c r="AM57" s="1">
        <f t="shared" si="8"/>
        <v>700000</v>
      </c>
      <c r="AN57" s="1">
        <f t="shared" si="9"/>
        <v>770000</v>
      </c>
      <c r="AO57" s="1">
        <f t="shared" si="10"/>
        <v>8470000</v>
      </c>
    </row>
    <row r="58" spans="1:42" x14ac:dyDescent="0.25">
      <c r="A58" s="47">
        <v>32</v>
      </c>
      <c r="B58" s="158" t="s">
        <v>39</v>
      </c>
      <c r="C58" s="159" t="s">
        <v>130</v>
      </c>
      <c r="D58" s="160" t="s">
        <v>171</v>
      </c>
      <c r="E58" s="137" t="s">
        <v>204</v>
      </c>
      <c r="F58" s="161">
        <v>100</v>
      </c>
      <c r="G58" s="162">
        <v>0</v>
      </c>
      <c r="H58" s="133" t="s">
        <v>187</v>
      </c>
      <c r="I58" s="60" t="s">
        <v>188</v>
      </c>
      <c r="J58" s="133" t="s">
        <v>58</v>
      </c>
      <c r="K58" s="132" t="s">
        <v>488</v>
      </c>
      <c r="L58" s="169">
        <v>44914</v>
      </c>
      <c r="M58" s="147" t="s">
        <v>47</v>
      </c>
      <c r="N58" s="133" t="s">
        <v>487</v>
      </c>
      <c r="O58" s="136"/>
      <c r="P58" s="135"/>
      <c r="Q58" s="134"/>
      <c r="R58" s="134"/>
      <c r="S58" s="135" t="s">
        <v>170</v>
      </c>
      <c r="T58" s="137">
        <v>7000000</v>
      </c>
      <c r="U58" s="51">
        <f t="shared" si="14"/>
        <v>770000</v>
      </c>
      <c r="V58" s="52">
        <f t="shared" si="15"/>
        <v>-700000</v>
      </c>
      <c r="W58" s="52">
        <f t="shared" si="16"/>
        <v>6300000</v>
      </c>
      <c r="X58" s="136"/>
      <c r="Y58" s="62">
        <f t="shared" si="17"/>
        <v>7770000</v>
      </c>
      <c r="Z58" s="51">
        <f t="shared" si="18"/>
        <v>7000000</v>
      </c>
      <c r="AA58" s="53">
        <f>Februari!AE58</f>
        <v>0</v>
      </c>
      <c r="AB58" s="138"/>
      <c r="AC58" s="138"/>
      <c r="AD58" s="53">
        <f t="shared" si="19"/>
        <v>0</v>
      </c>
      <c r="AE58" s="53">
        <f t="shared" si="20"/>
        <v>0</v>
      </c>
      <c r="AF58" s="136"/>
      <c r="AH58" s="351" t="str">
        <f>N58</f>
        <v>Sutarso</v>
      </c>
      <c r="AI58" s="351">
        <v>7000000</v>
      </c>
      <c r="AK58" s="133" t="s">
        <v>487</v>
      </c>
      <c r="AL58" s="351">
        <v>7000000</v>
      </c>
      <c r="AM58" s="1">
        <f t="shared" si="8"/>
        <v>700000</v>
      </c>
      <c r="AN58" s="1">
        <f t="shared" si="9"/>
        <v>770000</v>
      </c>
      <c r="AO58" s="1">
        <f t="shared" si="10"/>
        <v>8470000</v>
      </c>
    </row>
    <row r="59" spans="1:42" x14ac:dyDescent="0.25">
      <c r="A59" s="47">
        <v>33</v>
      </c>
      <c r="B59" s="158" t="s">
        <v>39</v>
      </c>
      <c r="C59" s="159" t="s">
        <v>130</v>
      </c>
      <c r="D59" s="160" t="s">
        <v>131</v>
      </c>
      <c r="E59" s="137" t="s">
        <v>238</v>
      </c>
      <c r="F59" s="161">
        <v>845</v>
      </c>
      <c r="G59" s="162">
        <v>100</v>
      </c>
      <c r="H59" s="133" t="s">
        <v>239</v>
      </c>
      <c r="I59" s="60" t="s">
        <v>240</v>
      </c>
      <c r="J59" s="133" t="s">
        <v>97</v>
      </c>
      <c r="K59" s="170" t="s">
        <v>241</v>
      </c>
      <c r="L59" s="171">
        <v>44508</v>
      </c>
      <c r="M59" s="135" t="s">
        <v>47</v>
      </c>
      <c r="N59" s="172" t="s">
        <v>242</v>
      </c>
      <c r="O59" s="136" t="s">
        <v>239</v>
      </c>
      <c r="P59" s="135" t="s">
        <v>50</v>
      </c>
      <c r="Q59" s="173">
        <v>44508</v>
      </c>
      <c r="R59" s="173">
        <v>44872</v>
      </c>
      <c r="S59" s="135" t="s">
        <v>53</v>
      </c>
      <c r="T59" s="137">
        <v>5234090.9090909092</v>
      </c>
      <c r="U59" s="51">
        <f t="shared" si="14"/>
        <v>575750</v>
      </c>
      <c r="V59" s="52">
        <f t="shared" si="15"/>
        <v>-523409.09090909094</v>
      </c>
      <c r="W59" s="52">
        <f t="shared" si="16"/>
        <v>4710681.8181818184</v>
      </c>
      <c r="X59" s="61"/>
      <c r="Y59" s="62">
        <f t="shared" si="17"/>
        <v>5809840.9090909092</v>
      </c>
      <c r="Z59" s="51">
        <f t="shared" si="18"/>
        <v>5234090.9090909092</v>
      </c>
      <c r="AA59" s="53">
        <f>Februari!AE59</f>
        <v>0</v>
      </c>
      <c r="AB59" s="62"/>
      <c r="AC59" s="62"/>
      <c r="AD59" s="53">
        <f t="shared" si="19"/>
        <v>0</v>
      </c>
      <c r="AE59" s="53">
        <f t="shared" si="20"/>
        <v>0</v>
      </c>
      <c r="AF59" s="61"/>
      <c r="AH59" s="351"/>
      <c r="AI59" s="351"/>
      <c r="AK59" s="172" t="s">
        <v>242</v>
      </c>
      <c r="AL59" s="351">
        <v>5234090.9090909092</v>
      </c>
      <c r="AM59" s="1">
        <f t="shared" si="8"/>
        <v>523409.09090909094</v>
      </c>
      <c r="AN59" s="1">
        <f t="shared" si="9"/>
        <v>575750</v>
      </c>
      <c r="AO59" s="1">
        <f t="shared" si="10"/>
        <v>6333250</v>
      </c>
    </row>
    <row r="60" spans="1:42" x14ac:dyDescent="0.25">
      <c r="A60" s="8">
        <f t="shared" si="13"/>
        <v>34</v>
      </c>
      <c r="B60" s="140" t="s">
        <v>39</v>
      </c>
      <c r="C60" s="141" t="s">
        <v>130</v>
      </c>
      <c r="D60" s="142" t="s">
        <v>131</v>
      </c>
      <c r="E60" s="143" t="s">
        <v>243</v>
      </c>
      <c r="F60" s="144">
        <v>3000</v>
      </c>
      <c r="G60" s="145">
        <v>0</v>
      </c>
      <c r="H60" s="146" t="s">
        <v>244</v>
      </c>
      <c r="I60" s="27" t="s">
        <v>245</v>
      </c>
      <c r="J60" s="146" t="s">
        <v>246</v>
      </c>
      <c r="K60" s="148" t="s">
        <v>247</v>
      </c>
      <c r="L60" s="153">
        <v>43801</v>
      </c>
      <c r="M60" s="147" t="s">
        <v>47</v>
      </c>
      <c r="N60" s="143" t="s">
        <v>248</v>
      </c>
      <c r="O60" s="150" t="s">
        <v>244</v>
      </c>
      <c r="P60" s="147" t="s">
        <v>50</v>
      </c>
      <c r="Q60" s="153">
        <v>43801</v>
      </c>
      <c r="R60" s="153">
        <v>44166</v>
      </c>
      <c r="S60" s="147" t="s">
        <v>53</v>
      </c>
      <c r="T60" s="143">
        <v>2000000</v>
      </c>
      <c r="U60" s="51">
        <f t="shared" si="14"/>
        <v>220000</v>
      </c>
      <c r="V60" s="52">
        <f t="shared" si="15"/>
        <v>-200000</v>
      </c>
      <c r="W60" s="52">
        <f t="shared" si="16"/>
        <v>1800000</v>
      </c>
      <c r="X60" s="61"/>
      <c r="Y60" s="62">
        <f t="shared" si="17"/>
        <v>2220000</v>
      </c>
      <c r="Z60" s="51">
        <f t="shared" si="18"/>
        <v>2000000</v>
      </c>
      <c r="AA60" s="53">
        <f>Februari!AE60</f>
        <v>0</v>
      </c>
      <c r="AB60" s="62"/>
      <c r="AC60" s="62"/>
      <c r="AD60" s="53">
        <f t="shared" si="19"/>
        <v>0</v>
      </c>
      <c r="AE60" s="53">
        <f t="shared" si="20"/>
        <v>0</v>
      </c>
      <c r="AF60" s="61"/>
      <c r="AH60" s="351"/>
      <c r="AI60" s="351"/>
      <c r="AK60" s="143" t="s">
        <v>248</v>
      </c>
      <c r="AL60" s="351">
        <v>2000000</v>
      </c>
      <c r="AM60" s="1">
        <f t="shared" si="8"/>
        <v>200000</v>
      </c>
      <c r="AN60" s="1">
        <f t="shared" si="9"/>
        <v>220000</v>
      </c>
      <c r="AO60" s="1">
        <f t="shared" si="10"/>
        <v>2420000</v>
      </c>
    </row>
    <row r="61" spans="1:42" x14ac:dyDescent="0.25">
      <c r="A61" s="8">
        <f t="shared" si="13"/>
        <v>35</v>
      </c>
      <c r="B61" s="140" t="s">
        <v>39</v>
      </c>
      <c r="C61" s="141" t="s">
        <v>130</v>
      </c>
      <c r="D61" s="142" t="s">
        <v>131</v>
      </c>
      <c r="E61" s="143" t="s">
        <v>249</v>
      </c>
      <c r="F61" s="144">
        <v>680.73</v>
      </c>
      <c r="G61" s="145">
        <v>0</v>
      </c>
      <c r="H61" s="146" t="s">
        <v>250</v>
      </c>
      <c r="I61" s="25" t="s">
        <v>251</v>
      </c>
      <c r="J61" s="146" t="s">
        <v>167</v>
      </c>
      <c r="K61" s="148" t="s">
        <v>505</v>
      </c>
      <c r="L61" s="153" t="s">
        <v>506</v>
      </c>
      <c r="M61" s="147" t="s">
        <v>47</v>
      </c>
      <c r="N61" s="143" t="s">
        <v>507</v>
      </c>
      <c r="O61" s="150" t="s">
        <v>250</v>
      </c>
      <c r="P61" s="147" t="s">
        <v>50</v>
      </c>
      <c r="Q61" s="153">
        <v>44733</v>
      </c>
      <c r="R61" s="153">
        <v>45097</v>
      </c>
      <c r="S61" s="147" t="s">
        <v>53</v>
      </c>
      <c r="T61" s="143">
        <v>3504730</v>
      </c>
      <c r="U61" s="51">
        <f>T61*11%</f>
        <v>385520.3</v>
      </c>
      <c r="V61" s="52">
        <f t="shared" si="15"/>
        <v>-350473</v>
      </c>
      <c r="W61" s="52">
        <f t="shared" si="16"/>
        <v>3154257</v>
      </c>
      <c r="X61" s="61"/>
      <c r="Y61" s="62">
        <f t="shared" si="17"/>
        <v>3890250.3</v>
      </c>
      <c r="Z61" s="51">
        <v>2042190</v>
      </c>
      <c r="AA61" s="53">
        <f>Februari!AE61</f>
        <v>2752252</v>
      </c>
      <c r="AB61" s="62"/>
      <c r="AC61" s="62"/>
      <c r="AD61" s="53">
        <f t="shared" si="19"/>
        <v>0</v>
      </c>
      <c r="AE61" s="53">
        <f t="shared" si="20"/>
        <v>2752252</v>
      </c>
      <c r="AF61" s="61"/>
      <c r="AG61" s="1"/>
      <c r="AH61" s="351"/>
      <c r="AI61" s="351"/>
      <c r="AK61" s="143" t="s">
        <v>507</v>
      </c>
      <c r="AL61" s="351">
        <v>2042190</v>
      </c>
      <c r="AM61" s="1">
        <f t="shared" si="8"/>
        <v>204219</v>
      </c>
      <c r="AN61" s="1">
        <f t="shared" si="9"/>
        <v>224640.9</v>
      </c>
      <c r="AO61" s="1">
        <f t="shared" si="10"/>
        <v>2471049.9</v>
      </c>
    </row>
    <row r="62" spans="1:42" s="301" customFormat="1" x14ac:dyDescent="0.25">
      <c r="A62" s="295">
        <f t="shared" si="13"/>
        <v>36</v>
      </c>
      <c r="B62" s="296" t="s">
        <v>39</v>
      </c>
      <c r="C62" s="297" t="s">
        <v>130</v>
      </c>
      <c r="D62" s="298" t="s">
        <v>131</v>
      </c>
      <c r="E62" s="299" t="s">
        <v>512</v>
      </c>
      <c r="F62" s="303"/>
      <c r="G62" s="304"/>
      <c r="H62" s="305"/>
      <c r="I62" s="300"/>
      <c r="J62" s="305" t="s">
        <v>513</v>
      </c>
      <c r="K62" s="179"/>
      <c r="L62" s="306"/>
      <c r="M62" s="307"/>
      <c r="N62" s="308" t="s">
        <v>514</v>
      </c>
      <c r="O62" s="309"/>
      <c r="P62" s="307" t="s">
        <v>50</v>
      </c>
      <c r="Q62" s="310"/>
      <c r="R62" s="310"/>
      <c r="S62" s="307" t="s">
        <v>502</v>
      </c>
      <c r="T62" s="308">
        <f>3800000*100/110</f>
        <v>3454545.4545454546</v>
      </c>
      <c r="U62" s="299">
        <f>T62*11%</f>
        <v>380000</v>
      </c>
      <c r="V62" s="299">
        <f>(T62*10%)*-1</f>
        <v>-345454.54545454547</v>
      </c>
      <c r="W62" s="299">
        <f t="shared" si="16"/>
        <v>3109090.9090909092</v>
      </c>
      <c r="X62" s="311"/>
      <c r="Y62" s="312">
        <f t="shared" si="17"/>
        <v>3834545.4545454546</v>
      </c>
      <c r="Z62" s="299"/>
      <c r="AA62" s="312">
        <f>3800000*100/111</f>
        <v>3423423.4234234234</v>
      </c>
      <c r="AB62" s="313"/>
      <c r="AC62" s="313"/>
      <c r="AD62" s="312">
        <f>AB62+AC62</f>
        <v>0</v>
      </c>
      <c r="AE62" s="312">
        <f>AA62+AD62</f>
        <v>3423423.4234234234</v>
      </c>
      <c r="AF62" s="309"/>
      <c r="AG62" s="314"/>
      <c r="AH62" s="357"/>
      <c r="AI62" s="357"/>
      <c r="AK62" s="308" t="s">
        <v>514</v>
      </c>
      <c r="AL62" s="351"/>
      <c r="AM62" s="1">
        <f t="shared" si="8"/>
        <v>0</v>
      </c>
      <c r="AN62" s="1">
        <f t="shared" si="9"/>
        <v>0</v>
      </c>
      <c r="AO62" s="1">
        <f t="shared" si="10"/>
        <v>0</v>
      </c>
      <c r="AP62" s="375"/>
    </row>
    <row r="63" spans="1:42" x14ac:dyDescent="0.25">
      <c r="A63" s="302">
        <f t="shared" si="13"/>
        <v>37</v>
      </c>
      <c r="B63" s="140" t="s">
        <v>39</v>
      </c>
      <c r="C63" s="141" t="s">
        <v>130</v>
      </c>
      <c r="D63" s="142" t="s">
        <v>131</v>
      </c>
      <c r="E63" s="143" t="s">
        <v>508</v>
      </c>
      <c r="F63" s="29"/>
      <c r="G63" s="28"/>
      <c r="H63" s="30"/>
      <c r="I63" s="31"/>
      <c r="J63" s="32"/>
      <c r="K63" s="148"/>
      <c r="L63" s="175"/>
      <c r="M63" s="32"/>
      <c r="N63" s="28"/>
      <c r="O63" s="32"/>
      <c r="P63" s="32"/>
      <c r="Q63" s="153"/>
      <c r="R63" s="153"/>
      <c r="S63" s="32"/>
      <c r="T63" s="28"/>
      <c r="U63" s="51"/>
      <c r="V63" s="52"/>
      <c r="W63" s="52"/>
      <c r="X63" s="61"/>
      <c r="Y63" s="62">
        <f t="shared" si="17"/>
        <v>0</v>
      </c>
      <c r="Z63" s="51">
        <f t="shared" si="18"/>
        <v>0</v>
      </c>
      <c r="AA63" s="53">
        <f>Februari!AE62</f>
        <v>22431000</v>
      </c>
      <c r="AB63" s="64"/>
      <c r="AC63" s="64"/>
      <c r="AD63" s="53">
        <f t="shared" ref="AD63" si="21">AB63+AC63</f>
        <v>0</v>
      </c>
      <c r="AE63" s="53">
        <f t="shared" ref="AE63" si="22">AA63+AD63</f>
        <v>22431000</v>
      </c>
      <c r="AF63" s="63" t="s">
        <v>509</v>
      </c>
      <c r="AH63" s="351"/>
      <c r="AI63" s="351"/>
      <c r="AK63" s="28"/>
      <c r="AL63" s="357">
        <v>0</v>
      </c>
      <c r="AM63" s="1">
        <f t="shared" si="8"/>
        <v>0</v>
      </c>
      <c r="AN63" s="1">
        <f t="shared" si="9"/>
        <v>0</v>
      </c>
      <c r="AO63" s="1">
        <f t="shared" si="10"/>
        <v>0</v>
      </c>
      <c r="AP63" s="301"/>
    </row>
    <row r="64" spans="1:42" x14ac:dyDescent="0.25">
      <c r="A64" s="334"/>
      <c r="B64" s="9"/>
      <c r="C64" s="10"/>
      <c r="D64" s="11"/>
      <c r="E64" s="12"/>
      <c r="F64" s="13" t="s">
        <v>38</v>
      </c>
      <c r="G64" s="13">
        <v>0</v>
      </c>
      <c r="H64" s="13">
        <v>0</v>
      </c>
      <c r="I64" s="13"/>
      <c r="J64" s="13"/>
      <c r="K64" s="13"/>
      <c r="L64" s="155"/>
      <c r="M64" s="13"/>
      <c r="N64" s="13"/>
      <c r="O64" s="13"/>
      <c r="P64" s="13"/>
      <c r="Q64" s="155"/>
      <c r="R64" s="155"/>
      <c r="S64" s="13"/>
      <c r="T64" s="13">
        <f>SUM(T27:T63)</f>
        <v>403012488.85831285</v>
      </c>
      <c r="U64" s="13">
        <f t="shared" ref="U64:AD64" si="23">SUM(U27:U63)</f>
        <v>44331373.774414413</v>
      </c>
      <c r="V64" s="13">
        <f t="shared" si="23"/>
        <v>-40301248.885831289</v>
      </c>
      <c r="W64" s="13">
        <f t="shared" si="23"/>
        <v>362711239.97248155</v>
      </c>
      <c r="X64" s="13">
        <f t="shared" si="23"/>
        <v>0</v>
      </c>
      <c r="Y64" s="13">
        <f t="shared" si="23"/>
        <v>447343862.63272732</v>
      </c>
      <c r="Z64" s="13">
        <f t="shared" si="23"/>
        <v>398095403.40376741</v>
      </c>
      <c r="AA64" s="13">
        <f t="shared" si="23"/>
        <v>209223792.42342341</v>
      </c>
      <c r="AB64" s="13">
        <f t="shared" si="23"/>
        <v>0</v>
      </c>
      <c r="AC64" s="13">
        <f t="shared" si="23"/>
        <v>0</v>
      </c>
      <c r="AD64" s="13">
        <f t="shared" si="23"/>
        <v>0</v>
      </c>
      <c r="AE64" s="13">
        <f>SUM(AE27:AE63)</f>
        <v>209223792.42342341</v>
      </c>
      <c r="AF64" s="55" t="s">
        <v>38</v>
      </c>
      <c r="AH64" s="351"/>
      <c r="AI64" s="351"/>
      <c r="AK64" s="13"/>
      <c r="AL64" s="351">
        <v>398095403.40376741</v>
      </c>
      <c r="AM64" s="1">
        <f t="shared" si="8"/>
        <v>39809540.340376742</v>
      </c>
      <c r="AN64" s="1">
        <f t="shared" si="9"/>
        <v>43790494.374414414</v>
      </c>
      <c r="AO64" s="1">
        <f t="shared" si="10"/>
        <v>481695438.11855853</v>
      </c>
    </row>
    <row r="65" spans="1:41" x14ac:dyDescent="0.25">
      <c r="A65" s="14" t="s">
        <v>257</v>
      </c>
      <c r="B65" s="140"/>
      <c r="C65" s="141"/>
      <c r="D65" s="142"/>
      <c r="E65" s="143"/>
      <c r="F65" s="144"/>
      <c r="G65" s="176"/>
      <c r="H65" s="177"/>
      <c r="I65" s="147"/>
      <c r="J65" s="177"/>
      <c r="K65" s="148"/>
      <c r="L65" s="152"/>
      <c r="M65" s="147"/>
      <c r="N65" s="143"/>
      <c r="O65" s="150"/>
      <c r="P65" s="147"/>
      <c r="Q65" s="152"/>
      <c r="R65" s="178"/>
      <c r="S65" s="147"/>
      <c r="T65" s="143"/>
      <c r="U65" s="51"/>
      <c r="V65" s="52"/>
      <c r="W65" s="52"/>
      <c r="X65" s="61"/>
      <c r="Y65" s="62"/>
      <c r="Z65" s="51"/>
      <c r="AA65" s="53">
        <f>Februari!AE64</f>
        <v>0</v>
      </c>
      <c r="AB65" s="62"/>
      <c r="AC65" s="62"/>
      <c r="AD65" s="62"/>
      <c r="AE65" s="62"/>
      <c r="AF65" s="65"/>
      <c r="AH65" s="351"/>
      <c r="AI65" s="351"/>
      <c r="AK65" s="143"/>
      <c r="AL65" s="351"/>
      <c r="AM65" s="1">
        <f t="shared" si="8"/>
        <v>0</v>
      </c>
      <c r="AN65" s="1">
        <f t="shared" si="9"/>
        <v>0</v>
      </c>
      <c r="AO65" s="1">
        <f t="shared" si="10"/>
        <v>0</v>
      </c>
    </row>
    <row r="66" spans="1:41" x14ac:dyDescent="0.25">
      <c r="A66" s="8">
        <v>1</v>
      </c>
      <c r="B66" s="140" t="s">
        <v>39</v>
      </c>
      <c r="C66" s="141" t="s">
        <v>258</v>
      </c>
      <c r="D66" s="142" t="s">
        <v>259</v>
      </c>
      <c r="E66" s="143" t="s">
        <v>260</v>
      </c>
      <c r="F66" s="144">
        <v>12</v>
      </c>
      <c r="G66" s="145">
        <v>0</v>
      </c>
      <c r="H66" s="146" t="s">
        <v>261</v>
      </c>
      <c r="I66" s="25">
        <v>3812577</v>
      </c>
      <c r="J66" s="146" t="s">
        <v>97</v>
      </c>
      <c r="K66" s="148" t="s">
        <v>262</v>
      </c>
      <c r="L66" s="149">
        <v>44484</v>
      </c>
      <c r="M66" s="147" t="s">
        <v>47</v>
      </c>
      <c r="N66" s="148" t="s">
        <v>492</v>
      </c>
      <c r="O66" s="150" t="s">
        <v>261</v>
      </c>
      <c r="P66" s="147" t="s">
        <v>50</v>
      </c>
      <c r="Q66" s="149">
        <v>44484</v>
      </c>
      <c r="R66" s="152">
        <v>44848</v>
      </c>
      <c r="S66" s="147" t="s">
        <v>53</v>
      </c>
      <c r="T66" s="143">
        <v>520000</v>
      </c>
      <c r="U66" s="51">
        <f>T66*11%</f>
        <v>57200</v>
      </c>
      <c r="V66" s="52">
        <f>(T66*10%)*(-1)</f>
        <v>-52000</v>
      </c>
      <c r="W66" s="52">
        <f>T66+V66</f>
        <v>468000</v>
      </c>
      <c r="X66" s="61"/>
      <c r="Y66" s="62">
        <f t="shared" si="17"/>
        <v>577200</v>
      </c>
      <c r="Z66" s="51">
        <f t="shared" si="18"/>
        <v>520000</v>
      </c>
      <c r="AA66" s="53">
        <f>Februari!AE65</f>
        <v>0</v>
      </c>
      <c r="AB66" s="62"/>
      <c r="AC66" s="62"/>
      <c r="AD66" s="53">
        <f t="shared" ref="AD66:AD76" si="24">AB66+AC66</f>
        <v>0</v>
      </c>
      <c r="AE66" s="53">
        <f t="shared" ref="AE66:AE76" si="25">AA66+AD66</f>
        <v>0</v>
      </c>
      <c r="AF66" s="61"/>
      <c r="AG66" s="83">
        <v>6</v>
      </c>
      <c r="AH66" s="351" t="str">
        <f>N66</f>
        <v>Rudiansyah</v>
      </c>
      <c r="AI66" s="351">
        <v>572000</v>
      </c>
      <c r="AK66" s="148" t="s">
        <v>492</v>
      </c>
      <c r="AL66" s="351">
        <v>520000</v>
      </c>
      <c r="AM66" s="1">
        <f t="shared" si="8"/>
        <v>52000</v>
      </c>
      <c r="AN66" s="1">
        <f t="shared" si="9"/>
        <v>57200</v>
      </c>
      <c r="AO66" s="1">
        <f t="shared" si="10"/>
        <v>629200</v>
      </c>
    </row>
    <row r="67" spans="1:41" x14ac:dyDescent="0.25">
      <c r="A67" s="8">
        <f t="shared" ref="A67:A75" si="26">+A66+1</f>
        <v>2</v>
      </c>
      <c r="B67" s="140" t="s">
        <v>39</v>
      </c>
      <c r="C67" s="141" t="s">
        <v>258</v>
      </c>
      <c r="D67" s="142" t="s">
        <v>259</v>
      </c>
      <c r="E67" s="143" t="s">
        <v>264</v>
      </c>
      <c r="F67" s="144">
        <v>30</v>
      </c>
      <c r="G67" s="145">
        <v>0</v>
      </c>
      <c r="H67" s="146" t="s">
        <v>261</v>
      </c>
      <c r="I67" s="25">
        <v>3812577</v>
      </c>
      <c r="J67" s="146" t="s">
        <v>97</v>
      </c>
      <c r="K67" s="148" t="s">
        <v>488</v>
      </c>
      <c r="L67" s="153">
        <v>44914</v>
      </c>
      <c r="M67" s="147" t="s">
        <v>47</v>
      </c>
      <c r="N67" s="179" t="s">
        <v>266</v>
      </c>
      <c r="O67" s="150" t="s">
        <v>261</v>
      </c>
      <c r="P67" s="147" t="s">
        <v>50</v>
      </c>
      <c r="Q67" s="149">
        <v>44914</v>
      </c>
      <c r="R67" s="149">
        <v>45278</v>
      </c>
      <c r="S67" s="147" t="s">
        <v>53</v>
      </c>
      <c r="T67" s="143">
        <v>1484000</v>
      </c>
      <c r="U67" s="51">
        <f t="shared" ref="U67:U75" si="27">T67*11%</f>
        <v>163240</v>
      </c>
      <c r="V67" s="52">
        <f t="shared" ref="V67:V75" si="28">(T67*10%)*(-1)</f>
        <v>-148400</v>
      </c>
      <c r="W67" s="52">
        <f t="shared" ref="W67:W75" si="29">T67+V67</f>
        <v>1335600</v>
      </c>
      <c r="X67" s="61"/>
      <c r="Y67" s="62">
        <f t="shared" si="17"/>
        <v>1647240</v>
      </c>
      <c r="Z67" s="51">
        <f t="shared" si="18"/>
        <v>1484000</v>
      </c>
      <c r="AA67" s="53">
        <f>Februari!AE66</f>
        <v>0</v>
      </c>
      <c r="AB67" s="62"/>
      <c r="AC67" s="62"/>
      <c r="AD67" s="53">
        <f t="shared" si="24"/>
        <v>0</v>
      </c>
      <c r="AE67" s="53">
        <f t="shared" si="25"/>
        <v>0</v>
      </c>
      <c r="AF67" s="61"/>
      <c r="AG67" s="83">
        <v>7</v>
      </c>
      <c r="AH67" s="351" t="s">
        <v>523</v>
      </c>
      <c r="AI67" s="351">
        <v>800000</v>
      </c>
      <c r="AK67" s="179" t="s">
        <v>266</v>
      </c>
      <c r="AL67" s="351">
        <v>1484000</v>
      </c>
      <c r="AM67" s="1">
        <f t="shared" si="8"/>
        <v>148400</v>
      </c>
      <c r="AN67" s="1">
        <f t="shared" si="9"/>
        <v>163240</v>
      </c>
      <c r="AO67" s="1">
        <f t="shared" si="10"/>
        <v>1795640</v>
      </c>
    </row>
    <row r="68" spans="1:41" x14ac:dyDescent="0.25">
      <c r="A68" s="8">
        <f t="shared" si="26"/>
        <v>3</v>
      </c>
      <c r="B68" s="140" t="s">
        <v>39</v>
      </c>
      <c r="C68" s="141" t="s">
        <v>258</v>
      </c>
      <c r="D68" s="142" t="s">
        <v>259</v>
      </c>
      <c r="E68" s="143" t="s">
        <v>264</v>
      </c>
      <c r="F68" s="144">
        <v>20</v>
      </c>
      <c r="G68" s="145">
        <v>0</v>
      </c>
      <c r="H68" s="146" t="s">
        <v>261</v>
      </c>
      <c r="I68" s="25">
        <v>3812577</v>
      </c>
      <c r="J68" s="146" t="s">
        <v>97</v>
      </c>
      <c r="K68" s="148" t="s">
        <v>268</v>
      </c>
      <c r="L68" s="149">
        <v>44484</v>
      </c>
      <c r="M68" s="147" t="s">
        <v>47</v>
      </c>
      <c r="N68" s="148" t="s">
        <v>269</v>
      </c>
      <c r="O68" s="150" t="s">
        <v>261</v>
      </c>
      <c r="P68" s="147" t="s">
        <v>50</v>
      </c>
      <c r="Q68" s="149">
        <v>44484</v>
      </c>
      <c r="R68" s="152">
        <v>44848</v>
      </c>
      <c r="S68" s="147" t="s">
        <v>53</v>
      </c>
      <c r="T68" s="143">
        <v>866000</v>
      </c>
      <c r="U68" s="51">
        <f t="shared" si="27"/>
        <v>95260</v>
      </c>
      <c r="V68" s="52">
        <f t="shared" si="28"/>
        <v>-86600</v>
      </c>
      <c r="W68" s="52">
        <f t="shared" si="29"/>
        <v>779400</v>
      </c>
      <c r="X68" s="61"/>
      <c r="Y68" s="62">
        <f t="shared" si="17"/>
        <v>961260</v>
      </c>
      <c r="Z68" s="51">
        <f t="shared" si="18"/>
        <v>866000</v>
      </c>
      <c r="AA68" s="53">
        <f>Februari!AE67</f>
        <v>0</v>
      </c>
      <c r="AB68" s="62"/>
      <c r="AC68" s="62"/>
      <c r="AD68" s="53">
        <f t="shared" si="24"/>
        <v>0</v>
      </c>
      <c r="AE68" s="53">
        <f t="shared" si="25"/>
        <v>0</v>
      </c>
      <c r="AF68" s="61"/>
      <c r="AG68" s="83"/>
      <c r="AH68" s="351"/>
      <c r="AI68" s="351"/>
      <c r="AK68" s="148" t="s">
        <v>269</v>
      </c>
      <c r="AL68" s="351">
        <v>866000</v>
      </c>
      <c r="AM68" s="1">
        <f t="shared" si="8"/>
        <v>86600</v>
      </c>
      <c r="AN68" s="1">
        <f t="shared" si="9"/>
        <v>95260</v>
      </c>
      <c r="AO68" s="1">
        <f t="shared" si="10"/>
        <v>1047860</v>
      </c>
    </row>
    <row r="69" spans="1:41" x14ac:dyDescent="0.25">
      <c r="A69" s="8">
        <f t="shared" si="26"/>
        <v>4</v>
      </c>
      <c r="B69" s="140" t="s">
        <v>39</v>
      </c>
      <c r="C69" s="141" t="s">
        <v>258</v>
      </c>
      <c r="D69" s="142" t="s">
        <v>259</v>
      </c>
      <c r="E69" s="143" t="s">
        <v>264</v>
      </c>
      <c r="F69" s="144">
        <v>50</v>
      </c>
      <c r="G69" s="145">
        <v>0</v>
      </c>
      <c r="H69" s="146" t="s">
        <v>261</v>
      </c>
      <c r="I69" s="25">
        <v>3812577</v>
      </c>
      <c r="J69" s="146" t="s">
        <v>97</v>
      </c>
      <c r="K69" s="148" t="s">
        <v>270</v>
      </c>
      <c r="L69" s="149">
        <v>44484</v>
      </c>
      <c r="M69" s="147" t="s">
        <v>47</v>
      </c>
      <c r="N69" s="148" t="s">
        <v>271</v>
      </c>
      <c r="O69" s="150" t="s">
        <v>261</v>
      </c>
      <c r="P69" s="147" t="s">
        <v>50</v>
      </c>
      <c r="Q69" s="149">
        <v>44484</v>
      </c>
      <c r="R69" s="152">
        <v>44848</v>
      </c>
      <c r="S69" s="147" t="s">
        <v>53</v>
      </c>
      <c r="T69" s="143">
        <v>2165000</v>
      </c>
      <c r="U69" s="51">
        <f t="shared" si="27"/>
        <v>238150</v>
      </c>
      <c r="V69" s="52">
        <f t="shared" si="28"/>
        <v>-216500</v>
      </c>
      <c r="W69" s="52">
        <f t="shared" si="29"/>
        <v>1948500</v>
      </c>
      <c r="X69" s="61"/>
      <c r="Y69" s="62">
        <f t="shared" si="17"/>
        <v>2403150</v>
      </c>
      <c r="Z69" s="51">
        <f t="shared" si="18"/>
        <v>2165000</v>
      </c>
      <c r="AA69" s="53">
        <f>Februari!AE68</f>
        <v>0</v>
      </c>
      <c r="AB69" s="62"/>
      <c r="AC69" s="62"/>
      <c r="AD69" s="53">
        <f t="shared" si="24"/>
        <v>0</v>
      </c>
      <c r="AE69" s="53">
        <f t="shared" si="25"/>
        <v>0</v>
      </c>
      <c r="AF69" s="61"/>
      <c r="AG69" s="83">
        <v>8</v>
      </c>
      <c r="AH69" s="351" t="s">
        <v>522</v>
      </c>
      <c r="AI69" s="351">
        <v>2381500</v>
      </c>
      <c r="AK69" s="148" t="s">
        <v>271</v>
      </c>
      <c r="AL69" s="351">
        <v>2165000</v>
      </c>
      <c r="AM69" s="1">
        <f t="shared" si="8"/>
        <v>216500</v>
      </c>
      <c r="AN69" s="1">
        <f t="shared" si="9"/>
        <v>238150</v>
      </c>
      <c r="AO69" s="1">
        <f t="shared" si="10"/>
        <v>2619650</v>
      </c>
    </row>
    <row r="70" spans="1:41" x14ac:dyDescent="0.25">
      <c r="A70" s="8">
        <f t="shared" si="26"/>
        <v>5</v>
      </c>
      <c r="B70" s="140" t="s">
        <v>39</v>
      </c>
      <c r="C70" s="141" t="s">
        <v>258</v>
      </c>
      <c r="D70" s="142" t="s">
        <v>259</v>
      </c>
      <c r="E70" s="143" t="s">
        <v>264</v>
      </c>
      <c r="F70" s="144">
        <v>50</v>
      </c>
      <c r="G70" s="145">
        <v>0</v>
      </c>
      <c r="H70" s="146" t="s">
        <v>261</v>
      </c>
      <c r="I70" s="25">
        <v>3812577</v>
      </c>
      <c r="J70" s="146" t="s">
        <v>97</v>
      </c>
      <c r="K70" s="148" t="s">
        <v>272</v>
      </c>
      <c r="L70" s="149">
        <v>44484</v>
      </c>
      <c r="M70" s="147" t="s">
        <v>47</v>
      </c>
      <c r="N70" s="148" t="s">
        <v>273</v>
      </c>
      <c r="O70" s="150" t="s">
        <v>261</v>
      </c>
      <c r="P70" s="147" t="s">
        <v>50</v>
      </c>
      <c r="Q70" s="149">
        <v>44484</v>
      </c>
      <c r="R70" s="152">
        <v>44848</v>
      </c>
      <c r="S70" s="147" t="s">
        <v>53</v>
      </c>
      <c r="T70" s="143">
        <v>2165000</v>
      </c>
      <c r="U70" s="51">
        <f t="shared" si="27"/>
        <v>238150</v>
      </c>
      <c r="V70" s="52">
        <f t="shared" si="28"/>
        <v>-216500</v>
      </c>
      <c r="W70" s="52">
        <f t="shared" si="29"/>
        <v>1948500</v>
      </c>
      <c r="X70" s="61"/>
      <c r="Y70" s="62">
        <f t="shared" si="17"/>
        <v>2403150</v>
      </c>
      <c r="Z70" s="51">
        <f t="shared" si="18"/>
        <v>2165000</v>
      </c>
      <c r="AA70" s="53">
        <f>Februari!AE69</f>
        <v>0</v>
      </c>
      <c r="AB70" s="62"/>
      <c r="AC70" s="62"/>
      <c r="AD70" s="53">
        <f t="shared" si="24"/>
        <v>0</v>
      </c>
      <c r="AE70" s="53">
        <f t="shared" si="25"/>
        <v>0</v>
      </c>
      <c r="AF70" s="61"/>
      <c r="AG70" s="83">
        <v>9</v>
      </c>
      <c r="AH70" s="351" t="str">
        <f t="shared" ref="AH70:AH75" si="30">N70</f>
        <v>Jajang Sumarna</v>
      </c>
      <c r="AI70" s="351">
        <v>2381500</v>
      </c>
      <c r="AK70" s="148" t="s">
        <v>273</v>
      </c>
      <c r="AL70" s="351">
        <v>2165000</v>
      </c>
      <c r="AM70" s="1">
        <f t="shared" si="8"/>
        <v>216500</v>
      </c>
      <c r="AN70" s="1">
        <f t="shared" si="9"/>
        <v>238150</v>
      </c>
      <c r="AO70" s="1">
        <f t="shared" si="10"/>
        <v>2619650</v>
      </c>
    </row>
    <row r="71" spans="1:41" x14ac:dyDescent="0.25">
      <c r="A71" s="8">
        <f t="shared" si="26"/>
        <v>6</v>
      </c>
      <c r="B71" s="140" t="s">
        <v>39</v>
      </c>
      <c r="C71" s="141" t="s">
        <v>258</v>
      </c>
      <c r="D71" s="142" t="s">
        <v>259</v>
      </c>
      <c r="E71" s="143" t="s">
        <v>264</v>
      </c>
      <c r="F71" s="144">
        <v>25</v>
      </c>
      <c r="G71" s="145">
        <v>0</v>
      </c>
      <c r="H71" s="146" t="s">
        <v>261</v>
      </c>
      <c r="I71" s="25">
        <v>3812577</v>
      </c>
      <c r="J71" s="146" t="s">
        <v>97</v>
      </c>
      <c r="K71" s="148" t="s">
        <v>488</v>
      </c>
      <c r="L71" s="153">
        <v>44914</v>
      </c>
      <c r="M71" s="147" t="s">
        <v>47</v>
      </c>
      <c r="N71" s="148" t="s">
        <v>275</v>
      </c>
      <c r="O71" s="150" t="s">
        <v>261</v>
      </c>
      <c r="P71" s="147" t="s">
        <v>50</v>
      </c>
      <c r="Q71" s="149">
        <v>44914</v>
      </c>
      <c r="R71" s="149">
        <v>45278</v>
      </c>
      <c r="S71" s="147" t="s">
        <v>53</v>
      </c>
      <c r="T71" s="143">
        <v>1236667</v>
      </c>
      <c r="U71" s="51">
        <f t="shared" si="27"/>
        <v>136033.37</v>
      </c>
      <c r="V71" s="52">
        <f t="shared" si="28"/>
        <v>-123666.70000000001</v>
      </c>
      <c r="W71" s="52">
        <f t="shared" si="29"/>
        <v>1113000.3</v>
      </c>
      <c r="X71" s="61"/>
      <c r="Y71" s="62">
        <f t="shared" si="17"/>
        <v>1372700.37</v>
      </c>
      <c r="Z71" s="51">
        <f t="shared" si="18"/>
        <v>1236667</v>
      </c>
      <c r="AA71" s="53">
        <f>Februari!AE70</f>
        <v>0</v>
      </c>
      <c r="AB71" s="62"/>
      <c r="AC71" s="62"/>
      <c r="AD71" s="53">
        <f t="shared" si="24"/>
        <v>0</v>
      </c>
      <c r="AE71" s="53">
        <f t="shared" si="25"/>
        <v>0</v>
      </c>
      <c r="AF71" s="61"/>
      <c r="AG71" s="83">
        <v>10</v>
      </c>
      <c r="AH71" s="351" t="str">
        <f t="shared" si="30"/>
        <v>Anda Suhanda</v>
      </c>
      <c r="AI71" s="351">
        <v>1965000</v>
      </c>
      <c r="AK71" s="148" t="s">
        <v>275</v>
      </c>
      <c r="AL71" s="351">
        <v>1236667</v>
      </c>
      <c r="AM71" s="1">
        <f t="shared" si="8"/>
        <v>123666.70000000001</v>
      </c>
      <c r="AN71" s="1">
        <f t="shared" si="9"/>
        <v>136033.37</v>
      </c>
      <c r="AO71" s="1">
        <f t="shared" si="10"/>
        <v>1496367.0699999998</v>
      </c>
    </row>
    <row r="72" spans="1:41" x14ac:dyDescent="0.25">
      <c r="A72" s="8">
        <f t="shared" si="26"/>
        <v>7</v>
      </c>
      <c r="B72" s="140" t="s">
        <v>39</v>
      </c>
      <c r="C72" s="141" t="s">
        <v>258</v>
      </c>
      <c r="D72" s="142" t="s">
        <v>259</v>
      </c>
      <c r="E72" s="143" t="s">
        <v>264</v>
      </c>
      <c r="F72" s="144">
        <v>20</v>
      </c>
      <c r="G72" s="145">
        <v>0</v>
      </c>
      <c r="H72" s="146" t="s">
        <v>261</v>
      </c>
      <c r="I72" s="25">
        <v>3812577</v>
      </c>
      <c r="J72" s="146" t="s">
        <v>97</v>
      </c>
      <c r="K72" s="148" t="s">
        <v>276</v>
      </c>
      <c r="L72" s="149">
        <v>44484</v>
      </c>
      <c r="M72" s="147" t="s">
        <v>47</v>
      </c>
      <c r="N72" s="148" t="s">
        <v>493</v>
      </c>
      <c r="O72" s="150" t="s">
        <v>261</v>
      </c>
      <c r="P72" s="147" t="s">
        <v>50</v>
      </c>
      <c r="Q72" s="149">
        <v>44484</v>
      </c>
      <c r="R72" s="152">
        <v>44848</v>
      </c>
      <c r="S72" s="147" t="s">
        <v>53</v>
      </c>
      <c r="T72" s="143">
        <v>900000</v>
      </c>
      <c r="U72" s="51">
        <f t="shared" si="27"/>
        <v>99000</v>
      </c>
      <c r="V72" s="52">
        <f t="shared" si="28"/>
        <v>-90000</v>
      </c>
      <c r="W72" s="52">
        <f t="shared" si="29"/>
        <v>810000</v>
      </c>
      <c r="X72" s="61"/>
      <c r="Y72" s="62">
        <f t="shared" si="17"/>
        <v>999000</v>
      </c>
      <c r="Z72" s="51">
        <f t="shared" si="18"/>
        <v>900000</v>
      </c>
      <c r="AA72" s="53">
        <f>Februari!AE71</f>
        <v>0</v>
      </c>
      <c r="AB72" s="62"/>
      <c r="AC72" s="62"/>
      <c r="AD72" s="53">
        <f t="shared" si="24"/>
        <v>0</v>
      </c>
      <c r="AE72" s="53">
        <f t="shared" si="25"/>
        <v>0</v>
      </c>
      <c r="AF72" s="61"/>
      <c r="AG72" s="83"/>
      <c r="AH72" s="351" t="str">
        <f t="shared" si="30"/>
        <v>Imar Indrawan</v>
      </c>
      <c r="AI72" s="351">
        <v>908000</v>
      </c>
      <c r="AK72" s="148" t="s">
        <v>493</v>
      </c>
      <c r="AL72" s="351">
        <v>900000</v>
      </c>
      <c r="AM72" s="1">
        <f t="shared" si="8"/>
        <v>90000</v>
      </c>
      <c r="AN72" s="1">
        <f t="shared" si="9"/>
        <v>99000</v>
      </c>
      <c r="AO72" s="1">
        <f t="shared" si="10"/>
        <v>1089000</v>
      </c>
    </row>
    <row r="73" spans="1:41" x14ac:dyDescent="0.25">
      <c r="A73" s="8">
        <f t="shared" si="26"/>
        <v>8</v>
      </c>
      <c r="B73" s="140" t="s">
        <v>39</v>
      </c>
      <c r="C73" s="141" t="s">
        <v>258</v>
      </c>
      <c r="D73" s="142" t="s">
        <v>259</v>
      </c>
      <c r="E73" s="143" t="s">
        <v>264</v>
      </c>
      <c r="F73" s="144">
        <v>40</v>
      </c>
      <c r="G73" s="145">
        <v>0</v>
      </c>
      <c r="H73" s="146" t="s">
        <v>261</v>
      </c>
      <c r="I73" s="25">
        <v>3812577</v>
      </c>
      <c r="J73" s="146" t="s">
        <v>97</v>
      </c>
      <c r="K73" s="148" t="s">
        <v>488</v>
      </c>
      <c r="L73" s="153">
        <v>44914</v>
      </c>
      <c r="M73" s="147" t="s">
        <v>47</v>
      </c>
      <c r="N73" s="148" t="s">
        <v>494</v>
      </c>
      <c r="O73" s="150" t="s">
        <v>261</v>
      </c>
      <c r="P73" s="147" t="s">
        <v>50</v>
      </c>
      <c r="Q73" s="149">
        <v>44914</v>
      </c>
      <c r="R73" s="149">
        <v>45278</v>
      </c>
      <c r="S73" s="147" t="s">
        <v>53</v>
      </c>
      <c r="T73" s="143">
        <v>1978667</v>
      </c>
      <c r="U73" s="51">
        <f t="shared" si="27"/>
        <v>217653.37</v>
      </c>
      <c r="V73" s="52">
        <f t="shared" si="28"/>
        <v>-197866.7</v>
      </c>
      <c r="W73" s="52">
        <f t="shared" si="29"/>
        <v>1780800.3</v>
      </c>
      <c r="X73" s="61"/>
      <c r="Y73" s="62">
        <f t="shared" si="17"/>
        <v>2196320.37</v>
      </c>
      <c r="Z73" s="51">
        <f t="shared" si="18"/>
        <v>1978667</v>
      </c>
      <c r="AA73" s="53">
        <f>Februari!AE72</f>
        <v>0</v>
      </c>
      <c r="AB73" s="62"/>
      <c r="AC73" s="62"/>
      <c r="AD73" s="53">
        <f t="shared" si="24"/>
        <v>0</v>
      </c>
      <c r="AE73" s="53">
        <f t="shared" si="25"/>
        <v>0</v>
      </c>
      <c r="AF73" s="61"/>
      <c r="AG73" s="83"/>
      <c r="AH73" s="351" t="str">
        <f>N73</f>
        <v>Ejen Riyadi</v>
      </c>
      <c r="AI73" s="351">
        <v>3245000</v>
      </c>
      <c r="AK73" s="148" t="s">
        <v>494</v>
      </c>
      <c r="AL73" s="351">
        <v>1978667</v>
      </c>
      <c r="AM73" s="1">
        <f t="shared" si="8"/>
        <v>197866.7</v>
      </c>
      <c r="AN73" s="1">
        <f t="shared" si="9"/>
        <v>217653.37</v>
      </c>
      <c r="AO73" s="1">
        <f t="shared" si="10"/>
        <v>2394187.0700000003</v>
      </c>
    </row>
    <row r="74" spans="1:41" x14ac:dyDescent="0.25">
      <c r="A74" s="8">
        <f t="shared" si="26"/>
        <v>9</v>
      </c>
      <c r="B74" s="140" t="s">
        <v>39</v>
      </c>
      <c r="C74" s="141" t="s">
        <v>258</v>
      </c>
      <c r="D74" s="142" t="s">
        <v>259</v>
      </c>
      <c r="E74" s="143" t="s">
        <v>264</v>
      </c>
      <c r="F74" s="144">
        <v>36</v>
      </c>
      <c r="G74" s="145">
        <v>0</v>
      </c>
      <c r="H74" s="146" t="s">
        <v>261</v>
      </c>
      <c r="I74" s="25">
        <v>3812577</v>
      </c>
      <c r="J74" s="146" t="s">
        <v>97</v>
      </c>
      <c r="K74" s="148" t="s">
        <v>488</v>
      </c>
      <c r="L74" s="153">
        <v>44914</v>
      </c>
      <c r="M74" s="147" t="s">
        <v>47</v>
      </c>
      <c r="N74" s="148" t="s">
        <v>283</v>
      </c>
      <c r="O74" s="150" t="s">
        <v>261</v>
      </c>
      <c r="P74" s="147" t="s">
        <v>50</v>
      </c>
      <c r="Q74" s="149">
        <v>44914</v>
      </c>
      <c r="R74" s="149">
        <v>45278</v>
      </c>
      <c r="S74" s="147" t="s">
        <v>53</v>
      </c>
      <c r="T74" s="143">
        <v>1731333</v>
      </c>
      <c r="U74" s="51">
        <f t="shared" si="27"/>
        <v>190446.63</v>
      </c>
      <c r="V74" s="52">
        <f t="shared" si="28"/>
        <v>-173133.30000000002</v>
      </c>
      <c r="W74" s="52">
        <f t="shared" si="29"/>
        <v>1558199.7</v>
      </c>
      <c r="X74" s="61"/>
      <c r="Y74" s="62">
        <f t="shared" si="17"/>
        <v>1921779.63</v>
      </c>
      <c r="Z74" s="51">
        <f t="shared" si="18"/>
        <v>1731333</v>
      </c>
      <c r="AA74" s="53">
        <f>Februari!AE73</f>
        <v>0</v>
      </c>
      <c r="AB74" s="62"/>
      <c r="AC74" s="62"/>
      <c r="AD74" s="53">
        <f t="shared" si="24"/>
        <v>0</v>
      </c>
      <c r="AE74" s="53">
        <f t="shared" si="25"/>
        <v>0</v>
      </c>
      <c r="AF74" s="61"/>
      <c r="AG74" s="83"/>
      <c r="AH74" s="351" t="str">
        <f t="shared" si="30"/>
        <v>Jaenudin</v>
      </c>
      <c r="AI74" s="351">
        <v>1800000</v>
      </c>
      <c r="AK74" s="148" t="s">
        <v>283</v>
      </c>
      <c r="AL74" s="351">
        <v>1731333</v>
      </c>
      <c r="AM74" s="1">
        <f t="shared" si="8"/>
        <v>173133.30000000002</v>
      </c>
      <c r="AN74" s="1">
        <f t="shared" si="9"/>
        <v>190446.63</v>
      </c>
      <c r="AO74" s="1">
        <f t="shared" si="10"/>
        <v>2094912.9300000002</v>
      </c>
    </row>
    <row r="75" spans="1:41" x14ac:dyDescent="0.25">
      <c r="A75" s="8">
        <f t="shared" si="26"/>
        <v>10</v>
      </c>
      <c r="B75" s="140" t="s">
        <v>39</v>
      </c>
      <c r="C75" s="141" t="s">
        <v>258</v>
      </c>
      <c r="D75" s="142" t="s">
        <v>259</v>
      </c>
      <c r="E75" s="143" t="s">
        <v>264</v>
      </c>
      <c r="F75" s="144">
        <v>30</v>
      </c>
      <c r="G75" s="145">
        <v>0</v>
      </c>
      <c r="H75" s="146" t="s">
        <v>261</v>
      </c>
      <c r="I75" s="25">
        <v>3812577</v>
      </c>
      <c r="J75" s="146" t="s">
        <v>97</v>
      </c>
      <c r="K75" s="148" t="s">
        <v>488</v>
      </c>
      <c r="L75" s="153">
        <v>44914</v>
      </c>
      <c r="M75" s="147" t="s">
        <v>47</v>
      </c>
      <c r="N75" s="148" t="s">
        <v>285</v>
      </c>
      <c r="O75" s="150" t="s">
        <v>261</v>
      </c>
      <c r="P75" s="147" t="s">
        <v>50</v>
      </c>
      <c r="Q75" s="149">
        <v>44914</v>
      </c>
      <c r="R75" s="149">
        <v>45278</v>
      </c>
      <c r="S75" s="147" t="s">
        <v>53</v>
      </c>
      <c r="T75" s="143">
        <v>1484000</v>
      </c>
      <c r="U75" s="51">
        <f t="shared" si="27"/>
        <v>163240</v>
      </c>
      <c r="V75" s="52">
        <f t="shared" si="28"/>
        <v>-148400</v>
      </c>
      <c r="W75" s="52">
        <f t="shared" si="29"/>
        <v>1335600</v>
      </c>
      <c r="X75" s="61"/>
      <c r="Y75" s="62">
        <f t="shared" si="17"/>
        <v>1647240</v>
      </c>
      <c r="Z75" s="51">
        <f t="shared" si="18"/>
        <v>1484000</v>
      </c>
      <c r="AA75" s="53">
        <f>Februari!AE74</f>
        <v>0</v>
      </c>
      <c r="AB75" s="62"/>
      <c r="AC75" s="62"/>
      <c r="AD75" s="53">
        <f t="shared" si="24"/>
        <v>0</v>
      </c>
      <c r="AE75" s="53">
        <f t="shared" si="25"/>
        <v>0</v>
      </c>
      <c r="AF75" s="61"/>
      <c r="AG75" s="83"/>
      <c r="AH75" s="351" t="str">
        <f t="shared" si="30"/>
        <v>Tini</v>
      </c>
      <c r="AI75" s="351">
        <v>1496000</v>
      </c>
      <c r="AK75" s="148" t="s">
        <v>285</v>
      </c>
      <c r="AL75" s="351">
        <v>1484000</v>
      </c>
      <c r="AM75" s="1">
        <f t="shared" ref="AM75:AM101" si="31">AL75*10%</f>
        <v>148400</v>
      </c>
      <c r="AN75" s="1">
        <f t="shared" ref="AN75:AN101" si="32">AL75*11%</f>
        <v>163240</v>
      </c>
      <c r="AO75" s="1">
        <f t="shared" ref="AO75:AO101" si="33">AL75+AM75+AN75</f>
        <v>1795640</v>
      </c>
    </row>
    <row r="76" spans="1:41" x14ac:dyDescent="0.25">
      <c r="A76" s="315"/>
      <c r="B76" s="140"/>
      <c r="C76" s="141"/>
      <c r="D76" s="142"/>
      <c r="E76" s="143"/>
      <c r="F76" s="144"/>
      <c r="G76" s="145"/>
      <c r="H76" s="146"/>
      <c r="I76" s="147"/>
      <c r="J76" s="146"/>
      <c r="K76" s="148"/>
      <c r="L76" s="152"/>
      <c r="M76" s="147"/>
      <c r="N76" s="143"/>
      <c r="O76" s="150"/>
      <c r="P76" s="180"/>
      <c r="Q76" s="152"/>
      <c r="R76" s="152"/>
      <c r="S76" s="147"/>
      <c r="T76" s="143"/>
      <c r="U76" s="51"/>
      <c r="V76" s="52"/>
      <c r="W76" s="52"/>
      <c r="X76" s="61"/>
      <c r="Y76" s="62"/>
      <c r="Z76" s="51"/>
      <c r="AA76" s="53">
        <f>Februari!AE75</f>
        <v>0</v>
      </c>
      <c r="AB76" s="62"/>
      <c r="AC76" s="62"/>
      <c r="AD76" s="53">
        <f t="shared" si="24"/>
        <v>0</v>
      </c>
      <c r="AE76" s="53">
        <f t="shared" si="25"/>
        <v>0</v>
      </c>
      <c r="AF76" s="61"/>
      <c r="AH76" s="351"/>
      <c r="AI76" s="351"/>
      <c r="AK76" s="143"/>
      <c r="AL76" s="351"/>
      <c r="AM76" s="1">
        <f t="shared" si="31"/>
        <v>0</v>
      </c>
      <c r="AN76" s="1">
        <f t="shared" si="32"/>
        <v>0</v>
      </c>
      <c r="AO76" s="1">
        <f t="shared" si="33"/>
        <v>0</v>
      </c>
    </row>
    <row r="77" spans="1:41" x14ac:dyDescent="0.25">
      <c r="A77" s="334"/>
      <c r="B77" s="9"/>
      <c r="C77" s="10"/>
      <c r="D77" s="11"/>
      <c r="E77" s="12"/>
      <c r="F77" s="13" t="s">
        <v>38</v>
      </c>
      <c r="G77" s="13">
        <v>0</v>
      </c>
      <c r="H77" s="13">
        <v>0</v>
      </c>
      <c r="I77" s="13"/>
      <c r="J77" s="13"/>
      <c r="K77" s="13"/>
      <c r="L77" s="155"/>
      <c r="M77" s="13"/>
      <c r="N77" s="13"/>
      <c r="O77" s="13"/>
      <c r="P77" s="13"/>
      <c r="Q77" s="155"/>
      <c r="R77" s="155"/>
      <c r="S77" s="13"/>
      <c r="T77" s="13">
        <f t="shared" ref="T77:AE77" si="34">SUM(T66:T76)</f>
        <v>14530667</v>
      </c>
      <c r="U77" s="55">
        <f t="shared" si="34"/>
        <v>1598373.37</v>
      </c>
      <c r="V77" s="55">
        <f t="shared" si="34"/>
        <v>-1453066.7</v>
      </c>
      <c r="W77" s="55">
        <f t="shared" si="34"/>
        <v>13077600.300000001</v>
      </c>
      <c r="X77" s="55">
        <f t="shared" si="34"/>
        <v>0</v>
      </c>
      <c r="Y77" s="55">
        <f t="shared" si="34"/>
        <v>16129040.370000001</v>
      </c>
      <c r="Z77" s="55">
        <f t="shared" si="34"/>
        <v>14530667</v>
      </c>
      <c r="AA77" s="55">
        <f t="shared" si="34"/>
        <v>0</v>
      </c>
      <c r="AB77" s="55">
        <f t="shared" si="34"/>
        <v>0</v>
      </c>
      <c r="AC77" s="55">
        <f t="shared" si="34"/>
        <v>0</v>
      </c>
      <c r="AD77" s="55">
        <f t="shared" si="34"/>
        <v>0</v>
      </c>
      <c r="AE77" s="55">
        <f t="shared" si="34"/>
        <v>0</v>
      </c>
      <c r="AF77" s="55">
        <v>0</v>
      </c>
      <c r="AH77" s="351"/>
      <c r="AI77" s="351">
        <f>SUM(AI66:AI76)</f>
        <v>15549000</v>
      </c>
      <c r="AK77" s="13">
        <f>AI77*100/111</f>
        <v>14008108.108108109</v>
      </c>
      <c r="AL77" s="351">
        <v>14530667</v>
      </c>
      <c r="AM77" s="1">
        <f t="shared" si="31"/>
        <v>1453066.7000000002</v>
      </c>
      <c r="AN77" s="1">
        <f t="shared" si="32"/>
        <v>1598373.37</v>
      </c>
      <c r="AO77" s="1">
        <f t="shared" si="33"/>
        <v>17582107.07</v>
      </c>
    </row>
    <row r="78" spans="1:41" x14ac:dyDescent="0.25">
      <c r="A78" s="14" t="s">
        <v>286</v>
      </c>
      <c r="B78" s="140"/>
      <c r="C78" s="141"/>
      <c r="D78" s="142"/>
      <c r="E78" s="143"/>
      <c r="F78" s="144"/>
      <c r="G78" s="176"/>
      <c r="H78" s="177"/>
      <c r="I78" s="147"/>
      <c r="J78" s="177"/>
      <c r="K78" s="148"/>
      <c r="L78" s="152"/>
      <c r="M78" s="147"/>
      <c r="N78" s="143"/>
      <c r="O78" s="150"/>
      <c r="P78" s="181"/>
      <c r="Q78" s="152"/>
      <c r="R78" s="152"/>
      <c r="S78" s="147"/>
      <c r="T78" s="143"/>
      <c r="U78" s="51"/>
      <c r="V78" s="52"/>
      <c r="W78" s="52"/>
      <c r="X78" s="61"/>
      <c r="Y78" s="62"/>
      <c r="Z78" s="51"/>
      <c r="AA78" s="53">
        <f>Februari!AE77</f>
        <v>0</v>
      </c>
      <c r="AB78" s="62"/>
      <c r="AC78" s="62"/>
      <c r="AD78" s="53"/>
      <c r="AE78" s="53"/>
      <c r="AF78" s="65"/>
      <c r="AH78" s="351"/>
      <c r="AI78" s="351">
        <f>AI73-Z73</f>
        <v>1266333</v>
      </c>
      <c r="AK78" s="143"/>
      <c r="AL78" s="351"/>
      <c r="AM78" s="1">
        <f t="shared" si="31"/>
        <v>0</v>
      </c>
      <c r="AN78" s="1">
        <f t="shared" si="32"/>
        <v>0</v>
      </c>
      <c r="AO78" s="1">
        <f t="shared" si="33"/>
        <v>0</v>
      </c>
    </row>
    <row r="79" spans="1:41" x14ac:dyDescent="0.25">
      <c r="A79" s="8">
        <v>1</v>
      </c>
      <c r="B79" s="140" t="s">
        <v>39</v>
      </c>
      <c r="C79" s="141" t="s">
        <v>287</v>
      </c>
      <c r="D79" s="142" t="s">
        <v>288</v>
      </c>
      <c r="E79" s="143" t="s">
        <v>289</v>
      </c>
      <c r="F79" s="144">
        <v>80</v>
      </c>
      <c r="G79" s="145">
        <v>0</v>
      </c>
      <c r="H79" s="146" t="s">
        <v>290</v>
      </c>
      <c r="I79" s="25" t="s">
        <v>291</v>
      </c>
      <c r="J79" s="146" t="s">
        <v>97</v>
      </c>
      <c r="K79" s="148" t="s">
        <v>292</v>
      </c>
      <c r="L79" s="149">
        <v>44013</v>
      </c>
      <c r="M79" s="147" t="s">
        <v>47</v>
      </c>
      <c r="N79" s="148" t="s">
        <v>293</v>
      </c>
      <c r="O79" s="150" t="s">
        <v>294</v>
      </c>
      <c r="P79" s="147" t="s">
        <v>50</v>
      </c>
      <c r="Q79" s="151">
        <v>44013</v>
      </c>
      <c r="R79" s="153">
        <v>44377</v>
      </c>
      <c r="S79" s="147" t="s">
        <v>53</v>
      </c>
      <c r="T79" s="143">
        <v>863636.36363636353</v>
      </c>
      <c r="U79" s="51">
        <f>T79*11%</f>
        <v>94999.999999999985</v>
      </c>
      <c r="V79" s="52">
        <f>(T79*10%)*(-1)</f>
        <v>-86363.636363636353</v>
      </c>
      <c r="W79" s="52">
        <f>T79+V79</f>
        <v>777272.72727272718</v>
      </c>
      <c r="X79" s="61"/>
      <c r="Y79" s="62">
        <f>T79+U79</f>
        <v>958636.36363636353</v>
      </c>
      <c r="Z79" s="51">
        <f>T79</f>
        <v>863636.36363636353</v>
      </c>
      <c r="AA79" s="53">
        <f>Februari!AE78</f>
        <v>0</v>
      </c>
      <c r="AB79" s="62"/>
      <c r="AC79" s="62"/>
      <c r="AD79" s="53">
        <f t="shared" ref="AD79:AD85" si="35">AB79+AC79</f>
        <v>0</v>
      </c>
      <c r="AE79" s="53">
        <f t="shared" ref="AE79:AE85" si="36">AA79+AD79</f>
        <v>0</v>
      </c>
      <c r="AF79" s="61"/>
      <c r="AH79" s="351"/>
      <c r="AI79" s="351"/>
      <c r="AK79" s="148" t="s">
        <v>293</v>
      </c>
      <c r="AL79" s="351">
        <v>863636.36363636353</v>
      </c>
      <c r="AM79" s="1">
        <f t="shared" si="31"/>
        <v>86363.636363636353</v>
      </c>
      <c r="AN79" s="1">
        <f t="shared" si="32"/>
        <v>94999.999999999985</v>
      </c>
      <c r="AO79" s="1">
        <f t="shared" si="33"/>
        <v>1044999.9999999999</v>
      </c>
    </row>
    <row r="80" spans="1:41" x14ac:dyDescent="0.25">
      <c r="A80" s="8">
        <f>A79+1</f>
        <v>2</v>
      </c>
      <c r="B80" s="140" t="s">
        <v>39</v>
      </c>
      <c r="C80" s="141" t="s">
        <v>287</v>
      </c>
      <c r="D80" s="142" t="s">
        <v>288</v>
      </c>
      <c r="E80" s="143" t="s">
        <v>295</v>
      </c>
      <c r="F80" s="144">
        <v>10</v>
      </c>
      <c r="G80" s="145">
        <v>0</v>
      </c>
      <c r="H80" s="146" t="s">
        <v>296</v>
      </c>
      <c r="I80" s="25" t="s">
        <v>291</v>
      </c>
      <c r="J80" s="146" t="s">
        <v>58</v>
      </c>
      <c r="K80" s="148" t="s">
        <v>297</v>
      </c>
      <c r="L80" s="151">
        <v>44230</v>
      </c>
      <c r="M80" s="147" t="s">
        <v>47</v>
      </c>
      <c r="N80" s="143" t="s">
        <v>298</v>
      </c>
      <c r="O80" s="150" t="s">
        <v>296</v>
      </c>
      <c r="P80" s="147" t="s">
        <v>50</v>
      </c>
      <c r="Q80" s="151">
        <v>44230</v>
      </c>
      <c r="R80" s="151">
        <v>44594</v>
      </c>
      <c r="S80" s="147" t="s">
        <v>53</v>
      </c>
      <c r="T80" s="143">
        <v>618181.81818181812</v>
      </c>
      <c r="U80" s="51">
        <f t="shared" ref="U80:U85" si="37">T80*11%</f>
        <v>68000</v>
      </c>
      <c r="V80" s="52">
        <f t="shared" ref="V80:V85" si="38">(T80*10%)*(-1)</f>
        <v>-61818.181818181816</v>
      </c>
      <c r="W80" s="52">
        <f t="shared" ref="W80:W85" si="39">T80+V80</f>
        <v>556363.63636363635</v>
      </c>
      <c r="X80" s="61"/>
      <c r="Y80" s="62">
        <f t="shared" ref="Y80:Y85" si="40">T80+U80</f>
        <v>686181.81818181812</v>
      </c>
      <c r="Z80" s="51">
        <f t="shared" ref="Z80:Z85" si="41">T80</f>
        <v>618181.81818181812</v>
      </c>
      <c r="AA80" s="53">
        <f>Februari!AE79</f>
        <v>0</v>
      </c>
      <c r="AB80" s="62"/>
      <c r="AC80" s="62"/>
      <c r="AD80" s="53">
        <f t="shared" si="35"/>
        <v>0</v>
      </c>
      <c r="AE80" s="53">
        <f t="shared" si="36"/>
        <v>0</v>
      </c>
      <c r="AF80" s="61"/>
      <c r="AH80" s="351"/>
      <c r="AI80" s="351"/>
      <c r="AK80" s="143" t="s">
        <v>298</v>
      </c>
      <c r="AL80" s="351">
        <v>618181.81818181812</v>
      </c>
      <c r="AM80" s="1">
        <f t="shared" si="31"/>
        <v>61818.181818181816</v>
      </c>
      <c r="AN80" s="1">
        <f t="shared" si="32"/>
        <v>68000</v>
      </c>
      <c r="AO80" s="1">
        <f t="shared" si="33"/>
        <v>747999.99999999988</v>
      </c>
    </row>
    <row r="81" spans="1:41" x14ac:dyDescent="0.25">
      <c r="A81" s="8">
        <f t="shared" ref="A81:A85" si="42">+A80+1</f>
        <v>3</v>
      </c>
      <c r="B81" s="140" t="s">
        <v>39</v>
      </c>
      <c r="C81" s="141" t="s">
        <v>287</v>
      </c>
      <c r="D81" s="142" t="s">
        <v>288</v>
      </c>
      <c r="E81" s="143" t="s">
        <v>295</v>
      </c>
      <c r="F81" s="144">
        <v>10</v>
      </c>
      <c r="G81" s="145">
        <v>0</v>
      </c>
      <c r="H81" s="146" t="s">
        <v>296</v>
      </c>
      <c r="I81" s="25" t="s">
        <v>291</v>
      </c>
      <c r="J81" s="146" t="s">
        <v>58</v>
      </c>
      <c r="K81" s="148" t="s">
        <v>299</v>
      </c>
      <c r="L81" s="151">
        <v>44230</v>
      </c>
      <c r="M81" s="147" t="s">
        <v>47</v>
      </c>
      <c r="N81" s="143" t="s">
        <v>300</v>
      </c>
      <c r="O81" s="150" t="s">
        <v>296</v>
      </c>
      <c r="P81" s="147" t="s">
        <v>50</v>
      </c>
      <c r="Q81" s="151">
        <v>44230</v>
      </c>
      <c r="R81" s="151">
        <v>44594</v>
      </c>
      <c r="S81" s="147" t="s">
        <v>53</v>
      </c>
      <c r="T81" s="143">
        <v>618181.81818181812</v>
      </c>
      <c r="U81" s="51">
        <f t="shared" si="37"/>
        <v>68000</v>
      </c>
      <c r="V81" s="52">
        <f t="shared" si="38"/>
        <v>-61818.181818181816</v>
      </c>
      <c r="W81" s="52">
        <f t="shared" si="39"/>
        <v>556363.63636363635</v>
      </c>
      <c r="X81" s="61"/>
      <c r="Y81" s="62">
        <f t="shared" si="40"/>
        <v>686181.81818181812</v>
      </c>
      <c r="Z81" s="51">
        <f t="shared" si="41"/>
        <v>618181.81818181812</v>
      </c>
      <c r="AA81" s="53">
        <f>Februari!AE80</f>
        <v>0</v>
      </c>
      <c r="AB81" s="62"/>
      <c r="AC81" s="62"/>
      <c r="AD81" s="53">
        <f t="shared" si="35"/>
        <v>0</v>
      </c>
      <c r="AE81" s="53">
        <f t="shared" si="36"/>
        <v>0</v>
      </c>
      <c r="AF81" s="61"/>
      <c r="AH81" s="351"/>
      <c r="AI81" s="351"/>
      <c r="AK81" s="143" t="s">
        <v>300</v>
      </c>
      <c r="AL81" s="351">
        <v>618181.81818181812</v>
      </c>
      <c r="AM81" s="1">
        <f t="shared" si="31"/>
        <v>61818.181818181816</v>
      </c>
      <c r="AN81" s="1">
        <f t="shared" si="32"/>
        <v>68000</v>
      </c>
      <c r="AO81" s="1">
        <f t="shared" si="33"/>
        <v>747999.99999999988</v>
      </c>
    </row>
    <row r="82" spans="1:41" x14ac:dyDescent="0.25">
      <c r="A82" s="8">
        <f t="shared" si="42"/>
        <v>4</v>
      </c>
      <c r="B82" s="140" t="s">
        <v>39</v>
      </c>
      <c r="C82" s="141" t="s">
        <v>287</v>
      </c>
      <c r="D82" s="142" t="s">
        <v>288</v>
      </c>
      <c r="E82" s="143" t="s">
        <v>295</v>
      </c>
      <c r="F82" s="144">
        <v>10</v>
      </c>
      <c r="G82" s="145">
        <v>0</v>
      </c>
      <c r="H82" s="146" t="s">
        <v>296</v>
      </c>
      <c r="I82" s="25" t="s">
        <v>291</v>
      </c>
      <c r="J82" s="146" t="s">
        <v>58</v>
      </c>
      <c r="K82" s="148" t="s">
        <v>301</v>
      </c>
      <c r="L82" s="151">
        <v>44230</v>
      </c>
      <c r="M82" s="147" t="s">
        <v>47</v>
      </c>
      <c r="N82" s="143" t="s">
        <v>302</v>
      </c>
      <c r="O82" s="150" t="s">
        <v>296</v>
      </c>
      <c r="P82" s="147" t="s">
        <v>50</v>
      </c>
      <c r="Q82" s="151">
        <v>44230</v>
      </c>
      <c r="R82" s="151">
        <v>44594</v>
      </c>
      <c r="S82" s="147" t="s">
        <v>53</v>
      </c>
      <c r="T82" s="143">
        <v>618181.81818181812</v>
      </c>
      <c r="U82" s="51">
        <f t="shared" si="37"/>
        <v>68000</v>
      </c>
      <c r="V82" s="52">
        <f t="shared" si="38"/>
        <v>-61818.181818181816</v>
      </c>
      <c r="W82" s="52">
        <f t="shared" si="39"/>
        <v>556363.63636363635</v>
      </c>
      <c r="X82" s="61"/>
      <c r="Y82" s="62">
        <f t="shared" si="40"/>
        <v>686181.81818181812</v>
      </c>
      <c r="Z82" s="51">
        <f t="shared" si="41"/>
        <v>618181.81818181812</v>
      </c>
      <c r="AA82" s="53">
        <f>Februari!AE81</f>
        <v>0</v>
      </c>
      <c r="AB82" s="62"/>
      <c r="AC82" s="62"/>
      <c r="AD82" s="53">
        <f t="shared" si="35"/>
        <v>0</v>
      </c>
      <c r="AE82" s="53">
        <f t="shared" si="36"/>
        <v>0</v>
      </c>
      <c r="AF82" s="61"/>
      <c r="AH82" s="351"/>
      <c r="AI82" s="351"/>
      <c r="AK82" s="143" t="s">
        <v>302</v>
      </c>
      <c r="AL82" s="351">
        <v>618181.81818181812</v>
      </c>
      <c r="AM82" s="1">
        <f t="shared" si="31"/>
        <v>61818.181818181816</v>
      </c>
      <c r="AN82" s="1">
        <f t="shared" si="32"/>
        <v>68000</v>
      </c>
      <c r="AO82" s="1">
        <f t="shared" si="33"/>
        <v>747999.99999999988</v>
      </c>
    </row>
    <row r="83" spans="1:41" x14ac:dyDescent="0.25">
      <c r="A83" s="8">
        <f t="shared" si="42"/>
        <v>5</v>
      </c>
      <c r="B83" s="140" t="s">
        <v>39</v>
      </c>
      <c r="C83" s="141" t="s">
        <v>287</v>
      </c>
      <c r="D83" s="142" t="s">
        <v>288</v>
      </c>
      <c r="E83" s="143" t="s">
        <v>295</v>
      </c>
      <c r="F83" s="144">
        <v>10</v>
      </c>
      <c r="G83" s="145">
        <v>0</v>
      </c>
      <c r="H83" s="146" t="s">
        <v>296</v>
      </c>
      <c r="I83" s="25" t="s">
        <v>291</v>
      </c>
      <c r="J83" s="146" t="s">
        <v>58</v>
      </c>
      <c r="K83" s="148" t="s">
        <v>303</v>
      </c>
      <c r="L83" s="151">
        <v>44230</v>
      </c>
      <c r="M83" s="147" t="s">
        <v>47</v>
      </c>
      <c r="N83" s="143" t="s">
        <v>304</v>
      </c>
      <c r="O83" s="150" t="s">
        <v>296</v>
      </c>
      <c r="P83" s="147" t="s">
        <v>50</v>
      </c>
      <c r="Q83" s="151">
        <v>44230</v>
      </c>
      <c r="R83" s="151">
        <v>44594</v>
      </c>
      <c r="S83" s="147" t="s">
        <v>53</v>
      </c>
      <c r="T83" s="143">
        <v>618181.81818181812</v>
      </c>
      <c r="U83" s="51">
        <f t="shared" si="37"/>
        <v>68000</v>
      </c>
      <c r="V83" s="52">
        <f t="shared" si="38"/>
        <v>-61818.181818181816</v>
      </c>
      <c r="W83" s="52">
        <f t="shared" si="39"/>
        <v>556363.63636363635</v>
      </c>
      <c r="X83" s="61"/>
      <c r="Y83" s="62">
        <f t="shared" si="40"/>
        <v>686181.81818181812</v>
      </c>
      <c r="Z83" s="51">
        <f t="shared" si="41"/>
        <v>618181.81818181812</v>
      </c>
      <c r="AA83" s="53">
        <f>Februari!AE82</f>
        <v>0</v>
      </c>
      <c r="AB83" s="62"/>
      <c r="AC83" s="62"/>
      <c r="AD83" s="53">
        <f t="shared" si="35"/>
        <v>0</v>
      </c>
      <c r="AE83" s="53">
        <f t="shared" si="36"/>
        <v>0</v>
      </c>
      <c r="AF83" s="61"/>
      <c r="AH83" s="351"/>
      <c r="AI83" s="351"/>
      <c r="AK83" s="143" t="s">
        <v>304</v>
      </c>
      <c r="AL83" s="351">
        <v>618181.81818181812</v>
      </c>
      <c r="AM83" s="1">
        <f t="shared" si="31"/>
        <v>61818.181818181816</v>
      </c>
      <c r="AN83" s="1">
        <f t="shared" si="32"/>
        <v>68000</v>
      </c>
      <c r="AO83" s="1">
        <f t="shared" si="33"/>
        <v>747999.99999999988</v>
      </c>
    </row>
    <row r="84" spans="1:41" x14ac:dyDescent="0.25">
      <c r="A84" s="8">
        <f t="shared" si="42"/>
        <v>6</v>
      </c>
      <c r="B84" s="140" t="s">
        <v>39</v>
      </c>
      <c r="C84" s="141" t="s">
        <v>287</v>
      </c>
      <c r="D84" s="142" t="s">
        <v>288</v>
      </c>
      <c r="E84" s="143" t="s">
        <v>295</v>
      </c>
      <c r="F84" s="144">
        <v>10</v>
      </c>
      <c r="G84" s="145">
        <v>0</v>
      </c>
      <c r="H84" s="146" t="s">
        <v>296</v>
      </c>
      <c r="I84" s="25" t="s">
        <v>291</v>
      </c>
      <c r="J84" s="146" t="s">
        <v>58</v>
      </c>
      <c r="K84" s="148" t="s">
        <v>305</v>
      </c>
      <c r="L84" s="151">
        <v>44230</v>
      </c>
      <c r="M84" s="147" t="s">
        <v>47</v>
      </c>
      <c r="N84" s="143" t="s">
        <v>306</v>
      </c>
      <c r="O84" s="150" t="s">
        <v>296</v>
      </c>
      <c r="P84" s="147" t="s">
        <v>50</v>
      </c>
      <c r="Q84" s="151">
        <v>44230</v>
      </c>
      <c r="R84" s="151">
        <v>44594</v>
      </c>
      <c r="S84" s="147" t="s">
        <v>53</v>
      </c>
      <c r="T84" s="143">
        <v>618181.81818181812</v>
      </c>
      <c r="U84" s="51">
        <f t="shared" si="37"/>
        <v>68000</v>
      </c>
      <c r="V84" s="52">
        <f t="shared" si="38"/>
        <v>-61818.181818181816</v>
      </c>
      <c r="W84" s="52">
        <f t="shared" si="39"/>
        <v>556363.63636363635</v>
      </c>
      <c r="X84" s="61"/>
      <c r="Y84" s="62">
        <f t="shared" si="40"/>
        <v>686181.81818181812</v>
      </c>
      <c r="Z84" s="51">
        <f t="shared" si="41"/>
        <v>618181.81818181812</v>
      </c>
      <c r="AA84" s="53">
        <f>Februari!AE83</f>
        <v>0</v>
      </c>
      <c r="AB84" s="62"/>
      <c r="AC84" s="62"/>
      <c r="AD84" s="53">
        <f t="shared" si="35"/>
        <v>0</v>
      </c>
      <c r="AE84" s="53">
        <f t="shared" si="36"/>
        <v>0</v>
      </c>
      <c r="AF84" s="61"/>
      <c r="AH84" s="351"/>
      <c r="AI84" s="351"/>
      <c r="AK84" s="143" t="s">
        <v>306</v>
      </c>
      <c r="AL84" s="351">
        <v>618181.81818181812</v>
      </c>
      <c r="AM84" s="1">
        <f t="shared" si="31"/>
        <v>61818.181818181816</v>
      </c>
      <c r="AN84" s="1">
        <f t="shared" si="32"/>
        <v>68000</v>
      </c>
      <c r="AO84" s="1">
        <f t="shared" si="33"/>
        <v>747999.99999999988</v>
      </c>
    </row>
    <row r="85" spans="1:41" x14ac:dyDescent="0.25">
      <c r="A85" s="315">
        <f t="shared" si="42"/>
        <v>7</v>
      </c>
      <c r="B85" s="140" t="s">
        <v>39</v>
      </c>
      <c r="C85" s="141" t="s">
        <v>287</v>
      </c>
      <c r="D85" s="142" t="s">
        <v>288</v>
      </c>
      <c r="E85" s="143" t="s">
        <v>307</v>
      </c>
      <c r="F85" s="144">
        <v>0</v>
      </c>
      <c r="G85" s="145">
        <v>0</v>
      </c>
      <c r="H85" s="146">
        <v>0</v>
      </c>
      <c r="I85" s="25" t="s">
        <v>291</v>
      </c>
      <c r="J85" s="146" t="s">
        <v>308</v>
      </c>
      <c r="K85" s="148" t="s">
        <v>309</v>
      </c>
      <c r="L85" s="151">
        <v>44714</v>
      </c>
      <c r="M85" s="147" t="s">
        <v>47</v>
      </c>
      <c r="N85" s="143" t="s">
        <v>310</v>
      </c>
      <c r="O85" s="150" t="s">
        <v>296</v>
      </c>
      <c r="P85" s="147" t="s">
        <v>50</v>
      </c>
      <c r="Q85" s="151">
        <v>44714</v>
      </c>
      <c r="R85" s="151">
        <v>45078</v>
      </c>
      <c r="S85" s="147" t="s">
        <v>53</v>
      </c>
      <c r="T85" s="143">
        <v>18018018.018018018</v>
      </c>
      <c r="U85" s="51">
        <f t="shared" si="37"/>
        <v>1981981.981981982</v>
      </c>
      <c r="V85" s="52">
        <f t="shared" si="38"/>
        <v>-1801801.8018018019</v>
      </c>
      <c r="W85" s="52">
        <f t="shared" si="39"/>
        <v>16216216.216216216</v>
      </c>
      <c r="X85" s="61"/>
      <c r="Y85" s="62">
        <f t="shared" si="40"/>
        <v>20000000</v>
      </c>
      <c r="Z85" s="51">
        <f t="shared" si="41"/>
        <v>18018018.018018018</v>
      </c>
      <c r="AA85" s="53">
        <f>Februari!AE84</f>
        <v>22522523</v>
      </c>
      <c r="AB85" s="62"/>
      <c r="AC85" s="62"/>
      <c r="AD85" s="53">
        <f t="shared" si="35"/>
        <v>0</v>
      </c>
      <c r="AE85" s="53">
        <f t="shared" si="36"/>
        <v>22522523</v>
      </c>
      <c r="AF85" s="61"/>
      <c r="AH85" s="351"/>
      <c r="AI85" s="351"/>
      <c r="AK85" s="143" t="s">
        <v>310</v>
      </c>
      <c r="AL85" s="351">
        <v>18018018.018018018</v>
      </c>
      <c r="AM85" s="1">
        <f t="shared" si="31"/>
        <v>1801801.8018018019</v>
      </c>
      <c r="AN85" s="1">
        <f t="shared" si="32"/>
        <v>1981981.981981982</v>
      </c>
      <c r="AO85" s="1">
        <f t="shared" si="33"/>
        <v>21801801.801801801</v>
      </c>
    </row>
    <row r="86" spans="1:41" x14ac:dyDescent="0.25">
      <c r="A86" s="334"/>
      <c r="B86" s="9"/>
      <c r="C86" s="10"/>
      <c r="D86" s="11"/>
      <c r="E86" s="12"/>
      <c r="F86" s="13" t="s">
        <v>38</v>
      </c>
      <c r="G86" s="13">
        <v>0</v>
      </c>
      <c r="H86" s="13">
        <v>0</v>
      </c>
      <c r="I86" s="13"/>
      <c r="J86" s="13"/>
      <c r="K86" s="13"/>
      <c r="L86" s="155"/>
      <c r="M86" s="13"/>
      <c r="N86" s="13"/>
      <c r="O86" s="13"/>
      <c r="P86" s="13"/>
      <c r="Q86" s="155"/>
      <c r="R86" s="155"/>
      <c r="S86" s="13"/>
      <c r="T86" s="13">
        <f>SUM(T79:T85)</f>
        <v>21972563.472563475</v>
      </c>
      <c r="U86" s="55">
        <f t="shared" ref="U86:Y86" si="43">SUM(U79:U85)</f>
        <v>2416981.981981982</v>
      </c>
      <c r="V86" s="55">
        <f t="shared" si="43"/>
        <v>-2197256.3472563475</v>
      </c>
      <c r="W86" s="55">
        <f t="shared" si="43"/>
        <v>19775307.125307124</v>
      </c>
      <c r="X86" s="55">
        <f t="shared" si="43"/>
        <v>0</v>
      </c>
      <c r="Y86" s="55">
        <f t="shared" si="43"/>
        <v>24389545.454545453</v>
      </c>
      <c r="Z86" s="55">
        <f>SUM(Z79:Z85)</f>
        <v>21972563.472563475</v>
      </c>
      <c r="AA86" s="55">
        <f t="shared" ref="AA86:AE86" si="44">SUM(AA79:AA85)</f>
        <v>22522523</v>
      </c>
      <c r="AB86" s="55">
        <f t="shared" si="44"/>
        <v>0</v>
      </c>
      <c r="AC86" s="55">
        <f t="shared" si="44"/>
        <v>0</v>
      </c>
      <c r="AD86" s="55">
        <f t="shared" si="44"/>
        <v>0</v>
      </c>
      <c r="AE86" s="55">
        <f t="shared" si="44"/>
        <v>22522523</v>
      </c>
      <c r="AF86" s="55">
        <v>0</v>
      </c>
      <c r="AH86" s="351"/>
      <c r="AI86" s="351"/>
      <c r="AK86" s="13"/>
      <c r="AL86" s="351">
        <v>21972563.472563475</v>
      </c>
      <c r="AM86" s="1">
        <f t="shared" si="31"/>
        <v>2197256.3472563475</v>
      </c>
      <c r="AN86" s="1">
        <f t="shared" si="32"/>
        <v>2416981.9819819825</v>
      </c>
      <c r="AO86" s="1">
        <f t="shared" si="33"/>
        <v>26586801.801801804</v>
      </c>
    </row>
    <row r="87" spans="1:41" x14ac:dyDescent="0.25">
      <c r="A87" s="14" t="s">
        <v>311</v>
      </c>
      <c r="B87" s="140"/>
      <c r="C87" s="141"/>
      <c r="D87" s="142"/>
      <c r="E87" s="143"/>
      <c r="F87" s="144"/>
      <c r="G87" s="176"/>
      <c r="H87" s="177"/>
      <c r="I87" s="147"/>
      <c r="J87" s="177"/>
      <c r="K87" s="148"/>
      <c r="L87" s="149"/>
      <c r="M87" s="147"/>
      <c r="N87" s="143"/>
      <c r="O87" s="150"/>
      <c r="P87" s="147"/>
      <c r="Q87" s="149"/>
      <c r="R87" s="149"/>
      <c r="S87" s="147"/>
      <c r="T87" s="143"/>
      <c r="U87" s="51"/>
      <c r="V87" s="52">
        <f>(T92*10%)*(-1)</f>
        <v>0</v>
      </c>
      <c r="W87" s="52"/>
      <c r="X87" s="61"/>
      <c r="Y87" s="62"/>
      <c r="Z87" s="51"/>
      <c r="AA87" s="53">
        <f>Februari!AE86</f>
        <v>0</v>
      </c>
      <c r="AB87" s="62"/>
      <c r="AC87" s="62"/>
      <c r="AD87" s="62"/>
      <c r="AE87" s="62"/>
      <c r="AF87" s="65"/>
      <c r="AH87" s="351"/>
      <c r="AI87" s="351"/>
      <c r="AK87" s="143"/>
      <c r="AL87" s="351"/>
      <c r="AM87" s="1">
        <f t="shared" si="31"/>
        <v>0</v>
      </c>
      <c r="AN87" s="1">
        <f t="shared" si="32"/>
        <v>0</v>
      </c>
      <c r="AO87" s="1">
        <f t="shared" si="33"/>
        <v>0</v>
      </c>
    </row>
    <row r="88" spans="1:41" x14ac:dyDescent="0.25">
      <c r="A88" s="8">
        <v>1</v>
      </c>
      <c r="B88" s="140" t="s">
        <v>39</v>
      </c>
      <c r="C88" s="141" t="s">
        <v>312</v>
      </c>
      <c r="D88" s="142" t="s">
        <v>313</v>
      </c>
      <c r="E88" s="143" t="s">
        <v>314</v>
      </c>
      <c r="F88" s="144" t="s">
        <v>315</v>
      </c>
      <c r="G88" s="145">
        <v>0</v>
      </c>
      <c r="H88" s="146" t="s">
        <v>316</v>
      </c>
      <c r="I88" s="147" t="s">
        <v>317</v>
      </c>
      <c r="J88" s="146" t="s">
        <v>318</v>
      </c>
      <c r="K88" s="148" t="s">
        <v>319</v>
      </c>
      <c r="L88" s="152">
        <v>44440</v>
      </c>
      <c r="M88" s="147" t="s">
        <v>47</v>
      </c>
      <c r="N88" s="143" t="s">
        <v>320</v>
      </c>
      <c r="O88" s="150" t="s">
        <v>321</v>
      </c>
      <c r="P88" s="147" t="s">
        <v>50</v>
      </c>
      <c r="Q88" s="152">
        <v>44440</v>
      </c>
      <c r="R88" s="152">
        <v>44804</v>
      </c>
      <c r="S88" s="147" t="s">
        <v>53</v>
      </c>
      <c r="T88" s="143">
        <v>44000000</v>
      </c>
      <c r="U88" s="51">
        <f>T88*11%</f>
        <v>4840000</v>
      </c>
      <c r="V88" s="52">
        <f>(T88*10%)*(-1)</f>
        <v>-4400000</v>
      </c>
      <c r="W88" s="52">
        <f>T88+V88</f>
        <v>39600000</v>
      </c>
      <c r="X88" s="185"/>
      <c r="Y88" s="62">
        <f t="shared" ref="Y88:Y91" si="45">T88+U88</f>
        <v>48840000</v>
      </c>
      <c r="Z88" s="51">
        <f t="shared" ref="Z88:Z91" si="46">T88</f>
        <v>44000000</v>
      </c>
      <c r="AA88" s="53">
        <f>Februari!AE87</f>
        <v>0</v>
      </c>
      <c r="AB88" s="187"/>
      <c r="AC88" s="187"/>
      <c r="AD88" s="187">
        <f t="shared" ref="AD88:AD92" si="47">AB88+AC88</f>
        <v>0</v>
      </c>
      <c r="AE88" s="187">
        <f t="shared" ref="AE88:AE92" si="48">AA88+AD88</f>
        <v>0</v>
      </c>
      <c r="AF88" s="166"/>
      <c r="AH88" s="351"/>
      <c r="AI88" s="351"/>
      <c r="AK88" s="143" t="s">
        <v>320</v>
      </c>
      <c r="AL88" s="351">
        <v>44000000</v>
      </c>
      <c r="AM88" s="1">
        <f t="shared" si="31"/>
        <v>4400000</v>
      </c>
      <c r="AN88" s="1">
        <f t="shared" si="32"/>
        <v>4840000</v>
      </c>
      <c r="AO88" s="1">
        <f t="shared" si="33"/>
        <v>53240000</v>
      </c>
    </row>
    <row r="89" spans="1:41" x14ac:dyDescent="0.25">
      <c r="A89" s="8">
        <f>+A88+1</f>
        <v>2</v>
      </c>
      <c r="B89" s="140" t="s">
        <v>39</v>
      </c>
      <c r="C89" s="141" t="s">
        <v>312</v>
      </c>
      <c r="D89" s="142" t="s">
        <v>322</v>
      </c>
      <c r="E89" s="143" t="s">
        <v>323</v>
      </c>
      <c r="F89" s="144">
        <v>100</v>
      </c>
      <c r="G89" s="145">
        <v>0</v>
      </c>
      <c r="H89" s="146" t="s">
        <v>324</v>
      </c>
      <c r="I89" s="25" t="s">
        <v>517</v>
      </c>
      <c r="J89" s="146" t="s">
        <v>326</v>
      </c>
      <c r="K89" s="148" t="s">
        <v>327</v>
      </c>
      <c r="L89" s="149">
        <v>44526</v>
      </c>
      <c r="M89" s="147" t="s">
        <v>47</v>
      </c>
      <c r="N89" s="143" t="s">
        <v>328</v>
      </c>
      <c r="O89" s="150" t="s">
        <v>324</v>
      </c>
      <c r="P89" s="147" t="s">
        <v>50</v>
      </c>
      <c r="Q89" s="149">
        <v>44526</v>
      </c>
      <c r="R89" s="152">
        <v>44890</v>
      </c>
      <c r="S89" s="147" t="s">
        <v>53</v>
      </c>
      <c r="T89" s="143">
        <v>2750000</v>
      </c>
      <c r="U89" s="51">
        <f t="shared" ref="U89:U92" si="49">T89*11%</f>
        <v>302500</v>
      </c>
      <c r="V89" s="52">
        <f t="shared" ref="V89:V91" si="50">(T89*10%)*(-1)</f>
        <v>-275000</v>
      </c>
      <c r="W89" s="52">
        <f t="shared" ref="W89:W91" si="51">T89+V89</f>
        <v>2475000</v>
      </c>
      <c r="X89" s="130">
        <f>SUM(X88:X88)</f>
        <v>0</v>
      </c>
      <c r="Y89" s="62">
        <f t="shared" si="45"/>
        <v>3052500</v>
      </c>
      <c r="Z89" s="51">
        <f t="shared" si="46"/>
        <v>2750000</v>
      </c>
      <c r="AA89" s="53">
        <f>Februari!AE88</f>
        <v>0</v>
      </c>
      <c r="AB89" s="130"/>
      <c r="AC89" s="130"/>
      <c r="AD89" s="187">
        <f t="shared" si="47"/>
        <v>0</v>
      </c>
      <c r="AE89" s="187">
        <f t="shared" si="48"/>
        <v>0</v>
      </c>
      <c r="AF89" s="130"/>
      <c r="AH89" s="351"/>
      <c r="AI89" s="351"/>
      <c r="AK89" s="143" t="s">
        <v>328</v>
      </c>
      <c r="AL89" s="351">
        <v>2750000</v>
      </c>
      <c r="AM89" s="1">
        <f t="shared" si="31"/>
        <v>275000</v>
      </c>
      <c r="AN89" s="1">
        <f t="shared" si="32"/>
        <v>302500</v>
      </c>
      <c r="AO89" s="1">
        <f t="shared" si="33"/>
        <v>3327500</v>
      </c>
    </row>
    <row r="90" spans="1:41" x14ac:dyDescent="0.25">
      <c r="A90" s="335">
        <f t="shared" ref="A90:A92" si="52">+A89+1</f>
        <v>3</v>
      </c>
      <c r="B90" s="140" t="s">
        <v>39</v>
      </c>
      <c r="C90" s="141" t="s">
        <v>312</v>
      </c>
      <c r="D90" s="142" t="s">
        <v>322</v>
      </c>
      <c r="E90" s="143" t="s">
        <v>323</v>
      </c>
      <c r="F90" s="144"/>
      <c r="G90" s="145"/>
      <c r="H90" s="146"/>
      <c r="I90" s="25" t="s">
        <v>517</v>
      </c>
      <c r="J90" s="146" t="s">
        <v>518</v>
      </c>
      <c r="K90" s="148"/>
      <c r="L90" s="149"/>
      <c r="M90" s="147" t="s">
        <v>47</v>
      </c>
      <c r="N90" s="143" t="s">
        <v>516</v>
      </c>
      <c r="O90" s="150" t="s">
        <v>519</v>
      </c>
      <c r="P90" s="147" t="s">
        <v>50</v>
      </c>
      <c r="Q90" s="149"/>
      <c r="R90" s="152"/>
      <c r="S90" s="147" t="s">
        <v>502</v>
      </c>
      <c r="T90" s="143">
        <v>2752252.2522522523</v>
      </c>
      <c r="U90" s="51">
        <f t="shared" si="49"/>
        <v>302747.74774774775</v>
      </c>
      <c r="V90" s="52">
        <f t="shared" si="50"/>
        <v>-275225.22522522527</v>
      </c>
      <c r="W90" s="52">
        <f t="shared" si="51"/>
        <v>2477027.0270270272</v>
      </c>
      <c r="X90" s="130">
        <f>SUM(X89:X89)</f>
        <v>0</v>
      </c>
      <c r="Y90" s="62">
        <f t="shared" si="45"/>
        <v>3055000</v>
      </c>
      <c r="Z90" s="51"/>
      <c r="AA90" s="53">
        <f>Februari!AE89</f>
        <v>0</v>
      </c>
      <c r="AB90" s="161"/>
      <c r="AC90" s="161"/>
      <c r="AD90" s="138"/>
      <c r="AE90" s="138"/>
      <c r="AF90" s="161"/>
      <c r="AH90" s="351"/>
      <c r="AI90" s="351"/>
      <c r="AK90" s="143" t="s">
        <v>516</v>
      </c>
      <c r="AL90" s="351"/>
      <c r="AM90" s="1">
        <f t="shared" si="31"/>
        <v>0</v>
      </c>
      <c r="AN90" s="1">
        <f t="shared" si="32"/>
        <v>0</v>
      </c>
      <c r="AO90" s="1">
        <f t="shared" si="33"/>
        <v>0</v>
      </c>
    </row>
    <row r="91" spans="1:41" x14ac:dyDescent="0.25">
      <c r="A91" s="8">
        <f t="shared" si="52"/>
        <v>4</v>
      </c>
      <c r="B91" s="140" t="s">
        <v>39</v>
      </c>
      <c r="C91" s="141" t="s">
        <v>312</v>
      </c>
      <c r="D91" s="142" t="s">
        <v>322</v>
      </c>
      <c r="E91" s="143" t="s">
        <v>329</v>
      </c>
      <c r="F91" s="144">
        <v>75</v>
      </c>
      <c r="G91" s="145">
        <v>0</v>
      </c>
      <c r="H91" s="146" t="s">
        <v>324</v>
      </c>
      <c r="I91" s="25" t="s">
        <v>325</v>
      </c>
      <c r="J91" s="146" t="s">
        <v>330</v>
      </c>
      <c r="K91" s="148" t="s">
        <v>331</v>
      </c>
      <c r="L91" s="149">
        <v>44481</v>
      </c>
      <c r="M91" s="147" t="s">
        <v>47</v>
      </c>
      <c r="N91" s="148" t="s">
        <v>332</v>
      </c>
      <c r="O91" s="150" t="s">
        <v>333</v>
      </c>
      <c r="P91" s="147" t="s">
        <v>50</v>
      </c>
      <c r="Q91" s="149" t="s">
        <v>127</v>
      </c>
      <c r="R91" s="149" t="s">
        <v>128</v>
      </c>
      <c r="S91" s="147" t="s">
        <v>53</v>
      </c>
      <c r="T91" s="143">
        <v>3554545.4545454546</v>
      </c>
      <c r="U91" s="51">
        <f t="shared" si="49"/>
        <v>391000</v>
      </c>
      <c r="V91" s="52">
        <f t="shared" si="50"/>
        <v>-355454.54545454547</v>
      </c>
      <c r="W91" s="52">
        <f t="shared" si="51"/>
        <v>3199090.9090909092</v>
      </c>
      <c r="X91" s="66"/>
      <c r="Y91" s="62">
        <f t="shared" si="45"/>
        <v>3945545.4545454546</v>
      </c>
      <c r="Z91" s="51">
        <f t="shared" si="46"/>
        <v>3554545.4545454546</v>
      </c>
      <c r="AA91" s="53">
        <f>Februari!AE89</f>
        <v>0</v>
      </c>
      <c r="AB91" s="130"/>
      <c r="AC91" s="130"/>
      <c r="AD91" s="187">
        <f t="shared" si="47"/>
        <v>0</v>
      </c>
      <c r="AE91" s="187">
        <f t="shared" si="48"/>
        <v>0</v>
      </c>
      <c r="AF91" s="130"/>
      <c r="AH91" s="351"/>
      <c r="AI91" s="351"/>
      <c r="AK91" s="148" t="s">
        <v>332</v>
      </c>
      <c r="AL91" s="351">
        <v>3554545.4545454546</v>
      </c>
      <c r="AM91" s="1">
        <f t="shared" si="31"/>
        <v>355454.54545454547</v>
      </c>
      <c r="AN91" s="1">
        <f t="shared" si="32"/>
        <v>391000</v>
      </c>
      <c r="AO91" s="1">
        <f t="shared" si="33"/>
        <v>4301000</v>
      </c>
    </row>
    <row r="92" spans="1:41" x14ac:dyDescent="0.25">
      <c r="A92" s="8">
        <f t="shared" si="52"/>
        <v>5</v>
      </c>
      <c r="B92" s="140"/>
      <c r="C92" s="141"/>
      <c r="D92" s="142"/>
      <c r="E92" s="143" t="s">
        <v>508</v>
      </c>
      <c r="F92" s="144"/>
      <c r="G92" s="145"/>
      <c r="H92" s="146"/>
      <c r="I92" s="25"/>
      <c r="J92" s="146"/>
      <c r="K92" s="148"/>
      <c r="L92" s="152"/>
      <c r="M92" s="147"/>
      <c r="N92" s="143" t="s">
        <v>501</v>
      </c>
      <c r="O92" s="150"/>
      <c r="P92" s="180"/>
      <c r="Q92" s="152"/>
      <c r="R92" s="152"/>
      <c r="S92" s="147"/>
      <c r="T92" s="143"/>
      <c r="U92" s="186">
        <f t="shared" si="49"/>
        <v>0</v>
      </c>
      <c r="V92" s="66"/>
      <c r="W92" s="66"/>
      <c r="X92" s="66"/>
      <c r="Y92" s="66"/>
      <c r="Z92" s="66"/>
      <c r="AA92" s="53">
        <f>Februari!AE90</f>
        <v>4500000</v>
      </c>
      <c r="AB92" s="188"/>
      <c r="AC92" s="188"/>
      <c r="AD92" s="187">
        <f t="shared" si="47"/>
        <v>0</v>
      </c>
      <c r="AE92" s="187">
        <f t="shared" si="48"/>
        <v>4500000</v>
      </c>
      <c r="AF92" s="188"/>
      <c r="AH92" s="351"/>
      <c r="AI92" s="351"/>
      <c r="AK92" s="143" t="s">
        <v>501</v>
      </c>
      <c r="AL92" s="351"/>
      <c r="AM92" s="1">
        <f t="shared" si="31"/>
        <v>0</v>
      </c>
      <c r="AN92" s="1">
        <f t="shared" si="32"/>
        <v>0</v>
      </c>
      <c r="AO92" s="1">
        <f t="shared" si="33"/>
        <v>0</v>
      </c>
    </row>
    <row r="93" spans="1:41" x14ac:dyDescent="0.25">
      <c r="A93" s="334"/>
      <c r="B93" s="9"/>
      <c r="C93" s="10"/>
      <c r="D93" s="11"/>
      <c r="E93" s="12"/>
      <c r="F93" s="13" t="s">
        <v>38</v>
      </c>
      <c r="G93" s="13">
        <v>0</v>
      </c>
      <c r="H93" s="13">
        <v>0</v>
      </c>
      <c r="I93" s="13"/>
      <c r="J93" s="13"/>
      <c r="K93" s="13"/>
      <c r="L93" s="155"/>
      <c r="M93" s="13"/>
      <c r="N93" s="13"/>
      <c r="O93" s="13"/>
      <c r="P93" s="13"/>
      <c r="Q93" s="155"/>
      <c r="R93" s="155"/>
      <c r="S93" s="13"/>
      <c r="T93" s="13">
        <f>SUM(T88:T92)</f>
        <v>53056797.706797704</v>
      </c>
      <c r="U93" s="13">
        <f t="shared" ref="U93:AE93" si="53">SUM(U88:U92)</f>
        <v>5836247.7477477482</v>
      </c>
      <c r="V93" s="13">
        <f t="shared" si="53"/>
        <v>-5305679.770679771</v>
      </c>
      <c r="W93" s="13">
        <f t="shared" si="53"/>
        <v>47751117.936117932</v>
      </c>
      <c r="X93" s="13">
        <f t="shared" si="53"/>
        <v>0</v>
      </c>
      <c r="Y93" s="13">
        <f t="shared" si="53"/>
        <v>58893045.454545453</v>
      </c>
      <c r="Z93" s="13">
        <f t="shared" si="53"/>
        <v>50304545.454545453</v>
      </c>
      <c r="AA93" s="13">
        <f t="shared" si="53"/>
        <v>4500000</v>
      </c>
      <c r="AB93" s="13">
        <f t="shared" si="53"/>
        <v>0</v>
      </c>
      <c r="AC93" s="13">
        <f t="shared" si="53"/>
        <v>0</v>
      </c>
      <c r="AD93" s="13">
        <f t="shared" si="53"/>
        <v>0</v>
      </c>
      <c r="AE93" s="13">
        <f t="shared" si="53"/>
        <v>4500000</v>
      </c>
      <c r="AF93" s="55"/>
      <c r="AH93" s="351"/>
      <c r="AI93" s="351"/>
      <c r="AK93" s="13"/>
      <c r="AL93" s="351">
        <v>50304545.454545453</v>
      </c>
      <c r="AM93" s="1">
        <f t="shared" si="31"/>
        <v>5030454.5454545459</v>
      </c>
      <c r="AN93" s="1">
        <f t="shared" si="32"/>
        <v>5533500</v>
      </c>
      <c r="AO93" s="1">
        <f t="shared" si="33"/>
        <v>60868500</v>
      </c>
    </row>
    <row r="94" spans="1:41" x14ac:dyDescent="0.25">
      <c r="A94" s="14" t="s">
        <v>334</v>
      </c>
      <c r="B94" s="140"/>
      <c r="C94" s="3"/>
      <c r="D94" s="34"/>
      <c r="E94" s="7"/>
      <c r="F94" s="35"/>
      <c r="G94" s="36"/>
      <c r="H94" s="37"/>
      <c r="I94" s="5"/>
      <c r="J94" s="37"/>
      <c r="K94" s="38"/>
      <c r="L94" s="182"/>
      <c r="M94" s="5"/>
      <c r="N94" s="38"/>
      <c r="O94" s="4"/>
      <c r="P94" s="5"/>
      <c r="Q94" s="182"/>
      <c r="R94" s="182"/>
      <c r="S94" s="5"/>
      <c r="T94" s="7"/>
      <c r="U94" s="189"/>
      <c r="V94" s="189"/>
      <c r="W94" s="189"/>
      <c r="X94" s="189"/>
      <c r="Y94" s="189"/>
      <c r="Z94" s="189"/>
      <c r="AA94" s="53">
        <f>Februari!AE92</f>
        <v>0</v>
      </c>
      <c r="AB94" s="189"/>
      <c r="AC94" s="189"/>
      <c r="AD94" s="189"/>
      <c r="AE94" s="189"/>
      <c r="AF94" s="189"/>
      <c r="AH94" s="351"/>
      <c r="AI94" s="351"/>
      <c r="AK94" s="38"/>
      <c r="AL94" s="351"/>
      <c r="AM94" s="1">
        <f t="shared" si="31"/>
        <v>0</v>
      </c>
      <c r="AN94" s="1">
        <f t="shared" si="32"/>
        <v>0</v>
      </c>
      <c r="AO94" s="1">
        <f t="shared" si="33"/>
        <v>0</v>
      </c>
    </row>
    <row r="95" spans="1:41" x14ac:dyDescent="0.25">
      <c r="A95" s="315"/>
      <c r="B95" s="140"/>
      <c r="C95" s="183"/>
      <c r="D95" s="174"/>
      <c r="E95" s="28"/>
      <c r="F95" s="29"/>
      <c r="G95" s="28"/>
      <c r="H95" s="32"/>
      <c r="I95" s="31"/>
      <c r="J95" s="32"/>
      <c r="K95" s="39"/>
      <c r="L95" s="175"/>
      <c r="M95" s="32"/>
      <c r="N95" s="28"/>
      <c r="O95" s="32"/>
      <c r="P95" s="32"/>
      <c r="Q95" s="175"/>
      <c r="R95" s="175"/>
      <c r="S95" s="32"/>
      <c r="T95" s="28"/>
      <c r="U95" s="188"/>
      <c r="V95" s="188"/>
      <c r="W95" s="188"/>
      <c r="X95" s="188"/>
      <c r="Y95" s="188"/>
      <c r="Z95" s="188"/>
      <c r="AA95" s="53">
        <f>Februari!AE93</f>
        <v>0</v>
      </c>
      <c r="AB95" s="188"/>
      <c r="AC95" s="188"/>
      <c r="AD95" s="188"/>
      <c r="AE95" s="188"/>
      <c r="AF95" s="188"/>
      <c r="AH95" s="351"/>
      <c r="AI95" s="351"/>
      <c r="AK95" s="28"/>
      <c r="AL95" s="351"/>
      <c r="AM95" s="1">
        <f t="shared" si="31"/>
        <v>0</v>
      </c>
      <c r="AN95" s="1">
        <f t="shared" si="32"/>
        <v>0</v>
      </c>
      <c r="AO95" s="1">
        <f t="shared" si="33"/>
        <v>0</v>
      </c>
    </row>
    <row r="96" spans="1:41" x14ac:dyDescent="0.25">
      <c r="A96" s="334"/>
      <c r="B96" s="316"/>
      <c r="C96" s="317"/>
      <c r="D96" s="318"/>
      <c r="E96" s="319"/>
      <c r="F96" s="320">
        <v>0</v>
      </c>
      <c r="G96" s="320">
        <v>0</v>
      </c>
      <c r="H96" s="320">
        <v>0</v>
      </c>
      <c r="I96" s="320"/>
      <c r="J96" s="320"/>
      <c r="K96" s="320"/>
      <c r="L96" s="321"/>
      <c r="M96" s="320"/>
      <c r="N96" s="320"/>
      <c r="O96" s="320"/>
      <c r="P96" s="320"/>
      <c r="Q96" s="321"/>
      <c r="R96" s="321"/>
      <c r="S96" s="320"/>
      <c r="T96" s="320">
        <v>0</v>
      </c>
      <c r="U96" s="320">
        <v>0</v>
      </c>
      <c r="V96" s="320">
        <v>0</v>
      </c>
      <c r="W96" s="320">
        <v>0</v>
      </c>
      <c r="X96" s="320">
        <v>0</v>
      </c>
      <c r="Y96" s="320">
        <v>0</v>
      </c>
      <c r="Z96" s="320">
        <v>0</v>
      </c>
      <c r="AA96" s="320">
        <v>0</v>
      </c>
      <c r="AB96" s="320">
        <v>0</v>
      </c>
      <c r="AC96" s="320">
        <v>0</v>
      </c>
      <c r="AD96" s="320">
        <v>0</v>
      </c>
      <c r="AE96" s="320">
        <v>0</v>
      </c>
      <c r="AF96" s="320">
        <v>0</v>
      </c>
      <c r="AH96" s="351"/>
      <c r="AI96" s="351"/>
      <c r="AK96" s="320"/>
      <c r="AL96" s="351">
        <v>0</v>
      </c>
      <c r="AM96" s="1">
        <f t="shared" si="31"/>
        <v>0</v>
      </c>
      <c r="AN96" s="1">
        <f t="shared" si="32"/>
        <v>0</v>
      </c>
      <c r="AO96" s="1">
        <f t="shared" si="33"/>
        <v>0</v>
      </c>
    </row>
    <row r="97" spans="1:42" x14ac:dyDescent="0.25">
      <c r="A97" s="322" t="s">
        <v>335</v>
      </c>
      <c r="B97" s="323"/>
      <c r="C97" s="324"/>
      <c r="D97" s="325"/>
      <c r="E97" s="326"/>
      <c r="F97" s="327"/>
      <c r="G97" s="323"/>
      <c r="H97" s="323"/>
      <c r="I97" s="328"/>
      <c r="J97" s="323"/>
      <c r="K97" s="329"/>
      <c r="L97" s="330"/>
      <c r="M97" s="323"/>
      <c r="N97" s="326"/>
      <c r="O97" s="323"/>
      <c r="P97" s="323"/>
      <c r="Q97" s="330"/>
      <c r="R97" s="330"/>
      <c r="S97" s="323"/>
      <c r="T97" s="326"/>
      <c r="U97" s="189"/>
      <c r="V97" s="189"/>
      <c r="W97" s="189"/>
      <c r="X97" s="189"/>
      <c r="Y97" s="189"/>
      <c r="Z97" s="189"/>
      <c r="AA97" s="331">
        <f>Februari!AE95</f>
        <v>0</v>
      </c>
      <c r="AB97" s="189"/>
      <c r="AC97" s="189"/>
      <c r="AD97" s="189"/>
      <c r="AE97" s="189"/>
      <c r="AF97" s="189"/>
      <c r="AH97" s="351"/>
      <c r="AI97" s="351"/>
      <c r="AK97" s="326"/>
      <c r="AL97" s="351"/>
      <c r="AM97" s="1">
        <f t="shared" si="31"/>
        <v>0</v>
      </c>
      <c r="AN97" s="1">
        <f t="shared" si="32"/>
        <v>0</v>
      </c>
      <c r="AO97" s="1">
        <f t="shared" si="33"/>
        <v>0</v>
      </c>
    </row>
    <row r="98" spans="1:42" x14ac:dyDescent="0.25">
      <c r="A98" s="147">
        <v>1</v>
      </c>
      <c r="B98" s="150" t="s">
        <v>39</v>
      </c>
      <c r="C98" s="147" t="s">
        <v>40</v>
      </c>
      <c r="D98" s="332" t="s">
        <v>41</v>
      </c>
      <c r="E98" s="143" t="s">
        <v>336</v>
      </c>
      <c r="F98" s="144">
        <v>150</v>
      </c>
      <c r="G98" s="145">
        <v>0</v>
      </c>
      <c r="H98" s="146" t="s">
        <v>337</v>
      </c>
      <c r="I98" s="147" t="s">
        <v>338</v>
      </c>
      <c r="J98" s="146" t="s">
        <v>339</v>
      </c>
      <c r="K98" s="148" t="s">
        <v>340</v>
      </c>
      <c r="L98" s="152">
        <v>43927</v>
      </c>
      <c r="M98" s="147" t="s">
        <v>47</v>
      </c>
      <c r="N98" s="143" t="s">
        <v>341</v>
      </c>
      <c r="O98" s="150" t="s">
        <v>342</v>
      </c>
      <c r="P98" s="147" t="s">
        <v>50</v>
      </c>
      <c r="Q98" s="152">
        <v>44739</v>
      </c>
      <c r="R98" s="152">
        <v>45438</v>
      </c>
      <c r="S98" s="147" t="s">
        <v>53</v>
      </c>
      <c r="T98" s="143">
        <v>15000000</v>
      </c>
      <c r="U98" s="137">
        <f t="shared" ref="U98" si="54">T98*11%</f>
        <v>1650000</v>
      </c>
      <c r="V98" s="137">
        <f>(T98*10%)*(-1)</f>
        <v>-1500000</v>
      </c>
      <c r="W98" s="137">
        <f>T98+V98</f>
        <v>13500000</v>
      </c>
      <c r="X98" s="136"/>
      <c r="Y98" s="138">
        <f>T98+U98</f>
        <v>16650000</v>
      </c>
      <c r="Z98" s="137">
        <f>T98</f>
        <v>15000000</v>
      </c>
      <c r="AA98" s="53"/>
      <c r="AB98" s="62"/>
      <c r="AC98" s="62"/>
      <c r="AD98" s="53">
        <f t="shared" ref="AD98" si="55">AB98+AC98</f>
        <v>0</v>
      </c>
      <c r="AE98" s="53">
        <f t="shared" ref="AE98" si="56">AA98+AD98</f>
        <v>0</v>
      </c>
      <c r="AF98" s="333"/>
      <c r="AH98" s="351"/>
      <c r="AI98" s="351"/>
      <c r="AK98" s="143" t="s">
        <v>341</v>
      </c>
      <c r="AL98" s="351">
        <v>15000000</v>
      </c>
      <c r="AM98" s="1">
        <f t="shared" si="31"/>
        <v>1500000</v>
      </c>
      <c r="AN98" s="1">
        <f t="shared" si="32"/>
        <v>1650000</v>
      </c>
      <c r="AO98" s="1">
        <f t="shared" si="33"/>
        <v>18150000</v>
      </c>
    </row>
    <row r="99" spans="1:42" s="301" customFormat="1" x14ac:dyDescent="0.25">
      <c r="A99" s="307">
        <v>2</v>
      </c>
      <c r="B99" s="309" t="s">
        <v>39</v>
      </c>
      <c r="C99" s="307" t="s">
        <v>40</v>
      </c>
      <c r="D99" s="344" t="s">
        <v>41</v>
      </c>
      <c r="E99" s="308" t="s">
        <v>336</v>
      </c>
      <c r="F99" s="303">
        <v>24</v>
      </c>
      <c r="G99" s="304"/>
      <c r="H99" s="305" t="s">
        <v>337</v>
      </c>
      <c r="I99" s="307"/>
      <c r="J99" s="305" t="s">
        <v>510</v>
      </c>
      <c r="K99" s="345"/>
      <c r="L99" s="346"/>
      <c r="M99" s="307"/>
      <c r="N99" s="308" t="s">
        <v>511</v>
      </c>
      <c r="O99" s="309" t="s">
        <v>337</v>
      </c>
      <c r="P99" s="307"/>
      <c r="Q99" s="346"/>
      <c r="R99" s="346"/>
      <c r="S99" s="307" t="s">
        <v>502</v>
      </c>
      <c r="T99" s="308">
        <f>5000000*100/111</f>
        <v>4504504.5045045046</v>
      </c>
      <c r="U99" s="308">
        <f>T99*11%</f>
        <v>495495.4954954955</v>
      </c>
      <c r="V99" s="308">
        <f>(T99*10%)*-1</f>
        <v>-450450.45045045047</v>
      </c>
      <c r="W99" s="308">
        <f>T99+V99</f>
        <v>4054054.054054054</v>
      </c>
      <c r="X99" s="309"/>
      <c r="Y99" s="313">
        <f>T99+U99</f>
        <v>5000000</v>
      </c>
      <c r="Z99" s="308"/>
      <c r="AA99" s="313">
        <f>5000000*100/111</f>
        <v>4504504.5045045046</v>
      </c>
      <c r="AB99" s="313"/>
      <c r="AC99" s="313"/>
      <c r="AD99" s="313">
        <f>AB99+AC99</f>
        <v>0</v>
      </c>
      <c r="AE99" s="313">
        <f>AA99+AD99</f>
        <v>4504504.5045045046</v>
      </c>
      <c r="AF99" s="347"/>
      <c r="AH99" s="357"/>
      <c r="AI99" s="357"/>
      <c r="AK99" s="308" t="s">
        <v>511</v>
      </c>
      <c r="AL99" s="351"/>
      <c r="AM99" s="1">
        <f t="shared" si="31"/>
        <v>0</v>
      </c>
      <c r="AN99" s="1">
        <f t="shared" si="32"/>
        <v>0</v>
      </c>
      <c r="AO99" s="1">
        <f t="shared" si="33"/>
        <v>0</v>
      </c>
      <c r="AP99" s="375"/>
    </row>
    <row r="100" spans="1:42" x14ac:dyDescent="0.25">
      <c r="A100" s="348"/>
      <c r="B100" s="9"/>
      <c r="C100" s="10"/>
      <c r="D100" s="10"/>
      <c r="E100" s="12"/>
      <c r="F100" s="13" t="s">
        <v>38</v>
      </c>
      <c r="G100" s="13">
        <f>SUM(G97:G98)</f>
        <v>0</v>
      </c>
      <c r="H100" s="13">
        <f>SUM(H97:H98)</f>
        <v>0</v>
      </c>
      <c r="I100" s="13"/>
      <c r="J100" s="13"/>
      <c r="K100" s="13"/>
      <c r="L100" s="13"/>
      <c r="M100" s="13"/>
      <c r="N100" s="13"/>
      <c r="O100" s="13"/>
      <c r="P100" s="13"/>
      <c r="Q100" s="155"/>
      <c r="R100" s="155"/>
      <c r="S100" s="13"/>
      <c r="T100" s="13">
        <f t="shared" ref="T100:AA100" si="57">SUM(T98)</f>
        <v>15000000</v>
      </c>
      <c r="U100" s="13">
        <f t="shared" si="57"/>
        <v>1650000</v>
      </c>
      <c r="V100" s="13">
        <f t="shared" si="57"/>
        <v>-1500000</v>
      </c>
      <c r="W100" s="13">
        <f t="shared" si="57"/>
        <v>13500000</v>
      </c>
      <c r="X100" s="13">
        <f t="shared" si="57"/>
        <v>0</v>
      </c>
      <c r="Y100" s="13">
        <f>SUM(Y98:Y99)</f>
        <v>21650000</v>
      </c>
      <c r="Z100" s="13">
        <f>SUM(Z98:Z99)</f>
        <v>15000000</v>
      </c>
      <c r="AA100" s="13">
        <f>SUM(AA98:AA99)</f>
        <v>4504504.5045045046</v>
      </c>
      <c r="AB100" s="349"/>
      <c r="AC100" s="349">
        <f>AC99</f>
        <v>0</v>
      </c>
      <c r="AD100" s="349">
        <f t="shared" ref="AD100:AE100" si="58">AD99</f>
        <v>0</v>
      </c>
      <c r="AE100" s="349">
        <f t="shared" si="58"/>
        <v>4504504.5045045046</v>
      </c>
      <c r="AF100" s="350"/>
      <c r="AH100" s="351"/>
      <c r="AI100" s="351"/>
      <c r="AK100" s="13"/>
      <c r="AL100" s="357">
        <v>15000000</v>
      </c>
      <c r="AM100" s="1">
        <f t="shared" si="31"/>
        <v>1500000</v>
      </c>
      <c r="AN100" s="1">
        <f t="shared" si="32"/>
        <v>1650000</v>
      </c>
      <c r="AO100" s="1">
        <f t="shared" si="33"/>
        <v>18150000</v>
      </c>
      <c r="AP100" s="301"/>
    </row>
    <row r="101" spans="1:42" s="121" customFormat="1" ht="15.75" thickBot="1" x14ac:dyDescent="0.3">
      <c r="A101" s="336">
        <f>A99+A91+A85+A75+A62+A24</f>
        <v>74</v>
      </c>
      <c r="B101" s="337"/>
      <c r="C101" s="338"/>
      <c r="D101" s="338"/>
      <c r="E101" s="339" t="s">
        <v>520</v>
      </c>
      <c r="F101" s="339"/>
      <c r="G101" s="339"/>
      <c r="H101" s="339"/>
      <c r="I101" s="340"/>
      <c r="J101" s="339"/>
      <c r="K101" s="339"/>
      <c r="L101" s="339"/>
      <c r="M101" s="339"/>
      <c r="N101" s="339"/>
      <c r="O101" s="339"/>
      <c r="P101" s="339"/>
      <c r="Q101" s="339"/>
      <c r="R101" s="339"/>
      <c r="S101" s="340"/>
      <c r="T101" s="341">
        <f>T100+T93+T86+T77+T64+T25</f>
        <v>1102839085.4504504</v>
      </c>
      <c r="U101" s="341">
        <f t="shared" ref="U101:AD101" si="59">U100+U93+U86+U77+U64+U25</f>
        <v>121312299.39954956</v>
      </c>
      <c r="V101" s="341">
        <f t="shared" si="59"/>
        <v>-110283908.54504505</v>
      </c>
      <c r="W101" s="341">
        <f t="shared" si="59"/>
        <v>992555176.9054054</v>
      </c>
      <c r="X101" s="341">
        <f t="shared" si="59"/>
        <v>0</v>
      </c>
      <c r="Y101" s="341">
        <f t="shared" si="59"/>
        <v>1229151384.8500001</v>
      </c>
      <c r="Z101" s="341">
        <f>Z100+Z93+Z86+Z77+Z64+Z25</f>
        <v>1095169747.7436528</v>
      </c>
      <c r="AA101" s="341">
        <f t="shared" si="59"/>
        <v>337597667.96720719</v>
      </c>
      <c r="AB101" s="341">
        <f t="shared" si="59"/>
        <v>0</v>
      </c>
      <c r="AC101" s="341">
        <f>AC100+AC93+AC86+AC77+AC64+AC25</f>
        <v>0</v>
      </c>
      <c r="AD101" s="341">
        <f t="shared" si="59"/>
        <v>0</v>
      </c>
      <c r="AE101" s="341">
        <f>AE100+AE93+AE86+AE77+AE64+AE25</f>
        <v>337597667.96720719</v>
      </c>
      <c r="AF101" s="342" t="s">
        <v>38</v>
      </c>
      <c r="AH101" s="358"/>
      <c r="AI101" s="358">
        <f>SUM(AI10:AI100)</f>
        <v>88779333</v>
      </c>
      <c r="AK101" s="339"/>
      <c r="AL101" s="351">
        <v>1095169747.7436528</v>
      </c>
      <c r="AM101" s="351">
        <f t="shared" si="31"/>
        <v>109516974.77436529</v>
      </c>
      <c r="AN101" s="351">
        <f t="shared" si="32"/>
        <v>120468672.2518018</v>
      </c>
      <c r="AO101" s="351">
        <f t="shared" si="33"/>
        <v>1325155394.7698197</v>
      </c>
      <c r="AP101" s="375"/>
    </row>
    <row r="102" spans="1:42" x14ac:dyDescent="0.25">
      <c r="AH102" s="351"/>
      <c r="AI102" s="351"/>
      <c r="AL102" s="121"/>
      <c r="AM102" s="121"/>
      <c r="AN102" s="121"/>
      <c r="AO102" s="121"/>
      <c r="AP102" s="121"/>
    </row>
    <row r="103" spans="1:42" x14ac:dyDescent="0.25">
      <c r="A103" s="74"/>
      <c r="B103" s="75"/>
      <c r="C103" s="76"/>
      <c r="D103" s="77"/>
      <c r="T103" s="1"/>
      <c r="AD103" s="352"/>
      <c r="AE103" s="353"/>
      <c r="AH103" s="351"/>
      <c r="AI103" s="351"/>
    </row>
    <row r="104" spans="1:42" x14ac:dyDescent="0.25">
      <c r="A104" s="78"/>
      <c r="B104" s="75"/>
      <c r="C104" s="77"/>
      <c r="D104" s="77"/>
      <c r="T104" s="79"/>
      <c r="U104" s="79"/>
      <c r="V104" s="79"/>
      <c r="Z104" s="79"/>
      <c r="AA104" s="79"/>
      <c r="AB104" s="79"/>
      <c r="AC104" s="79"/>
      <c r="AD104" s="354"/>
      <c r="AE104" s="355"/>
      <c r="AH104" s="351"/>
      <c r="AI104" s="351"/>
    </row>
    <row r="105" spans="1:42" s="351" customFormat="1" x14ac:dyDescent="0.25">
      <c r="A105" s="369"/>
      <c r="B105" s="370"/>
      <c r="C105" s="371"/>
      <c r="D105" s="372"/>
      <c r="AA105" s="351" t="s">
        <v>548</v>
      </c>
    </row>
    <row r="106" spans="1:42" s="365" customFormat="1" ht="12.75" x14ac:dyDescent="0.2">
      <c r="B106" s="365" t="s">
        <v>529</v>
      </c>
      <c r="K106" s="365" t="s">
        <v>530</v>
      </c>
      <c r="P106" s="365" t="s">
        <v>531</v>
      </c>
      <c r="AA106" s="365" t="s">
        <v>532</v>
      </c>
    </row>
    <row r="107" spans="1:42" s="365" customFormat="1" ht="12.75" x14ac:dyDescent="0.2">
      <c r="B107" s="365" t="s">
        <v>533</v>
      </c>
      <c r="K107" s="365" t="s">
        <v>534</v>
      </c>
      <c r="P107" s="365" t="s">
        <v>535</v>
      </c>
      <c r="AA107" s="365" t="s">
        <v>503</v>
      </c>
    </row>
    <row r="108" spans="1:42" s="365" customFormat="1" ht="12.75" x14ac:dyDescent="0.2"/>
    <row r="109" spans="1:42" s="365" customFormat="1" ht="12.75" x14ac:dyDescent="0.2"/>
    <row r="110" spans="1:42" s="365" customFormat="1" ht="12.75" x14ac:dyDescent="0.2"/>
    <row r="111" spans="1:42" s="366" customFormat="1" x14ac:dyDescent="0.35">
      <c r="B111" s="367" t="s">
        <v>536</v>
      </c>
      <c r="K111" s="368" t="s">
        <v>537</v>
      </c>
      <c r="P111" s="368" t="s">
        <v>538</v>
      </c>
      <c r="AA111" s="368" t="s">
        <v>504</v>
      </c>
    </row>
    <row r="112" spans="1:42" s="365" customFormat="1" ht="12.75" x14ac:dyDescent="0.2">
      <c r="B112" s="365" t="s">
        <v>539</v>
      </c>
      <c r="K112" s="365" t="s">
        <v>540</v>
      </c>
      <c r="P112" s="365" t="s">
        <v>541</v>
      </c>
      <c r="AA112" s="365" t="s">
        <v>542</v>
      </c>
    </row>
    <row r="113" spans="1:35" x14ac:dyDescent="0.25">
      <c r="A113" s="75"/>
      <c r="B113" s="75"/>
      <c r="C113" s="77"/>
      <c r="D113" s="77"/>
      <c r="AH113" s="351"/>
      <c r="AI113" s="351"/>
    </row>
    <row r="114" spans="1:35" x14ac:dyDescent="0.25">
      <c r="A114" s="75" t="s">
        <v>345</v>
      </c>
      <c r="B114" s="75"/>
      <c r="C114" s="77"/>
      <c r="D114" s="77"/>
      <c r="AH114" s="351"/>
      <c r="AI114" s="351"/>
    </row>
    <row r="115" spans="1:35" x14ac:dyDescent="0.25">
      <c r="A115" s="75" t="s">
        <v>346</v>
      </c>
      <c r="B115" s="75"/>
      <c r="C115" s="77"/>
      <c r="D115" s="77"/>
      <c r="AH115" s="351"/>
      <c r="AI115" s="351"/>
    </row>
    <row r="116" spans="1:35" x14ac:dyDescent="0.25">
      <c r="A116" s="75" t="s">
        <v>347</v>
      </c>
      <c r="B116" s="75"/>
      <c r="C116" s="77"/>
      <c r="D116" s="77"/>
      <c r="AH116" s="351"/>
      <c r="AI116" s="351"/>
    </row>
    <row r="117" spans="1:35" x14ac:dyDescent="0.25">
      <c r="A117" s="75" t="s">
        <v>348</v>
      </c>
      <c r="B117" s="75"/>
      <c r="C117" s="77"/>
      <c r="D117" s="77"/>
      <c r="I117" s="78"/>
      <c r="AH117" s="351"/>
      <c r="AI117" s="351"/>
    </row>
    <row r="118" spans="1:35" x14ac:dyDescent="0.25">
      <c r="A118" s="75" t="s">
        <v>349</v>
      </c>
      <c r="B118" s="75"/>
      <c r="C118" s="77"/>
      <c r="D118" s="77"/>
      <c r="I118" s="78"/>
      <c r="AH118" s="351"/>
      <c r="AI118" s="351"/>
    </row>
    <row r="119" spans="1:35" x14ac:dyDescent="0.25">
      <c r="A119" s="75" t="s">
        <v>350</v>
      </c>
      <c r="B119" s="75"/>
      <c r="C119" s="77"/>
      <c r="D119" s="77"/>
      <c r="I119" s="78"/>
      <c r="AH119" s="351"/>
      <c r="AI119" s="351"/>
    </row>
    <row r="120" spans="1:35" x14ac:dyDescent="0.25">
      <c r="A120" s="75" t="s">
        <v>351</v>
      </c>
      <c r="B120" s="75"/>
      <c r="C120" s="77"/>
      <c r="D120" s="77"/>
      <c r="I120" s="78"/>
      <c r="AH120" s="351"/>
      <c r="AI120" s="351"/>
    </row>
    <row r="121" spans="1:35" x14ac:dyDescent="0.25">
      <c r="A121" s="75" t="s">
        <v>352</v>
      </c>
      <c r="B121" s="75"/>
      <c r="C121" s="77"/>
      <c r="D121" s="77"/>
      <c r="I121" s="78"/>
      <c r="S121" s="78"/>
      <c r="AH121" s="351"/>
      <c r="AI121" s="351"/>
    </row>
    <row r="122" spans="1:35" x14ac:dyDescent="0.25">
      <c r="A122" s="75" t="s">
        <v>353</v>
      </c>
      <c r="B122" s="75"/>
      <c r="C122" s="77"/>
      <c r="D122" s="77"/>
      <c r="I122" s="78"/>
      <c r="S122" s="78"/>
      <c r="AH122" s="351"/>
      <c r="AI122" s="351"/>
    </row>
    <row r="123" spans="1:35" x14ac:dyDescent="0.25">
      <c r="A123" s="75" t="s">
        <v>354</v>
      </c>
      <c r="B123" s="75"/>
      <c r="C123" s="77"/>
      <c r="D123" s="77"/>
      <c r="I123" s="78"/>
      <c r="S123" s="78"/>
      <c r="AH123" s="351"/>
      <c r="AI123" s="351"/>
    </row>
    <row r="124" spans="1:35" x14ac:dyDescent="0.25">
      <c r="A124" s="75" t="s">
        <v>355</v>
      </c>
      <c r="B124" s="75"/>
      <c r="C124" s="77"/>
      <c r="D124" s="77"/>
      <c r="I124" s="78"/>
      <c r="S124" s="78"/>
      <c r="AH124" s="351"/>
      <c r="AI124" s="351"/>
    </row>
    <row r="125" spans="1:35" x14ac:dyDescent="0.25">
      <c r="A125" s="75" t="s">
        <v>356</v>
      </c>
      <c r="B125" s="75"/>
      <c r="C125" s="77"/>
      <c r="D125" s="77"/>
      <c r="I125" s="78"/>
      <c r="S125" s="78"/>
      <c r="AH125" s="351"/>
      <c r="AI125" s="351"/>
    </row>
    <row r="126" spans="1:35" x14ac:dyDescent="0.25">
      <c r="A126" s="75" t="s">
        <v>357</v>
      </c>
      <c r="B126" s="75"/>
      <c r="C126" s="77"/>
      <c r="D126" s="77"/>
      <c r="I126" s="78"/>
      <c r="S126" s="78"/>
      <c r="AH126" s="351"/>
      <c r="AI126" s="351"/>
    </row>
    <row r="127" spans="1:35" x14ac:dyDescent="0.25">
      <c r="A127" s="75" t="s">
        <v>358</v>
      </c>
      <c r="B127" s="75"/>
      <c r="C127" s="77"/>
      <c r="D127" s="77"/>
      <c r="I127" s="78"/>
      <c r="S127" s="78"/>
      <c r="AH127" s="351"/>
      <c r="AI127" s="351"/>
    </row>
    <row r="128" spans="1:35" x14ac:dyDescent="0.25">
      <c r="A128" s="75" t="s">
        <v>359</v>
      </c>
      <c r="B128" s="75"/>
      <c r="C128" s="77"/>
      <c r="D128" s="77"/>
      <c r="I128" s="78"/>
      <c r="S128" s="78"/>
      <c r="AH128" s="351"/>
      <c r="AI128" s="351"/>
    </row>
    <row r="129" spans="1:35" x14ac:dyDescent="0.25">
      <c r="A129" s="75" t="s">
        <v>360</v>
      </c>
      <c r="B129" s="75"/>
      <c r="C129" s="77"/>
      <c r="D129" s="77"/>
      <c r="I129" s="78"/>
      <c r="S129" s="78"/>
      <c r="AH129" s="351"/>
      <c r="AI129" s="351"/>
    </row>
    <row r="130" spans="1:35" x14ac:dyDescent="0.25">
      <c r="A130" s="75" t="s">
        <v>361</v>
      </c>
      <c r="B130" s="75"/>
      <c r="C130" s="77"/>
      <c r="D130" s="77"/>
      <c r="I130" s="78"/>
      <c r="S130" s="78"/>
    </row>
    <row r="131" spans="1:35" x14ac:dyDescent="0.25">
      <c r="A131" s="78" t="s">
        <v>38</v>
      </c>
      <c r="C131" s="78"/>
      <c r="D131" s="78"/>
      <c r="I131" s="78"/>
      <c r="S131" s="78"/>
    </row>
  </sheetData>
  <mergeCells count="13">
    <mergeCell ref="AH7:AI7"/>
    <mergeCell ref="K6:M6"/>
    <mergeCell ref="N6:P6"/>
    <mergeCell ref="Q6:S6"/>
    <mergeCell ref="T6:Y6"/>
    <mergeCell ref="AA6:AE6"/>
    <mergeCell ref="AF6:AF7"/>
    <mergeCell ref="A6:A7"/>
    <mergeCell ref="B6:B7"/>
    <mergeCell ref="C6:C7"/>
    <mergeCell ref="D6:D7"/>
    <mergeCell ref="E6:I6"/>
    <mergeCell ref="J6:J7"/>
  </mergeCell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8:H19"/>
  <sheetViews>
    <sheetView workbookViewId="0">
      <selection activeCell="F19" sqref="F19"/>
    </sheetView>
  </sheetViews>
  <sheetFormatPr defaultRowHeight="15" x14ac:dyDescent="0.25"/>
  <cols>
    <col min="5" max="6" width="12.5703125" bestFit="1" customWidth="1"/>
  </cols>
  <sheetData>
    <row r="8" spans="6:8" x14ac:dyDescent="0.25">
      <c r="F8" t="s">
        <v>547</v>
      </c>
    </row>
    <row r="10" spans="6:8" x14ac:dyDescent="0.25">
      <c r="F10" s="351"/>
      <c r="G10">
        <v>4004505</v>
      </c>
      <c r="H10" s="1"/>
    </row>
    <row r="11" spans="6:8" x14ac:dyDescent="0.25">
      <c r="F11" s="351">
        <v>13513514</v>
      </c>
    </row>
    <row r="12" spans="6:8" x14ac:dyDescent="0.25">
      <c r="F12" s="351">
        <v>54054054</v>
      </c>
    </row>
    <row r="13" spans="6:8" x14ac:dyDescent="0.25">
      <c r="F13" s="351">
        <v>13513514</v>
      </c>
    </row>
    <row r="14" spans="6:8" x14ac:dyDescent="0.25">
      <c r="F14" s="351">
        <v>15765766</v>
      </c>
    </row>
    <row r="15" spans="6:8" x14ac:dyDescent="0.25">
      <c r="F15" s="351">
        <f>SUM(F10:F14)</f>
        <v>96846848</v>
      </c>
    </row>
    <row r="16" spans="6:8" x14ac:dyDescent="0.25">
      <c r="F16" s="351">
        <v>240750820</v>
      </c>
    </row>
    <row r="17" spans="5:7" x14ac:dyDescent="0.25">
      <c r="E17" s="351">
        <v>337597668</v>
      </c>
      <c r="F17" s="351">
        <f>F15+F16</f>
        <v>337597668</v>
      </c>
      <c r="G17" s="1">
        <f>E17-F17</f>
        <v>0</v>
      </c>
    </row>
    <row r="19" spans="5:7" x14ac:dyDescent="0.25">
      <c r="F19" s="1">
        <f>F12+F13+F14</f>
        <v>83333334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52"/>
  <sheetViews>
    <sheetView workbookViewId="0">
      <selection activeCell="AD9" sqref="AD9"/>
    </sheetView>
  </sheetViews>
  <sheetFormatPr defaultRowHeight="15" x14ac:dyDescent="0.25"/>
  <cols>
    <col min="1" max="1" width="4.42578125" bestFit="1" customWidth="1"/>
    <col min="2" max="2" width="1.85546875" bestFit="1" customWidth="1"/>
    <col min="3" max="12" width="2.85546875" bestFit="1" customWidth="1"/>
    <col min="13" max="13" width="22.85546875" bestFit="1" customWidth="1"/>
    <col min="14" max="14" width="4.140625" customWidth="1"/>
    <col min="15" max="15" width="2.85546875" customWidth="1"/>
    <col min="16" max="16" width="2.42578125" customWidth="1"/>
    <col min="17" max="17" width="2.85546875" customWidth="1"/>
    <col min="18" max="18" width="3.140625" customWidth="1"/>
    <col min="19" max="19" width="2.140625" customWidth="1"/>
    <col min="20" max="20" width="2" customWidth="1"/>
    <col min="21" max="21" width="2.28515625" customWidth="1"/>
    <col min="22" max="22" width="3.140625" customWidth="1"/>
    <col min="23" max="23" width="2" customWidth="1"/>
    <col min="24" max="24" width="29.85546875" customWidth="1"/>
    <col min="25" max="25" width="4" customWidth="1"/>
    <col min="26" max="26" width="5.140625" customWidth="1"/>
    <col min="27" max="27" width="6.5703125" bestFit="1" customWidth="1"/>
    <col min="28" max="28" width="3.42578125" customWidth="1"/>
    <col min="29" max="29" width="4.5703125" customWidth="1"/>
    <col min="30" max="30" width="4.140625" bestFit="1" customWidth="1"/>
    <col min="31" max="32" width="2.7109375" bestFit="1" customWidth="1"/>
    <col min="33" max="33" width="4.140625" bestFit="1" customWidth="1"/>
    <col min="34" max="35" width="2.7109375" bestFit="1" customWidth="1"/>
    <col min="36" max="36" width="4.140625" bestFit="1" customWidth="1"/>
    <col min="37" max="38" width="2.7109375" bestFit="1" customWidth="1"/>
    <col min="39" max="39" width="4.140625" bestFit="1" customWidth="1"/>
    <col min="40" max="41" width="2.7109375" bestFit="1" customWidth="1"/>
    <col min="42" max="42" width="4.140625" bestFit="1" customWidth="1"/>
    <col min="43" max="44" width="2.7109375" bestFit="1" customWidth="1"/>
    <col min="45" max="45" width="4.140625" bestFit="1" customWidth="1"/>
    <col min="46" max="47" width="2.7109375" bestFit="1" customWidth="1"/>
    <col min="48" max="48" width="4.140625" bestFit="1" customWidth="1"/>
    <col min="49" max="50" width="2.7109375" bestFit="1" customWidth="1"/>
    <col min="51" max="51" width="4.140625" bestFit="1" customWidth="1"/>
    <col min="52" max="53" width="2.7109375" bestFit="1" customWidth="1"/>
    <col min="54" max="54" width="4.140625" bestFit="1" customWidth="1"/>
    <col min="55" max="56" width="2.7109375" bestFit="1" customWidth="1"/>
    <col min="57" max="57" width="4.140625" bestFit="1" customWidth="1"/>
    <col min="58" max="59" width="2.7109375" bestFit="1" customWidth="1"/>
    <col min="60" max="60" width="4.140625" bestFit="1" customWidth="1"/>
    <col min="61" max="62" width="2.7109375" bestFit="1" customWidth="1"/>
    <col min="63" max="63" width="4.140625" bestFit="1" customWidth="1"/>
    <col min="64" max="65" width="2.7109375" bestFit="1" customWidth="1"/>
    <col min="66" max="66" width="6.5703125" bestFit="1" customWidth="1"/>
  </cols>
  <sheetData>
    <row r="1" spans="1:122" x14ac:dyDescent="0.25">
      <c r="A1" s="109" t="s">
        <v>437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AB1" s="91">
        <f>AB542</f>
        <v>0</v>
      </c>
      <c r="AE1" s="91">
        <f>AE542</f>
        <v>0</v>
      </c>
      <c r="AH1" s="91">
        <f>AH542</f>
        <v>0</v>
      </c>
      <c r="AK1" s="91">
        <f>AK542</f>
        <v>0</v>
      </c>
      <c r="AN1" s="91">
        <f>AN542</f>
        <v>0</v>
      </c>
      <c r="AQ1" s="91">
        <f>AQ542</f>
        <v>0</v>
      </c>
      <c r="AT1" s="91">
        <f>AT542</f>
        <v>0</v>
      </c>
      <c r="AW1" s="91">
        <f>AW542</f>
        <v>0</v>
      </c>
      <c r="AZ1" s="91">
        <f>AZ542</f>
        <v>0</v>
      </c>
      <c r="BC1" s="91">
        <f>BC542</f>
        <v>0</v>
      </c>
      <c r="BF1" s="91">
        <f>BF542</f>
        <v>0</v>
      </c>
      <c r="BI1" s="91">
        <f>BI542</f>
        <v>0</v>
      </c>
      <c r="DR1" s="92"/>
    </row>
    <row r="2" spans="1:122" x14ac:dyDescent="0.25">
      <c r="A2" s="109" t="s">
        <v>438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AA2" s="91"/>
      <c r="DR2" s="92"/>
    </row>
    <row r="3" spans="1:122" x14ac:dyDescent="0.25">
      <c r="A3" s="109" t="s">
        <v>439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AA3" s="91">
        <f>AA2-AA4</f>
        <v>0</v>
      </c>
      <c r="DR3" s="92"/>
    </row>
    <row r="4" spans="1:122" x14ac:dyDescent="0.25">
      <c r="A4" s="112"/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AA4" s="91">
        <f>AA719</f>
        <v>0</v>
      </c>
      <c r="AD4" s="91">
        <f>AD719</f>
        <v>0</v>
      </c>
      <c r="AG4" s="91">
        <f>AG719</f>
        <v>0</v>
      </c>
      <c r="AJ4" s="91">
        <f>AJ719</f>
        <v>0</v>
      </c>
      <c r="AM4" s="91">
        <f>AM719</f>
        <v>0</v>
      </c>
      <c r="AP4" s="91">
        <f>AP719</f>
        <v>0</v>
      </c>
      <c r="AS4" s="91">
        <f>AS719</f>
        <v>0</v>
      </c>
      <c r="AV4" s="91">
        <f>AV719</f>
        <v>0</v>
      </c>
      <c r="AY4" s="91">
        <f>AY719</f>
        <v>0</v>
      </c>
      <c r="BB4" s="91">
        <f>BB719</f>
        <v>0</v>
      </c>
      <c r="BE4" s="91">
        <f>BE719</f>
        <v>0</v>
      </c>
      <c r="BH4" s="91">
        <f>BH719</f>
        <v>0</v>
      </c>
      <c r="BK4" s="91">
        <f>BK719</f>
        <v>0</v>
      </c>
      <c r="BN4" s="91">
        <f>BN719</f>
        <v>0</v>
      </c>
      <c r="BO4" s="91">
        <f>AA4-BN4</f>
        <v>0</v>
      </c>
      <c r="DR4" s="92"/>
    </row>
    <row r="5" spans="1:122" ht="15" customHeight="1" x14ac:dyDescent="0.25">
      <c r="A5" s="425" t="s">
        <v>440</v>
      </c>
      <c r="B5" s="427" t="s">
        <v>441</v>
      </c>
      <c r="C5" s="428"/>
      <c r="D5" s="428"/>
      <c r="E5" s="428"/>
      <c r="F5" s="428"/>
      <c r="G5" s="428"/>
      <c r="H5" s="428"/>
      <c r="I5" s="428"/>
      <c r="J5" s="428"/>
      <c r="K5" s="428"/>
      <c r="L5" s="429"/>
      <c r="M5" s="433" t="s">
        <v>442</v>
      </c>
      <c r="N5" s="435" t="s">
        <v>443</v>
      </c>
      <c r="O5" s="436"/>
      <c r="P5" s="436"/>
      <c r="Q5" s="436"/>
      <c r="R5" s="436"/>
      <c r="S5" s="436"/>
      <c r="T5" s="436"/>
      <c r="U5" s="436"/>
      <c r="V5" s="436"/>
      <c r="W5" s="436"/>
      <c r="X5" s="437"/>
      <c r="Y5" s="444" t="s">
        <v>2</v>
      </c>
      <c r="Z5" s="445"/>
      <c r="AA5" s="446"/>
      <c r="AB5" s="444" t="s">
        <v>372</v>
      </c>
      <c r="AC5" s="445"/>
      <c r="AD5" s="446"/>
      <c r="AE5" s="444" t="s">
        <v>373</v>
      </c>
      <c r="AF5" s="445"/>
      <c r="AG5" s="446"/>
      <c r="AH5" s="444" t="s">
        <v>374</v>
      </c>
      <c r="AI5" s="445"/>
      <c r="AJ5" s="446"/>
      <c r="AK5" s="444" t="s">
        <v>375</v>
      </c>
      <c r="AL5" s="445"/>
      <c r="AM5" s="446"/>
      <c r="AN5" s="444" t="s">
        <v>444</v>
      </c>
      <c r="AO5" s="445"/>
      <c r="AP5" s="446"/>
      <c r="AQ5" s="444" t="s">
        <v>445</v>
      </c>
      <c r="AR5" s="445"/>
      <c r="AS5" s="446"/>
      <c r="AT5" s="444" t="s">
        <v>446</v>
      </c>
      <c r="AU5" s="445"/>
      <c r="AV5" s="446"/>
      <c r="AW5" s="444" t="s">
        <v>447</v>
      </c>
      <c r="AX5" s="445"/>
      <c r="AY5" s="446"/>
      <c r="AZ5" s="444" t="s">
        <v>380</v>
      </c>
      <c r="BA5" s="445"/>
      <c r="BB5" s="446"/>
      <c r="BC5" s="444" t="s">
        <v>448</v>
      </c>
      <c r="BD5" s="445"/>
      <c r="BE5" s="446"/>
      <c r="BF5" s="444" t="s">
        <v>382</v>
      </c>
      <c r="BG5" s="445"/>
      <c r="BH5" s="446"/>
      <c r="BI5" s="444" t="s">
        <v>449</v>
      </c>
      <c r="BJ5" s="445"/>
      <c r="BK5" s="446"/>
      <c r="BL5" s="444" t="s">
        <v>450</v>
      </c>
      <c r="BM5" s="445"/>
      <c r="BN5" s="446"/>
      <c r="BR5" s="447" t="s">
        <v>372</v>
      </c>
      <c r="BS5" s="448"/>
      <c r="BT5" s="449"/>
      <c r="BU5" s="447" t="s">
        <v>373</v>
      </c>
      <c r="BV5" s="448"/>
      <c r="BW5" s="449"/>
      <c r="BX5" s="447" t="s">
        <v>374</v>
      </c>
      <c r="BY5" s="448"/>
      <c r="BZ5" s="449"/>
      <c r="CA5" s="447" t="s">
        <v>375</v>
      </c>
      <c r="CB5" s="448"/>
      <c r="CC5" s="449"/>
      <c r="CD5" s="447" t="s">
        <v>444</v>
      </c>
      <c r="CE5" s="448"/>
      <c r="CF5" s="449"/>
      <c r="CG5" s="447" t="s">
        <v>445</v>
      </c>
      <c r="CH5" s="448"/>
      <c r="CI5" s="449"/>
      <c r="CJ5" s="447" t="s">
        <v>446</v>
      </c>
      <c r="CK5" s="448"/>
      <c r="CL5" s="449"/>
      <c r="CM5" s="447" t="s">
        <v>447</v>
      </c>
      <c r="CN5" s="448"/>
      <c r="CO5" s="449"/>
      <c r="CP5" s="447" t="s">
        <v>380</v>
      </c>
      <c r="CQ5" s="448"/>
      <c r="CR5" s="449"/>
      <c r="CS5" s="447" t="s">
        <v>448</v>
      </c>
      <c r="CT5" s="448"/>
      <c r="CU5" s="449"/>
      <c r="CV5" s="447" t="s">
        <v>382</v>
      </c>
      <c r="CW5" s="448"/>
      <c r="CX5" s="449"/>
      <c r="CY5" s="447" t="s">
        <v>449</v>
      </c>
      <c r="CZ5" s="448"/>
      <c r="DA5" s="449"/>
      <c r="DF5" t="s">
        <v>451</v>
      </c>
      <c r="DG5" t="s">
        <v>452</v>
      </c>
      <c r="DH5" t="s">
        <v>453</v>
      </c>
      <c r="DI5" t="s">
        <v>454</v>
      </c>
      <c r="DJ5" t="s">
        <v>455</v>
      </c>
      <c r="DK5" t="s">
        <v>456</v>
      </c>
      <c r="DL5" t="s">
        <v>457</v>
      </c>
      <c r="DM5" t="s">
        <v>458</v>
      </c>
      <c r="DN5" t="s">
        <v>459</v>
      </c>
      <c r="DO5" t="s">
        <v>460</v>
      </c>
      <c r="DP5" t="s">
        <v>461</v>
      </c>
      <c r="DR5" s="92"/>
    </row>
    <row r="6" spans="1:122" ht="45" x14ac:dyDescent="0.25">
      <c r="A6" s="426"/>
      <c r="B6" s="430"/>
      <c r="C6" s="431"/>
      <c r="D6" s="431"/>
      <c r="E6" s="431"/>
      <c r="F6" s="431"/>
      <c r="G6" s="431"/>
      <c r="H6" s="431"/>
      <c r="I6" s="431"/>
      <c r="J6" s="431"/>
      <c r="K6" s="431"/>
      <c r="L6" s="432"/>
      <c r="M6" s="434"/>
      <c r="N6" s="438"/>
      <c r="O6" s="439"/>
      <c r="P6" s="439"/>
      <c r="Q6" s="439"/>
      <c r="R6" s="439"/>
      <c r="S6" s="439"/>
      <c r="T6" s="439"/>
      <c r="U6" s="439"/>
      <c r="V6" s="439"/>
      <c r="W6" s="439"/>
      <c r="X6" s="440"/>
      <c r="Y6" s="114" t="s">
        <v>462</v>
      </c>
      <c r="Z6" s="114" t="s">
        <v>463</v>
      </c>
      <c r="AA6" s="114" t="s">
        <v>464</v>
      </c>
      <c r="AB6" s="114" t="s">
        <v>462</v>
      </c>
      <c r="AC6" s="114" t="s">
        <v>463</v>
      </c>
      <c r="AD6" s="114" t="s">
        <v>464</v>
      </c>
      <c r="AE6" s="114" t="s">
        <v>462</v>
      </c>
      <c r="AF6" s="114" t="s">
        <v>463</v>
      </c>
      <c r="AG6" s="114" t="s">
        <v>464</v>
      </c>
      <c r="AH6" s="114" t="s">
        <v>462</v>
      </c>
      <c r="AI6" s="114" t="s">
        <v>463</v>
      </c>
      <c r="AJ6" s="114" t="s">
        <v>464</v>
      </c>
      <c r="AK6" s="114" t="s">
        <v>462</v>
      </c>
      <c r="AL6" s="114" t="s">
        <v>463</v>
      </c>
      <c r="AM6" s="114" t="s">
        <v>464</v>
      </c>
      <c r="AN6" s="114" t="s">
        <v>462</v>
      </c>
      <c r="AO6" s="114" t="s">
        <v>463</v>
      </c>
      <c r="AP6" s="114" t="s">
        <v>464</v>
      </c>
      <c r="AQ6" s="114" t="s">
        <v>462</v>
      </c>
      <c r="AR6" s="114" t="s">
        <v>463</v>
      </c>
      <c r="AS6" s="114" t="s">
        <v>464</v>
      </c>
      <c r="AT6" s="114" t="s">
        <v>462</v>
      </c>
      <c r="AU6" s="114" t="s">
        <v>463</v>
      </c>
      <c r="AV6" s="114" t="s">
        <v>464</v>
      </c>
      <c r="AW6" s="114" t="s">
        <v>462</v>
      </c>
      <c r="AX6" s="114" t="s">
        <v>463</v>
      </c>
      <c r="AY6" s="114" t="s">
        <v>464</v>
      </c>
      <c r="AZ6" s="114" t="s">
        <v>462</v>
      </c>
      <c r="BA6" s="114" t="s">
        <v>463</v>
      </c>
      <c r="BB6" s="114" t="s">
        <v>464</v>
      </c>
      <c r="BC6" s="114" t="s">
        <v>462</v>
      </c>
      <c r="BD6" s="114" t="s">
        <v>463</v>
      </c>
      <c r="BE6" s="114" t="s">
        <v>464</v>
      </c>
      <c r="BF6" s="114" t="s">
        <v>462</v>
      </c>
      <c r="BG6" s="114" t="s">
        <v>463</v>
      </c>
      <c r="BH6" s="114" t="s">
        <v>464</v>
      </c>
      <c r="BI6" s="114" t="s">
        <v>462</v>
      </c>
      <c r="BJ6" s="114" t="s">
        <v>463</v>
      </c>
      <c r="BK6" s="114" t="s">
        <v>464</v>
      </c>
      <c r="BL6" s="114" t="s">
        <v>462</v>
      </c>
      <c r="BM6" s="114" t="s">
        <v>463</v>
      </c>
      <c r="BN6" s="114" t="s">
        <v>464</v>
      </c>
      <c r="BR6" s="115" t="s">
        <v>465</v>
      </c>
      <c r="BS6" s="115" t="s">
        <v>466</v>
      </c>
      <c r="BT6" s="115" t="s">
        <v>464</v>
      </c>
      <c r="BU6" s="115" t="s">
        <v>465</v>
      </c>
      <c r="BV6" s="115" t="s">
        <v>466</v>
      </c>
      <c r="BW6" s="115" t="s">
        <v>464</v>
      </c>
      <c r="BX6" s="115" t="s">
        <v>465</v>
      </c>
      <c r="BY6" s="115" t="s">
        <v>466</v>
      </c>
      <c r="BZ6" s="115" t="s">
        <v>464</v>
      </c>
      <c r="CA6" s="115" t="s">
        <v>465</v>
      </c>
      <c r="CB6" s="115" t="s">
        <v>466</v>
      </c>
      <c r="CC6" s="115" t="s">
        <v>464</v>
      </c>
      <c r="CD6" s="115" t="s">
        <v>465</v>
      </c>
      <c r="CE6" s="115" t="s">
        <v>466</v>
      </c>
      <c r="CF6" s="115" t="s">
        <v>464</v>
      </c>
      <c r="CG6" s="115" t="s">
        <v>465</v>
      </c>
      <c r="CH6" s="115" t="s">
        <v>466</v>
      </c>
      <c r="CI6" s="115" t="s">
        <v>464</v>
      </c>
      <c r="CJ6" s="115" t="s">
        <v>465</v>
      </c>
      <c r="CK6" s="115" t="s">
        <v>466</v>
      </c>
      <c r="CL6" s="115" t="s">
        <v>464</v>
      </c>
      <c r="CM6" s="115" t="s">
        <v>465</v>
      </c>
      <c r="CN6" s="115" t="s">
        <v>466</v>
      </c>
      <c r="CO6" s="115" t="s">
        <v>464</v>
      </c>
      <c r="CP6" s="115" t="s">
        <v>465</v>
      </c>
      <c r="CQ6" s="115" t="s">
        <v>466</v>
      </c>
      <c r="CR6" s="115" t="s">
        <v>464</v>
      </c>
      <c r="CS6" s="115" t="s">
        <v>465</v>
      </c>
      <c r="CT6" s="115" t="s">
        <v>466</v>
      </c>
      <c r="CU6" s="115" t="s">
        <v>464</v>
      </c>
      <c r="CV6" s="115" t="s">
        <v>465</v>
      </c>
      <c r="CW6" s="115" t="s">
        <v>466</v>
      </c>
      <c r="CX6" s="115" t="s">
        <v>464</v>
      </c>
      <c r="CY6" s="115" t="s">
        <v>465</v>
      </c>
      <c r="CZ6" s="115" t="s">
        <v>466</v>
      </c>
      <c r="DA6" s="115" t="s">
        <v>464</v>
      </c>
      <c r="DR6" s="92"/>
    </row>
    <row r="7" spans="1:122" x14ac:dyDescent="0.25">
      <c r="A7" s="116">
        <v>1</v>
      </c>
      <c r="B7" s="441">
        <v>2</v>
      </c>
      <c r="C7" s="442"/>
      <c r="D7" s="442"/>
      <c r="E7" s="442"/>
      <c r="F7" s="442"/>
      <c r="G7" s="442"/>
      <c r="H7" s="442"/>
      <c r="I7" s="442"/>
      <c r="J7" s="442"/>
      <c r="K7" s="442"/>
      <c r="L7" s="443"/>
      <c r="M7" s="117">
        <v>3</v>
      </c>
      <c r="N7" s="441">
        <v>4</v>
      </c>
      <c r="O7" s="442"/>
      <c r="P7" s="442"/>
      <c r="Q7" s="442"/>
      <c r="R7" s="442"/>
      <c r="S7" s="442"/>
      <c r="T7" s="442"/>
      <c r="U7" s="442"/>
      <c r="V7" s="442"/>
      <c r="W7" s="442"/>
      <c r="X7" s="443"/>
      <c r="Y7" s="118">
        <v>5</v>
      </c>
      <c r="Z7" s="118">
        <v>6</v>
      </c>
      <c r="AA7" s="118">
        <v>7</v>
      </c>
      <c r="AB7" s="118">
        <f>AA7+1</f>
        <v>8</v>
      </c>
      <c r="AC7" s="118">
        <f t="shared" ref="AC7:BN7" si="0">AB7+1</f>
        <v>9</v>
      </c>
      <c r="AD7" s="118">
        <f t="shared" si="0"/>
        <v>10</v>
      </c>
      <c r="AE7" s="118">
        <f t="shared" si="0"/>
        <v>11</v>
      </c>
      <c r="AF7" s="118">
        <f t="shared" si="0"/>
        <v>12</v>
      </c>
      <c r="AG7" s="118">
        <f t="shared" si="0"/>
        <v>13</v>
      </c>
      <c r="AH7" s="118">
        <f t="shared" si="0"/>
        <v>14</v>
      </c>
      <c r="AI7" s="118">
        <f t="shared" si="0"/>
        <v>15</v>
      </c>
      <c r="AJ7" s="118">
        <f t="shared" si="0"/>
        <v>16</v>
      </c>
      <c r="AK7" s="118">
        <f t="shared" si="0"/>
        <v>17</v>
      </c>
      <c r="AL7" s="118">
        <f t="shared" si="0"/>
        <v>18</v>
      </c>
      <c r="AM7" s="118">
        <f t="shared" si="0"/>
        <v>19</v>
      </c>
      <c r="AN7" s="118">
        <f t="shared" si="0"/>
        <v>20</v>
      </c>
      <c r="AO7" s="118">
        <f t="shared" si="0"/>
        <v>21</v>
      </c>
      <c r="AP7" s="118">
        <f t="shared" si="0"/>
        <v>22</v>
      </c>
      <c r="AQ7" s="118">
        <f t="shared" si="0"/>
        <v>23</v>
      </c>
      <c r="AR7" s="118">
        <f t="shared" si="0"/>
        <v>24</v>
      </c>
      <c r="AS7" s="118">
        <f t="shared" si="0"/>
        <v>25</v>
      </c>
      <c r="AT7" s="118">
        <f t="shared" si="0"/>
        <v>26</v>
      </c>
      <c r="AU7" s="118">
        <f t="shared" si="0"/>
        <v>27</v>
      </c>
      <c r="AV7" s="118">
        <f t="shared" si="0"/>
        <v>28</v>
      </c>
      <c r="AW7" s="118">
        <f t="shared" si="0"/>
        <v>29</v>
      </c>
      <c r="AX7" s="118">
        <f t="shared" si="0"/>
        <v>30</v>
      </c>
      <c r="AY7" s="118">
        <f t="shared" si="0"/>
        <v>31</v>
      </c>
      <c r="AZ7" s="118">
        <f t="shared" si="0"/>
        <v>32</v>
      </c>
      <c r="BA7" s="118">
        <f t="shared" si="0"/>
        <v>33</v>
      </c>
      <c r="BB7" s="118">
        <f t="shared" si="0"/>
        <v>34</v>
      </c>
      <c r="BC7" s="118">
        <f t="shared" si="0"/>
        <v>35</v>
      </c>
      <c r="BD7" s="118">
        <f t="shared" si="0"/>
        <v>36</v>
      </c>
      <c r="BE7" s="118">
        <f t="shared" si="0"/>
        <v>37</v>
      </c>
      <c r="BF7" s="118">
        <f t="shared" si="0"/>
        <v>38</v>
      </c>
      <c r="BG7" s="118">
        <f t="shared" si="0"/>
        <v>39</v>
      </c>
      <c r="BH7" s="118">
        <f t="shared" si="0"/>
        <v>40</v>
      </c>
      <c r="BI7" s="118">
        <f t="shared" si="0"/>
        <v>41</v>
      </c>
      <c r="BJ7" s="118">
        <f t="shared" si="0"/>
        <v>42</v>
      </c>
      <c r="BK7" s="118">
        <f t="shared" si="0"/>
        <v>43</v>
      </c>
      <c r="BL7" s="118">
        <f t="shared" si="0"/>
        <v>44</v>
      </c>
      <c r="BM7" s="118">
        <f t="shared" si="0"/>
        <v>45</v>
      </c>
      <c r="BN7" s="118">
        <f t="shared" si="0"/>
        <v>46</v>
      </c>
      <c r="DR7" s="92"/>
    </row>
    <row r="8" spans="1:122" x14ac:dyDescent="0.25">
      <c r="A8" s="80">
        <v>2</v>
      </c>
      <c r="B8" s="87">
        <v>4</v>
      </c>
      <c r="C8" t="s">
        <v>386</v>
      </c>
      <c r="D8" t="s">
        <v>385</v>
      </c>
      <c r="M8" s="102"/>
      <c r="N8" s="107"/>
      <c r="O8" s="108"/>
      <c r="P8" s="107" t="s">
        <v>433</v>
      </c>
      <c r="Q8" s="108"/>
      <c r="R8" s="108"/>
      <c r="S8" s="108"/>
      <c r="T8" s="108"/>
      <c r="U8" s="86"/>
      <c r="V8" s="86"/>
      <c r="W8" s="86"/>
      <c r="X8" s="86"/>
      <c r="Y8" s="87"/>
      <c r="Z8" s="88"/>
      <c r="AA8" s="93"/>
      <c r="AC8" s="88"/>
      <c r="AD8" s="101"/>
      <c r="AF8" s="88"/>
      <c r="AG8" s="101"/>
      <c r="AI8" s="88"/>
      <c r="AJ8" s="101"/>
      <c r="AL8" s="88"/>
      <c r="AM8" s="101"/>
      <c r="AO8" s="88"/>
      <c r="AP8" s="101"/>
      <c r="AR8" s="88"/>
      <c r="AS8" s="101"/>
      <c r="AU8" s="88"/>
      <c r="AV8" s="101"/>
      <c r="AX8" s="88"/>
      <c r="AY8" s="101"/>
      <c r="BA8" s="88"/>
      <c r="BB8" s="101"/>
      <c r="BD8" s="88"/>
      <c r="BE8" s="101"/>
      <c r="BG8" s="88"/>
      <c r="BH8" s="101"/>
      <c r="BJ8" s="88"/>
      <c r="BK8" s="101"/>
      <c r="BM8" s="88"/>
      <c r="BN8" s="101"/>
      <c r="BO8" s="91">
        <f t="shared" ref="BO8:BO10" si="1">AA8-BN8</f>
        <v>0</v>
      </c>
      <c r="DF8" s="91">
        <f t="shared" ref="DF8:DF10" si="2">AD8+AG8</f>
        <v>0</v>
      </c>
      <c r="DG8" s="91">
        <f t="shared" ref="DG8:DG10" si="3">AD8+AG8+AJ8</f>
        <v>0</v>
      </c>
      <c r="DH8" s="91">
        <f t="shared" ref="DH8:DH10" si="4">+AD8+AG8+AJ8+AM8</f>
        <v>0</v>
      </c>
      <c r="DI8" s="91">
        <f t="shared" ref="DI8:DI10" si="5">AD8+AG8+AJ8+AM8+AP8</f>
        <v>0</v>
      </c>
      <c r="DJ8" s="91">
        <f t="shared" ref="DJ8:DJ10" si="6">AD8+AG8+AJ8+AM8+AP8+AS8</f>
        <v>0</v>
      </c>
      <c r="DK8" s="91">
        <f t="shared" ref="DK8:DK10" si="7">AD8+AG8+AJ8+AM8+AP8+AS8+AV8</f>
        <v>0</v>
      </c>
      <c r="DL8" s="91">
        <f t="shared" ref="DL8:DL10" si="8">AD8+AG8+AJ8+AM8+AP8+AS8+AV8+AY8</f>
        <v>0</v>
      </c>
      <c r="DM8" s="91">
        <f t="shared" ref="DM8:DM10" si="9">AD8+AG8+AJ8+AM8+AP8+AS8+AV8+AY8+BB8</f>
        <v>0</v>
      </c>
      <c r="DN8" s="91">
        <f t="shared" ref="DN8:DN10" si="10">AD8+AG8+AJ8+AM8+AP8+AS8+AV8+AY8+BB8+BE8</f>
        <v>0</v>
      </c>
      <c r="DO8" s="91">
        <f t="shared" ref="DO8:DO10" si="11">AD8+AG8+AJ8+AM8+AP8+AS8+AV8+AY8+BB8+BE8+BH8</f>
        <v>0</v>
      </c>
      <c r="DP8" s="91">
        <f t="shared" ref="DP8:DP10" si="12">AD8+AG8+AJ8+AM8+AP8+AS8+AV8+AY8+BB8+BE8+BH8+BK8</f>
        <v>0</v>
      </c>
      <c r="DR8" s="92">
        <f t="shared" ref="DR8:DR10" si="13">BN8-BK8-BH8-BE8-BB8</f>
        <v>0</v>
      </c>
    </row>
    <row r="9" spans="1:122" x14ac:dyDescent="0.25">
      <c r="A9" s="80"/>
      <c r="B9" s="87">
        <v>4</v>
      </c>
      <c r="C9" t="s">
        <v>386</v>
      </c>
      <c r="D9" t="s">
        <v>385</v>
      </c>
      <c r="E9" t="s">
        <v>386</v>
      </c>
      <c r="M9" s="102"/>
      <c r="N9" s="107"/>
      <c r="O9" s="108"/>
      <c r="P9" s="108"/>
      <c r="Q9" s="107" t="s">
        <v>434</v>
      </c>
      <c r="R9" s="108"/>
      <c r="S9" s="108"/>
      <c r="T9" s="108"/>
      <c r="U9" s="86"/>
      <c r="V9" s="86"/>
      <c r="W9" s="86"/>
      <c r="X9" s="86"/>
      <c r="Y9" s="87"/>
      <c r="Z9" s="88"/>
      <c r="AA9" s="89">
        <f>SUM(AA10:AA11)</f>
        <v>1095.169748</v>
      </c>
      <c r="AC9" s="88"/>
      <c r="AD9" s="90">
        <f>SUM(AD10:AD11)</f>
        <v>91.264124526912369</v>
      </c>
      <c r="AF9" s="88"/>
      <c r="AG9" s="90">
        <f>SUM(AG10:AG11)</f>
        <v>91.264124526912369</v>
      </c>
      <c r="AI9" s="88"/>
      <c r="AJ9" s="90">
        <f>SUM(AJ10:AJ11)</f>
        <v>91.264124526912369</v>
      </c>
      <c r="AL9" s="88"/>
      <c r="AM9" s="90">
        <f>SUM(AM10:AM11)</f>
        <v>91.264124526912369</v>
      </c>
      <c r="AO9" s="88"/>
      <c r="AP9" s="90">
        <f>SUM(AP10:AP11)</f>
        <v>91.264124526912369</v>
      </c>
      <c r="AR9" s="88"/>
      <c r="AS9" s="90">
        <f>SUM(AS10:AS11)</f>
        <v>91.264124526912369</v>
      </c>
      <c r="AU9" s="88"/>
      <c r="AV9" s="90">
        <f>SUM(AV10:AV11)</f>
        <v>91.264124526912369</v>
      </c>
      <c r="AX9" s="88"/>
      <c r="AY9" s="90">
        <f>SUM(AY10:AY11)</f>
        <v>91.264124526912369</v>
      </c>
      <c r="BA9" s="88"/>
      <c r="BB9" s="90">
        <f>SUM(BB10:BB11)</f>
        <v>91.264124526912369</v>
      </c>
      <c r="BD9" s="88"/>
      <c r="BE9" s="90">
        <f>SUM(BE10:BE11)</f>
        <v>91.264124526912369</v>
      </c>
      <c r="BG9" s="88"/>
      <c r="BH9" s="90">
        <f>SUM(BH10:BH11)</f>
        <v>91.264124526912369</v>
      </c>
      <c r="BJ9" s="88"/>
      <c r="BK9" s="90">
        <f>SUM(BK10:BK11)</f>
        <v>91.264378203964284</v>
      </c>
      <c r="BM9" s="88"/>
      <c r="BN9" s="90">
        <f>SUM(BN10:BN11)</f>
        <v>1095.1697480000005</v>
      </c>
      <c r="BO9" s="91">
        <f t="shared" si="1"/>
        <v>0</v>
      </c>
      <c r="DF9" s="91">
        <f t="shared" si="2"/>
        <v>182.52824905382474</v>
      </c>
      <c r="DG9" s="91">
        <f t="shared" si="3"/>
        <v>273.79237358073709</v>
      </c>
      <c r="DH9" s="91">
        <f t="shared" si="4"/>
        <v>365.05649810764947</v>
      </c>
      <c r="DI9" s="91">
        <f t="shared" si="5"/>
        <v>456.32062263456186</v>
      </c>
      <c r="DJ9" s="91">
        <f t="shared" si="6"/>
        <v>547.58474716147418</v>
      </c>
      <c r="DK9" s="91">
        <f t="shared" si="7"/>
        <v>638.84887168838657</v>
      </c>
      <c r="DL9" s="91">
        <f t="shared" si="8"/>
        <v>730.11299621529895</v>
      </c>
      <c r="DM9" s="91">
        <f t="shared" si="9"/>
        <v>821.37712074221133</v>
      </c>
      <c r="DN9" s="91">
        <f t="shared" si="10"/>
        <v>912.64124526912371</v>
      </c>
      <c r="DO9" s="91">
        <f t="shared" si="11"/>
        <v>1003.9053697960361</v>
      </c>
      <c r="DP9" s="91">
        <f t="shared" si="12"/>
        <v>1095.1697480000005</v>
      </c>
      <c r="DR9" s="92">
        <f t="shared" si="13"/>
        <v>730.11299621529906</v>
      </c>
    </row>
    <row r="10" spans="1:122" x14ac:dyDescent="0.25">
      <c r="A10" s="80"/>
      <c r="B10" s="87">
        <v>4</v>
      </c>
      <c r="C10" t="s">
        <v>386</v>
      </c>
      <c r="D10" t="s">
        <v>385</v>
      </c>
      <c r="E10" t="s">
        <v>386</v>
      </c>
      <c r="F10" t="s">
        <v>386</v>
      </c>
      <c r="G10" t="s">
        <v>386</v>
      </c>
      <c r="H10" t="s">
        <v>386</v>
      </c>
      <c r="I10" t="s">
        <v>386</v>
      </c>
      <c r="J10" t="s">
        <v>386</v>
      </c>
      <c r="M10" s="97" t="s">
        <v>435</v>
      </c>
      <c r="N10" s="107"/>
      <c r="O10" s="108"/>
      <c r="P10" s="108"/>
      <c r="Q10" s="108"/>
      <c r="R10" s="108" t="s">
        <v>436</v>
      </c>
      <c r="S10" s="108"/>
      <c r="T10" s="108"/>
      <c r="U10" s="86"/>
      <c r="V10" s="86"/>
      <c r="W10" s="86"/>
      <c r="X10" s="86"/>
      <c r="Y10" s="87"/>
      <c r="Z10" s="88"/>
      <c r="AA10" s="93">
        <v>1095.169748</v>
      </c>
      <c r="AB10" s="94">
        <f>$Y10*BR10%</f>
        <v>0</v>
      </c>
      <c r="AC10" s="95">
        <f>IF(AB10=0,0,AD10/AB10)</f>
        <v>0</v>
      </c>
      <c r="AD10" s="96">
        <f>$AA10*BT10%</f>
        <v>91.264124526912369</v>
      </c>
      <c r="AE10" s="96">
        <f>$Y10*BU10%</f>
        <v>0</v>
      </c>
      <c r="AF10" s="95">
        <f>IF(AE10=0,0,AG10/AE10)</f>
        <v>0</v>
      </c>
      <c r="AG10" s="96">
        <f>$AA10*BW10%</f>
        <v>91.264124526912369</v>
      </c>
      <c r="AH10" s="96">
        <f>$Y10*BX10%</f>
        <v>0</v>
      </c>
      <c r="AI10" s="95">
        <f>IF(AH10=0,0,AJ10/AH10)</f>
        <v>0</v>
      </c>
      <c r="AJ10" s="96">
        <f>$AA10*BZ10%</f>
        <v>91.264124526912369</v>
      </c>
      <c r="AK10" s="96">
        <f>$Y10*CA10%</f>
        <v>0</v>
      </c>
      <c r="AL10" s="95">
        <f>IF(AK10=0,0,AM10/AK10)</f>
        <v>0</v>
      </c>
      <c r="AM10" s="96">
        <f>$AA10*CC10%</f>
        <v>91.264124526912369</v>
      </c>
      <c r="AN10" s="96">
        <f>$Y10*CD10%</f>
        <v>0</v>
      </c>
      <c r="AO10" s="95">
        <f>IF(AN10=0,0,AP10/AN10)</f>
        <v>0</v>
      </c>
      <c r="AP10" s="96">
        <f>$AA10*CF10%</f>
        <v>91.264124526912369</v>
      </c>
      <c r="AQ10" s="96">
        <f>$Y10*CG10%</f>
        <v>0</v>
      </c>
      <c r="AR10" s="95">
        <f>IF(AQ10=0,0,AS10/AQ10)</f>
        <v>0</v>
      </c>
      <c r="AS10" s="96">
        <f>$AA10*CI10%</f>
        <v>91.264124526912369</v>
      </c>
      <c r="AT10" s="96">
        <f>$Y10*CJ10%</f>
        <v>0</v>
      </c>
      <c r="AU10" s="95">
        <f>IF(AT10=0,0,AV10/AT10)</f>
        <v>0</v>
      </c>
      <c r="AV10" s="96">
        <f>$AA10*CL10%</f>
        <v>91.264124526912369</v>
      </c>
      <c r="AW10" s="96">
        <f>$Y10*CM10%</f>
        <v>0</v>
      </c>
      <c r="AX10" s="95">
        <f>IF(AW10=0,0,AY10/AW10)</f>
        <v>0</v>
      </c>
      <c r="AY10" s="96">
        <f>$AA10*CO10%</f>
        <v>91.264124526912369</v>
      </c>
      <c r="AZ10" s="96">
        <f>$Y10*CP10%</f>
        <v>0</v>
      </c>
      <c r="BA10" s="95">
        <f>IF(AZ10=0,0,BB10/AZ10)</f>
        <v>0</v>
      </c>
      <c r="BB10" s="96">
        <f>$AA10*CR10%</f>
        <v>91.264124526912369</v>
      </c>
      <c r="BC10" s="96">
        <f>$Y10*CS10%</f>
        <v>0</v>
      </c>
      <c r="BD10" s="95">
        <f>IF(BC10=0,0,BE10/BC10)</f>
        <v>0</v>
      </c>
      <c r="BE10" s="96">
        <f>$AA10*CU10%</f>
        <v>91.264124526912369</v>
      </c>
      <c r="BF10" s="96">
        <f>$Y10*CV10%</f>
        <v>0</v>
      </c>
      <c r="BG10" s="95">
        <f>IF(BF10=0,0,BH10/BF10)</f>
        <v>0</v>
      </c>
      <c r="BH10" s="96">
        <f>$AA10*CX10%</f>
        <v>91.264124526912369</v>
      </c>
      <c r="BI10" s="96">
        <f>$Y10*CY10%</f>
        <v>0</v>
      </c>
      <c r="BJ10" s="95">
        <f>IF(BI10=0,0,BK10/BI10)</f>
        <v>0</v>
      </c>
      <c r="BK10" s="96">
        <f>$AA10*DA10%</f>
        <v>91.264378203964284</v>
      </c>
      <c r="BL10" s="96">
        <f>AB10+AE10+AH10+AK10+AN10+AQ10+AT10+AW10+AZ10+BC10+BF10+BI10</f>
        <v>0</v>
      </c>
      <c r="BM10" s="95">
        <f>IF(BL10=0,0,BN10/BL10)</f>
        <v>0</v>
      </c>
      <c r="BN10" s="96">
        <f>AD10+AG10+AJ10+AM10+AP10+AS10+AV10+AY10+BB10+BE10+BH10+BK10</f>
        <v>1095.1697480000005</v>
      </c>
      <c r="BO10" s="91">
        <f t="shared" si="1"/>
        <v>0</v>
      </c>
      <c r="BR10" s="92"/>
      <c r="BS10" s="92"/>
      <c r="BT10" s="92">
        <v>8.333331403061397</v>
      </c>
      <c r="BU10" s="92"/>
      <c r="BV10" s="92"/>
      <c r="BW10" s="92">
        <v>8.333331403061397</v>
      </c>
      <c r="BX10" s="92"/>
      <c r="BY10" s="92"/>
      <c r="BZ10" s="92">
        <v>8.333331403061397</v>
      </c>
      <c r="CA10" s="92"/>
      <c r="CB10" s="92"/>
      <c r="CC10" s="92">
        <v>8.333331403061397</v>
      </c>
      <c r="CD10" s="92"/>
      <c r="CE10" s="92"/>
      <c r="CF10" s="92">
        <v>8.333331403061397</v>
      </c>
      <c r="CG10" s="92"/>
      <c r="CH10" s="92"/>
      <c r="CI10" s="92">
        <v>8.333331403061397</v>
      </c>
      <c r="CJ10" s="92"/>
      <c r="CK10" s="92"/>
      <c r="CL10" s="92">
        <v>8.333331403061397</v>
      </c>
      <c r="CM10" s="92"/>
      <c r="CN10" s="92"/>
      <c r="CO10" s="92">
        <v>8.333331403061397</v>
      </c>
      <c r="CP10" s="92"/>
      <c r="CQ10" s="92"/>
      <c r="CR10" s="92">
        <v>8.333331403061397</v>
      </c>
      <c r="CS10" s="92"/>
      <c r="CT10" s="92"/>
      <c r="CU10" s="92">
        <v>8.333331403061397</v>
      </c>
      <c r="CV10" s="92"/>
      <c r="CW10" s="92"/>
      <c r="CX10" s="92">
        <v>8.333331403061397</v>
      </c>
      <c r="CY10" s="92"/>
      <c r="CZ10" s="92"/>
      <c r="DA10" s="92">
        <v>8.33335456632466</v>
      </c>
      <c r="DF10" s="91">
        <f t="shared" si="2"/>
        <v>182.52824905382474</v>
      </c>
      <c r="DG10" s="91">
        <f t="shared" si="3"/>
        <v>273.79237358073709</v>
      </c>
      <c r="DH10" s="91">
        <f t="shared" si="4"/>
        <v>365.05649810764947</v>
      </c>
      <c r="DI10" s="91">
        <f t="shared" si="5"/>
        <v>456.32062263456186</v>
      </c>
      <c r="DJ10" s="91">
        <f t="shared" si="6"/>
        <v>547.58474716147418</v>
      </c>
      <c r="DK10" s="91">
        <f t="shared" si="7"/>
        <v>638.84887168838657</v>
      </c>
      <c r="DL10" s="91">
        <f t="shared" si="8"/>
        <v>730.11299621529895</v>
      </c>
      <c r="DM10" s="91">
        <f t="shared" si="9"/>
        <v>821.37712074221133</v>
      </c>
      <c r="DN10" s="91">
        <f t="shared" si="10"/>
        <v>912.64124526912371</v>
      </c>
      <c r="DO10" s="91">
        <f t="shared" si="11"/>
        <v>1003.9053697960361</v>
      </c>
      <c r="DP10" s="91">
        <f t="shared" si="12"/>
        <v>1095.1697480000005</v>
      </c>
      <c r="DR10" s="92">
        <f t="shared" si="13"/>
        <v>730.11299621529906</v>
      </c>
    </row>
    <row r="12" spans="1:122" x14ac:dyDescent="0.25">
      <c r="A12" s="80"/>
      <c r="B12" s="87">
        <v>5</v>
      </c>
      <c r="C12" t="s">
        <v>386</v>
      </c>
      <c r="D12" t="s">
        <v>385</v>
      </c>
      <c r="M12" s="102"/>
      <c r="N12" s="86"/>
      <c r="O12" s="86"/>
      <c r="P12" s="85" t="s">
        <v>467</v>
      </c>
      <c r="Q12" s="86"/>
      <c r="R12" s="86"/>
      <c r="S12" s="86"/>
      <c r="T12" s="86"/>
      <c r="U12" s="86"/>
      <c r="V12" s="86"/>
      <c r="W12" s="86"/>
      <c r="X12" s="86"/>
      <c r="Y12" s="119"/>
      <c r="Z12" s="120"/>
      <c r="AA12" s="93"/>
      <c r="AB12" s="1"/>
      <c r="AC12" s="120"/>
      <c r="AD12" s="101"/>
      <c r="AE12" s="1"/>
      <c r="AF12" s="120"/>
      <c r="AG12" s="101"/>
      <c r="AH12" s="1"/>
      <c r="AI12" s="120"/>
      <c r="AJ12" s="101"/>
      <c r="AK12" s="1"/>
      <c r="AL12" s="120"/>
      <c r="AM12" s="101"/>
      <c r="AN12" s="1"/>
      <c r="AO12" s="120"/>
      <c r="AP12" s="101"/>
      <c r="AQ12" s="1"/>
      <c r="AR12" s="120"/>
      <c r="AS12" s="101"/>
      <c r="AT12" s="1"/>
      <c r="AU12" s="120"/>
      <c r="AV12" s="101"/>
      <c r="AW12" s="1"/>
      <c r="AX12" s="120"/>
      <c r="AY12" s="101"/>
      <c r="AZ12" s="1"/>
      <c r="BA12" s="120"/>
      <c r="BB12" s="101"/>
      <c r="BC12" s="1"/>
      <c r="BD12" s="120"/>
      <c r="BE12" s="101"/>
      <c r="BF12" s="1"/>
      <c r="BG12" s="120"/>
      <c r="BH12" s="101"/>
      <c r="BI12" s="1"/>
      <c r="BJ12" s="120"/>
      <c r="BK12" s="101"/>
      <c r="BL12" s="1"/>
      <c r="BM12" s="120"/>
      <c r="BN12" s="101"/>
      <c r="BO12" s="91">
        <f t="shared" ref="BO12:BO14" si="14">AA12-BN12</f>
        <v>0</v>
      </c>
      <c r="DF12" s="91">
        <f t="shared" ref="DF12:DF14" si="15">AD12+AG12</f>
        <v>0</v>
      </c>
      <c r="DG12" s="91">
        <f t="shared" ref="DG12:DG14" si="16">AD12+AG12+AJ12</f>
        <v>0</v>
      </c>
      <c r="DH12" s="91">
        <f t="shared" ref="DH12:DH14" si="17">+AD12+AG12+AJ12+AM12</f>
        <v>0</v>
      </c>
      <c r="DI12" s="91">
        <f t="shared" ref="DI12:DI14" si="18">AD12+AG12+AJ12+AM12+AP12</f>
        <v>0</v>
      </c>
      <c r="DJ12" s="91">
        <f t="shared" ref="DJ12:DJ14" si="19">AD12+AG12+AJ12+AM12+AP12+AS12</f>
        <v>0</v>
      </c>
      <c r="DK12" s="91">
        <f t="shared" ref="DK12:DK14" si="20">AD12+AG12+AJ12+AM12+AP12+AS12+AV12</f>
        <v>0</v>
      </c>
      <c r="DL12" s="91">
        <f t="shared" ref="DL12:DL14" si="21">AD12+AG12+AJ12+AM12+AP12+AS12+AV12+AY12</f>
        <v>0</v>
      </c>
      <c r="DM12" s="91">
        <f t="shared" ref="DM12:DM14" si="22">AD12+AG12+AJ12+AM12+AP12+AS12+AV12+AY12+BB12</f>
        <v>0</v>
      </c>
      <c r="DN12" s="91">
        <f t="shared" ref="DN12:DN14" si="23">AD12+AG12+AJ12+AM12+AP12+AS12+AV12+AY12+BB12+BE12</f>
        <v>0</v>
      </c>
      <c r="DO12" s="91">
        <f t="shared" ref="DO12:DO14" si="24">AD12+AG12+AJ12+AM12+AP12+AS12+AV12+AY12+BB12+BE12+BH12</f>
        <v>0</v>
      </c>
      <c r="DP12" s="91">
        <f t="shared" ref="DP12:DP14" si="25">AD12+AG12+AJ12+AM12+AP12+AS12+AV12+AY12+BB12+BE12+BH12+BK12</f>
        <v>0</v>
      </c>
      <c r="DR12" s="92">
        <f t="shared" ref="DR12:DR14" si="26">BN12-BK12-BH12-BE12-BB12</f>
        <v>0</v>
      </c>
    </row>
    <row r="13" spans="1:122" x14ac:dyDescent="0.25">
      <c r="A13" s="100" t="s">
        <v>468</v>
      </c>
      <c r="B13" s="87">
        <v>5</v>
      </c>
      <c r="C13" t="s">
        <v>386</v>
      </c>
      <c r="D13" t="s">
        <v>385</v>
      </c>
      <c r="E13" t="s">
        <v>386</v>
      </c>
      <c r="M13" s="102"/>
      <c r="N13" s="86"/>
      <c r="O13" s="86"/>
      <c r="P13" s="86"/>
      <c r="Q13" s="85" t="s">
        <v>469</v>
      </c>
      <c r="R13" s="86"/>
      <c r="S13" s="86"/>
      <c r="T13" s="86"/>
      <c r="U13" s="86"/>
      <c r="V13" s="86"/>
      <c r="W13" s="86"/>
      <c r="X13" s="86"/>
      <c r="Y13" s="87"/>
      <c r="Z13" s="88"/>
      <c r="AA13" s="89">
        <f>SUM(AA14:AA14)</f>
        <v>57.196252999999999</v>
      </c>
      <c r="AC13" s="88"/>
      <c r="AD13" s="90">
        <f>SUM(AD14:AD14)</f>
        <v>4.7663533126234467</v>
      </c>
      <c r="AF13" s="88"/>
      <c r="AG13" s="90">
        <f>SUM(AG14:AG14)</f>
        <v>4.7663533126234467</v>
      </c>
      <c r="AI13" s="88"/>
      <c r="AJ13" s="90">
        <f>SUM(AJ14:AJ14)</f>
        <v>4.7663533126234467</v>
      </c>
      <c r="AL13" s="88"/>
      <c r="AM13" s="90">
        <f>SUM(AM14:AM14)</f>
        <v>4.7663533126234467</v>
      </c>
      <c r="AO13" s="88"/>
      <c r="AP13" s="90">
        <f>SUM(AP14:AP14)</f>
        <v>4.7663533126234467</v>
      </c>
      <c r="AR13" s="88"/>
      <c r="AS13" s="90">
        <f>SUM(AS14:AS14)</f>
        <v>4.7663533126234467</v>
      </c>
      <c r="AU13" s="88"/>
      <c r="AV13" s="90">
        <f>SUM(AV14:AV14)</f>
        <v>4.7663533126234467</v>
      </c>
      <c r="AX13" s="88"/>
      <c r="AY13" s="90">
        <f>SUM(AY14:AY14)</f>
        <v>4.7663533126234467</v>
      </c>
      <c r="BA13" s="88"/>
      <c r="BB13" s="90">
        <f>SUM(BB14:BB14)</f>
        <v>4.7663533126234467</v>
      </c>
      <c r="BD13" s="88"/>
      <c r="BE13" s="90">
        <f>SUM(BE14:BE14)</f>
        <v>4.7663533126234467</v>
      </c>
      <c r="BG13" s="88"/>
      <c r="BH13" s="90">
        <f>SUM(BH14:BH14)</f>
        <v>4.7663533126234467</v>
      </c>
      <c r="BJ13" s="88"/>
      <c r="BK13" s="90">
        <f>SUM(BK14:BK14)</f>
        <v>4.7663665611421058</v>
      </c>
      <c r="BM13" s="88"/>
      <c r="BN13" s="90">
        <f>SUM(BN14:BN14)</f>
        <v>57.196253000000013</v>
      </c>
      <c r="BO13" s="91">
        <f t="shared" si="14"/>
        <v>0</v>
      </c>
      <c r="DF13" s="91">
        <f t="shared" si="15"/>
        <v>9.5327066252468935</v>
      </c>
      <c r="DG13" s="91">
        <f t="shared" si="16"/>
        <v>14.299059937870339</v>
      </c>
      <c r="DH13" s="91">
        <f t="shared" si="17"/>
        <v>19.065413250493787</v>
      </c>
      <c r="DI13" s="91">
        <f t="shared" si="18"/>
        <v>23.831766563117235</v>
      </c>
      <c r="DJ13" s="91">
        <f t="shared" si="19"/>
        <v>28.598119875740682</v>
      </c>
      <c r="DK13" s="91">
        <f t="shared" si="20"/>
        <v>33.36447318836413</v>
      </c>
      <c r="DL13" s="91">
        <f t="shared" si="21"/>
        <v>38.130826500987574</v>
      </c>
      <c r="DM13" s="91">
        <f t="shared" si="22"/>
        <v>42.897179813611018</v>
      </c>
      <c r="DN13" s="91">
        <f t="shared" si="23"/>
        <v>47.663533126234462</v>
      </c>
      <c r="DO13" s="91">
        <f t="shared" si="24"/>
        <v>52.429886438857906</v>
      </c>
      <c r="DP13" s="91">
        <f t="shared" si="25"/>
        <v>57.196253000000013</v>
      </c>
      <c r="DR13" s="92">
        <f t="shared" si="26"/>
        <v>38.130826500987574</v>
      </c>
    </row>
    <row r="14" spans="1:122" x14ac:dyDescent="0.25">
      <c r="A14" s="80"/>
      <c r="B14" s="87">
        <v>5</v>
      </c>
      <c r="C14" t="s">
        <v>386</v>
      </c>
      <c r="D14" t="s">
        <v>385</v>
      </c>
      <c r="E14" t="s">
        <v>386</v>
      </c>
      <c r="F14" t="s">
        <v>386</v>
      </c>
      <c r="G14" t="s">
        <v>386</v>
      </c>
      <c r="H14" t="s">
        <v>386</v>
      </c>
      <c r="I14" t="s">
        <v>386</v>
      </c>
      <c r="J14" t="s">
        <v>386</v>
      </c>
      <c r="M14" s="97" t="s">
        <v>470</v>
      </c>
      <c r="N14" s="86"/>
      <c r="O14" s="86"/>
      <c r="P14" s="86"/>
      <c r="Q14" s="86"/>
      <c r="R14" s="86" t="s">
        <v>471</v>
      </c>
      <c r="S14" s="86"/>
      <c r="T14" s="86"/>
      <c r="U14" s="86"/>
      <c r="V14" s="86"/>
      <c r="W14" s="86"/>
      <c r="X14" s="86"/>
      <c r="Y14" s="87"/>
      <c r="Z14" s="88"/>
      <c r="AA14" s="93">
        <v>57.196252999999999</v>
      </c>
      <c r="AB14" s="94">
        <f>$Y14*BR14%</f>
        <v>0</v>
      </c>
      <c r="AC14" s="95">
        <f>IF(AB14=0,0,AD14/AB14)</f>
        <v>0</v>
      </c>
      <c r="AD14" s="96">
        <f>$AA14*BT14%</f>
        <v>4.7663533126234467</v>
      </c>
      <c r="AE14" s="96">
        <f>$Y14*BU14%</f>
        <v>0</v>
      </c>
      <c r="AF14" s="95">
        <f>IF(AE14=0,0,AG14/AE14)</f>
        <v>0</v>
      </c>
      <c r="AG14" s="96">
        <f>$AA14*BW14%</f>
        <v>4.7663533126234467</v>
      </c>
      <c r="AH14" s="96">
        <f>$Y14*BX14%</f>
        <v>0</v>
      </c>
      <c r="AI14" s="95">
        <f>IF(AH14=0,0,AJ14/AH14)</f>
        <v>0</v>
      </c>
      <c r="AJ14" s="96">
        <f>$AA14*BZ14%</f>
        <v>4.7663533126234467</v>
      </c>
      <c r="AK14" s="96">
        <f>$Y14*CA14%</f>
        <v>0</v>
      </c>
      <c r="AL14" s="95">
        <f>IF(AK14=0,0,AM14/AK14)</f>
        <v>0</v>
      </c>
      <c r="AM14" s="96">
        <f>$AA14*CC14%</f>
        <v>4.7663533126234467</v>
      </c>
      <c r="AN14" s="96">
        <f>$Y14*CD14%</f>
        <v>0</v>
      </c>
      <c r="AO14" s="95">
        <f>IF(AN14=0,0,AP14/AN14)</f>
        <v>0</v>
      </c>
      <c r="AP14" s="96">
        <f>$AA14*CF14%</f>
        <v>4.7663533126234467</v>
      </c>
      <c r="AQ14" s="96">
        <f>$Y14*CG14%</f>
        <v>0</v>
      </c>
      <c r="AR14" s="95">
        <f>IF(AQ14=0,0,AS14/AQ14)</f>
        <v>0</v>
      </c>
      <c r="AS14" s="96">
        <f>$AA14*CI14%</f>
        <v>4.7663533126234467</v>
      </c>
      <c r="AT14" s="96">
        <f>$Y14*CJ14%</f>
        <v>0</v>
      </c>
      <c r="AU14" s="95">
        <f>IF(AT14=0,0,AV14/AT14)</f>
        <v>0</v>
      </c>
      <c r="AV14" s="96">
        <f>$AA14*CL14%</f>
        <v>4.7663533126234467</v>
      </c>
      <c r="AW14" s="96">
        <f>$Y14*CM14%</f>
        <v>0</v>
      </c>
      <c r="AX14" s="95">
        <f>IF(AW14=0,0,AY14/AW14)</f>
        <v>0</v>
      </c>
      <c r="AY14" s="96">
        <f>$AA14*CO14%</f>
        <v>4.7663533126234467</v>
      </c>
      <c r="AZ14" s="96">
        <f>$Y14*CP14%</f>
        <v>0</v>
      </c>
      <c r="BA14" s="95">
        <f>IF(AZ14=0,0,BB14/AZ14)</f>
        <v>0</v>
      </c>
      <c r="BB14" s="96">
        <f>$AA14*CR14%</f>
        <v>4.7663533126234467</v>
      </c>
      <c r="BC14" s="96">
        <f>$Y14*CS14%</f>
        <v>0</v>
      </c>
      <c r="BD14" s="95">
        <f>IF(BC14=0,0,BE14/BC14)</f>
        <v>0</v>
      </c>
      <c r="BE14" s="96">
        <f>$AA14*CU14%</f>
        <v>4.7663533126234467</v>
      </c>
      <c r="BF14" s="96">
        <f>$Y14*CV14%</f>
        <v>0</v>
      </c>
      <c r="BG14" s="95">
        <f>IF(BF14=0,0,BH14/BF14)</f>
        <v>0</v>
      </c>
      <c r="BH14" s="96">
        <f>$AA14*CX14%</f>
        <v>4.7663533126234467</v>
      </c>
      <c r="BI14" s="96">
        <f>$Y14*CY14%</f>
        <v>0</v>
      </c>
      <c r="BJ14" s="95">
        <f>IF(BI14=0,0,BK14/BI14)</f>
        <v>0</v>
      </c>
      <c r="BK14" s="96">
        <f>$AA14*DA14%</f>
        <v>4.7663665611421058</v>
      </c>
      <c r="BL14" s="96">
        <f>AB14+AE14+AH14+AK14+AN14+AQ14+AT14+AW14+AZ14+BC14+BF14+BI14</f>
        <v>0</v>
      </c>
      <c r="BM14" s="95">
        <f>IF(BL14=0,0,BN14/BL14)</f>
        <v>0</v>
      </c>
      <c r="BN14" s="96">
        <f>AD14+AG14+AJ14+AM14+AP14+AS14+AV14+AY14+BB14+BE14+BH14+BK14</f>
        <v>57.196253000000013</v>
      </c>
      <c r="BO14" s="91">
        <f t="shared" si="14"/>
        <v>0</v>
      </c>
      <c r="BR14" s="92"/>
      <c r="BS14" s="92"/>
      <c r="BT14" s="92">
        <v>8.333331403061397</v>
      </c>
      <c r="BU14" s="92"/>
      <c r="BV14" s="92"/>
      <c r="BW14" s="92">
        <v>8.333331403061397</v>
      </c>
      <c r="BX14" s="92"/>
      <c r="BY14" s="92"/>
      <c r="BZ14" s="92">
        <v>8.333331403061397</v>
      </c>
      <c r="CA14" s="92"/>
      <c r="CB14" s="92"/>
      <c r="CC14" s="92">
        <v>8.333331403061397</v>
      </c>
      <c r="CD14" s="92"/>
      <c r="CE14" s="92"/>
      <c r="CF14" s="92">
        <v>8.333331403061397</v>
      </c>
      <c r="CG14" s="92"/>
      <c r="CH14" s="92"/>
      <c r="CI14" s="92">
        <v>8.333331403061397</v>
      </c>
      <c r="CJ14" s="92"/>
      <c r="CK14" s="92"/>
      <c r="CL14" s="92">
        <v>8.333331403061397</v>
      </c>
      <c r="CM14" s="92"/>
      <c r="CN14" s="92"/>
      <c r="CO14" s="92">
        <v>8.333331403061397</v>
      </c>
      <c r="CP14" s="92"/>
      <c r="CQ14" s="92"/>
      <c r="CR14" s="92">
        <v>8.333331403061397</v>
      </c>
      <c r="CS14" s="92"/>
      <c r="CT14" s="92"/>
      <c r="CU14" s="92">
        <v>8.333331403061397</v>
      </c>
      <c r="CV14" s="92"/>
      <c r="CW14" s="92"/>
      <c r="CX14" s="92">
        <v>8.333331403061397</v>
      </c>
      <c r="CY14" s="92"/>
      <c r="CZ14" s="92"/>
      <c r="DA14" s="92">
        <v>8.33335456632466</v>
      </c>
      <c r="DF14" s="91">
        <f t="shared" si="15"/>
        <v>9.5327066252468935</v>
      </c>
      <c r="DG14" s="91">
        <f t="shared" si="16"/>
        <v>14.299059937870339</v>
      </c>
      <c r="DH14" s="91">
        <f t="shared" si="17"/>
        <v>19.065413250493787</v>
      </c>
      <c r="DI14" s="91">
        <f t="shared" si="18"/>
        <v>23.831766563117235</v>
      </c>
      <c r="DJ14" s="91">
        <f t="shared" si="19"/>
        <v>28.598119875740682</v>
      </c>
      <c r="DK14" s="91">
        <f t="shared" si="20"/>
        <v>33.36447318836413</v>
      </c>
      <c r="DL14" s="91">
        <f t="shared" si="21"/>
        <v>38.130826500987574</v>
      </c>
      <c r="DM14" s="91">
        <f t="shared" si="22"/>
        <v>42.897179813611018</v>
      </c>
      <c r="DN14" s="91">
        <f t="shared" si="23"/>
        <v>47.663533126234462</v>
      </c>
      <c r="DO14" s="91">
        <f t="shared" si="24"/>
        <v>52.429886438857906</v>
      </c>
      <c r="DP14" s="91">
        <f t="shared" si="25"/>
        <v>57.196253000000013</v>
      </c>
      <c r="DR14" s="92">
        <f t="shared" si="26"/>
        <v>38.130826500987574</v>
      </c>
    </row>
    <row r="16" spans="1:122" x14ac:dyDescent="0.25">
      <c r="A16" s="80"/>
      <c r="B16" s="81">
        <v>5</v>
      </c>
      <c r="C16" s="82" t="s">
        <v>384</v>
      </c>
      <c r="D16" s="82" t="s">
        <v>385</v>
      </c>
      <c r="E16" s="82">
        <v>10</v>
      </c>
      <c r="F16" s="82" t="s">
        <v>386</v>
      </c>
      <c r="G16" s="83"/>
      <c r="H16" s="83"/>
      <c r="I16" s="83"/>
      <c r="J16" s="83"/>
      <c r="K16" s="83"/>
      <c r="L16" s="83"/>
      <c r="M16" s="84"/>
      <c r="N16" s="85"/>
      <c r="O16" s="85"/>
      <c r="P16" s="85"/>
      <c r="Q16" s="85"/>
      <c r="R16" s="85" t="s">
        <v>387</v>
      </c>
      <c r="S16" s="86"/>
      <c r="T16" s="86"/>
      <c r="U16" s="86"/>
      <c r="V16" s="86"/>
      <c r="W16" s="86"/>
      <c r="X16" s="86"/>
      <c r="Y16" s="87"/>
      <c r="Z16" s="88"/>
      <c r="AA16" s="89">
        <f>AA17+AA30+AA31+AA32+AA35</f>
        <v>124.747</v>
      </c>
      <c r="AC16" s="88"/>
      <c r="AD16" s="90">
        <f>AD17+AD30+AD31+AD32+AD35</f>
        <v>10.395583333333335</v>
      </c>
      <c r="AF16" s="88"/>
      <c r="AG16" s="90">
        <f>AG17+AG30+AG31+AG32+AG35</f>
        <v>10.395583333333335</v>
      </c>
      <c r="AI16" s="88"/>
      <c r="AJ16" s="90">
        <f>AJ17+AJ30+AJ31+AJ32+AJ35</f>
        <v>10.395583333333335</v>
      </c>
      <c r="AL16" s="88"/>
      <c r="AM16" s="90">
        <f>AM17+AM30+AM31+AM32+AM35</f>
        <v>10.395583333333335</v>
      </c>
      <c r="AO16" s="88"/>
      <c r="AP16" s="90">
        <f>AP17+AP30+AP31+AP32+AP35</f>
        <v>10.395583333333335</v>
      </c>
      <c r="AR16" s="88"/>
      <c r="AS16" s="90">
        <f>AS17+AS30+AS31+AS32+AS35</f>
        <v>10.395583333333335</v>
      </c>
      <c r="AU16" s="88"/>
      <c r="AV16" s="90">
        <f>AV17+AV30+AV31+AV32+AV35</f>
        <v>10.395583333333335</v>
      </c>
      <c r="AX16" s="88"/>
      <c r="AY16" s="90">
        <f>AY17+AY30+AY31+AY32+AY35</f>
        <v>10.395583333333335</v>
      </c>
      <c r="BA16" s="88"/>
      <c r="BB16" s="90">
        <f>BB17+BB30+BB31+BB32+BB35</f>
        <v>10.395583333333335</v>
      </c>
      <c r="BD16" s="88"/>
      <c r="BE16" s="90">
        <f>BE17+BE30+BE31+BE32+BE35</f>
        <v>10.395583333333335</v>
      </c>
      <c r="BG16" s="88"/>
      <c r="BH16" s="90">
        <f>BH17+BH30+BH31+BH32+BH35</f>
        <v>10.395583333333335</v>
      </c>
      <c r="BJ16" s="88"/>
      <c r="BK16" s="90">
        <f>BK17+BK30+BK31+BK32+BK35</f>
        <v>10.395583333333335</v>
      </c>
      <c r="BM16" s="88"/>
      <c r="BN16" s="90">
        <f>BN17+BN30+BN31+BN32+BN35</f>
        <v>124.747</v>
      </c>
      <c r="BO16" s="91">
        <f t="shared" ref="BO16:BO52" si="27">AA16-BN16</f>
        <v>0</v>
      </c>
      <c r="BR16" s="92"/>
      <c r="BS16" s="92"/>
      <c r="BT16" s="92">
        <v>8.3333333333333339</v>
      </c>
      <c r="BU16" s="92"/>
      <c r="BV16" s="92"/>
      <c r="BW16" s="92">
        <v>8.3333333333333339</v>
      </c>
      <c r="BX16" s="92"/>
      <c r="BY16" s="92"/>
      <c r="BZ16" s="92">
        <v>8.3333333333333339</v>
      </c>
      <c r="CA16" s="92"/>
      <c r="CB16" s="92"/>
      <c r="CC16" s="92">
        <v>8.3333333333333339</v>
      </c>
      <c r="CD16" s="92"/>
      <c r="CE16" s="92"/>
      <c r="CF16" s="92">
        <v>8.3333333333333339</v>
      </c>
      <c r="CG16" s="92"/>
      <c r="CH16" s="92"/>
      <c r="CI16" s="92">
        <v>8.3333333333333339</v>
      </c>
      <c r="CJ16" s="92"/>
      <c r="CK16" s="92"/>
      <c r="CL16" s="92">
        <v>8.3333333333333339</v>
      </c>
      <c r="CM16" s="92"/>
      <c r="CN16" s="92"/>
      <c r="CO16" s="92">
        <v>8.3333333333333339</v>
      </c>
      <c r="CP16" s="92"/>
      <c r="CQ16" s="92"/>
      <c r="CR16" s="92">
        <v>8.3333333333333339</v>
      </c>
      <c r="CS16" s="92"/>
      <c r="CT16" s="92"/>
      <c r="CU16" s="92">
        <v>8.3333333333333339</v>
      </c>
      <c r="CV16" s="92"/>
      <c r="CW16" s="92"/>
      <c r="CX16" s="92">
        <v>8.3333333333333339</v>
      </c>
      <c r="CY16" s="92"/>
      <c r="CZ16" s="92"/>
      <c r="DA16" s="92">
        <v>8.3333333333333339</v>
      </c>
      <c r="DF16" s="91">
        <f t="shared" ref="DF16:DF52" si="28">AD16+AG16</f>
        <v>20.791166666666669</v>
      </c>
      <c r="DG16" s="91">
        <f t="shared" ref="DG16:DG52" si="29">AD16+AG16+AJ16</f>
        <v>31.186750000000004</v>
      </c>
      <c r="DH16" s="91">
        <f t="shared" ref="DH16:DH52" si="30">+AD16+AG16+AJ16+AM16</f>
        <v>41.582333333333338</v>
      </c>
      <c r="DI16" s="91">
        <f t="shared" ref="DI16:DI52" si="31">AD16+AG16+AJ16+AM16+AP16</f>
        <v>51.977916666666673</v>
      </c>
      <c r="DJ16" s="91">
        <f t="shared" ref="DJ16:DJ52" si="32">AD16+AG16+AJ16+AM16+AP16+AS16</f>
        <v>62.373500000000007</v>
      </c>
      <c r="DK16" s="91">
        <f t="shared" ref="DK16:DK52" si="33">AD16+AG16+AJ16+AM16+AP16+AS16+AV16</f>
        <v>72.769083333333342</v>
      </c>
      <c r="DL16" s="91">
        <f t="shared" ref="DL16:DL52" si="34">AD16+AG16+AJ16+AM16+AP16+AS16+AV16+AY16</f>
        <v>83.164666666666676</v>
      </c>
      <c r="DM16" s="91">
        <f t="shared" ref="DM16:DM52" si="35">AD16+AG16+AJ16+AM16+AP16+AS16+AV16+AY16+BB16</f>
        <v>93.560250000000011</v>
      </c>
      <c r="DN16" s="91">
        <f t="shared" ref="DN16:DN52" si="36">AD16+AG16+AJ16+AM16+AP16+AS16+AV16+AY16+BB16+BE16</f>
        <v>103.95583333333335</v>
      </c>
      <c r="DO16" s="91">
        <f t="shared" ref="DO16:DO52" si="37">AD16+AG16+AJ16+AM16+AP16+AS16+AV16+AY16+BB16+BE16+BH16</f>
        <v>114.35141666666668</v>
      </c>
      <c r="DP16" s="91">
        <f t="shared" ref="DP16:DP52" si="38">AD16+AG16+AJ16+AM16+AP16+AS16+AV16+AY16+BB16+BE16+BH16+BK16</f>
        <v>124.74700000000001</v>
      </c>
      <c r="DR16" s="92">
        <f t="shared" ref="DR16:DR52" si="39">BN16-BK16-BH16-BE16-BB16</f>
        <v>83.164666666666662</v>
      </c>
    </row>
    <row r="17" spans="1:122" x14ac:dyDescent="0.25">
      <c r="A17" s="80"/>
      <c r="B17" s="81">
        <v>5</v>
      </c>
      <c r="C17" s="82" t="s">
        <v>384</v>
      </c>
      <c r="D17" s="82" t="s">
        <v>385</v>
      </c>
      <c r="E17" s="82">
        <v>10</v>
      </c>
      <c r="F17" s="82" t="s">
        <v>386</v>
      </c>
      <c r="G17" s="83" t="s">
        <v>386</v>
      </c>
      <c r="H17" s="83" t="s">
        <v>386</v>
      </c>
      <c r="I17" s="83"/>
      <c r="J17" s="83"/>
      <c r="K17" s="83"/>
      <c r="L17" s="83"/>
      <c r="M17" s="84"/>
      <c r="N17" s="85"/>
      <c r="O17" s="85"/>
      <c r="P17" s="85"/>
      <c r="Q17" s="85"/>
      <c r="R17" s="85"/>
      <c r="S17" s="86"/>
      <c r="T17" s="85" t="s">
        <v>388</v>
      </c>
      <c r="U17" s="86"/>
      <c r="V17" s="86"/>
      <c r="W17" s="86"/>
      <c r="X17" s="86"/>
      <c r="Y17" s="87"/>
      <c r="Z17" s="88"/>
      <c r="AA17" s="89">
        <f>AA18+AA19</f>
        <v>83.747</v>
      </c>
      <c r="AC17" s="88"/>
      <c r="AD17" s="90">
        <f>AD18+AD19</f>
        <v>6.9789166666666684</v>
      </c>
      <c r="AF17" s="88"/>
      <c r="AG17" s="90">
        <f>AG18+AG19</f>
        <v>6.9789166666666684</v>
      </c>
      <c r="AI17" s="88"/>
      <c r="AJ17" s="90">
        <f>AJ18+AJ19</f>
        <v>6.9789166666666684</v>
      </c>
      <c r="AL17" s="88"/>
      <c r="AM17" s="90">
        <f>AM18+AM19</f>
        <v>6.9789166666666684</v>
      </c>
      <c r="AO17" s="88"/>
      <c r="AP17" s="90">
        <f>AP18+AP19</f>
        <v>6.9789166666666684</v>
      </c>
      <c r="AR17" s="88"/>
      <c r="AS17" s="90">
        <f>AS18+AS19</f>
        <v>6.9789166666666684</v>
      </c>
      <c r="AU17" s="88"/>
      <c r="AV17" s="90">
        <f>AV18+AV19</f>
        <v>6.9789166666666684</v>
      </c>
      <c r="AX17" s="88"/>
      <c r="AY17" s="90">
        <f>AY18+AY19</f>
        <v>6.9789166666666684</v>
      </c>
      <c r="BA17" s="88"/>
      <c r="BB17" s="90">
        <f>BB18+BB19</f>
        <v>6.9789166666666684</v>
      </c>
      <c r="BD17" s="88"/>
      <c r="BE17" s="90">
        <f>BE18+BE19</f>
        <v>6.9789166666666684</v>
      </c>
      <c r="BG17" s="88"/>
      <c r="BH17" s="90">
        <f>BH18+BH19</f>
        <v>6.9789166666666684</v>
      </c>
      <c r="BJ17" s="88"/>
      <c r="BK17" s="90">
        <f>BK18+BK19</f>
        <v>6.9789166666666684</v>
      </c>
      <c r="BM17" s="88"/>
      <c r="BN17" s="90">
        <f>BN18+BN19</f>
        <v>83.747</v>
      </c>
      <c r="BO17" s="91">
        <f t="shared" si="27"/>
        <v>0</v>
      </c>
      <c r="BR17" s="92"/>
      <c r="BS17" s="92"/>
      <c r="BT17" s="92">
        <v>8.3333333333333339</v>
      </c>
      <c r="BU17" s="92"/>
      <c r="BV17" s="92"/>
      <c r="BW17" s="92">
        <v>8.3333333333333339</v>
      </c>
      <c r="BX17" s="92"/>
      <c r="BY17" s="92"/>
      <c r="BZ17" s="92">
        <v>8.3333333333333339</v>
      </c>
      <c r="CA17" s="92"/>
      <c r="CB17" s="92"/>
      <c r="CC17" s="92">
        <v>8.3333333333333339</v>
      </c>
      <c r="CD17" s="92"/>
      <c r="CE17" s="92"/>
      <c r="CF17" s="92">
        <v>8.3333333333333339</v>
      </c>
      <c r="CG17" s="92"/>
      <c r="CH17" s="92"/>
      <c r="CI17" s="92">
        <v>8.3333333333333339</v>
      </c>
      <c r="CJ17" s="92"/>
      <c r="CK17" s="92"/>
      <c r="CL17" s="92">
        <v>8.3333333333333339</v>
      </c>
      <c r="CM17" s="92"/>
      <c r="CN17" s="92"/>
      <c r="CO17" s="92">
        <v>8.3333333333333339</v>
      </c>
      <c r="CP17" s="92"/>
      <c r="CQ17" s="92"/>
      <c r="CR17" s="92">
        <v>8.3333333333333339</v>
      </c>
      <c r="CS17" s="92"/>
      <c r="CT17" s="92"/>
      <c r="CU17" s="92">
        <v>8.3333333333333339</v>
      </c>
      <c r="CV17" s="92"/>
      <c r="CW17" s="92"/>
      <c r="CX17" s="92">
        <v>8.3333333333333339</v>
      </c>
      <c r="CY17" s="92"/>
      <c r="CZ17" s="92"/>
      <c r="DA17" s="92">
        <v>8.3333333333333339</v>
      </c>
      <c r="DF17" s="91">
        <f t="shared" si="28"/>
        <v>13.957833333333337</v>
      </c>
      <c r="DG17" s="91">
        <f t="shared" si="29"/>
        <v>20.936750000000004</v>
      </c>
      <c r="DH17" s="91">
        <f t="shared" si="30"/>
        <v>27.915666666666674</v>
      </c>
      <c r="DI17" s="91">
        <f t="shared" si="31"/>
        <v>34.894583333333344</v>
      </c>
      <c r="DJ17" s="91">
        <f t="shared" si="32"/>
        <v>41.873500000000014</v>
      </c>
      <c r="DK17" s="91">
        <f t="shared" si="33"/>
        <v>48.852416666666684</v>
      </c>
      <c r="DL17" s="91">
        <f t="shared" si="34"/>
        <v>55.831333333333355</v>
      </c>
      <c r="DM17" s="91">
        <f t="shared" si="35"/>
        <v>62.810250000000025</v>
      </c>
      <c r="DN17" s="91">
        <f t="shared" si="36"/>
        <v>69.789166666666688</v>
      </c>
      <c r="DO17" s="91">
        <f t="shared" si="37"/>
        <v>76.768083333333351</v>
      </c>
      <c r="DP17" s="91">
        <f t="shared" si="38"/>
        <v>83.747000000000014</v>
      </c>
      <c r="DR17" s="92">
        <f t="shared" si="39"/>
        <v>55.831333333333333</v>
      </c>
    </row>
    <row r="18" spans="1:122" x14ac:dyDescent="0.25">
      <c r="A18" s="80"/>
      <c r="B18" s="81">
        <v>5</v>
      </c>
      <c r="C18" s="82" t="s">
        <v>384</v>
      </c>
      <c r="D18" s="82" t="s">
        <v>385</v>
      </c>
      <c r="E18" s="82">
        <v>10</v>
      </c>
      <c r="F18" s="82" t="s">
        <v>386</v>
      </c>
      <c r="G18" s="83" t="s">
        <v>386</v>
      </c>
      <c r="H18" s="83" t="s">
        <v>386</v>
      </c>
      <c r="I18" s="83" t="s">
        <v>386</v>
      </c>
      <c r="J18" s="83" t="s">
        <v>386</v>
      </c>
      <c r="K18" s="83"/>
      <c r="L18" s="83"/>
      <c r="M18" s="84"/>
      <c r="N18" s="85"/>
      <c r="O18" s="85"/>
      <c r="P18" s="85"/>
      <c r="Q18" s="85"/>
      <c r="R18" s="85"/>
      <c r="S18" s="86"/>
      <c r="T18" s="85"/>
      <c r="U18" s="86" t="s">
        <v>389</v>
      </c>
      <c r="V18" s="86"/>
      <c r="W18" s="86"/>
      <c r="X18" s="86"/>
      <c r="Y18" s="87"/>
      <c r="Z18" s="88"/>
      <c r="AA18" s="93">
        <v>0</v>
      </c>
      <c r="AB18" s="94">
        <f>$Y18*BR18%</f>
        <v>0</v>
      </c>
      <c r="AC18" s="95">
        <f>IF(AB18=0,0,AD18/AB18)</f>
        <v>0</v>
      </c>
      <c r="AD18" s="96">
        <f>$AA18*BT18%</f>
        <v>0</v>
      </c>
      <c r="AE18" s="96">
        <f>$Y18*BU18%</f>
        <v>0</v>
      </c>
      <c r="AF18" s="95">
        <f>IF(AE18=0,0,AG18/AE18)</f>
        <v>0</v>
      </c>
      <c r="AG18" s="96">
        <f>$AA18*BW18%</f>
        <v>0</v>
      </c>
      <c r="AH18" s="96">
        <f>$Y18*BX18%</f>
        <v>0</v>
      </c>
      <c r="AI18" s="95">
        <f>IF(AH18=0,0,AJ18/AH18)</f>
        <v>0</v>
      </c>
      <c r="AJ18" s="96">
        <f>$AA18*BZ18%</f>
        <v>0</v>
      </c>
      <c r="AK18" s="96">
        <f>$Y18*CA18%</f>
        <v>0</v>
      </c>
      <c r="AL18" s="95">
        <f>IF(AK18=0,0,AM18/AK18)</f>
        <v>0</v>
      </c>
      <c r="AM18" s="96">
        <f>$AA18*CC18%</f>
        <v>0</v>
      </c>
      <c r="AN18" s="96">
        <f>$Y18*CD18%</f>
        <v>0</v>
      </c>
      <c r="AO18" s="95">
        <f>IF(AN18=0,0,AP18/AN18)</f>
        <v>0</v>
      </c>
      <c r="AP18" s="96">
        <f>$AA18*CF18%</f>
        <v>0</v>
      </c>
      <c r="AQ18" s="96">
        <f>$Y18*CG18%</f>
        <v>0</v>
      </c>
      <c r="AR18" s="95">
        <f>IF(AQ18=0,0,AS18/AQ18)</f>
        <v>0</v>
      </c>
      <c r="AS18" s="96">
        <f>$AA18*CI18%</f>
        <v>0</v>
      </c>
      <c r="AT18" s="96">
        <f>$Y18*CJ18%</f>
        <v>0</v>
      </c>
      <c r="AU18" s="95">
        <f>IF(AT18=0,0,AV18/AT18)</f>
        <v>0</v>
      </c>
      <c r="AV18" s="96">
        <f>$AA18*CL18%</f>
        <v>0</v>
      </c>
      <c r="AW18" s="96">
        <f>$Y18*CM18%</f>
        <v>0</v>
      </c>
      <c r="AX18" s="95">
        <f>IF(AW18=0,0,AY18/AW18)</f>
        <v>0</v>
      </c>
      <c r="AY18" s="96">
        <f>$AA18*CO18%</f>
        <v>0</v>
      </c>
      <c r="AZ18" s="96">
        <f>$Y18*CP18%</f>
        <v>0</v>
      </c>
      <c r="BA18" s="95">
        <f>IF(AZ18=0,0,BB18/AZ18)</f>
        <v>0</v>
      </c>
      <c r="BB18" s="96">
        <f>$AA18*CR18%</f>
        <v>0</v>
      </c>
      <c r="BC18" s="96">
        <f>$Y18*CS18%</f>
        <v>0</v>
      </c>
      <c r="BD18" s="95">
        <f>IF(BC18=0,0,BE18/BC18)</f>
        <v>0</v>
      </c>
      <c r="BE18" s="96">
        <f>$AA18*CU18%</f>
        <v>0</v>
      </c>
      <c r="BF18" s="96">
        <f>$Y18*CV18%</f>
        <v>0</v>
      </c>
      <c r="BG18" s="95">
        <f>IF(BF18=0,0,BH18/BF18)</f>
        <v>0</v>
      </c>
      <c r="BH18" s="96">
        <f>$AA18*CX18%</f>
        <v>0</v>
      </c>
      <c r="BI18" s="96">
        <f>$Y18*CY18%</f>
        <v>0</v>
      </c>
      <c r="BJ18" s="95">
        <f>IF(BI18=0,0,BK18/BI18)</f>
        <v>0</v>
      </c>
      <c r="BK18" s="96">
        <f>$AA18*DA18%</f>
        <v>0</v>
      </c>
      <c r="BL18" s="96">
        <f>AB18+AE18+AH18+AK18+AN18+AQ18+AT18+AW18+AZ18+BC18+BF18+BI18</f>
        <v>0</v>
      </c>
      <c r="BM18" s="95">
        <f>IF(BL18=0,0,BN18/BL18)</f>
        <v>0</v>
      </c>
      <c r="BN18" s="96">
        <f>AD18+AG18+AJ18+AM18+AP18+AS18+AV18+AY18+BB18+BE18+BH18+BK18</f>
        <v>0</v>
      </c>
      <c r="BO18" s="91">
        <f t="shared" si="27"/>
        <v>0</v>
      </c>
      <c r="BR18" s="92"/>
      <c r="BS18" s="92"/>
      <c r="BT18" s="92">
        <v>8.3333333333333339</v>
      </c>
      <c r="BU18" s="92"/>
      <c r="BV18" s="92"/>
      <c r="BW18" s="92">
        <v>8.3333333333333339</v>
      </c>
      <c r="BX18" s="92"/>
      <c r="BY18" s="92"/>
      <c r="BZ18" s="92">
        <v>8.3333333333333339</v>
      </c>
      <c r="CA18" s="92"/>
      <c r="CB18" s="92"/>
      <c r="CC18" s="92">
        <v>8.3333333333333339</v>
      </c>
      <c r="CD18" s="92"/>
      <c r="CE18" s="92"/>
      <c r="CF18" s="92">
        <v>8.3333333333333339</v>
      </c>
      <c r="CG18" s="92"/>
      <c r="CH18" s="92"/>
      <c r="CI18" s="92">
        <v>8.3333333333333339</v>
      </c>
      <c r="CJ18" s="92"/>
      <c r="CK18" s="92"/>
      <c r="CL18" s="92">
        <v>8.3333333333333339</v>
      </c>
      <c r="CM18" s="92"/>
      <c r="CN18" s="92"/>
      <c r="CO18" s="92">
        <v>8.3333333333333339</v>
      </c>
      <c r="CP18" s="92"/>
      <c r="CQ18" s="92"/>
      <c r="CR18" s="92">
        <v>8.3333333333333339</v>
      </c>
      <c r="CS18" s="92"/>
      <c r="CT18" s="92"/>
      <c r="CU18" s="92">
        <v>8.3333333333333339</v>
      </c>
      <c r="CV18" s="92"/>
      <c r="CW18" s="92"/>
      <c r="CX18" s="92">
        <v>8.3333333333333339</v>
      </c>
      <c r="CY18" s="92"/>
      <c r="CZ18" s="92"/>
      <c r="DA18" s="92">
        <v>8.3333333333333339</v>
      </c>
      <c r="DF18" s="91">
        <f t="shared" si="28"/>
        <v>0</v>
      </c>
      <c r="DG18" s="91">
        <f t="shared" si="29"/>
        <v>0</v>
      </c>
      <c r="DH18" s="91">
        <f t="shared" si="30"/>
        <v>0</v>
      </c>
      <c r="DI18" s="91">
        <f t="shared" si="31"/>
        <v>0</v>
      </c>
      <c r="DJ18" s="91">
        <f t="shared" si="32"/>
        <v>0</v>
      </c>
      <c r="DK18" s="91">
        <f t="shared" si="33"/>
        <v>0</v>
      </c>
      <c r="DL18" s="91">
        <f t="shared" si="34"/>
        <v>0</v>
      </c>
      <c r="DM18" s="91">
        <f t="shared" si="35"/>
        <v>0</v>
      </c>
      <c r="DN18" s="91">
        <f t="shared" si="36"/>
        <v>0</v>
      </c>
      <c r="DO18" s="91">
        <f t="shared" si="37"/>
        <v>0</v>
      </c>
      <c r="DP18" s="91">
        <f t="shared" si="38"/>
        <v>0</v>
      </c>
      <c r="DR18" s="92">
        <f t="shared" si="39"/>
        <v>0</v>
      </c>
    </row>
    <row r="19" spans="1:122" x14ac:dyDescent="0.25">
      <c r="A19" s="80"/>
      <c r="B19" s="81">
        <v>5</v>
      </c>
      <c r="C19" s="82" t="s">
        <v>384</v>
      </c>
      <c r="D19" s="82" t="s">
        <v>385</v>
      </c>
      <c r="E19" s="82">
        <v>10</v>
      </c>
      <c r="F19" s="82" t="s">
        <v>386</v>
      </c>
      <c r="G19" s="83" t="s">
        <v>386</v>
      </c>
      <c r="H19" s="83" t="s">
        <v>386</v>
      </c>
      <c r="I19" s="83" t="s">
        <v>386</v>
      </c>
      <c r="J19" s="83" t="s">
        <v>385</v>
      </c>
      <c r="K19" s="83"/>
      <c r="L19" s="83"/>
      <c r="M19" s="84"/>
      <c r="N19" s="85"/>
      <c r="O19" s="85"/>
      <c r="P19" s="85"/>
      <c r="Q19" s="85"/>
      <c r="R19" s="85"/>
      <c r="S19" s="86"/>
      <c r="T19" s="85"/>
      <c r="U19" s="86" t="s">
        <v>390</v>
      </c>
      <c r="V19" s="86"/>
      <c r="W19" s="86"/>
      <c r="X19" s="86"/>
      <c r="Y19" s="87"/>
      <c r="Z19" s="88"/>
      <c r="AA19" s="89">
        <f>SUM(AA20:AA29)</f>
        <v>83.747</v>
      </c>
      <c r="AC19" s="88"/>
      <c r="AD19" s="90">
        <f>SUM(AD20:AD29)</f>
        <v>6.9789166666666684</v>
      </c>
      <c r="AF19" s="88"/>
      <c r="AG19" s="90">
        <f>SUM(AG20:AG29)</f>
        <v>6.9789166666666684</v>
      </c>
      <c r="AI19" s="88"/>
      <c r="AJ19" s="90">
        <f>SUM(AJ20:AJ29)</f>
        <v>6.9789166666666684</v>
      </c>
      <c r="AL19" s="88"/>
      <c r="AM19" s="90">
        <f>SUM(AM20:AM29)</f>
        <v>6.9789166666666684</v>
      </c>
      <c r="AO19" s="88"/>
      <c r="AP19" s="90">
        <f>SUM(AP20:AP29)</f>
        <v>6.9789166666666684</v>
      </c>
      <c r="AR19" s="88"/>
      <c r="AS19" s="90">
        <f>SUM(AS20:AS29)</f>
        <v>6.9789166666666684</v>
      </c>
      <c r="AU19" s="88"/>
      <c r="AV19" s="90">
        <f>SUM(AV20:AV29)</f>
        <v>6.9789166666666684</v>
      </c>
      <c r="AX19" s="88"/>
      <c r="AY19" s="90">
        <f>SUM(AY20:AY29)</f>
        <v>6.9789166666666684</v>
      </c>
      <c r="BA19" s="88"/>
      <c r="BB19" s="90">
        <f>SUM(BB20:BB29)</f>
        <v>6.9789166666666684</v>
      </c>
      <c r="BD19" s="88"/>
      <c r="BE19" s="90">
        <f>SUM(BE20:BE29)</f>
        <v>6.9789166666666684</v>
      </c>
      <c r="BG19" s="88"/>
      <c r="BH19" s="90">
        <f>SUM(BH20:BH29)</f>
        <v>6.9789166666666684</v>
      </c>
      <c r="BJ19" s="88"/>
      <c r="BK19" s="90">
        <f>SUM(BK20:BK29)</f>
        <v>6.9789166666666684</v>
      </c>
      <c r="BM19" s="88"/>
      <c r="BN19" s="90">
        <f>SUM(BN20:BN29)</f>
        <v>83.747</v>
      </c>
      <c r="BO19" s="91">
        <f t="shared" si="27"/>
        <v>0</v>
      </c>
      <c r="BR19" s="92"/>
      <c r="BS19" s="92"/>
      <c r="BT19" s="92">
        <v>8.3333333333333339</v>
      </c>
      <c r="BU19" s="92"/>
      <c r="BV19" s="92"/>
      <c r="BW19" s="92">
        <v>8.3333333333333339</v>
      </c>
      <c r="BX19" s="92"/>
      <c r="BY19" s="92"/>
      <c r="BZ19" s="92">
        <v>8.3333333333333339</v>
      </c>
      <c r="CA19" s="92"/>
      <c r="CB19" s="92"/>
      <c r="CC19" s="92">
        <v>8.3333333333333339</v>
      </c>
      <c r="CD19" s="92"/>
      <c r="CE19" s="92"/>
      <c r="CF19" s="92">
        <v>8.3333333333333339</v>
      </c>
      <c r="CG19" s="92"/>
      <c r="CH19" s="92"/>
      <c r="CI19" s="92">
        <v>8.3333333333333339</v>
      </c>
      <c r="CJ19" s="92"/>
      <c r="CK19" s="92"/>
      <c r="CL19" s="92">
        <v>8.3333333333333339</v>
      </c>
      <c r="CM19" s="92"/>
      <c r="CN19" s="92"/>
      <c r="CO19" s="92">
        <v>8.3333333333333339</v>
      </c>
      <c r="CP19" s="92"/>
      <c r="CQ19" s="92"/>
      <c r="CR19" s="92">
        <v>8.3333333333333339</v>
      </c>
      <c r="CS19" s="92"/>
      <c r="CT19" s="92"/>
      <c r="CU19" s="92">
        <v>8.3333333333333339</v>
      </c>
      <c r="CV19" s="92"/>
      <c r="CW19" s="92"/>
      <c r="CX19" s="92">
        <v>8.3333333333333339</v>
      </c>
      <c r="CY19" s="92"/>
      <c r="CZ19" s="92"/>
      <c r="DA19" s="92">
        <v>8.3333333333333339</v>
      </c>
      <c r="DF19" s="91">
        <f t="shared" si="28"/>
        <v>13.957833333333337</v>
      </c>
      <c r="DG19" s="91">
        <f t="shared" si="29"/>
        <v>20.936750000000004</v>
      </c>
      <c r="DH19" s="91">
        <f t="shared" si="30"/>
        <v>27.915666666666674</v>
      </c>
      <c r="DI19" s="91">
        <f t="shared" si="31"/>
        <v>34.894583333333344</v>
      </c>
      <c r="DJ19" s="91">
        <f t="shared" si="32"/>
        <v>41.873500000000014</v>
      </c>
      <c r="DK19" s="91">
        <f t="shared" si="33"/>
        <v>48.852416666666684</v>
      </c>
      <c r="DL19" s="91">
        <f t="shared" si="34"/>
        <v>55.831333333333355</v>
      </c>
      <c r="DM19" s="91">
        <f t="shared" si="35"/>
        <v>62.810250000000025</v>
      </c>
      <c r="DN19" s="91">
        <f t="shared" si="36"/>
        <v>69.789166666666688</v>
      </c>
      <c r="DO19" s="91">
        <f t="shared" si="37"/>
        <v>76.768083333333351</v>
      </c>
      <c r="DP19" s="91">
        <f t="shared" si="38"/>
        <v>83.747000000000014</v>
      </c>
      <c r="DR19" s="92">
        <f t="shared" si="39"/>
        <v>55.831333333333333</v>
      </c>
    </row>
    <row r="20" spans="1:122" x14ac:dyDescent="0.25">
      <c r="A20" s="80"/>
      <c r="B20" s="81">
        <v>5</v>
      </c>
      <c r="C20" s="82" t="s">
        <v>384</v>
      </c>
      <c r="D20" s="82" t="s">
        <v>385</v>
      </c>
      <c r="E20" s="82">
        <v>10</v>
      </c>
      <c r="F20" s="82" t="s">
        <v>386</v>
      </c>
      <c r="G20" s="83" t="s">
        <v>386</v>
      </c>
      <c r="H20" s="83" t="s">
        <v>386</v>
      </c>
      <c r="I20" s="83" t="s">
        <v>386</v>
      </c>
      <c r="J20" s="83" t="s">
        <v>385</v>
      </c>
      <c r="K20" s="83" t="s">
        <v>386</v>
      </c>
      <c r="L20" s="83"/>
      <c r="M20" s="97" t="s">
        <v>391</v>
      </c>
      <c r="N20" s="85"/>
      <c r="O20" s="85"/>
      <c r="P20" s="85"/>
      <c r="Q20" s="85"/>
      <c r="R20" s="85"/>
      <c r="S20" s="86"/>
      <c r="T20" s="85"/>
      <c r="U20" s="86"/>
      <c r="V20" s="86" t="s">
        <v>392</v>
      </c>
      <c r="W20" s="86"/>
      <c r="X20" s="86"/>
      <c r="Y20" s="87"/>
      <c r="Z20" s="88"/>
      <c r="AA20" s="93">
        <v>63.747</v>
      </c>
      <c r="AB20" s="94">
        <f t="shared" ref="AB20:AB31" si="40">$Y20*BR20%</f>
        <v>0</v>
      </c>
      <c r="AC20" s="95">
        <f t="shared" ref="AC20:AC31" si="41">IF(AB20=0,0,AD20/AB20)</f>
        <v>0</v>
      </c>
      <c r="AD20" s="96">
        <f t="shared" ref="AD20:AD31" si="42">$AA20*BT20%</f>
        <v>5.3122500000000006</v>
      </c>
      <c r="AE20" s="96">
        <f t="shared" ref="AE20:AE31" si="43">$Y20*BU20%</f>
        <v>0</v>
      </c>
      <c r="AF20" s="95">
        <f t="shared" ref="AF20:AF31" si="44">IF(AE20=0,0,AG20/AE20)</f>
        <v>0</v>
      </c>
      <c r="AG20" s="96">
        <f t="shared" ref="AG20:AG31" si="45">$AA20*BW20%</f>
        <v>5.3122500000000006</v>
      </c>
      <c r="AH20" s="96">
        <f t="shared" ref="AH20:AH31" si="46">$Y20*BX20%</f>
        <v>0</v>
      </c>
      <c r="AI20" s="95">
        <f t="shared" ref="AI20:AI31" si="47">IF(AH20=0,0,AJ20/AH20)</f>
        <v>0</v>
      </c>
      <c r="AJ20" s="96">
        <f t="shared" ref="AJ20:AJ31" si="48">$AA20*BZ20%</f>
        <v>5.3122500000000006</v>
      </c>
      <c r="AK20" s="96">
        <f t="shared" ref="AK20:AK31" si="49">$Y20*CA20%</f>
        <v>0</v>
      </c>
      <c r="AL20" s="95">
        <f t="shared" ref="AL20:AL31" si="50">IF(AK20=0,0,AM20/AK20)</f>
        <v>0</v>
      </c>
      <c r="AM20" s="96">
        <f t="shared" ref="AM20:AM31" si="51">$AA20*CC20%</f>
        <v>5.3122500000000006</v>
      </c>
      <c r="AN20" s="96">
        <f t="shared" ref="AN20:AN31" si="52">$Y20*CD20%</f>
        <v>0</v>
      </c>
      <c r="AO20" s="95">
        <f t="shared" ref="AO20:AO31" si="53">IF(AN20=0,0,AP20/AN20)</f>
        <v>0</v>
      </c>
      <c r="AP20" s="96">
        <f t="shared" ref="AP20:AP31" si="54">$AA20*CF20%</f>
        <v>5.3122500000000006</v>
      </c>
      <c r="AQ20" s="96">
        <f t="shared" ref="AQ20:AQ31" si="55">$Y20*CG20%</f>
        <v>0</v>
      </c>
      <c r="AR20" s="95">
        <f t="shared" ref="AR20:AR31" si="56">IF(AQ20=0,0,AS20/AQ20)</f>
        <v>0</v>
      </c>
      <c r="AS20" s="96">
        <f t="shared" ref="AS20:AS31" si="57">$AA20*CI20%</f>
        <v>5.3122500000000006</v>
      </c>
      <c r="AT20" s="96">
        <f t="shared" ref="AT20:AT31" si="58">$Y20*CJ20%</f>
        <v>0</v>
      </c>
      <c r="AU20" s="95">
        <f t="shared" ref="AU20:AU31" si="59">IF(AT20=0,0,AV20/AT20)</f>
        <v>0</v>
      </c>
      <c r="AV20" s="96">
        <f t="shared" ref="AV20:AV31" si="60">$AA20*CL20%</f>
        <v>5.3122500000000006</v>
      </c>
      <c r="AW20" s="96">
        <f t="shared" ref="AW20:AW31" si="61">$Y20*CM20%</f>
        <v>0</v>
      </c>
      <c r="AX20" s="95">
        <f t="shared" ref="AX20:AX31" si="62">IF(AW20=0,0,AY20/AW20)</f>
        <v>0</v>
      </c>
      <c r="AY20" s="96">
        <f t="shared" ref="AY20:AY31" si="63">$AA20*CO20%</f>
        <v>5.3122500000000006</v>
      </c>
      <c r="AZ20" s="96">
        <f t="shared" ref="AZ20:AZ31" si="64">$Y20*CP20%</f>
        <v>0</v>
      </c>
      <c r="BA20" s="95">
        <f t="shared" ref="BA20:BA31" si="65">IF(AZ20=0,0,BB20/AZ20)</f>
        <v>0</v>
      </c>
      <c r="BB20" s="96">
        <f t="shared" ref="BB20:BB31" si="66">$AA20*CR20%</f>
        <v>5.3122500000000006</v>
      </c>
      <c r="BC20" s="96">
        <f t="shared" ref="BC20:BC31" si="67">$Y20*CS20%</f>
        <v>0</v>
      </c>
      <c r="BD20" s="95">
        <f t="shared" ref="BD20:BD31" si="68">IF(BC20=0,0,BE20/BC20)</f>
        <v>0</v>
      </c>
      <c r="BE20" s="96">
        <f t="shared" ref="BE20:BE31" si="69">$AA20*CU20%</f>
        <v>5.3122500000000006</v>
      </c>
      <c r="BF20" s="96">
        <f t="shared" ref="BF20:BF31" si="70">$Y20*CV20%</f>
        <v>0</v>
      </c>
      <c r="BG20" s="95">
        <f t="shared" ref="BG20:BG31" si="71">IF(BF20=0,0,BH20/BF20)</f>
        <v>0</v>
      </c>
      <c r="BH20" s="96">
        <f t="shared" ref="BH20:BH31" si="72">$AA20*CX20%</f>
        <v>5.3122500000000006</v>
      </c>
      <c r="BI20" s="96">
        <f t="shared" ref="BI20:BI31" si="73">$Y20*CY20%</f>
        <v>0</v>
      </c>
      <c r="BJ20" s="95">
        <f t="shared" ref="BJ20:BJ31" si="74">IF(BI20=0,0,BK20/BI20)</f>
        <v>0</v>
      </c>
      <c r="BK20" s="96">
        <f t="shared" ref="BK20:BK31" si="75">$AA20*DA20%</f>
        <v>5.3122500000000006</v>
      </c>
      <c r="BL20" s="96">
        <f t="shared" ref="BL20:BL31" si="76">AB20+AE20+AH20+AK20+AN20+AQ20+AT20+AW20+AZ20+BC20+BF20+BI20</f>
        <v>0</v>
      </c>
      <c r="BM20" s="95">
        <f t="shared" ref="BM20:BM31" si="77">IF(BL20=0,0,BN20/BL20)</f>
        <v>0</v>
      </c>
      <c r="BN20" s="96">
        <f t="shared" ref="BN20:BN31" si="78">AD20+AG20+AJ20+AM20+AP20+AS20+AV20+AY20+BB20+BE20+BH20+BK20</f>
        <v>63.746999999999993</v>
      </c>
      <c r="BO20" s="91">
        <f t="shared" si="27"/>
        <v>0</v>
      </c>
      <c r="BR20" s="92"/>
      <c r="BS20" s="92"/>
      <c r="BT20" s="92">
        <v>8.3333333333333339</v>
      </c>
      <c r="BU20" s="92"/>
      <c r="BV20" s="92"/>
      <c r="BW20" s="92">
        <v>8.3333333333333339</v>
      </c>
      <c r="BX20" s="92"/>
      <c r="BY20" s="92"/>
      <c r="BZ20" s="92">
        <v>8.3333333333333339</v>
      </c>
      <c r="CA20" s="92"/>
      <c r="CB20" s="92"/>
      <c r="CC20" s="92">
        <v>8.3333333333333339</v>
      </c>
      <c r="CD20" s="92"/>
      <c r="CE20" s="92"/>
      <c r="CF20" s="92">
        <v>8.3333333333333339</v>
      </c>
      <c r="CG20" s="92"/>
      <c r="CH20" s="92"/>
      <c r="CI20" s="92">
        <v>8.3333333333333339</v>
      </c>
      <c r="CJ20" s="92"/>
      <c r="CK20" s="92"/>
      <c r="CL20" s="92">
        <v>8.3333333333333339</v>
      </c>
      <c r="CM20" s="92"/>
      <c r="CN20" s="92"/>
      <c r="CO20" s="92">
        <v>8.3333333333333339</v>
      </c>
      <c r="CP20" s="92"/>
      <c r="CQ20" s="92"/>
      <c r="CR20" s="92">
        <v>8.3333333333333339</v>
      </c>
      <c r="CS20" s="92"/>
      <c r="CT20" s="92"/>
      <c r="CU20" s="92">
        <v>8.3333333333333339</v>
      </c>
      <c r="CV20" s="92"/>
      <c r="CW20" s="92"/>
      <c r="CX20" s="92">
        <v>8.3333333333333339</v>
      </c>
      <c r="CY20" s="92"/>
      <c r="CZ20" s="92"/>
      <c r="DA20" s="92">
        <v>8.3333333333333339</v>
      </c>
      <c r="DF20" s="91">
        <f t="shared" si="28"/>
        <v>10.624500000000001</v>
      </c>
      <c r="DG20" s="91">
        <f t="shared" si="29"/>
        <v>15.936750000000002</v>
      </c>
      <c r="DH20" s="91">
        <f t="shared" si="30"/>
        <v>21.249000000000002</v>
      </c>
      <c r="DI20" s="91">
        <f t="shared" si="31"/>
        <v>26.561250000000001</v>
      </c>
      <c r="DJ20" s="91">
        <f t="shared" si="32"/>
        <v>31.8735</v>
      </c>
      <c r="DK20" s="91">
        <f t="shared" si="33"/>
        <v>37.185749999999999</v>
      </c>
      <c r="DL20" s="91">
        <f t="shared" si="34"/>
        <v>42.497999999999998</v>
      </c>
      <c r="DM20" s="91">
        <f t="shared" si="35"/>
        <v>47.810249999999996</v>
      </c>
      <c r="DN20" s="91">
        <f t="shared" si="36"/>
        <v>53.122499999999995</v>
      </c>
      <c r="DO20" s="91">
        <f t="shared" si="37"/>
        <v>58.434749999999994</v>
      </c>
      <c r="DP20" s="91">
        <f t="shared" si="38"/>
        <v>63.746999999999993</v>
      </c>
      <c r="DR20" s="92">
        <f t="shared" si="39"/>
        <v>42.497999999999998</v>
      </c>
    </row>
    <row r="21" spans="1:122" x14ac:dyDescent="0.25">
      <c r="A21" s="80"/>
      <c r="B21" s="81">
        <v>5</v>
      </c>
      <c r="C21" s="82" t="s">
        <v>384</v>
      </c>
      <c r="D21" s="82" t="s">
        <v>385</v>
      </c>
      <c r="E21" s="82">
        <v>10</v>
      </c>
      <c r="F21" s="82" t="s">
        <v>386</v>
      </c>
      <c r="G21" s="83" t="s">
        <v>386</v>
      </c>
      <c r="H21" s="83" t="s">
        <v>386</v>
      </c>
      <c r="I21" s="83" t="s">
        <v>386</v>
      </c>
      <c r="J21" s="83" t="s">
        <v>385</v>
      </c>
      <c r="K21" s="83" t="s">
        <v>385</v>
      </c>
      <c r="L21" s="83"/>
      <c r="M21" s="97" t="s">
        <v>393</v>
      </c>
      <c r="N21" s="85"/>
      <c r="O21" s="85"/>
      <c r="P21" s="85"/>
      <c r="Q21" s="85"/>
      <c r="R21" s="85"/>
      <c r="S21" s="86"/>
      <c r="T21" s="85"/>
      <c r="U21" s="86"/>
      <c r="V21" s="86" t="s">
        <v>394</v>
      </c>
      <c r="W21" s="86"/>
      <c r="X21" s="86"/>
      <c r="Y21" s="87"/>
      <c r="Z21" s="88"/>
      <c r="AA21" s="93">
        <v>5</v>
      </c>
      <c r="AB21" s="94">
        <f t="shared" si="40"/>
        <v>0</v>
      </c>
      <c r="AC21" s="95">
        <f t="shared" si="41"/>
        <v>0</v>
      </c>
      <c r="AD21" s="96">
        <f t="shared" si="42"/>
        <v>0.41666666666666674</v>
      </c>
      <c r="AE21" s="96">
        <f t="shared" si="43"/>
        <v>0</v>
      </c>
      <c r="AF21" s="95">
        <f t="shared" si="44"/>
        <v>0</v>
      </c>
      <c r="AG21" s="96">
        <f t="shared" si="45"/>
        <v>0.41666666666666674</v>
      </c>
      <c r="AH21" s="96">
        <f t="shared" si="46"/>
        <v>0</v>
      </c>
      <c r="AI21" s="95">
        <f t="shared" si="47"/>
        <v>0</v>
      </c>
      <c r="AJ21" s="96">
        <f t="shared" si="48"/>
        <v>0.41666666666666674</v>
      </c>
      <c r="AK21" s="96">
        <f t="shared" si="49"/>
        <v>0</v>
      </c>
      <c r="AL21" s="95">
        <f t="shared" si="50"/>
        <v>0</v>
      </c>
      <c r="AM21" s="96">
        <f t="shared" si="51"/>
        <v>0.41666666666666674</v>
      </c>
      <c r="AN21" s="96">
        <f t="shared" si="52"/>
        <v>0</v>
      </c>
      <c r="AO21" s="95">
        <f t="shared" si="53"/>
        <v>0</v>
      </c>
      <c r="AP21" s="96">
        <f t="shared" si="54"/>
        <v>0.41666666666666674</v>
      </c>
      <c r="AQ21" s="96">
        <f t="shared" si="55"/>
        <v>0</v>
      </c>
      <c r="AR21" s="95">
        <f t="shared" si="56"/>
        <v>0</v>
      </c>
      <c r="AS21" s="96">
        <f t="shared" si="57"/>
        <v>0.41666666666666674</v>
      </c>
      <c r="AT21" s="96">
        <f t="shared" si="58"/>
        <v>0</v>
      </c>
      <c r="AU21" s="95">
        <f t="shared" si="59"/>
        <v>0</v>
      </c>
      <c r="AV21" s="96">
        <f t="shared" si="60"/>
        <v>0.41666666666666674</v>
      </c>
      <c r="AW21" s="96">
        <f t="shared" si="61"/>
        <v>0</v>
      </c>
      <c r="AX21" s="95">
        <f t="shared" si="62"/>
        <v>0</v>
      </c>
      <c r="AY21" s="96">
        <f t="shared" si="63"/>
        <v>0.41666666666666674</v>
      </c>
      <c r="AZ21" s="96">
        <f t="shared" si="64"/>
        <v>0</v>
      </c>
      <c r="BA21" s="95">
        <f t="shared" si="65"/>
        <v>0</v>
      </c>
      <c r="BB21" s="96">
        <f t="shared" si="66"/>
        <v>0.41666666666666674</v>
      </c>
      <c r="BC21" s="96">
        <f t="shared" si="67"/>
        <v>0</v>
      </c>
      <c r="BD21" s="95">
        <f t="shared" si="68"/>
        <v>0</v>
      </c>
      <c r="BE21" s="96">
        <f t="shared" si="69"/>
        <v>0.41666666666666674</v>
      </c>
      <c r="BF21" s="96">
        <f t="shared" si="70"/>
        <v>0</v>
      </c>
      <c r="BG21" s="95">
        <f t="shared" si="71"/>
        <v>0</v>
      </c>
      <c r="BH21" s="96">
        <f t="shared" si="72"/>
        <v>0.41666666666666674</v>
      </c>
      <c r="BI21" s="96">
        <f t="shared" si="73"/>
        <v>0</v>
      </c>
      <c r="BJ21" s="95">
        <f t="shared" si="74"/>
        <v>0</v>
      </c>
      <c r="BK21" s="96">
        <f t="shared" si="75"/>
        <v>0.41666666666666674</v>
      </c>
      <c r="BL21" s="96">
        <f t="shared" si="76"/>
        <v>0</v>
      </c>
      <c r="BM21" s="95">
        <f t="shared" si="77"/>
        <v>0</v>
      </c>
      <c r="BN21" s="96">
        <f t="shared" si="78"/>
        <v>5.0000000000000027</v>
      </c>
      <c r="BO21" s="91">
        <f t="shared" si="27"/>
        <v>0</v>
      </c>
      <c r="BR21" s="92"/>
      <c r="BS21" s="92"/>
      <c r="BT21" s="92">
        <v>8.3333333333333339</v>
      </c>
      <c r="BU21" s="92"/>
      <c r="BV21" s="92"/>
      <c r="BW21" s="92">
        <v>8.3333333333333339</v>
      </c>
      <c r="BX21" s="92"/>
      <c r="BY21" s="92"/>
      <c r="BZ21" s="92">
        <v>8.3333333333333339</v>
      </c>
      <c r="CA21" s="92"/>
      <c r="CB21" s="92"/>
      <c r="CC21" s="92">
        <v>8.3333333333333339</v>
      </c>
      <c r="CD21" s="92"/>
      <c r="CE21" s="92"/>
      <c r="CF21" s="92">
        <v>8.3333333333333339</v>
      </c>
      <c r="CG21" s="92"/>
      <c r="CH21" s="92"/>
      <c r="CI21" s="92">
        <v>8.3333333333333339</v>
      </c>
      <c r="CJ21" s="92"/>
      <c r="CK21" s="92"/>
      <c r="CL21" s="92">
        <v>8.3333333333333339</v>
      </c>
      <c r="CM21" s="92"/>
      <c r="CN21" s="92"/>
      <c r="CO21" s="92">
        <v>8.3333333333333339</v>
      </c>
      <c r="CP21" s="92"/>
      <c r="CQ21" s="92"/>
      <c r="CR21" s="92">
        <v>8.3333333333333339</v>
      </c>
      <c r="CS21" s="92"/>
      <c r="CT21" s="92"/>
      <c r="CU21" s="92">
        <v>8.3333333333333339</v>
      </c>
      <c r="CV21" s="92"/>
      <c r="CW21" s="92"/>
      <c r="CX21" s="92">
        <v>8.3333333333333339</v>
      </c>
      <c r="CY21" s="92"/>
      <c r="CZ21" s="92"/>
      <c r="DA21" s="92">
        <v>8.3333333333333339</v>
      </c>
      <c r="DF21" s="91">
        <f t="shared" si="28"/>
        <v>0.83333333333333348</v>
      </c>
      <c r="DG21" s="91">
        <f t="shared" si="29"/>
        <v>1.2500000000000002</v>
      </c>
      <c r="DH21" s="91">
        <f t="shared" si="30"/>
        <v>1.666666666666667</v>
      </c>
      <c r="DI21" s="91">
        <f t="shared" si="31"/>
        <v>2.0833333333333339</v>
      </c>
      <c r="DJ21" s="91">
        <f t="shared" si="32"/>
        <v>2.5000000000000009</v>
      </c>
      <c r="DK21" s="91">
        <f t="shared" si="33"/>
        <v>2.9166666666666679</v>
      </c>
      <c r="DL21" s="91">
        <f t="shared" si="34"/>
        <v>3.3333333333333348</v>
      </c>
      <c r="DM21" s="91">
        <f t="shared" si="35"/>
        <v>3.7500000000000018</v>
      </c>
      <c r="DN21" s="91">
        <f t="shared" si="36"/>
        <v>4.1666666666666687</v>
      </c>
      <c r="DO21" s="91">
        <f t="shared" si="37"/>
        <v>4.5833333333333357</v>
      </c>
      <c r="DP21" s="91">
        <f t="shared" si="38"/>
        <v>5.0000000000000027</v>
      </c>
      <c r="DR21" s="92">
        <f t="shared" si="39"/>
        <v>3.3333333333333348</v>
      </c>
    </row>
    <row r="22" spans="1:122" x14ac:dyDescent="0.25">
      <c r="A22" s="80"/>
      <c r="B22" s="81">
        <v>5</v>
      </c>
      <c r="C22" s="82" t="s">
        <v>384</v>
      </c>
      <c r="D22" s="82" t="s">
        <v>385</v>
      </c>
      <c r="E22" s="82">
        <v>10</v>
      </c>
      <c r="F22" s="82" t="s">
        <v>386</v>
      </c>
      <c r="G22" s="83" t="s">
        <v>386</v>
      </c>
      <c r="H22" s="83" t="s">
        <v>386</v>
      </c>
      <c r="I22" s="83" t="s">
        <v>386</v>
      </c>
      <c r="J22" s="83" t="s">
        <v>385</v>
      </c>
      <c r="K22" s="83" t="s">
        <v>395</v>
      </c>
      <c r="L22" s="83"/>
      <c r="M22" s="97" t="s">
        <v>396</v>
      </c>
      <c r="N22" s="85"/>
      <c r="O22" s="85"/>
      <c r="P22" s="85"/>
      <c r="Q22" s="85"/>
      <c r="R22" s="85"/>
      <c r="S22" s="86"/>
      <c r="T22" s="85"/>
      <c r="U22" s="86"/>
      <c r="V22" s="86" t="s">
        <v>397</v>
      </c>
      <c r="W22" s="86"/>
      <c r="X22" s="86"/>
      <c r="Y22" s="87"/>
      <c r="Z22" s="88"/>
      <c r="AA22" s="93">
        <v>5</v>
      </c>
      <c r="AB22" s="94">
        <f t="shared" si="40"/>
        <v>0</v>
      </c>
      <c r="AC22" s="95">
        <f t="shared" si="41"/>
        <v>0</v>
      </c>
      <c r="AD22" s="96">
        <f t="shared" si="42"/>
        <v>0.41666666666666674</v>
      </c>
      <c r="AE22" s="96">
        <f t="shared" si="43"/>
        <v>0</v>
      </c>
      <c r="AF22" s="95">
        <f t="shared" si="44"/>
        <v>0</v>
      </c>
      <c r="AG22" s="96">
        <f t="shared" si="45"/>
        <v>0.41666666666666674</v>
      </c>
      <c r="AH22" s="96">
        <f t="shared" si="46"/>
        <v>0</v>
      </c>
      <c r="AI22" s="95">
        <f t="shared" si="47"/>
        <v>0</v>
      </c>
      <c r="AJ22" s="96">
        <f t="shared" si="48"/>
        <v>0.41666666666666674</v>
      </c>
      <c r="AK22" s="96">
        <f t="shared" si="49"/>
        <v>0</v>
      </c>
      <c r="AL22" s="95">
        <f t="shared" si="50"/>
        <v>0</v>
      </c>
      <c r="AM22" s="96">
        <f t="shared" si="51"/>
        <v>0.41666666666666674</v>
      </c>
      <c r="AN22" s="96">
        <f t="shared" si="52"/>
        <v>0</v>
      </c>
      <c r="AO22" s="95">
        <f t="shared" si="53"/>
        <v>0</v>
      </c>
      <c r="AP22" s="96">
        <f t="shared" si="54"/>
        <v>0.41666666666666674</v>
      </c>
      <c r="AQ22" s="96">
        <f t="shared" si="55"/>
        <v>0</v>
      </c>
      <c r="AR22" s="95">
        <f t="shared" si="56"/>
        <v>0</v>
      </c>
      <c r="AS22" s="96">
        <f t="shared" si="57"/>
        <v>0.41666666666666674</v>
      </c>
      <c r="AT22" s="96">
        <f t="shared" si="58"/>
        <v>0</v>
      </c>
      <c r="AU22" s="95">
        <f t="shared" si="59"/>
        <v>0</v>
      </c>
      <c r="AV22" s="96">
        <f t="shared" si="60"/>
        <v>0.41666666666666674</v>
      </c>
      <c r="AW22" s="96">
        <f t="shared" si="61"/>
        <v>0</v>
      </c>
      <c r="AX22" s="95">
        <f t="shared" si="62"/>
        <v>0</v>
      </c>
      <c r="AY22" s="96">
        <f t="shared" si="63"/>
        <v>0.41666666666666674</v>
      </c>
      <c r="AZ22" s="96">
        <f t="shared" si="64"/>
        <v>0</v>
      </c>
      <c r="BA22" s="95">
        <f t="shared" si="65"/>
        <v>0</v>
      </c>
      <c r="BB22" s="96">
        <f t="shared" si="66"/>
        <v>0.41666666666666674</v>
      </c>
      <c r="BC22" s="96">
        <f t="shared" si="67"/>
        <v>0</v>
      </c>
      <c r="BD22" s="95">
        <f t="shared" si="68"/>
        <v>0</v>
      </c>
      <c r="BE22" s="96">
        <f t="shared" si="69"/>
        <v>0.41666666666666674</v>
      </c>
      <c r="BF22" s="96">
        <f t="shared" si="70"/>
        <v>0</v>
      </c>
      <c r="BG22" s="95">
        <f t="shared" si="71"/>
        <v>0</v>
      </c>
      <c r="BH22" s="96">
        <f t="shared" si="72"/>
        <v>0.41666666666666674</v>
      </c>
      <c r="BI22" s="96">
        <f t="shared" si="73"/>
        <v>0</v>
      </c>
      <c r="BJ22" s="95">
        <f t="shared" si="74"/>
        <v>0</v>
      </c>
      <c r="BK22" s="96">
        <f t="shared" si="75"/>
        <v>0.41666666666666674</v>
      </c>
      <c r="BL22" s="96">
        <f t="shared" si="76"/>
        <v>0</v>
      </c>
      <c r="BM22" s="95">
        <f t="shared" si="77"/>
        <v>0</v>
      </c>
      <c r="BN22" s="96">
        <f t="shared" si="78"/>
        <v>5.0000000000000027</v>
      </c>
      <c r="BO22" s="91">
        <f t="shared" si="27"/>
        <v>0</v>
      </c>
      <c r="BR22" s="92"/>
      <c r="BS22" s="92"/>
      <c r="BT22" s="92">
        <v>8.3333333333333339</v>
      </c>
      <c r="BU22" s="92"/>
      <c r="BV22" s="92"/>
      <c r="BW22" s="92">
        <v>8.3333333333333339</v>
      </c>
      <c r="BX22" s="92"/>
      <c r="BY22" s="92"/>
      <c r="BZ22" s="92">
        <v>8.3333333333333339</v>
      </c>
      <c r="CA22" s="92"/>
      <c r="CB22" s="92"/>
      <c r="CC22" s="92">
        <v>8.3333333333333339</v>
      </c>
      <c r="CD22" s="92"/>
      <c r="CE22" s="92"/>
      <c r="CF22" s="92">
        <v>8.3333333333333339</v>
      </c>
      <c r="CG22" s="92"/>
      <c r="CH22" s="92"/>
      <c r="CI22" s="92">
        <v>8.3333333333333339</v>
      </c>
      <c r="CJ22" s="92"/>
      <c r="CK22" s="92"/>
      <c r="CL22" s="92">
        <v>8.3333333333333339</v>
      </c>
      <c r="CM22" s="92"/>
      <c r="CN22" s="92"/>
      <c r="CO22" s="92">
        <v>8.3333333333333339</v>
      </c>
      <c r="CP22" s="92"/>
      <c r="CQ22" s="92"/>
      <c r="CR22" s="92">
        <v>8.3333333333333339</v>
      </c>
      <c r="CS22" s="92"/>
      <c r="CT22" s="92"/>
      <c r="CU22" s="92">
        <v>8.3333333333333339</v>
      </c>
      <c r="CV22" s="92"/>
      <c r="CW22" s="92"/>
      <c r="CX22" s="92">
        <v>8.3333333333333339</v>
      </c>
      <c r="CY22" s="92"/>
      <c r="CZ22" s="92"/>
      <c r="DA22" s="92">
        <v>8.3333333333333339</v>
      </c>
      <c r="DF22" s="91">
        <f t="shared" si="28"/>
        <v>0.83333333333333348</v>
      </c>
      <c r="DG22" s="91">
        <f t="shared" si="29"/>
        <v>1.2500000000000002</v>
      </c>
      <c r="DH22" s="91">
        <f t="shared" si="30"/>
        <v>1.666666666666667</v>
      </c>
      <c r="DI22" s="91">
        <f t="shared" si="31"/>
        <v>2.0833333333333339</v>
      </c>
      <c r="DJ22" s="91">
        <f t="shared" si="32"/>
        <v>2.5000000000000009</v>
      </c>
      <c r="DK22" s="91">
        <f t="shared" si="33"/>
        <v>2.9166666666666679</v>
      </c>
      <c r="DL22" s="91">
        <f t="shared" si="34"/>
        <v>3.3333333333333348</v>
      </c>
      <c r="DM22" s="91">
        <f t="shared" si="35"/>
        <v>3.7500000000000018</v>
      </c>
      <c r="DN22" s="91">
        <f t="shared" si="36"/>
        <v>4.1666666666666687</v>
      </c>
      <c r="DO22" s="91">
        <f t="shared" si="37"/>
        <v>4.5833333333333357</v>
      </c>
      <c r="DP22" s="91">
        <f t="shared" si="38"/>
        <v>5.0000000000000027</v>
      </c>
      <c r="DR22" s="92">
        <f t="shared" si="39"/>
        <v>3.3333333333333348</v>
      </c>
    </row>
    <row r="23" spans="1:122" x14ac:dyDescent="0.25">
      <c r="A23" s="80"/>
      <c r="B23" s="81">
        <v>5</v>
      </c>
      <c r="C23" s="82" t="s">
        <v>384</v>
      </c>
      <c r="D23" s="82" t="s">
        <v>385</v>
      </c>
      <c r="E23" s="82">
        <v>10</v>
      </c>
      <c r="F23" s="82" t="s">
        <v>386</v>
      </c>
      <c r="G23" s="83" t="s">
        <v>386</v>
      </c>
      <c r="H23" s="83" t="s">
        <v>386</v>
      </c>
      <c r="I23" s="83" t="s">
        <v>386</v>
      </c>
      <c r="J23" s="83" t="s">
        <v>385</v>
      </c>
      <c r="K23" s="83" t="s">
        <v>384</v>
      </c>
      <c r="L23" s="83"/>
      <c r="M23" s="97" t="s">
        <v>398</v>
      </c>
      <c r="N23" s="85"/>
      <c r="O23" s="85"/>
      <c r="P23" s="85"/>
      <c r="Q23" s="85"/>
      <c r="R23" s="85"/>
      <c r="S23" s="86"/>
      <c r="T23" s="85"/>
      <c r="U23" s="86"/>
      <c r="V23" s="86" t="s">
        <v>399</v>
      </c>
      <c r="W23" s="86"/>
      <c r="X23" s="86"/>
      <c r="Y23" s="87"/>
      <c r="Z23" s="88"/>
      <c r="AA23" s="93">
        <v>10</v>
      </c>
      <c r="AB23" s="94">
        <f t="shared" si="40"/>
        <v>0</v>
      </c>
      <c r="AC23" s="95">
        <f t="shared" si="41"/>
        <v>0</v>
      </c>
      <c r="AD23" s="96">
        <f t="shared" si="42"/>
        <v>0.83333333333333348</v>
      </c>
      <c r="AE23" s="96">
        <f t="shared" si="43"/>
        <v>0</v>
      </c>
      <c r="AF23" s="95">
        <f t="shared" si="44"/>
        <v>0</v>
      </c>
      <c r="AG23" s="96">
        <f t="shared" si="45"/>
        <v>0.83333333333333348</v>
      </c>
      <c r="AH23" s="96">
        <f t="shared" si="46"/>
        <v>0</v>
      </c>
      <c r="AI23" s="95">
        <f t="shared" si="47"/>
        <v>0</v>
      </c>
      <c r="AJ23" s="96">
        <f t="shared" si="48"/>
        <v>0.83333333333333348</v>
      </c>
      <c r="AK23" s="96">
        <f t="shared" si="49"/>
        <v>0</v>
      </c>
      <c r="AL23" s="95">
        <f t="shared" si="50"/>
        <v>0</v>
      </c>
      <c r="AM23" s="96">
        <f t="shared" si="51"/>
        <v>0.83333333333333348</v>
      </c>
      <c r="AN23" s="96">
        <f t="shared" si="52"/>
        <v>0</v>
      </c>
      <c r="AO23" s="95">
        <f t="shared" si="53"/>
        <v>0</v>
      </c>
      <c r="AP23" s="96">
        <f t="shared" si="54"/>
        <v>0.83333333333333348</v>
      </c>
      <c r="AQ23" s="96">
        <f t="shared" si="55"/>
        <v>0</v>
      </c>
      <c r="AR23" s="95">
        <f t="shared" si="56"/>
        <v>0</v>
      </c>
      <c r="AS23" s="96">
        <f t="shared" si="57"/>
        <v>0.83333333333333348</v>
      </c>
      <c r="AT23" s="96">
        <f t="shared" si="58"/>
        <v>0</v>
      </c>
      <c r="AU23" s="95">
        <f t="shared" si="59"/>
        <v>0</v>
      </c>
      <c r="AV23" s="96">
        <f t="shared" si="60"/>
        <v>0.83333333333333348</v>
      </c>
      <c r="AW23" s="96">
        <f t="shared" si="61"/>
        <v>0</v>
      </c>
      <c r="AX23" s="95">
        <f t="shared" si="62"/>
        <v>0</v>
      </c>
      <c r="AY23" s="96">
        <f t="shared" si="63"/>
        <v>0.83333333333333348</v>
      </c>
      <c r="AZ23" s="96">
        <f t="shared" si="64"/>
        <v>0</v>
      </c>
      <c r="BA23" s="95">
        <f t="shared" si="65"/>
        <v>0</v>
      </c>
      <c r="BB23" s="96">
        <f t="shared" si="66"/>
        <v>0.83333333333333348</v>
      </c>
      <c r="BC23" s="96">
        <f t="shared" si="67"/>
        <v>0</v>
      </c>
      <c r="BD23" s="95">
        <f t="shared" si="68"/>
        <v>0</v>
      </c>
      <c r="BE23" s="96">
        <f t="shared" si="69"/>
        <v>0.83333333333333348</v>
      </c>
      <c r="BF23" s="96">
        <f t="shared" si="70"/>
        <v>0</v>
      </c>
      <c r="BG23" s="95">
        <f t="shared" si="71"/>
        <v>0</v>
      </c>
      <c r="BH23" s="96">
        <f t="shared" si="72"/>
        <v>0.83333333333333348</v>
      </c>
      <c r="BI23" s="96">
        <f t="shared" si="73"/>
        <v>0</v>
      </c>
      <c r="BJ23" s="95">
        <f t="shared" si="74"/>
        <v>0</v>
      </c>
      <c r="BK23" s="96">
        <f t="shared" si="75"/>
        <v>0.83333333333333348</v>
      </c>
      <c r="BL23" s="96">
        <f t="shared" si="76"/>
        <v>0</v>
      </c>
      <c r="BM23" s="95">
        <f t="shared" si="77"/>
        <v>0</v>
      </c>
      <c r="BN23" s="96">
        <f t="shared" si="78"/>
        <v>10.000000000000005</v>
      </c>
      <c r="BO23" s="91">
        <f t="shared" si="27"/>
        <v>0</v>
      </c>
      <c r="BR23" s="92"/>
      <c r="BS23" s="92"/>
      <c r="BT23" s="92">
        <v>8.3333333333333339</v>
      </c>
      <c r="BU23" s="92"/>
      <c r="BV23" s="92"/>
      <c r="BW23" s="92">
        <v>8.3333333333333339</v>
      </c>
      <c r="BX23" s="92"/>
      <c r="BY23" s="92"/>
      <c r="BZ23" s="92">
        <v>8.3333333333333339</v>
      </c>
      <c r="CA23" s="92"/>
      <c r="CB23" s="92"/>
      <c r="CC23" s="92">
        <v>8.3333333333333339</v>
      </c>
      <c r="CD23" s="92"/>
      <c r="CE23" s="92"/>
      <c r="CF23" s="92">
        <v>8.3333333333333339</v>
      </c>
      <c r="CG23" s="92"/>
      <c r="CH23" s="92"/>
      <c r="CI23" s="92">
        <v>8.3333333333333339</v>
      </c>
      <c r="CJ23" s="92"/>
      <c r="CK23" s="92"/>
      <c r="CL23" s="92">
        <v>8.3333333333333339</v>
      </c>
      <c r="CM23" s="92"/>
      <c r="CN23" s="92"/>
      <c r="CO23" s="92">
        <v>8.3333333333333339</v>
      </c>
      <c r="CP23" s="92"/>
      <c r="CQ23" s="92"/>
      <c r="CR23" s="92">
        <v>8.3333333333333339</v>
      </c>
      <c r="CS23" s="92"/>
      <c r="CT23" s="92"/>
      <c r="CU23" s="92">
        <v>8.3333333333333339</v>
      </c>
      <c r="CV23" s="92"/>
      <c r="CW23" s="92"/>
      <c r="CX23" s="92">
        <v>8.3333333333333339</v>
      </c>
      <c r="CY23" s="92"/>
      <c r="CZ23" s="92"/>
      <c r="DA23" s="92">
        <v>8.3333333333333339</v>
      </c>
      <c r="DF23" s="91">
        <f t="shared" si="28"/>
        <v>1.666666666666667</v>
      </c>
      <c r="DG23" s="91">
        <f t="shared" si="29"/>
        <v>2.5000000000000004</v>
      </c>
      <c r="DH23" s="91">
        <f t="shared" si="30"/>
        <v>3.3333333333333339</v>
      </c>
      <c r="DI23" s="91">
        <f t="shared" si="31"/>
        <v>4.1666666666666679</v>
      </c>
      <c r="DJ23" s="91">
        <f t="shared" si="32"/>
        <v>5.0000000000000018</v>
      </c>
      <c r="DK23" s="91">
        <f t="shared" si="33"/>
        <v>5.8333333333333357</v>
      </c>
      <c r="DL23" s="91">
        <f t="shared" si="34"/>
        <v>6.6666666666666696</v>
      </c>
      <c r="DM23" s="91">
        <f t="shared" si="35"/>
        <v>7.5000000000000036</v>
      </c>
      <c r="DN23" s="91">
        <f t="shared" si="36"/>
        <v>8.3333333333333375</v>
      </c>
      <c r="DO23" s="91">
        <f t="shared" si="37"/>
        <v>9.1666666666666714</v>
      </c>
      <c r="DP23" s="91">
        <f t="shared" si="38"/>
        <v>10.000000000000005</v>
      </c>
      <c r="DR23" s="92">
        <f t="shared" si="39"/>
        <v>6.6666666666666696</v>
      </c>
    </row>
    <row r="24" spans="1:122" x14ac:dyDescent="0.25">
      <c r="A24" s="80"/>
      <c r="B24" s="81">
        <v>5</v>
      </c>
      <c r="C24" s="82" t="s">
        <v>384</v>
      </c>
      <c r="D24" s="82" t="s">
        <v>385</v>
      </c>
      <c r="E24" s="82">
        <v>10</v>
      </c>
      <c r="F24" s="82" t="s">
        <v>386</v>
      </c>
      <c r="G24" s="83" t="s">
        <v>386</v>
      </c>
      <c r="H24" s="83" t="s">
        <v>386</v>
      </c>
      <c r="I24" s="83" t="s">
        <v>386</v>
      </c>
      <c r="J24" s="83" t="s">
        <v>385</v>
      </c>
      <c r="K24" s="83" t="s">
        <v>400</v>
      </c>
      <c r="L24" s="83"/>
      <c r="M24" s="97" t="s">
        <v>401</v>
      </c>
      <c r="N24" s="85"/>
      <c r="O24" s="85"/>
      <c r="P24" s="85"/>
      <c r="Q24" s="85"/>
      <c r="R24" s="85"/>
      <c r="S24" s="86"/>
      <c r="T24" s="85"/>
      <c r="U24" s="86"/>
      <c r="V24" s="86" t="s">
        <v>402</v>
      </c>
      <c r="W24" s="86"/>
      <c r="X24" s="86"/>
      <c r="Y24" s="87"/>
      <c r="Z24" s="88"/>
      <c r="AA24" s="93">
        <v>0</v>
      </c>
      <c r="AB24" s="94">
        <f t="shared" si="40"/>
        <v>0</v>
      </c>
      <c r="AC24" s="95">
        <f t="shared" si="41"/>
        <v>0</v>
      </c>
      <c r="AD24" s="96">
        <f t="shared" si="42"/>
        <v>0</v>
      </c>
      <c r="AE24" s="96">
        <f t="shared" si="43"/>
        <v>0</v>
      </c>
      <c r="AF24" s="95">
        <f t="shared" si="44"/>
        <v>0</v>
      </c>
      <c r="AG24" s="96">
        <f t="shared" si="45"/>
        <v>0</v>
      </c>
      <c r="AH24" s="96">
        <f t="shared" si="46"/>
        <v>0</v>
      </c>
      <c r="AI24" s="95">
        <f t="shared" si="47"/>
        <v>0</v>
      </c>
      <c r="AJ24" s="96">
        <f t="shared" si="48"/>
        <v>0</v>
      </c>
      <c r="AK24" s="96">
        <f t="shared" si="49"/>
        <v>0</v>
      </c>
      <c r="AL24" s="95">
        <f t="shared" si="50"/>
        <v>0</v>
      </c>
      <c r="AM24" s="96">
        <f t="shared" si="51"/>
        <v>0</v>
      </c>
      <c r="AN24" s="96">
        <f t="shared" si="52"/>
        <v>0</v>
      </c>
      <c r="AO24" s="95">
        <f t="shared" si="53"/>
        <v>0</v>
      </c>
      <c r="AP24" s="96">
        <f t="shared" si="54"/>
        <v>0</v>
      </c>
      <c r="AQ24" s="96">
        <f t="shared" si="55"/>
        <v>0</v>
      </c>
      <c r="AR24" s="95">
        <f t="shared" si="56"/>
        <v>0</v>
      </c>
      <c r="AS24" s="96">
        <f t="shared" si="57"/>
        <v>0</v>
      </c>
      <c r="AT24" s="96">
        <f t="shared" si="58"/>
        <v>0</v>
      </c>
      <c r="AU24" s="95">
        <f t="shared" si="59"/>
        <v>0</v>
      </c>
      <c r="AV24" s="96">
        <f t="shared" si="60"/>
        <v>0</v>
      </c>
      <c r="AW24" s="96">
        <f t="shared" si="61"/>
        <v>0</v>
      </c>
      <c r="AX24" s="95">
        <f t="shared" si="62"/>
        <v>0</v>
      </c>
      <c r="AY24" s="96">
        <f t="shared" si="63"/>
        <v>0</v>
      </c>
      <c r="AZ24" s="96">
        <f t="shared" si="64"/>
        <v>0</v>
      </c>
      <c r="BA24" s="95">
        <f t="shared" si="65"/>
        <v>0</v>
      </c>
      <c r="BB24" s="96">
        <f t="shared" si="66"/>
        <v>0</v>
      </c>
      <c r="BC24" s="96">
        <f t="shared" si="67"/>
        <v>0</v>
      </c>
      <c r="BD24" s="95">
        <f t="shared" si="68"/>
        <v>0</v>
      </c>
      <c r="BE24" s="96">
        <f t="shared" si="69"/>
        <v>0</v>
      </c>
      <c r="BF24" s="96">
        <f t="shared" si="70"/>
        <v>0</v>
      </c>
      <c r="BG24" s="95">
        <f t="shared" si="71"/>
        <v>0</v>
      </c>
      <c r="BH24" s="96">
        <f t="shared" si="72"/>
        <v>0</v>
      </c>
      <c r="BI24" s="96">
        <f t="shared" si="73"/>
        <v>0</v>
      </c>
      <c r="BJ24" s="95">
        <f t="shared" si="74"/>
        <v>0</v>
      </c>
      <c r="BK24" s="96">
        <f t="shared" si="75"/>
        <v>0</v>
      </c>
      <c r="BL24" s="96">
        <f t="shared" si="76"/>
        <v>0</v>
      </c>
      <c r="BM24" s="95">
        <f t="shared" si="77"/>
        <v>0</v>
      </c>
      <c r="BN24" s="96">
        <f t="shared" si="78"/>
        <v>0</v>
      </c>
      <c r="BO24" s="91">
        <f t="shared" si="27"/>
        <v>0</v>
      </c>
      <c r="BR24" s="92"/>
      <c r="BS24" s="92"/>
      <c r="BT24" s="92">
        <v>8.3333333333333339</v>
      </c>
      <c r="BU24" s="92"/>
      <c r="BV24" s="92"/>
      <c r="BW24" s="92">
        <v>8.3333333333333339</v>
      </c>
      <c r="BX24" s="92"/>
      <c r="BY24" s="92"/>
      <c r="BZ24" s="92">
        <v>8.3333333333333339</v>
      </c>
      <c r="CA24" s="92"/>
      <c r="CB24" s="92"/>
      <c r="CC24" s="92">
        <v>8.3333333333333339</v>
      </c>
      <c r="CD24" s="92"/>
      <c r="CE24" s="92"/>
      <c r="CF24" s="92">
        <v>8.3333333333333339</v>
      </c>
      <c r="CG24" s="92"/>
      <c r="CH24" s="92"/>
      <c r="CI24" s="92">
        <v>8.3333333333333339</v>
      </c>
      <c r="CJ24" s="92"/>
      <c r="CK24" s="92"/>
      <c r="CL24" s="92">
        <v>8.3333333333333339</v>
      </c>
      <c r="CM24" s="92"/>
      <c r="CN24" s="92"/>
      <c r="CO24" s="92">
        <v>8.3333333333333339</v>
      </c>
      <c r="CP24" s="92"/>
      <c r="CQ24" s="92"/>
      <c r="CR24" s="92">
        <v>8.3333333333333339</v>
      </c>
      <c r="CS24" s="92"/>
      <c r="CT24" s="92"/>
      <c r="CU24" s="92">
        <v>8.3333333333333339</v>
      </c>
      <c r="CV24" s="92"/>
      <c r="CW24" s="92"/>
      <c r="CX24" s="92">
        <v>8.3333333333333339</v>
      </c>
      <c r="CY24" s="92"/>
      <c r="CZ24" s="92"/>
      <c r="DA24" s="92">
        <v>8.3333333333333339</v>
      </c>
      <c r="DF24" s="91">
        <f t="shared" si="28"/>
        <v>0</v>
      </c>
      <c r="DG24" s="91">
        <f t="shared" si="29"/>
        <v>0</v>
      </c>
      <c r="DH24" s="91">
        <f t="shared" si="30"/>
        <v>0</v>
      </c>
      <c r="DI24" s="91">
        <f t="shared" si="31"/>
        <v>0</v>
      </c>
      <c r="DJ24" s="91">
        <f t="shared" si="32"/>
        <v>0</v>
      </c>
      <c r="DK24" s="91">
        <f t="shared" si="33"/>
        <v>0</v>
      </c>
      <c r="DL24" s="91">
        <f t="shared" si="34"/>
        <v>0</v>
      </c>
      <c r="DM24" s="91">
        <f t="shared" si="35"/>
        <v>0</v>
      </c>
      <c r="DN24" s="91">
        <f t="shared" si="36"/>
        <v>0</v>
      </c>
      <c r="DO24" s="91">
        <f t="shared" si="37"/>
        <v>0</v>
      </c>
      <c r="DP24" s="91">
        <f t="shared" si="38"/>
        <v>0</v>
      </c>
      <c r="DR24" s="92">
        <f t="shared" si="39"/>
        <v>0</v>
      </c>
    </row>
    <row r="25" spans="1:122" x14ac:dyDescent="0.25">
      <c r="A25" s="80"/>
      <c r="B25" s="81">
        <v>5</v>
      </c>
      <c r="C25" s="82" t="s">
        <v>384</v>
      </c>
      <c r="D25" s="82" t="s">
        <v>385</v>
      </c>
      <c r="E25" s="82">
        <v>10</v>
      </c>
      <c r="F25" s="82" t="s">
        <v>386</v>
      </c>
      <c r="G25" s="83" t="s">
        <v>386</v>
      </c>
      <c r="H25" s="83" t="s">
        <v>386</v>
      </c>
      <c r="I25" s="83" t="s">
        <v>386</v>
      </c>
      <c r="J25" s="83" t="s">
        <v>385</v>
      </c>
      <c r="K25" s="83" t="s">
        <v>403</v>
      </c>
      <c r="L25" s="83"/>
      <c r="M25" s="97" t="s">
        <v>404</v>
      </c>
      <c r="N25" s="85"/>
      <c r="O25" s="85"/>
      <c r="P25" s="85"/>
      <c r="Q25" s="85"/>
      <c r="R25" s="85"/>
      <c r="S25" s="86"/>
      <c r="T25" s="85"/>
      <c r="U25" s="86"/>
      <c r="V25" s="86" t="s">
        <v>405</v>
      </c>
      <c r="W25" s="86"/>
      <c r="X25" s="86"/>
      <c r="Y25" s="87"/>
      <c r="Z25" s="88"/>
      <c r="AA25" s="93">
        <v>0</v>
      </c>
      <c r="AB25" s="94">
        <f t="shared" si="40"/>
        <v>0</v>
      </c>
      <c r="AC25" s="95">
        <f t="shared" si="41"/>
        <v>0</v>
      </c>
      <c r="AD25" s="96">
        <f t="shared" si="42"/>
        <v>0</v>
      </c>
      <c r="AE25" s="96">
        <f t="shared" si="43"/>
        <v>0</v>
      </c>
      <c r="AF25" s="95">
        <f t="shared" si="44"/>
        <v>0</v>
      </c>
      <c r="AG25" s="96">
        <f t="shared" si="45"/>
        <v>0</v>
      </c>
      <c r="AH25" s="96">
        <f t="shared" si="46"/>
        <v>0</v>
      </c>
      <c r="AI25" s="95">
        <f t="shared" si="47"/>
        <v>0</v>
      </c>
      <c r="AJ25" s="96">
        <f t="shared" si="48"/>
        <v>0</v>
      </c>
      <c r="AK25" s="96">
        <f t="shared" si="49"/>
        <v>0</v>
      </c>
      <c r="AL25" s="95">
        <f t="shared" si="50"/>
        <v>0</v>
      </c>
      <c r="AM25" s="96">
        <f t="shared" si="51"/>
        <v>0</v>
      </c>
      <c r="AN25" s="96">
        <f t="shared" si="52"/>
        <v>0</v>
      </c>
      <c r="AO25" s="95">
        <f t="shared" si="53"/>
        <v>0</v>
      </c>
      <c r="AP25" s="96">
        <f t="shared" si="54"/>
        <v>0</v>
      </c>
      <c r="AQ25" s="96">
        <f t="shared" si="55"/>
        <v>0</v>
      </c>
      <c r="AR25" s="95">
        <f t="shared" si="56"/>
        <v>0</v>
      </c>
      <c r="AS25" s="96">
        <f t="shared" si="57"/>
        <v>0</v>
      </c>
      <c r="AT25" s="96">
        <f t="shared" si="58"/>
        <v>0</v>
      </c>
      <c r="AU25" s="95">
        <f t="shared" si="59"/>
        <v>0</v>
      </c>
      <c r="AV25" s="96">
        <f t="shared" si="60"/>
        <v>0</v>
      </c>
      <c r="AW25" s="96">
        <f t="shared" si="61"/>
        <v>0</v>
      </c>
      <c r="AX25" s="95">
        <f t="shared" si="62"/>
        <v>0</v>
      </c>
      <c r="AY25" s="96">
        <f t="shared" si="63"/>
        <v>0</v>
      </c>
      <c r="AZ25" s="96">
        <f t="shared" si="64"/>
        <v>0</v>
      </c>
      <c r="BA25" s="95">
        <f t="shared" si="65"/>
        <v>0</v>
      </c>
      <c r="BB25" s="96">
        <f t="shared" si="66"/>
        <v>0</v>
      </c>
      <c r="BC25" s="96">
        <f t="shared" si="67"/>
        <v>0</v>
      </c>
      <c r="BD25" s="95">
        <f t="shared" si="68"/>
        <v>0</v>
      </c>
      <c r="BE25" s="96">
        <f t="shared" si="69"/>
        <v>0</v>
      </c>
      <c r="BF25" s="96">
        <f t="shared" si="70"/>
        <v>0</v>
      </c>
      <c r="BG25" s="95">
        <f t="shared" si="71"/>
        <v>0</v>
      </c>
      <c r="BH25" s="96">
        <f t="shared" si="72"/>
        <v>0</v>
      </c>
      <c r="BI25" s="96">
        <f t="shared" si="73"/>
        <v>0</v>
      </c>
      <c r="BJ25" s="95">
        <f t="shared" si="74"/>
        <v>0</v>
      </c>
      <c r="BK25" s="96">
        <f t="shared" si="75"/>
        <v>0</v>
      </c>
      <c r="BL25" s="96">
        <f t="shared" si="76"/>
        <v>0</v>
      </c>
      <c r="BM25" s="95">
        <f t="shared" si="77"/>
        <v>0</v>
      </c>
      <c r="BN25" s="96">
        <f t="shared" si="78"/>
        <v>0</v>
      </c>
      <c r="BO25" s="91">
        <f t="shared" si="27"/>
        <v>0</v>
      </c>
      <c r="BR25" s="92"/>
      <c r="BS25" s="92"/>
      <c r="BT25" s="92">
        <v>8.3333333333333339</v>
      </c>
      <c r="BU25" s="92"/>
      <c r="BV25" s="92"/>
      <c r="BW25" s="92">
        <v>8.3333333333333339</v>
      </c>
      <c r="BX25" s="92"/>
      <c r="BY25" s="92"/>
      <c r="BZ25" s="92">
        <v>8.3333333333333339</v>
      </c>
      <c r="CA25" s="92"/>
      <c r="CB25" s="92"/>
      <c r="CC25" s="92">
        <v>8.3333333333333339</v>
      </c>
      <c r="CD25" s="92"/>
      <c r="CE25" s="92"/>
      <c r="CF25" s="92">
        <v>8.3333333333333339</v>
      </c>
      <c r="CG25" s="92"/>
      <c r="CH25" s="92"/>
      <c r="CI25" s="92">
        <v>8.3333333333333339</v>
      </c>
      <c r="CJ25" s="92"/>
      <c r="CK25" s="92"/>
      <c r="CL25" s="92">
        <v>8.3333333333333339</v>
      </c>
      <c r="CM25" s="92"/>
      <c r="CN25" s="92"/>
      <c r="CO25" s="92">
        <v>8.3333333333333339</v>
      </c>
      <c r="CP25" s="92"/>
      <c r="CQ25" s="92"/>
      <c r="CR25" s="92">
        <v>8.3333333333333339</v>
      </c>
      <c r="CS25" s="92"/>
      <c r="CT25" s="92"/>
      <c r="CU25" s="92">
        <v>8.3333333333333339</v>
      </c>
      <c r="CV25" s="92"/>
      <c r="CW25" s="92"/>
      <c r="CX25" s="92">
        <v>8.3333333333333339</v>
      </c>
      <c r="CY25" s="92"/>
      <c r="CZ25" s="92"/>
      <c r="DA25" s="92">
        <v>8.3333333333333339</v>
      </c>
      <c r="DF25" s="91">
        <f t="shared" si="28"/>
        <v>0</v>
      </c>
      <c r="DG25" s="91">
        <f t="shared" si="29"/>
        <v>0</v>
      </c>
      <c r="DH25" s="91">
        <f t="shared" si="30"/>
        <v>0</v>
      </c>
      <c r="DI25" s="91">
        <f t="shared" si="31"/>
        <v>0</v>
      </c>
      <c r="DJ25" s="91">
        <f t="shared" si="32"/>
        <v>0</v>
      </c>
      <c r="DK25" s="91">
        <f t="shared" si="33"/>
        <v>0</v>
      </c>
      <c r="DL25" s="91">
        <f t="shared" si="34"/>
        <v>0</v>
      </c>
      <c r="DM25" s="91">
        <f t="shared" si="35"/>
        <v>0</v>
      </c>
      <c r="DN25" s="91">
        <f t="shared" si="36"/>
        <v>0</v>
      </c>
      <c r="DO25" s="91">
        <f t="shared" si="37"/>
        <v>0</v>
      </c>
      <c r="DP25" s="91">
        <f t="shared" si="38"/>
        <v>0</v>
      </c>
      <c r="DR25" s="92">
        <f t="shared" si="39"/>
        <v>0</v>
      </c>
    </row>
    <row r="26" spans="1:122" x14ac:dyDescent="0.25">
      <c r="A26" s="80"/>
      <c r="B26" s="81">
        <v>5</v>
      </c>
      <c r="C26" s="82" t="s">
        <v>384</v>
      </c>
      <c r="D26" s="82" t="s">
        <v>385</v>
      </c>
      <c r="E26" s="82">
        <v>10</v>
      </c>
      <c r="F26" s="82" t="s">
        <v>386</v>
      </c>
      <c r="G26" s="83" t="s">
        <v>386</v>
      </c>
      <c r="H26" s="83" t="s">
        <v>386</v>
      </c>
      <c r="I26" s="83" t="s">
        <v>386</v>
      </c>
      <c r="J26" s="83" t="s">
        <v>385</v>
      </c>
      <c r="K26" s="83" t="s">
        <v>406</v>
      </c>
      <c r="L26" s="83"/>
      <c r="M26" s="97"/>
      <c r="N26" s="85"/>
      <c r="O26" s="85"/>
      <c r="P26" s="85"/>
      <c r="Q26" s="85"/>
      <c r="R26" s="85"/>
      <c r="S26" s="86"/>
      <c r="T26" s="85"/>
      <c r="U26" s="86"/>
      <c r="V26" s="86" t="s">
        <v>407</v>
      </c>
      <c r="W26" s="86"/>
      <c r="X26" s="86"/>
      <c r="Y26" s="87"/>
      <c r="Z26" s="88"/>
      <c r="AA26" s="93">
        <v>0</v>
      </c>
      <c r="AB26" s="94">
        <f t="shared" si="40"/>
        <v>0</v>
      </c>
      <c r="AC26" s="95">
        <f t="shared" si="41"/>
        <v>0</v>
      </c>
      <c r="AD26" s="96">
        <f t="shared" si="42"/>
        <v>0</v>
      </c>
      <c r="AE26" s="96">
        <f t="shared" si="43"/>
        <v>0</v>
      </c>
      <c r="AF26" s="95">
        <f t="shared" si="44"/>
        <v>0</v>
      </c>
      <c r="AG26" s="96">
        <f t="shared" si="45"/>
        <v>0</v>
      </c>
      <c r="AH26" s="96">
        <f t="shared" si="46"/>
        <v>0</v>
      </c>
      <c r="AI26" s="95">
        <f t="shared" si="47"/>
        <v>0</v>
      </c>
      <c r="AJ26" s="96">
        <f t="shared" si="48"/>
        <v>0</v>
      </c>
      <c r="AK26" s="96">
        <f t="shared" si="49"/>
        <v>0</v>
      </c>
      <c r="AL26" s="95">
        <f t="shared" si="50"/>
        <v>0</v>
      </c>
      <c r="AM26" s="96">
        <f t="shared" si="51"/>
        <v>0</v>
      </c>
      <c r="AN26" s="96">
        <f t="shared" si="52"/>
        <v>0</v>
      </c>
      <c r="AO26" s="95">
        <f t="shared" si="53"/>
        <v>0</v>
      </c>
      <c r="AP26" s="96">
        <f t="shared" si="54"/>
        <v>0</v>
      </c>
      <c r="AQ26" s="96">
        <f t="shared" si="55"/>
        <v>0</v>
      </c>
      <c r="AR26" s="95">
        <f t="shared" si="56"/>
        <v>0</v>
      </c>
      <c r="AS26" s="96">
        <f t="shared" si="57"/>
        <v>0</v>
      </c>
      <c r="AT26" s="96">
        <f t="shared" si="58"/>
        <v>0</v>
      </c>
      <c r="AU26" s="95">
        <f t="shared" si="59"/>
        <v>0</v>
      </c>
      <c r="AV26" s="96">
        <f t="shared" si="60"/>
        <v>0</v>
      </c>
      <c r="AW26" s="96">
        <f t="shared" si="61"/>
        <v>0</v>
      </c>
      <c r="AX26" s="95">
        <f t="shared" si="62"/>
        <v>0</v>
      </c>
      <c r="AY26" s="96">
        <f t="shared" si="63"/>
        <v>0</v>
      </c>
      <c r="AZ26" s="96">
        <f t="shared" si="64"/>
        <v>0</v>
      </c>
      <c r="BA26" s="95">
        <f t="shared" si="65"/>
        <v>0</v>
      </c>
      <c r="BB26" s="96">
        <f t="shared" si="66"/>
        <v>0</v>
      </c>
      <c r="BC26" s="96">
        <f t="shared" si="67"/>
        <v>0</v>
      </c>
      <c r="BD26" s="95">
        <f t="shared" si="68"/>
        <v>0</v>
      </c>
      <c r="BE26" s="96">
        <f t="shared" si="69"/>
        <v>0</v>
      </c>
      <c r="BF26" s="96">
        <f t="shared" si="70"/>
        <v>0</v>
      </c>
      <c r="BG26" s="95">
        <f t="shared" si="71"/>
        <v>0</v>
      </c>
      <c r="BH26" s="96">
        <f t="shared" si="72"/>
        <v>0</v>
      </c>
      <c r="BI26" s="96">
        <f t="shared" si="73"/>
        <v>0</v>
      </c>
      <c r="BJ26" s="95">
        <f t="shared" si="74"/>
        <v>0</v>
      </c>
      <c r="BK26" s="96">
        <f t="shared" si="75"/>
        <v>0</v>
      </c>
      <c r="BL26" s="96">
        <f t="shared" si="76"/>
        <v>0</v>
      </c>
      <c r="BM26" s="95">
        <f t="shared" si="77"/>
        <v>0</v>
      </c>
      <c r="BN26" s="96">
        <f t="shared" si="78"/>
        <v>0</v>
      </c>
      <c r="BO26" s="91">
        <f t="shared" si="27"/>
        <v>0</v>
      </c>
      <c r="BR26" s="92"/>
      <c r="BS26" s="92"/>
      <c r="BT26" s="92">
        <v>8.3333333333333339</v>
      </c>
      <c r="BU26" s="92"/>
      <c r="BV26" s="92"/>
      <c r="BW26" s="92">
        <v>8.3333333333333339</v>
      </c>
      <c r="BX26" s="92"/>
      <c r="BY26" s="92"/>
      <c r="BZ26" s="92">
        <v>8.3333333333333339</v>
      </c>
      <c r="CA26" s="92"/>
      <c r="CB26" s="92"/>
      <c r="CC26" s="92">
        <v>8.3333333333333339</v>
      </c>
      <c r="CD26" s="92"/>
      <c r="CE26" s="92"/>
      <c r="CF26" s="92">
        <v>8.3333333333333339</v>
      </c>
      <c r="CG26" s="92"/>
      <c r="CH26" s="92"/>
      <c r="CI26" s="92">
        <v>8.3333333333333339</v>
      </c>
      <c r="CJ26" s="92"/>
      <c r="CK26" s="92"/>
      <c r="CL26" s="92">
        <v>8.3333333333333339</v>
      </c>
      <c r="CM26" s="92"/>
      <c r="CN26" s="92"/>
      <c r="CO26" s="92">
        <v>8.3333333333333339</v>
      </c>
      <c r="CP26" s="92"/>
      <c r="CQ26" s="92"/>
      <c r="CR26" s="92">
        <v>8.3333333333333339</v>
      </c>
      <c r="CS26" s="92"/>
      <c r="CT26" s="92"/>
      <c r="CU26" s="92">
        <v>8.3333333333333339</v>
      </c>
      <c r="CV26" s="92"/>
      <c r="CW26" s="92"/>
      <c r="CX26" s="92">
        <v>8.3333333333333339</v>
      </c>
      <c r="CY26" s="92"/>
      <c r="CZ26" s="92"/>
      <c r="DA26" s="92">
        <v>8.3333333333333339</v>
      </c>
      <c r="DF26" s="91">
        <f t="shared" si="28"/>
        <v>0</v>
      </c>
      <c r="DG26" s="91">
        <f t="shared" si="29"/>
        <v>0</v>
      </c>
      <c r="DH26" s="91">
        <f t="shared" si="30"/>
        <v>0</v>
      </c>
      <c r="DI26" s="91">
        <f t="shared" si="31"/>
        <v>0</v>
      </c>
      <c r="DJ26" s="91">
        <f t="shared" si="32"/>
        <v>0</v>
      </c>
      <c r="DK26" s="91">
        <f t="shared" si="33"/>
        <v>0</v>
      </c>
      <c r="DL26" s="91">
        <f t="shared" si="34"/>
        <v>0</v>
      </c>
      <c r="DM26" s="91">
        <f t="shared" si="35"/>
        <v>0</v>
      </c>
      <c r="DN26" s="91">
        <f t="shared" si="36"/>
        <v>0</v>
      </c>
      <c r="DO26" s="91">
        <f t="shared" si="37"/>
        <v>0</v>
      </c>
      <c r="DP26" s="91">
        <f t="shared" si="38"/>
        <v>0</v>
      </c>
      <c r="DR26" s="92">
        <f t="shared" si="39"/>
        <v>0</v>
      </c>
    </row>
    <row r="27" spans="1:122" x14ac:dyDescent="0.25">
      <c r="A27" s="80"/>
      <c r="B27" s="81">
        <v>5</v>
      </c>
      <c r="C27" s="82" t="s">
        <v>384</v>
      </c>
      <c r="D27" s="82" t="s">
        <v>385</v>
      </c>
      <c r="E27" s="82">
        <v>10</v>
      </c>
      <c r="F27" s="82" t="s">
        <v>386</v>
      </c>
      <c r="G27" s="83" t="s">
        <v>386</v>
      </c>
      <c r="H27" s="83" t="s">
        <v>386</v>
      </c>
      <c r="I27" s="83" t="s">
        <v>386</v>
      </c>
      <c r="J27" s="83" t="s">
        <v>385</v>
      </c>
      <c r="K27" s="83" t="s">
        <v>408</v>
      </c>
      <c r="L27" s="83"/>
      <c r="M27" s="97" t="s">
        <v>409</v>
      </c>
      <c r="N27" s="85"/>
      <c r="O27" s="85"/>
      <c r="P27" s="85"/>
      <c r="Q27" s="85"/>
      <c r="R27" s="85"/>
      <c r="S27" s="86"/>
      <c r="T27" s="85"/>
      <c r="U27" s="86"/>
      <c r="V27" s="86" t="s">
        <v>410</v>
      </c>
      <c r="W27" s="86"/>
      <c r="X27" s="86"/>
      <c r="Y27" s="87"/>
      <c r="Z27" s="88"/>
      <c r="AA27" s="93">
        <v>0</v>
      </c>
      <c r="AB27" s="94">
        <f t="shared" si="40"/>
        <v>0</v>
      </c>
      <c r="AC27" s="95">
        <f t="shared" si="41"/>
        <v>0</v>
      </c>
      <c r="AD27" s="96">
        <f t="shared" si="42"/>
        <v>0</v>
      </c>
      <c r="AE27" s="96">
        <f t="shared" si="43"/>
        <v>0</v>
      </c>
      <c r="AF27" s="95">
        <f t="shared" si="44"/>
        <v>0</v>
      </c>
      <c r="AG27" s="96">
        <f t="shared" si="45"/>
        <v>0</v>
      </c>
      <c r="AH27" s="96">
        <f t="shared" si="46"/>
        <v>0</v>
      </c>
      <c r="AI27" s="95">
        <f t="shared" si="47"/>
        <v>0</v>
      </c>
      <c r="AJ27" s="96">
        <f t="shared" si="48"/>
        <v>0</v>
      </c>
      <c r="AK27" s="96">
        <f t="shared" si="49"/>
        <v>0</v>
      </c>
      <c r="AL27" s="95">
        <f t="shared" si="50"/>
        <v>0</v>
      </c>
      <c r="AM27" s="96">
        <f t="shared" si="51"/>
        <v>0</v>
      </c>
      <c r="AN27" s="96">
        <f t="shared" si="52"/>
        <v>0</v>
      </c>
      <c r="AO27" s="95">
        <f t="shared" si="53"/>
        <v>0</v>
      </c>
      <c r="AP27" s="96">
        <f t="shared" si="54"/>
        <v>0</v>
      </c>
      <c r="AQ27" s="96">
        <f t="shared" si="55"/>
        <v>0</v>
      </c>
      <c r="AR27" s="95">
        <f t="shared" si="56"/>
        <v>0</v>
      </c>
      <c r="AS27" s="96">
        <f t="shared" si="57"/>
        <v>0</v>
      </c>
      <c r="AT27" s="96">
        <f t="shared" si="58"/>
        <v>0</v>
      </c>
      <c r="AU27" s="95">
        <f t="shared" si="59"/>
        <v>0</v>
      </c>
      <c r="AV27" s="96">
        <f t="shared" si="60"/>
        <v>0</v>
      </c>
      <c r="AW27" s="96">
        <f t="shared" si="61"/>
        <v>0</v>
      </c>
      <c r="AX27" s="95">
        <f t="shared" si="62"/>
        <v>0</v>
      </c>
      <c r="AY27" s="96">
        <f t="shared" si="63"/>
        <v>0</v>
      </c>
      <c r="AZ27" s="96">
        <f t="shared" si="64"/>
        <v>0</v>
      </c>
      <c r="BA27" s="95">
        <f t="shared" si="65"/>
        <v>0</v>
      </c>
      <c r="BB27" s="96">
        <f t="shared" si="66"/>
        <v>0</v>
      </c>
      <c r="BC27" s="96">
        <f t="shared" si="67"/>
        <v>0</v>
      </c>
      <c r="BD27" s="95">
        <f t="shared" si="68"/>
        <v>0</v>
      </c>
      <c r="BE27" s="96">
        <f t="shared" si="69"/>
        <v>0</v>
      </c>
      <c r="BF27" s="96">
        <f t="shared" si="70"/>
        <v>0</v>
      </c>
      <c r="BG27" s="95">
        <f t="shared" si="71"/>
        <v>0</v>
      </c>
      <c r="BH27" s="96">
        <f t="shared" si="72"/>
        <v>0</v>
      </c>
      <c r="BI27" s="96">
        <f t="shared" si="73"/>
        <v>0</v>
      </c>
      <c r="BJ27" s="95">
        <f t="shared" si="74"/>
        <v>0</v>
      </c>
      <c r="BK27" s="96">
        <f t="shared" si="75"/>
        <v>0</v>
      </c>
      <c r="BL27" s="96">
        <f t="shared" si="76"/>
        <v>0</v>
      </c>
      <c r="BM27" s="95">
        <f t="shared" si="77"/>
        <v>0</v>
      </c>
      <c r="BN27" s="96">
        <f t="shared" si="78"/>
        <v>0</v>
      </c>
      <c r="BO27" s="91">
        <f t="shared" si="27"/>
        <v>0</v>
      </c>
      <c r="DF27" s="91">
        <f t="shared" si="28"/>
        <v>0</v>
      </c>
      <c r="DG27" s="91">
        <f t="shared" si="29"/>
        <v>0</v>
      </c>
      <c r="DH27" s="91">
        <f t="shared" si="30"/>
        <v>0</v>
      </c>
      <c r="DI27" s="91">
        <f t="shared" si="31"/>
        <v>0</v>
      </c>
      <c r="DJ27" s="91">
        <f t="shared" si="32"/>
        <v>0</v>
      </c>
      <c r="DK27" s="91">
        <f t="shared" si="33"/>
        <v>0</v>
      </c>
      <c r="DL27" s="91">
        <f t="shared" si="34"/>
        <v>0</v>
      </c>
      <c r="DM27" s="91">
        <f t="shared" si="35"/>
        <v>0</v>
      </c>
      <c r="DN27" s="91">
        <f t="shared" si="36"/>
        <v>0</v>
      </c>
      <c r="DO27" s="91">
        <f t="shared" si="37"/>
        <v>0</v>
      </c>
      <c r="DP27" s="91">
        <f t="shared" si="38"/>
        <v>0</v>
      </c>
      <c r="DR27" s="92">
        <f t="shared" si="39"/>
        <v>0</v>
      </c>
    </row>
    <row r="28" spans="1:122" x14ac:dyDescent="0.25">
      <c r="A28" s="80"/>
      <c r="B28" s="81">
        <v>5</v>
      </c>
      <c r="C28" s="82" t="s">
        <v>384</v>
      </c>
      <c r="D28" s="82" t="s">
        <v>385</v>
      </c>
      <c r="E28" s="82">
        <v>10</v>
      </c>
      <c r="F28" s="82" t="s">
        <v>386</v>
      </c>
      <c r="G28" s="83" t="s">
        <v>386</v>
      </c>
      <c r="H28" s="83" t="s">
        <v>386</v>
      </c>
      <c r="I28" s="83" t="s">
        <v>386</v>
      </c>
      <c r="J28" s="83" t="s">
        <v>385</v>
      </c>
      <c r="K28" s="83" t="s">
        <v>411</v>
      </c>
      <c r="L28" s="83"/>
      <c r="M28" s="84"/>
      <c r="N28" s="85"/>
      <c r="O28" s="85"/>
      <c r="P28" s="85"/>
      <c r="Q28" s="85"/>
      <c r="R28" s="85"/>
      <c r="S28" s="86"/>
      <c r="T28" s="85"/>
      <c r="U28" s="86"/>
      <c r="V28" s="86" t="s">
        <v>412</v>
      </c>
      <c r="W28" s="86"/>
      <c r="X28" s="86"/>
      <c r="Y28" s="87"/>
      <c r="Z28" s="88"/>
      <c r="AA28" s="93">
        <v>0</v>
      </c>
      <c r="AB28" s="94">
        <f t="shared" si="40"/>
        <v>0</v>
      </c>
      <c r="AC28" s="95">
        <f t="shared" si="41"/>
        <v>0</v>
      </c>
      <c r="AD28" s="96">
        <f t="shared" si="42"/>
        <v>0</v>
      </c>
      <c r="AE28" s="96">
        <f t="shared" si="43"/>
        <v>0</v>
      </c>
      <c r="AF28" s="95">
        <f t="shared" si="44"/>
        <v>0</v>
      </c>
      <c r="AG28" s="96">
        <f t="shared" si="45"/>
        <v>0</v>
      </c>
      <c r="AH28" s="96">
        <f t="shared" si="46"/>
        <v>0</v>
      </c>
      <c r="AI28" s="95">
        <f t="shared" si="47"/>
        <v>0</v>
      </c>
      <c r="AJ28" s="96">
        <f t="shared" si="48"/>
        <v>0</v>
      </c>
      <c r="AK28" s="96">
        <f t="shared" si="49"/>
        <v>0</v>
      </c>
      <c r="AL28" s="95">
        <f t="shared" si="50"/>
        <v>0</v>
      </c>
      <c r="AM28" s="96">
        <f t="shared" si="51"/>
        <v>0</v>
      </c>
      <c r="AN28" s="96">
        <f t="shared" si="52"/>
        <v>0</v>
      </c>
      <c r="AO28" s="95">
        <f t="shared" si="53"/>
        <v>0</v>
      </c>
      <c r="AP28" s="96">
        <f t="shared" si="54"/>
        <v>0</v>
      </c>
      <c r="AQ28" s="96">
        <f t="shared" si="55"/>
        <v>0</v>
      </c>
      <c r="AR28" s="95">
        <f t="shared" si="56"/>
        <v>0</v>
      </c>
      <c r="AS28" s="96">
        <f t="shared" si="57"/>
        <v>0</v>
      </c>
      <c r="AT28" s="96">
        <f t="shared" si="58"/>
        <v>0</v>
      </c>
      <c r="AU28" s="95">
        <f t="shared" si="59"/>
        <v>0</v>
      </c>
      <c r="AV28" s="96">
        <f t="shared" si="60"/>
        <v>0</v>
      </c>
      <c r="AW28" s="96">
        <f t="shared" si="61"/>
        <v>0</v>
      </c>
      <c r="AX28" s="95">
        <f t="shared" si="62"/>
        <v>0</v>
      </c>
      <c r="AY28" s="96">
        <f t="shared" si="63"/>
        <v>0</v>
      </c>
      <c r="AZ28" s="96">
        <f t="shared" si="64"/>
        <v>0</v>
      </c>
      <c r="BA28" s="95">
        <f t="shared" si="65"/>
        <v>0</v>
      </c>
      <c r="BB28" s="96">
        <f t="shared" si="66"/>
        <v>0</v>
      </c>
      <c r="BC28" s="96">
        <f t="shared" si="67"/>
        <v>0</v>
      </c>
      <c r="BD28" s="95">
        <f t="shared" si="68"/>
        <v>0</v>
      </c>
      <c r="BE28" s="96">
        <f t="shared" si="69"/>
        <v>0</v>
      </c>
      <c r="BF28" s="96">
        <f t="shared" si="70"/>
        <v>0</v>
      </c>
      <c r="BG28" s="95">
        <f t="shared" si="71"/>
        <v>0</v>
      </c>
      <c r="BH28" s="96">
        <f t="shared" si="72"/>
        <v>0</v>
      </c>
      <c r="BI28" s="96">
        <f t="shared" si="73"/>
        <v>0</v>
      </c>
      <c r="BJ28" s="95">
        <f t="shared" si="74"/>
        <v>0</v>
      </c>
      <c r="BK28" s="96">
        <f t="shared" si="75"/>
        <v>0</v>
      </c>
      <c r="BL28" s="96">
        <f t="shared" si="76"/>
        <v>0</v>
      </c>
      <c r="BM28" s="95">
        <f t="shared" si="77"/>
        <v>0</v>
      </c>
      <c r="BN28" s="96">
        <f t="shared" si="78"/>
        <v>0</v>
      </c>
      <c r="BO28" s="91">
        <f t="shared" si="27"/>
        <v>0</v>
      </c>
      <c r="DF28" s="91">
        <f t="shared" si="28"/>
        <v>0</v>
      </c>
      <c r="DG28" s="91">
        <f t="shared" si="29"/>
        <v>0</v>
      </c>
      <c r="DH28" s="91">
        <f t="shared" si="30"/>
        <v>0</v>
      </c>
      <c r="DI28" s="91">
        <f t="shared" si="31"/>
        <v>0</v>
      </c>
      <c r="DJ28" s="91">
        <f t="shared" si="32"/>
        <v>0</v>
      </c>
      <c r="DK28" s="91">
        <f t="shared" si="33"/>
        <v>0</v>
      </c>
      <c r="DL28" s="91">
        <f t="shared" si="34"/>
        <v>0</v>
      </c>
      <c r="DM28" s="91">
        <f t="shared" si="35"/>
        <v>0</v>
      </c>
      <c r="DN28" s="91">
        <f t="shared" si="36"/>
        <v>0</v>
      </c>
      <c r="DO28" s="91">
        <f t="shared" si="37"/>
        <v>0</v>
      </c>
      <c r="DP28" s="91">
        <f t="shared" si="38"/>
        <v>0</v>
      </c>
      <c r="DR28" s="92">
        <f t="shared" si="39"/>
        <v>0</v>
      </c>
    </row>
    <row r="29" spans="1:122" x14ac:dyDescent="0.25">
      <c r="A29" s="80"/>
      <c r="B29" s="81">
        <v>5</v>
      </c>
      <c r="C29" s="82" t="s">
        <v>384</v>
      </c>
      <c r="D29" s="82" t="s">
        <v>385</v>
      </c>
      <c r="E29" s="82">
        <v>10</v>
      </c>
      <c r="F29" s="82" t="s">
        <v>386</v>
      </c>
      <c r="G29" s="83" t="s">
        <v>386</v>
      </c>
      <c r="H29" s="83" t="s">
        <v>386</v>
      </c>
      <c r="I29" s="83" t="s">
        <v>386</v>
      </c>
      <c r="J29" s="83" t="s">
        <v>385</v>
      </c>
      <c r="K29" s="83" t="s">
        <v>413</v>
      </c>
      <c r="L29" s="83"/>
      <c r="M29" s="84"/>
      <c r="N29" s="85"/>
      <c r="O29" s="85"/>
      <c r="P29" s="85"/>
      <c r="Q29" s="85"/>
      <c r="R29" s="85"/>
      <c r="S29" s="86"/>
      <c r="T29" s="85"/>
      <c r="U29" s="86"/>
      <c r="V29" s="86" t="s">
        <v>414</v>
      </c>
      <c r="W29" s="86"/>
      <c r="X29" s="86"/>
      <c r="Y29" s="87"/>
      <c r="Z29" s="88"/>
      <c r="AA29" s="93">
        <v>0</v>
      </c>
      <c r="AB29" s="94">
        <f t="shared" si="40"/>
        <v>0</v>
      </c>
      <c r="AC29" s="95">
        <f t="shared" si="41"/>
        <v>0</v>
      </c>
      <c r="AD29" s="96">
        <f t="shared" si="42"/>
        <v>0</v>
      </c>
      <c r="AE29" s="96">
        <f t="shared" si="43"/>
        <v>0</v>
      </c>
      <c r="AF29" s="95">
        <f t="shared" si="44"/>
        <v>0</v>
      </c>
      <c r="AG29" s="96">
        <f t="shared" si="45"/>
        <v>0</v>
      </c>
      <c r="AH29" s="96">
        <f t="shared" si="46"/>
        <v>0</v>
      </c>
      <c r="AI29" s="95">
        <f t="shared" si="47"/>
        <v>0</v>
      </c>
      <c r="AJ29" s="96">
        <f t="shared" si="48"/>
        <v>0</v>
      </c>
      <c r="AK29" s="96">
        <f t="shared" si="49"/>
        <v>0</v>
      </c>
      <c r="AL29" s="95">
        <f t="shared" si="50"/>
        <v>0</v>
      </c>
      <c r="AM29" s="96">
        <f t="shared" si="51"/>
        <v>0</v>
      </c>
      <c r="AN29" s="96">
        <f t="shared" si="52"/>
        <v>0</v>
      </c>
      <c r="AO29" s="95">
        <f t="shared" si="53"/>
        <v>0</v>
      </c>
      <c r="AP29" s="96">
        <f t="shared" si="54"/>
        <v>0</v>
      </c>
      <c r="AQ29" s="96">
        <f t="shared" si="55"/>
        <v>0</v>
      </c>
      <c r="AR29" s="95">
        <f t="shared" si="56"/>
        <v>0</v>
      </c>
      <c r="AS29" s="96">
        <f t="shared" si="57"/>
        <v>0</v>
      </c>
      <c r="AT29" s="96">
        <f t="shared" si="58"/>
        <v>0</v>
      </c>
      <c r="AU29" s="95">
        <f t="shared" si="59"/>
        <v>0</v>
      </c>
      <c r="AV29" s="96">
        <f t="shared" si="60"/>
        <v>0</v>
      </c>
      <c r="AW29" s="96">
        <f t="shared" si="61"/>
        <v>0</v>
      </c>
      <c r="AX29" s="95">
        <f t="shared" si="62"/>
        <v>0</v>
      </c>
      <c r="AY29" s="96">
        <f t="shared" si="63"/>
        <v>0</v>
      </c>
      <c r="AZ29" s="96">
        <f t="shared" si="64"/>
        <v>0</v>
      </c>
      <c r="BA29" s="95">
        <f t="shared" si="65"/>
        <v>0</v>
      </c>
      <c r="BB29" s="96">
        <f t="shared" si="66"/>
        <v>0</v>
      </c>
      <c r="BC29" s="96">
        <f t="shared" si="67"/>
        <v>0</v>
      </c>
      <c r="BD29" s="95">
        <f t="shared" si="68"/>
        <v>0</v>
      </c>
      <c r="BE29" s="96">
        <f t="shared" si="69"/>
        <v>0</v>
      </c>
      <c r="BF29" s="96">
        <f t="shared" si="70"/>
        <v>0</v>
      </c>
      <c r="BG29" s="95">
        <f t="shared" si="71"/>
        <v>0</v>
      </c>
      <c r="BH29" s="96">
        <f t="shared" si="72"/>
        <v>0</v>
      </c>
      <c r="BI29" s="96">
        <f t="shared" si="73"/>
        <v>0</v>
      </c>
      <c r="BJ29" s="95">
        <f t="shared" si="74"/>
        <v>0</v>
      </c>
      <c r="BK29" s="96">
        <f t="shared" si="75"/>
        <v>0</v>
      </c>
      <c r="BL29" s="96">
        <f t="shared" si="76"/>
        <v>0</v>
      </c>
      <c r="BM29" s="95">
        <f t="shared" si="77"/>
        <v>0</v>
      </c>
      <c r="BN29" s="96">
        <f t="shared" si="78"/>
        <v>0</v>
      </c>
      <c r="BO29" s="91">
        <f t="shared" si="27"/>
        <v>0</v>
      </c>
      <c r="DF29" s="91">
        <f t="shared" si="28"/>
        <v>0</v>
      </c>
      <c r="DG29" s="91">
        <f t="shared" si="29"/>
        <v>0</v>
      </c>
      <c r="DH29" s="91">
        <f t="shared" si="30"/>
        <v>0</v>
      </c>
      <c r="DI29" s="91">
        <f t="shared" si="31"/>
        <v>0</v>
      </c>
      <c r="DJ29" s="91">
        <f t="shared" si="32"/>
        <v>0</v>
      </c>
      <c r="DK29" s="91">
        <f t="shared" si="33"/>
        <v>0</v>
      </c>
      <c r="DL29" s="91">
        <f t="shared" si="34"/>
        <v>0</v>
      </c>
      <c r="DM29" s="91">
        <f t="shared" si="35"/>
        <v>0</v>
      </c>
      <c r="DN29" s="91">
        <f t="shared" si="36"/>
        <v>0</v>
      </c>
      <c r="DO29" s="91">
        <f t="shared" si="37"/>
        <v>0</v>
      </c>
      <c r="DP29" s="91">
        <f t="shared" si="38"/>
        <v>0</v>
      </c>
      <c r="DR29" s="92">
        <f t="shared" si="39"/>
        <v>0</v>
      </c>
    </row>
    <row r="30" spans="1:122" x14ac:dyDescent="0.25">
      <c r="A30" s="80"/>
      <c r="B30" s="81">
        <v>5</v>
      </c>
      <c r="C30" s="82" t="s">
        <v>384</v>
      </c>
      <c r="D30" s="82" t="s">
        <v>385</v>
      </c>
      <c r="E30" s="82">
        <v>10</v>
      </c>
      <c r="F30" s="82" t="s">
        <v>386</v>
      </c>
      <c r="G30" s="83" t="s">
        <v>386</v>
      </c>
      <c r="H30" s="83" t="s">
        <v>385</v>
      </c>
      <c r="I30" s="83"/>
      <c r="J30" s="83"/>
      <c r="K30" s="83"/>
      <c r="L30" s="83"/>
      <c r="M30" s="84"/>
      <c r="N30" s="85"/>
      <c r="O30" s="85"/>
      <c r="P30" s="85"/>
      <c r="Q30" s="85"/>
      <c r="R30" s="85"/>
      <c r="S30" s="86"/>
      <c r="T30" s="85" t="s">
        <v>415</v>
      </c>
      <c r="U30" s="86"/>
      <c r="V30" s="86"/>
      <c r="W30" s="86"/>
      <c r="X30" s="86"/>
      <c r="Y30" s="87"/>
      <c r="Z30" s="88"/>
      <c r="AA30" s="93">
        <v>0</v>
      </c>
      <c r="AB30" s="94">
        <f t="shared" si="40"/>
        <v>0</v>
      </c>
      <c r="AC30" s="95">
        <f t="shared" si="41"/>
        <v>0</v>
      </c>
      <c r="AD30" s="96">
        <f t="shared" si="42"/>
        <v>0</v>
      </c>
      <c r="AE30" s="96">
        <f t="shared" si="43"/>
        <v>0</v>
      </c>
      <c r="AF30" s="95">
        <f t="shared" si="44"/>
        <v>0</v>
      </c>
      <c r="AG30" s="96">
        <f t="shared" si="45"/>
        <v>0</v>
      </c>
      <c r="AH30" s="96">
        <f t="shared" si="46"/>
        <v>0</v>
      </c>
      <c r="AI30" s="95">
        <f t="shared" si="47"/>
        <v>0</v>
      </c>
      <c r="AJ30" s="96">
        <f t="shared" si="48"/>
        <v>0</v>
      </c>
      <c r="AK30" s="96">
        <f t="shared" si="49"/>
        <v>0</v>
      </c>
      <c r="AL30" s="95">
        <f t="shared" si="50"/>
        <v>0</v>
      </c>
      <c r="AM30" s="96">
        <f t="shared" si="51"/>
        <v>0</v>
      </c>
      <c r="AN30" s="96">
        <f t="shared" si="52"/>
        <v>0</v>
      </c>
      <c r="AO30" s="95">
        <f t="shared" si="53"/>
        <v>0</v>
      </c>
      <c r="AP30" s="96">
        <f t="shared" si="54"/>
        <v>0</v>
      </c>
      <c r="AQ30" s="96">
        <f t="shared" si="55"/>
        <v>0</v>
      </c>
      <c r="AR30" s="95">
        <f t="shared" si="56"/>
        <v>0</v>
      </c>
      <c r="AS30" s="96">
        <f t="shared" si="57"/>
        <v>0</v>
      </c>
      <c r="AT30" s="96">
        <f t="shared" si="58"/>
        <v>0</v>
      </c>
      <c r="AU30" s="95">
        <f t="shared" si="59"/>
        <v>0</v>
      </c>
      <c r="AV30" s="96">
        <f t="shared" si="60"/>
        <v>0</v>
      </c>
      <c r="AW30" s="96">
        <f t="shared" si="61"/>
        <v>0</v>
      </c>
      <c r="AX30" s="95">
        <f t="shared" si="62"/>
        <v>0</v>
      </c>
      <c r="AY30" s="96">
        <f t="shared" si="63"/>
        <v>0</v>
      </c>
      <c r="AZ30" s="96">
        <f t="shared" si="64"/>
        <v>0</v>
      </c>
      <c r="BA30" s="95">
        <f t="shared" si="65"/>
        <v>0</v>
      </c>
      <c r="BB30" s="96">
        <f t="shared" si="66"/>
        <v>0</v>
      </c>
      <c r="BC30" s="96">
        <f t="shared" si="67"/>
        <v>0</v>
      </c>
      <c r="BD30" s="95">
        <f t="shared" si="68"/>
        <v>0</v>
      </c>
      <c r="BE30" s="96">
        <f t="shared" si="69"/>
        <v>0</v>
      </c>
      <c r="BF30" s="96">
        <f t="shared" si="70"/>
        <v>0</v>
      </c>
      <c r="BG30" s="95">
        <f t="shared" si="71"/>
        <v>0</v>
      </c>
      <c r="BH30" s="96">
        <f t="shared" si="72"/>
        <v>0</v>
      </c>
      <c r="BI30" s="96">
        <f t="shared" si="73"/>
        <v>0</v>
      </c>
      <c r="BJ30" s="95">
        <f t="shared" si="74"/>
        <v>0</v>
      </c>
      <c r="BK30" s="96">
        <f t="shared" si="75"/>
        <v>0</v>
      </c>
      <c r="BL30" s="96">
        <f t="shared" si="76"/>
        <v>0</v>
      </c>
      <c r="BM30" s="95">
        <f t="shared" si="77"/>
        <v>0</v>
      </c>
      <c r="BN30" s="96">
        <f>AD30+AG30+AJ30+AM30+AP30+AS30+AV30+AY30+BB30+BE30+BH30+BK30</f>
        <v>0</v>
      </c>
      <c r="BO30" s="91">
        <f t="shared" si="27"/>
        <v>0</v>
      </c>
      <c r="BR30" s="92"/>
      <c r="BS30" s="92"/>
      <c r="BT30" s="92">
        <v>8.3333333333333339</v>
      </c>
      <c r="BU30" s="92"/>
      <c r="BV30" s="92"/>
      <c r="BW30" s="92">
        <v>8.3333333333333339</v>
      </c>
      <c r="BX30" s="92"/>
      <c r="BY30" s="92"/>
      <c r="BZ30" s="92">
        <v>8.3333333333333339</v>
      </c>
      <c r="CA30" s="92"/>
      <c r="CB30" s="92"/>
      <c r="CC30" s="92">
        <v>8.3333333333333339</v>
      </c>
      <c r="CD30" s="92"/>
      <c r="CE30" s="92"/>
      <c r="CF30" s="92">
        <v>8.3333333333333339</v>
      </c>
      <c r="CG30" s="92"/>
      <c r="CH30" s="92"/>
      <c r="CI30" s="92">
        <v>8.3333333333333339</v>
      </c>
      <c r="CJ30" s="92"/>
      <c r="CK30" s="92"/>
      <c r="CL30" s="92">
        <v>8.3333333333333339</v>
      </c>
      <c r="CM30" s="92"/>
      <c r="CN30" s="92"/>
      <c r="CO30" s="92">
        <v>8.3333333333333339</v>
      </c>
      <c r="CP30" s="92"/>
      <c r="CQ30" s="92"/>
      <c r="CR30" s="92">
        <v>8.3333333333333339</v>
      </c>
      <c r="CS30" s="92"/>
      <c r="CT30" s="92"/>
      <c r="CU30" s="92">
        <v>8.3333333333333339</v>
      </c>
      <c r="CV30" s="92"/>
      <c r="CW30" s="92"/>
      <c r="CX30" s="92">
        <v>8.3333333333333339</v>
      </c>
      <c r="CY30" s="92"/>
      <c r="CZ30" s="92"/>
      <c r="DA30" s="92">
        <v>8.3333333333333339</v>
      </c>
      <c r="DF30" s="91">
        <f t="shared" si="28"/>
        <v>0</v>
      </c>
      <c r="DG30" s="91">
        <f t="shared" si="29"/>
        <v>0</v>
      </c>
      <c r="DH30" s="91">
        <f t="shared" si="30"/>
        <v>0</v>
      </c>
      <c r="DI30" s="91">
        <f t="shared" si="31"/>
        <v>0</v>
      </c>
      <c r="DJ30" s="91">
        <f t="shared" si="32"/>
        <v>0</v>
      </c>
      <c r="DK30" s="91">
        <f t="shared" si="33"/>
        <v>0</v>
      </c>
      <c r="DL30" s="91">
        <f t="shared" si="34"/>
        <v>0</v>
      </c>
      <c r="DM30" s="91">
        <f t="shared" si="35"/>
        <v>0</v>
      </c>
      <c r="DN30" s="91">
        <f t="shared" si="36"/>
        <v>0</v>
      </c>
      <c r="DO30" s="91">
        <f t="shared" si="37"/>
        <v>0</v>
      </c>
      <c r="DP30" s="91">
        <f t="shared" si="38"/>
        <v>0</v>
      </c>
      <c r="DR30" s="92">
        <f t="shared" si="39"/>
        <v>0</v>
      </c>
    </row>
    <row r="31" spans="1:122" x14ac:dyDescent="0.25">
      <c r="A31" s="80"/>
      <c r="B31" s="81">
        <v>5</v>
      </c>
      <c r="C31" s="82" t="s">
        <v>384</v>
      </c>
      <c r="D31" s="82" t="s">
        <v>385</v>
      </c>
      <c r="E31" s="82">
        <v>10</v>
      </c>
      <c r="F31" s="82" t="s">
        <v>386</v>
      </c>
      <c r="G31" s="83" t="s">
        <v>386</v>
      </c>
      <c r="H31" s="83" t="s">
        <v>395</v>
      </c>
      <c r="I31" s="83"/>
      <c r="J31" s="83"/>
      <c r="K31" s="83"/>
      <c r="L31" s="83"/>
      <c r="M31" s="84"/>
      <c r="N31" s="85"/>
      <c r="O31" s="85"/>
      <c r="P31" s="85"/>
      <c r="Q31" s="85"/>
      <c r="R31" s="85"/>
      <c r="S31" s="86"/>
      <c r="T31" s="85" t="s">
        <v>416</v>
      </c>
      <c r="U31" s="86"/>
      <c r="V31" s="86"/>
      <c r="W31" s="86"/>
      <c r="X31" s="86"/>
      <c r="Y31" s="87"/>
      <c r="Z31" s="88"/>
      <c r="AA31" s="93">
        <v>0</v>
      </c>
      <c r="AB31" s="94">
        <f t="shared" si="40"/>
        <v>0</v>
      </c>
      <c r="AC31" s="95">
        <f t="shared" si="41"/>
        <v>0</v>
      </c>
      <c r="AD31" s="96">
        <f t="shared" si="42"/>
        <v>0</v>
      </c>
      <c r="AE31" s="96">
        <f t="shared" si="43"/>
        <v>0</v>
      </c>
      <c r="AF31" s="95">
        <f t="shared" si="44"/>
        <v>0</v>
      </c>
      <c r="AG31" s="96">
        <f t="shared" si="45"/>
        <v>0</v>
      </c>
      <c r="AH31" s="96">
        <f t="shared" si="46"/>
        <v>0</v>
      </c>
      <c r="AI31" s="95">
        <f t="shared" si="47"/>
        <v>0</v>
      </c>
      <c r="AJ31" s="96">
        <f t="shared" si="48"/>
        <v>0</v>
      </c>
      <c r="AK31" s="96">
        <f t="shared" si="49"/>
        <v>0</v>
      </c>
      <c r="AL31" s="95">
        <f t="shared" si="50"/>
        <v>0</v>
      </c>
      <c r="AM31" s="96">
        <f t="shared" si="51"/>
        <v>0</v>
      </c>
      <c r="AN31" s="96">
        <f t="shared" si="52"/>
        <v>0</v>
      </c>
      <c r="AO31" s="95">
        <f t="shared" si="53"/>
        <v>0</v>
      </c>
      <c r="AP31" s="96">
        <f t="shared" si="54"/>
        <v>0</v>
      </c>
      <c r="AQ31" s="96">
        <f t="shared" si="55"/>
        <v>0</v>
      </c>
      <c r="AR31" s="95">
        <f t="shared" si="56"/>
        <v>0</v>
      </c>
      <c r="AS31" s="96">
        <f t="shared" si="57"/>
        <v>0</v>
      </c>
      <c r="AT31" s="96">
        <f t="shared" si="58"/>
        <v>0</v>
      </c>
      <c r="AU31" s="95">
        <f t="shared" si="59"/>
        <v>0</v>
      </c>
      <c r="AV31" s="96">
        <f t="shared" si="60"/>
        <v>0</v>
      </c>
      <c r="AW31" s="96">
        <f t="shared" si="61"/>
        <v>0</v>
      </c>
      <c r="AX31" s="95">
        <f t="shared" si="62"/>
        <v>0</v>
      </c>
      <c r="AY31" s="96">
        <f t="shared" si="63"/>
        <v>0</v>
      </c>
      <c r="AZ31" s="96">
        <f t="shared" si="64"/>
        <v>0</v>
      </c>
      <c r="BA31" s="95">
        <f t="shared" si="65"/>
        <v>0</v>
      </c>
      <c r="BB31" s="96">
        <f t="shared" si="66"/>
        <v>0</v>
      </c>
      <c r="BC31" s="96">
        <f t="shared" si="67"/>
        <v>0</v>
      </c>
      <c r="BD31" s="95">
        <f t="shared" si="68"/>
        <v>0</v>
      </c>
      <c r="BE31" s="96">
        <f t="shared" si="69"/>
        <v>0</v>
      </c>
      <c r="BF31" s="96">
        <f t="shared" si="70"/>
        <v>0</v>
      </c>
      <c r="BG31" s="95">
        <f t="shared" si="71"/>
        <v>0</v>
      </c>
      <c r="BH31" s="96">
        <f t="shared" si="72"/>
        <v>0</v>
      </c>
      <c r="BI31" s="96">
        <f t="shared" si="73"/>
        <v>0</v>
      </c>
      <c r="BJ31" s="95">
        <f t="shared" si="74"/>
        <v>0</v>
      </c>
      <c r="BK31" s="96">
        <f t="shared" si="75"/>
        <v>0</v>
      </c>
      <c r="BL31" s="96">
        <f t="shared" si="76"/>
        <v>0</v>
      </c>
      <c r="BM31" s="95">
        <f t="shared" si="77"/>
        <v>0</v>
      </c>
      <c r="BN31" s="96">
        <f t="shared" si="78"/>
        <v>0</v>
      </c>
      <c r="BO31" s="91">
        <f t="shared" si="27"/>
        <v>0</v>
      </c>
      <c r="DF31" s="91">
        <f t="shared" si="28"/>
        <v>0</v>
      </c>
      <c r="DG31" s="91">
        <f t="shared" si="29"/>
        <v>0</v>
      </c>
      <c r="DH31" s="91">
        <f t="shared" si="30"/>
        <v>0</v>
      </c>
      <c r="DI31" s="91">
        <f t="shared" si="31"/>
        <v>0</v>
      </c>
      <c r="DJ31" s="91">
        <f t="shared" si="32"/>
        <v>0</v>
      </c>
      <c r="DK31" s="91">
        <f t="shared" si="33"/>
        <v>0</v>
      </c>
      <c r="DL31" s="91">
        <f t="shared" si="34"/>
        <v>0</v>
      </c>
      <c r="DM31" s="91">
        <f t="shared" si="35"/>
        <v>0</v>
      </c>
      <c r="DN31" s="91">
        <f t="shared" si="36"/>
        <v>0</v>
      </c>
      <c r="DO31" s="91">
        <f t="shared" si="37"/>
        <v>0</v>
      </c>
      <c r="DP31" s="91">
        <f t="shared" si="38"/>
        <v>0</v>
      </c>
      <c r="DR31" s="92">
        <f t="shared" si="39"/>
        <v>0</v>
      </c>
    </row>
    <row r="32" spans="1:122" x14ac:dyDescent="0.25">
      <c r="A32" s="80"/>
      <c r="B32" s="81">
        <v>5</v>
      </c>
      <c r="C32" s="82" t="s">
        <v>384</v>
      </c>
      <c r="D32" s="82" t="s">
        <v>385</v>
      </c>
      <c r="E32" s="82">
        <v>10</v>
      </c>
      <c r="F32" s="82" t="s">
        <v>386</v>
      </c>
      <c r="G32" s="83" t="s">
        <v>386</v>
      </c>
      <c r="H32" s="83" t="s">
        <v>384</v>
      </c>
      <c r="I32" s="83"/>
      <c r="J32" s="83"/>
      <c r="K32" s="83"/>
      <c r="L32" s="83"/>
      <c r="M32" s="84"/>
      <c r="N32" s="85"/>
      <c r="O32" s="85"/>
      <c r="P32" s="85"/>
      <c r="Q32" s="85"/>
      <c r="R32" s="85"/>
      <c r="S32" s="86"/>
      <c r="T32" s="85" t="s">
        <v>417</v>
      </c>
      <c r="U32" s="86"/>
      <c r="V32" s="86"/>
      <c r="W32" s="86"/>
      <c r="X32" s="86"/>
      <c r="Y32" s="87"/>
      <c r="Z32" s="88"/>
      <c r="AA32" s="89">
        <f>SUM(AA33:AA34)</f>
        <v>0</v>
      </c>
      <c r="AC32" s="88"/>
      <c r="AD32" s="90">
        <f>SUM(AD33:AD34)</f>
        <v>0</v>
      </c>
      <c r="AF32" s="88"/>
      <c r="AG32" s="90">
        <f>SUM(AG33:AG34)</f>
        <v>0</v>
      </c>
      <c r="AI32" s="88"/>
      <c r="AJ32" s="90">
        <f>SUM(AJ33:AJ34)</f>
        <v>0</v>
      </c>
      <c r="AL32" s="88"/>
      <c r="AM32" s="90">
        <f>SUM(AM33:AM34)</f>
        <v>0</v>
      </c>
      <c r="AO32" s="88"/>
      <c r="AP32" s="90">
        <f>SUM(AP33:AP34)</f>
        <v>0</v>
      </c>
      <c r="AR32" s="88"/>
      <c r="AS32" s="90">
        <f>SUM(AS33:AS34)</f>
        <v>0</v>
      </c>
      <c r="AU32" s="88"/>
      <c r="AV32" s="90">
        <f>SUM(AV33:AV34)</f>
        <v>0</v>
      </c>
      <c r="AX32" s="88"/>
      <c r="AY32" s="90">
        <f>SUM(AY33:AY34)</f>
        <v>0</v>
      </c>
      <c r="BA32" s="88"/>
      <c r="BB32" s="90">
        <f>SUM(BB33:BB34)</f>
        <v>0</v>
      </c>
      <c r="BD32" s="88"/>
      <c r="BE32" s="90">
        <f>SUM(BE33:BE34)</f>
        <v>0</v>
      </c>
      <c r="BG32" s="88"/>
      <c r="BH32" s="90">
        <f>SUM(BH33:BH34)</f>
        <v>0</v>
      </c>
      <c r="BJ32" s="88"/>
      <c r="BK32" s="90">
        <f>SUM(BK33:BK34)</f>
        <v>0</v>
      </c>
      <c r="BM32" s="88"/>
      <c r="BN32" s="90">
        <f>SUM(BN33:BN34)</f>
        <v>0</v>
      </c>
      <c r="BO32" s="91">
        <f t="shared" si="27"/>
        <v>0</v>
      </c>
      <c r="DF32" s="91">
        <f t="shared" si="28"/>
        <v>0</v>
      </c>
      <c r="DG32" s="91">
        <f t="shared" si="29"/>
        <v>0</v>
      </c>
      <c r="DH32" s="91">
        <f t="shared" si="30"/>
        <v>0</v>
      </c>
      <c r="DI32" s="91">
        <f t="shared" si="31"/>
        <v>0</v>
      </c>
      <c r="DJ32" s="91">
        <f t="shared" si="32"/>
        <v>0</v>
      </c>
      <c r="DK32" s="91">
        <f t="shared" si="33"/>
        <v>0</v>
      </c>
      <c r="DL32" s="91">
        <f t="shared" si="34"/>
        <v>0</v>
      </c>
      <c r="DM32" s="91">
        <f t="shared" si="35"/>
        <v>0</v>
      </c>
      <c r="DN32" s="91">
        <f t="shared" si="36"/>
        <v>0</v>
      </c>
      <c r="DO32" s="91">
        <f t="shared" si="37"/>
        <v>0</v>
      </c>
      <c r="DP32" s="91">
        <f t="shared" si="38"/>
        <v>0</v>
      </c>
      <c r="DR32" s="92">
        <f t="shared" si="39"/>
        <v>0</v>
      </c>
    </row>
    <row r="33" spans="1:122" x14ac:dyDescent="0.25">
      <c r="A33" s="80"/>
      <c r="B33" s="81">
        <v>5</v>
      </c>
      <c r="C33" s="82" t="s">
        <v>384</v>
      </c>
      <c r="D33" s="82" t="s">
        <v>385</v>
      </c>
      <c r="E33" s="82">
        <v>10</v>
      </c>
      <c r="F33" s="82" t="s">
        <v>386</v>
      </c>
      <c r="G33" s="83" t="s">
        <v>386</v>
      </c>
      <c r="H33" s="83" t="s">
        <v>384</v>
      </c>
      <c r="I33" s="83" t="s">
        <v>386</v>
      </c>
      <c r="J33" s="83"/>
      <c r="K33" s="83"/>
      <c r="L33" s="83"/>
      <c r="M33" s="84"/>
      <c r="N33" s="85"/>
      <c r="O33" s="85"/>
      <c r="P33" s="85"/>
      <c r="Q33" s="85"/>
      <c r="R33" s="85"/>
      <c r="S33" s="86"/>
      <c r="T33" s="85"/>
      <c r="U33" s="86" t="s">
        <v>418</v>
      </c>
      <c r="V33" s="86"/>
      <c r="W33" s="86"/>
      <c r="X33" s="86"/>
      <c r="Y33" s="87"/>
      <c r="Z33" s="88"/>
      <c r="AA33" s="93">
        <v>0</v>
      </c>
      <c r="AB33" s="94">
        <f>$Y33*BR33%</f>
        <v>0</v>
      </c>
      <c r="AC33" s="95">
        <f>IF(AB33=0,0,AD33/AB33)</f>
        <v>0</v>
      </c>
      <c r="AD33" s="96">
        <f>$AA33*BT33%</f>
        <v>0</v>
      </c>
      <c r="AE33" s="96">
        <f>$Y33*BU33%</f>
        <v>0</v>
      </c>
      <c r="AF33" s="95">
        <f>IF(AE33=0,0,AG33/AE33)</f>
        <v>0</v>
      </c>
      <c r="AG33" s="96">
        <f>$AA33*BW33%</f>
        <v>0</v>
      </c>
      <c r="AH33" s="96">
        <f>$Y33*BX33%</f>
        <v>0</v>
      </c>
      <c r="AI33" s="95">
        <f>IF(AH33=0,0,AJ33/AH33)</f>
        <v>0</v>
      </c>
      <c r="AJ33" s="96">
        <f>$AA33*BZ33%</f>
        <v>0</v>
      </c>
      <c r="AK33" s="96">
        <f>$Y33*CA33%</f>
        <v>0</v>
      </c>
      <c r="AL33" s="95">
        <f>IF(AK33=0,0,AM33/AK33)</f>
        <v>0</v>
      </c>
      <c r="AM33" s="96">
        <f>$AA33*CC33%</f>
        <v>0</v>
      </c>
      <c r="AN33" s="96">
        <f>$Y33*CD33%</f>
        <v>0</v>
      </c>
      <c r="AO33" s="95">
        <f>IF(AN33=0,0,AP33/AN33)</f>
        <v>0</v>
      </c>
      <c r="AP33" s="96">
        <f>$AA33*CF33%</f>
        <v>0</v>
      </c>
      <c r="AQ33" s="96">
        <f>$Y33*CG33%</f>
        <v>0</v>
      </c>
      <c r="AR33" s="95">
        <f>IF(AQ33=0,0,AS33/AQ33)</f>
        <v>0</v>
      </c>
      <c r="AS33" s="96">
        <f>$AA33*CI33%</f>
        <v>0</v>
      </c>
      <c r="AT33" s="96">
        <f>$Y33*CJ33%</f>
        <v>0</v>
      </c>
      <c r="AU33" s="95">
        <f>IF(AT33=0,0,AV33/AT33)</f>
        <v>0</v>
      </c>
      <c r="AV33" s="96">
        <f>$AA33*CL33%</f>
        <v>0</v>
      </c>
      <c r="AW33" s="96">
        <f>$Y33*CM33%</f>
        <v>0</v>
      </c>
      <c r="AX33" s="95">
        <f>IF(AW33=0,0,AY33/AW33)</f>
        <v>0</v>
      </c>
      <c r="AY33" s="96">
        <f>$AA33*CO33%</f>
        <v>0</v>
      </c>
      <c r="AZ33" s="96">
        <f>$Y33*CP33%</f>
        <v>0</v>
      </c>
      <c r="BA33" s="95">
        <f>IF(AZ33=0,0,BB33/AZ33)</f>
        <v>0</v>
      </c>
      <c r="BB33" s="96">
        <f>$AA33*CR33%</f>
        <v>0</v>
      </c>
      <c r="BC33" s="96">
        <f>$Y33*CS33%</f>
        <v>0</v>
      </c>
      <c r="BD33" s="95">
        <f>IF(BC33=0,0,BE33/BC33)</f>
        <v>0</v>
      </c>
      <c r="BE33" s="96">
        <f>$AA33*CU33%</f>
        <v>0</v>
      </c>
      <c r="BF33" s="96">
        <f>$Y33*CV33%</f>
        <v>0</v>
      </c>
      <c r="BG33" s="95">
        <f>IF(BF33=0,0,BH33/BF33)</f>
        <v>0</v>
      </c>
      <c r="BH33" s="96">
        <f>$AA33*CX33%</f>
        <v>0</v>
      </c>
      <c r="BI33" s="96">
        <f>$Y33*CY33%</f>
        <v>0</v>
      </c>
      <c r="BJ33" s="95">
        <f>IF(BI33=0,0,BK33/BI33)</f>
        <v>0</v>
      </c>
      <c r="BK33" s="96">
        <f>$AA33*DA33%</f>
        <v>0</v>
      </c>
      <c r="BL33" s="96">
        <f>AB33+AE33+AH33+AK33+AN33+AQ33+AT33+AW33+AZ33+BC33+BF33+BI33</f>
        <v>0</v>
      </c>
      <c r="BM33" s="95">
        <f>IF(BL33=0,0,BN33/BL33)</f>
        <v>0</v>
      </c>
      <c r="BN33" s="96">
        <f>AD33+AG33+AJ33+AM33+AP33+AS33+AV33+AY33+BB33+BE33+BH33+BK33</f>
        <v>0</v>
      </c>
      <c r="BO33" s="91">
        <f t="shared" si="27"/>
        <v>0</v>
      </c>
      <c r="BR33" s="92"/>
      <c r="BS33" s="92"/>
      <c r="BT33" s="92">
        <v>8.3333333333333339</v>
      </c>
      <c r="BU33" s="92"/>
      <c r="BV33" s="92"/>
      <c r="BW33" s="92">
        <v>8.3333333333333339</v>
      </c>
      <c r="BX33" s="92"/>
      <c r="BY33" s="92"/>
      <c r="BZ33" s="92">
        <v>8.3333333333333339</v>
      </c>
      <c r="CA33" s="92"/>
      <c r="CB33" s="92"/>
      <c r="CC33" s="92">
        <v>8.3333333333333339</v>
      </c>
      <c r="CD33" s="92"/>
      <c r="CE33" s="92"/>
      <c r="CF33" s="92">
        <v>8.3333333333333339</v>
      </c>
      <c r="CG33" s="92"/>
      <c r="CH33" s="92"/>
      <c r="CI33" s="92">
        <v>8.3333333333333339</v>
      </c>
      <c r="CJ33" s="92"/>
      <c r="CK33" s="92"/>
      <c r="CL33" s="92">
        <v>8.3333333333333339</v>
      </c>
      <c r="CM33" s="92"/>
      <c r="CN33" s="92"/>
      <c r="CO33" s="92">
        <v>8.3333333333333339</v>
      </c>
      <c r="CP33" s="92"/>
      <c r="CQ33" s="92"/>
      <c r="CR33" s="92">
        <v>8.3333333333333339</v>
      </c>
      <c r="CS33" s="92"/>
      <c r="CT33" s="92"/>
      <c r="CU33" s="92">
        <v>8.3333333333333339</v>
      </c>
      <c r="CV33" s="92"/>
      <c r="CW33" s="92"/>
      <c r="CX33" s="92">
        <v>8.3333333333333339</v>
      </c>
      <c r="CY33" s="92"/>
      <c r="CZ33" s="92"/>
      <c r="DA33" s="92">
        <v>8.3333333333333339</v>
      </c>
      <c r="DF33" s="91">
        <f t="shared" si="28"/>
        <v>0</v>
      </c>
      <c r="DG33" s="91">
        <f t="shared" si="29"/>
        <v>0</v>
      </c>
      <c r="DH33" s="91">
        <f t="shared" si="30"/>
        <v>0</v>
      </c>
      <c r="DI33" s="91">
        <f t="shared" si="31"/>
        <v>0</v>
      </c>
      <c r="DJ33" s="91">
        <f t="shared" si="32"/>
        <v>0</v>
      </c>
      <c r="DK33" s="91">
        <f t="shared" si="33"/>
        <v>0</v>
      </c>
      <c r="DL33" s="91">
        <f t="shared" si="34"/>
        <v>0</v>
      </c>
      <c r="DM33" s="91">
        <f t="shared" si="35"/>
        <v>0</v>
      </c>
      <c r="DN33" s="91">
        <f t="shared" si="36"/>
        <v>0</v>
      </c>
      <c r="DO33" s="91">
        <f t="shared" si="37"/>
        <v>0</v>
      </c>
      <c r="DP33" s="91">
        <f t="shared" si="38"/>
        <v>0</v>
      </c>
      <c r="DR33" s="92">
        <f t="shared" si="39"/>
        <v>0</v>
      </c>
    </row>
    <row r="34" spans="1:122" x14ac:dyDescent="0.25">
      <c r="A34" s="80"/>
      <c r="B34" s="81">
        <v>5</v>
      </c>
      <c r="C34" s="82" t="s">
        <v>384</v>
      </c>
      <c r="D34" s="82" t="s">
        <v>385</v>
      </c>
      <c r="E34" s="82">
        <v>10</v>
      </c>
      <c r="F34" s="82" t="s">
        <v>386</v>
      </c>
      <c r="G34" s="83" t="s">
        <v>386</v>
      </c>
      <c r="H34" s="83" t="s">
        <v>384</v>
      </c>
      <c r="I34" s="83" t="s">
        <v>385</v>
      </c>
      <c r="J34" s="83"/>
      <c r="K34" s="83"/>
      <c r="L34" s="83"/>
      <c r="M34" s="84"/>
      <c r="N34" s="85"/>
      <c r="O34" s="85"/>
      <c r="P34" s="85"/>
      <c r="Q34" s="85"/>
      <c r="R34" s="85"/>
      <c r="S34" s="86"/>
      <c r="T34" s="85"/>
      <c r="U34" s="86" t="s">
        <v>419</v>
      </c>
      <c r="V34" s="86"/>
      <c r="W34" s="86"/>
      <c r="X34" s="86"/>
      <c r="Y34" s="87"/>
      <c r="Z34" s="88"/>
      <c r="AA34" s="93">
        <v>0</v>
      </c>
      <c r="AB34" s="94">
        <f>$Y34*BR34%</f>
        <v>0</v>
      </c>
      <c r="AC34" s="95">
        <f>IF(AB34=0,0,AD34/AB34)</f>
        <v>0</v>
      </c>
      <c r="AD34" s="96">
        <f>$AA34*BT34%</f>
        <v>0</v>
      </c>
      <c r="AE34" s="96">
        <f>$Y34*BU34%</f>
        <v>0</v>
      </c>
      <c r="AF34" s="95">
        <f>IF(AE34=0,0,AG34/AE34)</f>
        <v>0</v>
      </c>
      <c r="AG34" s="96">
        <f>$AA34*BW34%</f>
        <v>0</v>
      </c>
      <c r="AH34" s="96">
        <f>$Y34*BX34%</f>
        <v>0</v>
      </c>
      <c r="AI34" s="95">
        <f>IF(AH34=0,0,AJ34/AH34)</f>
        <v>0</v>
      </c>
      <c r="AJ34" s="96">
        <f>$AA34*BZ34%</f>
        <v>0</v>
      </c>
      <c r="AK34" s="96">
        <f>$Y34*CA34%</f>
        <v>0</v>
      </c>
      <c r="AL34" s="95">
        <f>IF(AK34=0,0,AM34/AK34)</f>
        <v>0</v>
      </c>
      <c r="AM34" s="96">
        <f>$AA34*CC34%</f>
        <v>0</v>
      </c>
      <c r="AN34" s="96">
        <f>$Y34*CD34%</f>
        <v>0</v>
      </c>
      <c r="AO34" s="95">
        <f>IF(AN34=0,0,AP34/AN34)</f>
        <v>0</v>
      </c>
      <c r="AP34" s="96">
        <f>$AA34*CF34%</f>
        <v>0</v>
      </c>
      <c r="AQ34" s="96">
        <f>$Y34*CG34%</f>
        <v>0</v>
      </c>
      <c r="AR34" s="95">
        <f>IF(AQ34=0,0,AS34/AQ34)</f>
        <v>0</v>
      </c>
      <c r="AS34" s="96">
        <f>$AA34*CI34%</f>
        <v>0</v>
      </c>
      <c r="AT34" s="96">
        <f>$Y34*CJ34%</f>
        <v>0</v>
      </c>
      <c r="AU34" s="95">
        <f>IF(AT34=0,0,AV34/AT34)</f>
        <v>0</v>
      </c>
      <c r="AV34" s="96">
        <f>$AA34*CL34%</f>
        <v>0</v>
      </c>
      <c r="AW34" s="96">
        <f>$Y34*CM34%</f>
        <v>0</v>
      </c>
      <c r="AX34" s="95">
        <f>IF(AW34=0,0,AY34/AW34)</f>
        <v>0</v>
      </c>
      <c r="AY34" s="96">
        <f>$AA34*CO34%</f>
        <v>0</v>
      </c>
      <c r="AZ34" s="96">
        <f>$Y34*CP34%</f>
        <v>0</v>
      </c>
      <c r="BA34" s="95">
        <f>IF(AZ34=0,0,BB34/AZ34)</f>
        <v>0</v>
      </c>
      <c r="BB34" s="96">
        <f>$AA34*CR34%</f>
        <v>0</v>
      </c>
      <c r="BC34" s="96">
        <f>$Y34*CS34%</f>
        <v>0</v>
      </c>
      <c r="BD34" s="95">
        <f>IF(BC34=0,0,BE34/BC34)</f>
        <v>0</v>
      </c>
      <c r="BE34" s="96">
        <f>$AA34*CU34%</f>
        <v>0</v>
      </c>
      <c r="BF34" s="96">
        <f>$Y34*CV34%</f>
        <v>0</v>
      </c>
      <c r="BG34" s="95">
        <f>IF(BF34=0,0,BH34/BF34)</f>
        <v>0</v>
      </c>
      <c r="BH34" s="96">
        <f>$AA34*CX34%</f>
        <v>0</v>
      </c>
      <c r="BI34" s="96">
        <f>$Y34*CY34%</f>
        <v>0</v>
      </c>
      <c r="BJ34" s="95">
        <f>IF(BI34=0,0,BK34/BI34)</f>
        <v>0</v>
      </c>
      <c r="BK34" s="96">
        <f>$AA34*DA34%</f>
        <v>0</v>
      </c>
      <c r="BL34" s="96">
        <f>AB34+AE34+AH34+AK34+AN34+AQ34+AT34+AW34+AZ34+BC34+BF34+BI34</f>
        <v>0</v>
      </c>
      <c r="BM34" s="95">
        <f>IF(BL34=0,0,BN34/BL34)</f>
        <v>0</v>
      </c>
      <c r="BN34" s="96">
        <f>AD34+AG34+AJ34+AM34+AP34+AS34+AV34+AY34+BB34+BE34+BH34+BK34</f>
        <v>0</v>
      </c>
      <c r="BO34" s="91">
        <f t="shared" si="27"/>
        <v>0</v>
      </c>
      <c r="DF34" s="91">
        <f t="shared" si="28"/>
        <v>0</v>
      </c>
      <c r="DG34" s="91">
        <f t="shared" si="29"/>
        <v>0</v>
      </c>
      <c r="DH34" s="91">
        <f t="shared" si="30"/>
        <v>0</v>
      </c>
      <c r="DI34" s="91">
        <f t="shared" si="31"/>
        <v>0</v>
      </c>
      <c r="DJ34" s="91">
        <f t="shared" si="32"/>
        <v>0</v>
      </c>
      <c r="DK34" s="91">
        <f t="shared" si="33"/>
        <v>0</v>
      </c>
      <c r="DL34" s="91">
        <f t="shared" si="34"/>
        <v>0</v>
      </c>
      <c r="DM34" s="91">
        <f t="shared" si="35"/>
        <v>0</v>
      </c>
      <c r="DN34" s="91">
        <f t="shared" si="36"/>
        <v>0</v>
      </c>
      <c r="DO34" s="91">
        <f t="shared" si="37"/>
        <v>0</v>
      </c>
      <c r="DP34" s="91">
        <f t="shared" si="38"/>
        <v>0</v>
      </c>
      <c r="DR34" s="92">
        <f t="shared" si="39"/>
        <v>0</v>
      </c>
    </row>
    <row r="35" spans="1:122" x14ac:dyDescent="0.25">
      <c r="A35" s="80"/>
      <c r="B35" s="81">
        <v>5</v>
      </c>
      <c r="C35" s="82" t="s">
        <v>384</v>
      </c>
      <c r="D35" s="82" t="s">
        <v>385</v>
      </c>
      <c r="E35" s="82">
        <v>10</v>
      </c>
      <c r="F35" s="82" t="s">
        <v>386</v>
      </c>
      <c r="G35" s="83" t="s">
        <v>386</v>
      </c>
      <c r="H35" s="83" t="s">
        <v>400</v>
      </c>
      <c r="I35" s="83"/>
      <c r="J35" s="83"/>
      <c r="K35" s="83"/>
      <c r="L35" s="83"/>
      <c r="M35" s="84"/>
      <c r="N35" s="85"/>
      <c r="O35" s="85"/>
      <c r="P35" s="85"/>
      <c r="Q35" s="85"/>
      <c r="R35" s="85"/>
      <c r="S35" s="86"/>
      <c r="T35" s="85" t="s">
        <v>420</v>
      </c>
      <c r="U35" s="86"/>
      <c r="V35" s="86"/>
      <c r="W35" s="86"/>
      <c r="X35" s="86"/>
      <c r="Y35" s="87"/>
      <c r="Z35" s="88"/>
      <c r="AA35" s="89">
        <f>SUM(AA36:AA37)</f>
        <v>41</v>
      </c>
      <c r="AC35" s="88"/>
      <c r="AD35" s="90">
        <f>SUM(AD36:AD37)</f>
        <v>3.416666666666667</v>
      </c>
      <c r="AF35" s="88"/>
      <c r="AG35" s="90">
        <f>SUM(AG36:AG37)</f>
        <v>3.416666666666667</v>
      </c>
      <c r="AI35" s="88"/>
      <c r="AJ35" s="90">
        <f>SUM(AJ36:AJ37)</f>
        <v>3.416666666666667</v>
      </c>
      <c r="AL35" s="88"/>
      <c r="AM35" s="90">
        <f>SUM(AM36:AM37)</f>
        <v>3.416666666666667</v>
      </c>
      <c r="AO35" s="88"/>
      <c r="AP35" s="90">
        <f>SUM(AP36:AP37)</f>
        <v>3.416666666666667</v>
      </c>
      <c r="AR35" s="88"/>
      <c r="AS35" s="90">
        <f>SUM(AS36:AS37)</f>
        <v>3.416666666666667</v>
      </c>
      <c r="AU35" s="88"/>
      <c r="AV35" s="90">
        <f>SUM(AV36:AV37)</f>
        <v>3.416666666666667</v>
      </c>
      <c r="AX35" s="88"/>
      <c r="AY35" s="90">
        <f>SUM(AY36:AY37)</f>
        <v>3.416666666666667</v>
      </c>
      <c r="BA35" s="88"/>
      <c r="BB35" s="90">
        <f>SUM(BB36:BB37)</f>
        <v>3.416666666666667</v>
      </c>
      <c r="BD35" s="88"/>
      <c r="BE35" s="90">
        <f>SUM(BE36:BE37)</f>
        <v>3.416666666666667</v>
      </c>
      <c r="BG35" s="88"/>
      <c r="BH35" s="90">
        <f>SUM(BH36:BH37)</f>
        <v>3.416666666666667</v>
      </c>
      <c r="BJ35" s="88"/>
      <c r="BK35" s="90">
        <f>SUM(BK36:BK37)</f>
        <v>3.416666666666667</v>
      </c>
      <c r="BM35" s="88"/>
      <c r="BN35" s="90">
        <f>SUM(BN36:BN37)</f>
        <v>41</v>
      </c>
      <c r="BO35" s="91">
        <f t="shared" si="27"/>
        <v>0</v>
      </c>
      <c r="DF35" s="91">
        <f t="shared" si="28"/>
        <v>6.8333333333333339</v>
      </c>
      <c r="DG35" s="91">
        <f t="shared" si="29"/>
        <v>10.25</v>
      </c>
      <c r="DH35" s="91">
        <f t="shared" si="30"/>
        <v>13.666666666666668</v>
      </c>
      <c r="DI35" s="91">
        <f t="shared" si="31"/>
        <v>17.083333333333336</v>
      </c>
      <c r="DJ35" s="91">
        <f t="shared" si="32"/>
        <v>20.500000000000004</v>
      </c>
      <c r="DK35" s="91">
        <f t="shared" si="33"/>
        <v>23.916666666666671</v>
      </c>
      <c r="DL35" s="91">
        <f t="shared" si="34"/>
        <v>27.333333333333339</v>
      </c>
      <c r="DM35" s="91">
        <f t="shared" si="35"/>
        <v>30.750000000000007</v>
      </c>
      <c r="DN35" s="91">
        <f t="shared" si="36"/>
        <v>34.166666666666671</v>
      </c>
      <c r="DO35" s="91">
        <f t="shared" si="37"/>
        <v>37.583333333333336</v>
      </c>
      <c r="DP35" s="91">
        <f t="shared" si="38"/>
        <v>41</v>
      </c>
      <c r="DR35" s="92">
        <f t="shared" si="39"/>
        <v>27.333333333333336</v>
      </c>
    </row>
    <row r="36" spans="1:122" x14ac:dyDescent="0.25">
      <c r="A36" s="80"/>
      <c r="B36" s="81">
        <v>5</v>
      </c>
      <c r="C36" s="82" t="s">
        <v>384</v>
      </c>
      <c r="D36" s="82" t="s">
        <v>385</v>
      </c>
      <c r="E36" s="82">
        <v>10</v>
      </c>
      <c r="F36" s="82" t="s">
        <v>386</v>
      </c>
      <c r="G36" s="83" t="s">
        <v>386</v>
      </c>
      <c r="H36" s="83" t="s">
        <v>400</v>
      </c>
      <c r="I36" s="83" t="s">
        <v>386</v>
      </c>
      <c r="J36" s="83"/>
      <c r="K36" s="83"/>
      <c r="L36" s="83"/>
      <c r="M36" s="97" t="s">
        <v>421</v>
      </c>
      <c r="N36" s="85"/>
      <c r="O36" s="85"/>
      <c r="P36" s="85"/>
      <c r="Q36" s="85"/>
      <c r="R36" s="85"/>
      <c r="S36" s="86"/>
      <c r="T36" s="86"/>
      <c r="U36" s="86" t="s">
        <v>422</v>
      </c>
      <c r="V36" s="86"/>
      <c r="W36" s="86"/>
      <c r="X36" s="86"/>
      <c r="Y36" s="87"/>
      <c r="Z36" s="88"/>
      <c r="AA36" s="93">
        <v>41</v>
      </c>
      <c r="AB36" s="94">
        <f>$Y36*BR36%</f>
        <v>0</v>
      </c>
      <c r="AC36" s="95">
        <f>IF(AB36=0,0,AD36/AB36)</f>
        <v>0</v>
      </c>
      <c r="AD36" s="96">
        <f>$AA36*BT36%</f>
        <v>3.416666666666667</v>
      </c>
      <c r="AE36" s="96">
        <f>$Y36*BU36%</f>
        <v>0</v>
      </c>
      <c r="AF36" s="95">
        <f>IF(AE36=0,0,AG36/AE36)</f>
        <v>0</v>
      </c>
      <c r="AG36" s="96">
        <f>$AA36*BW36%</f>
        <v>3.416666666666667</v>
      </c>
      <c r="AH36" s="96">
        <f>$Y36*BX36%</f>
        <v>0</v>
      </c>
      <c r="AI36" s="95">
        <f>IF(AH36=0,0,AJ36/AH36)</f>
        <v>0</v>
      </c>
      <c r="AJ36" s="96">
        <f>$AA36*BZ36%</f>
        <v>3.416666666666667</v>
      </c>
      <c r="AK36" s="96">
        <f>$Y36*CA36%</f>
        <v>0</v>
      </c>
      <c r="AL36" s="95">
        <f>IF(AK36=0,0,AM36/AK36)</f>
        <v>0</v>
      </c>
      <c r="AM36" s="96">
        <f>$AA36*CC36%</f>
        <v>3.416666666666667</v>
      </c>
      <c r="AN36" s="96">
        <f>$Y36*CD36%</f>
        <v>0</v>
      </c>
      <c r="AO36" s="95">
        <f>IF(AN36=0,0,AP36/AN36)</f>
        <v>0</v>
      </c>
      <c r="AP36" s="96">
        <f>$AA36*CF36%</f>
        <v>3.416666666666667</v>
      </c>
      <c r="AQ36" s="96">
        <f>$Y36*CG36%</f>
        <v>0</v>
      </c>
      <c r="AR36" s="95">
        <f>IF(AQ36=0,0,AS36/AQ36)</f>
        <v>0</v>
      </c>
      <c r="AS36" s="96">
        <f>$AA36*CI36%</f>
        <v>3.416666666666667</v>
      </c>
      <c r="AT36" s="96">
        <f>$Y36*CJ36%</f>
        <v>0</v>
      </c>
      <c r="AU36" s="95">
        <f>IF(AT36=0,0,AV36/AT36)</f>
        <v>0</v>
      </c>
      <c r="AV36" s="96">
        <f>$AA36*CL36%</f>
        <v>3.416666666666667</v>
      </c>
      <c r="AW36" s="96">
        <f>$Y36*CM36%</f>
        <v>0</v>
      </c>
      <c r="AX36" s="95">
        <f>IF(AW36=0,0,AY36/AW36)</f>
        <v>0</v>
      </c>
      <c r="AY36" s="96">
        <f>$AA36*CO36%</f>
        <v>3.416666666666667</v>
      </c>
      <c r="AZ36" s="96">
        <f>$Y36*CP36%</f>
        <v>0</v>
      </c>
      <c r="BA36" s="95">
        <f>IF(AZ36=0,0,BB36/AZ36)</f>
        <v>0</v>
      </c>
      <c r="BB36" s="96">
        <f>$AA36*CR36%</f>
        <v>3.416666666666667</v>
      </c>
      <c r="BC36" s="96">
        <f>$Y36*CS36%</f>
        <v>0</v>
      </c>
      <c r="BD36" s="95">
        <f>IF(BC36=0,0,BE36/BC36)</f>
        <v>0</v>
      </c>
      <c r="BE36" s="96">
        <f>$AA36*CU36%</f>
        <v>3.416666666666667</v>
      </c>
      <c r="BF36" s="96">
        <f>$Y36*CV36%</f>
        <v>0</v>
      </c>
      <c r="BG36" s="95">
        <f>IF(BF36=0,0,BH36/BF36)</f>
        <v>0</v>
      </c>
      <c r="BH36" s="96">
        <f>$AA36*CX36%</f>
        <v>3.416666666666667</v>
      </c>
      <c r="BI36" s="96">
        <f>$Y36*CY36%</f>
        <v>0</v>
      </c>
      <c r="BJ36" s="95">
        <f>IF(BI36=0,0,BK36/BI36)</f>
        <v>0</v>
      </c>
      <c r="BK36" s="96">
        <f>$AA36*DA36%</f>
        <v>3.416666666666667</v>
      </c>
      <c r="BL36" s="96">
        <f>AB36+AE36+AH36+AK36+AN36+AQ36+AT36+AW36+AZ36+BC36+BF36+BI36</f>
        <v>0</v>
      </c>
      <c r="BM36" s="95">
        <f>IF(BL36=0,0,BN36/BL36)</f>
        <v>0</v>
      </c>
      <c r="BN36" s="96">
        <f>AD36+AG36+AJ36+AM36+AP36+AS36+AV36+AY36+BB36+BE36+BH36+BK36</f>
        <v>41</v>
      </c>
      <c r="BO36" s="91">
        <f t="shared" si="27"/>
        <v>0</v>
      </c>
      <c r="BR36" s="92"/>
      <c r="BS36" s="92"/>
      <c r="BT36" s="92">
        <v>8.3333333333333339</v>
      </c>
      <c r="BU36" s="92"/>
      <c r="BV36" s="92"/>
      <c r="BW36" s="92">
        <v>8.3333333333333339</v>
      </c>
      <c r="BX36" s="92"/>
      <c r="BY36" s="92"/>
      <c r="BZ36" s="92">
        <v>8.3333333333333339</v>
      </c>
      <c r="CA36" s="92"/>
      <c r="CB36" s="92"/>
      <c r="CC36" s="92">
        <v>8.3333333333333339</v>
      </c>
      <c r="CD36" s="92"/>
      <c r="CE36" s="92"/>
      <c r="CF36" s="92">
        <v>8.3333333333333339</v>
      </c>
      <c r="CG36" s="92"/>
      <c r="CH36" s="92"/>
      <c r="CI36" s="92">
        <v>8.3333333333333339</v>
      </c>
      <c r="CJ36" s="92"/>
      <c r="CK36" s="92"/>
      <c r="CL36" s="92">
        <v>8.3333333333333339</v>
      </c>
      <c r="CM36" s="92"/>
      <c r="CN36" s="92"/>
      <c r="CO36" s="92">
        <v>8.3333333333333339</v>
      </c>
      <c r="CP36" s="92"/>
      <c r="CQ36" s="92"/>
      <c r="CR36" s="92">
        <v>8.3333333333333339</v>
      </c>
      <c r="CS36" s="92"/>
      <c r="CT36" s="92"/>
      <c r="CU36" s="92">
        <v>8.3333333333333339</v>
      </c>
      <c r="CV36" s="92"/>
      <c r="CW36" s="92"/>
      <c r="CX36" s="92">
        <v>8.3333333333333339</v>
      </c>
      <c r="CY36" s="92"/>
      <c r="CZ36" s="92"/>
      <c r="DA36" s="92">
        <v>8.3333333333333339</v>
      </c>
      <c r="DF36" s="91">
        <f t="shared" si="28"/>
        <v>6.8333333333333339</v>
      </c>
      <c r="DG36" s="91">
        <f t="shared" si="29"/>
        <v>10.25</v>
      </c>
      <c r="DH36" s="91">
        <f t="shared" si="30"/>
        <v>13.666666666666668</v>
      </c>
      <c r="DI36" s="91">
        <f t="shared" si="31"/>
        <v>17.083333333333336</v>
      </c>
      <c r="DJ36" s="91">
        <f t="shared" si="32"/>
        <v>20.500000000000004</v>
      </c>
      <c r="DK36" s="91">
        <f t="shared" si="33"/>
        <v>23.916666666666671</v>
      </c>
      <c r="DL36" s="91">
        <f t="shared" si="34"/>
        <v>27.333333333333339</v>
      </c>
      <c r="DM36" s="91">
        <f t="shared" si="35"/>
        <v>30.750000000000007</v>
      </c>
      <c r="DN36" s="91">
        <f t="shared" si="36"/>
        <v>34.166666666666671</v>
      </c>
      <c r="DO36" s="91">
        <f t="shared" si="37"/>
        <v>37.583333333333336</v>
      </c>
      <c r="DP36" s="91">
        <f t="shared" si="38"/>
        <v>41</v>
      </c>
      <c r="DR36" s="92">
        <f t="shared" si="39"/>
        <v>27.333333333333336</v>
      </c>
    </row>
    <row r="37" spans="1:122" x14ac:dyDescent="0.25">
      <c r="A37" s="80"/>
      <c r="B37" s="81">
        <v>5</v>
      </c>
      <c r="C37" s="82" t="s">
        <v>384</v>
      </c>
      <c r="D37" s="82" t="s">
        <v>385</v>
      </c>
      <c r="E37" s="82">
        <v>10</v>
      </c>
      <c r="F37" s="82" t="s">
        <v>386</v>
      </c>
      <c r="G37" s="83" t="s">
        <v>386</v>
      </c>
      <c r="H37" s="83" t="s">
        <v>400</v>
      </c>
      <c r="I37" s="83" t="s">
        <v>385</v>
      </c>
      <c r="J37" s="83"/>
      <c r="K37" s="83"/>
      <c r="L37" s="83"/>
      <c r="M37" s="84"/>
      <c r="N37" s="85"/>
      <c r="O37" s="85"/>
      <c r="P37" s="85"/>
      <c r="Q37" s="85"/>
      <c r="R37" s="85"/>
      <c r="S37" s="86"/>
      <c r="T37" s="86"/>
      <c r="U37" s="86" t="s">
        <v>423</v>
      </c>
      <c r="V37" s="86"/>
      <c r="W37" s="86"/>
      <c r="X37" s="86"/>
      <c r="Y37" s="87"/>
      <c r="Z37" s="88"/>
      <c r="AA37" s="93">
        <v>0</v>
      </c>
      <c r="AB37" s="94">
        <f>$Y37*BR37%</f>
        <v>0</v>
      </c>
      <c r="AC37" s="95">
        <f>IF(AB37=0,0,AD37/AB37)</f>
        <v>0</v>
      </c>
      <c r="AD37" s="96">
        <f>$AA37*BT37%</f>
        <v>0</v>
      </c>
      <c r="AE37" s="96">
        <f>$Y37*BU37%</f>
        <v>0</v>
      </c>
      <c r="AF37" s="95">
        <f>IF(AE37=0,0,AG37/AE37)</f>
        <v>0</v>
      </c>
      <c r="AG37" s="96">
        <f>$AA37*BW37%</f>
        <v>0</v>
      </c>
      <c r="AH37" s="96">
        <f>$Y37*BX37%</f>
        <v>0</v>
      </c>
      <c r="AI37" s="95">
        <f>IF(AH37=0,0,AJ37/AH37)</f>
        <v>0</v>
      </c>
      <c r="AJ37" s="96">
        <f>$AA37*BZ37%</f>
        <v>0</v>
      </c>
      <c r="AK37" s="96">
        <f>$Y37*CA37%</f>
        <v>0</v>
      </c>
      <c r="AL37" s="95">
        <f>IF(AK37=0,0,AM37/AK37)</f>
        <v>0</v>
      </c>
      <c r="AM37" s="96">
        <f>$AA37*CC37%</f>
        <v>0</v>
      </c>
      <c r="AN37" s="96">
        <f>$Y37*CD37%</f>
        <v>0</v>
      </c>
      <c r="AO37" s="95">
        <f>IF(AN37=0,0,AP37/AN37)</f>
        <v>0</v>
      </c>
      <c r="AP37" s="96">
        <f>$AA37*CF37%</f>
        <v>0</v>
      </c>
      <c r="AQ37" s="96">
        <f>$Y37*CG37%</f>
        <v>0</v>
      </c>
      <c r="AR37" s="95">
        <f>IF(AQ37=0,0,AS37/AQ37)</f>
        <v>0</v>
      </c>
      <c r="AS37" s="96">
        <f>$AA37*CI37%</f>
        <v>0</v>
      </c>
      <c r="AT37" s="96">
        <f>$Y37*CJ37%</f>
        <v>0</v>
      </c>
      <c r="AU37" s="95">
        <f>IF(AT37=0,0,AV37/AT37)</f>
        <v>0</v>
      </c>
      <c r="AV37" s="96">
        <f>$AA37*CL37%</f>
        <v>0</v>
      </c>
      <c r="AW37" s="96">
        <f>$Y37*CM37%</f>
        <v>0</v>
      </c>
      <c r="AX37" s="95">
        <f>IF(AW37=0,0,AY37/AW37)</f>
        <v>0</v>
      </c>
      <c r="AY37" s="96">
        <f>$AA37*CO37%</f>
        <v>0</v>
      </c>
      <c r="AZ37" s="96">
        <f>$Y37*CP37%</f>
        <v>0</v>
      </c>
      <c r="BA37" s="95">
        <f>IF(AZ37=0,0,BB37/AZ37)</f>
        <v>0</v>
      </c>
      <c r="BB37" s="96">
        <f>$AA37*CR37%</f>
        <v>0</v>
      </c>
      <c r="BC37" s="96">
        <f>$Y37*CS37%</f>
        <v>0</v>
      </c>
      <c r="BD37" s="95">
        <f>IF(BC37=0,0,BE37/BC37)</f>
        <v>0</v>
      </c>
      <c r="BE37" s="96">
        <f>$AA37*CU37%</f>
        <v>0</v>
      </c>
      <c r="BF37" s="96">
        <f>$Y37*CV37%</f>
        <v>0</v>
      </c>
      <c r="BG37" s="95">
        <f>IF(BF37=0,0,BH37/BF37)</f>
        <v>0</v>
      </c>
      <c r="BH37" s="96">
        <f>$AA37*CX37%</f>
        <v>0</v>
      </c>
      <c r="BI37" s="96">
        <f>$Y37*CY37%</f>
        <v>0</v>
      </c>
      <c r="BJ37" s="95">
        <f>IF(BI37=0,0,BK37/BI37)</f>
        <v>0</v>
      </c>
      <c r="BK37" s="96">
        <f>$AA37*DA37%</f>
        <v>0</v>
      </c>
      <c r="BL37" s="96">
        <f>AB37+AE37+AH37+AK37+AN37+AQ37+AT37+AW37+AZ37+BC37+BF37+BI37</f>
        <v>0</v>
      </c>
      <c r="BM37" s="95">
        <f>IF(BL37=0,0,BN37/BL37)</f>
        <v>0</v>
      </c>
      <c r="BN37" s="96">
        <f>AD37+AG37+AJ37+AM37+AP37+AS37+AV37+AY37+BB37+BE37+BH37+BK37</f>
        <v>0</v>
      </c>
      <c r="BO37" s="91">
        <f t="shared" si="27"/>
        <v>0</v>
      </c>
      <c r="DF37" s="91">
        <f t="shared" si="28"/>
        <v>0</v>
      </c>
      <c r="DG37" s="91">
        <f t="shared" si="29"/>
        <v>0</v>
      </c>
      <c r="DH37" s="91">
        <f t="shared" si="30"/>
        <v>0</v>
      </c>
      <c r="DI37" s="91">
        <f t="shared" si="31"/>
        <v>0</v>
      </c>
      <c r="DJ37" s="91">
        <f t="shared" si="32"/>
        <v>0</v>
      </c>
      <c r="DK37" s="91">
        <f t="shared" si="33"/>
        <v>0</v>
      </c>
      <c r="DL37" s="91">
        <f t="shared" si="34"/>
        <v>0</v>
      </c>
      <c r="DM37" s="91">
        <f t="shared" si="35"/>
        <v>0</v>
      </c>
      <c r="DN37" s="91">
        <f t="shared" si="36"/>
        <v>0</v>
      </c>
      <c r="DO37" s="91">
        <f t="shared" si="37"/>
        <v>0</v>
      </c>
      <c r="DP37" s="91">
        <f t="shared" si="38"/>
        <v>0</v>
      </c>
      <c r="DR37" s="92">
        <f t="shared" si="39"/>
        <v>0</v>
      </c>
    </row>
    <row r="38" spans="1:122" ht="14.45" customHeight="1" x14ac:dyDescent="0.25">
      <c r="A38" s="80"/>
      <c r="B38" s="81">
        <v>5</v>
      </c>
      <c r="C38" s="82" t="s">
        <v>384</v>
      </c>
      <c r="D38" s="82" t="s">
        <v>385</v>
      </c>
      <c r="E38" s="82">
        <v>10</v>
      </c>
      <c r="F38" s="82" t="s">
        <v>385</v>
      </c>
      <c r="G38" s="83"/>
      <c r="H38" s="83"/>
      <c r="I38" s="83"/>
      <c r="J38" s="83"/>
      <c r="K38" s="83"/>
      <c r="L38" s="83"/>
      <c r="M38" s="84"/>
      <c r="N38" s="85"/>
      <c r="O38" s="85"/>
      <c r="P38" s="85"/>
      <c r="Q38" s="85"/>
      <c r="R38" s="422" t="s">
        <v>424</v>
      </c>
      <c r="S38" s="423"/>
      <c r="T38" s="423"/>
      <c r="U38" s="423"/>
      <c r="V38" s="423"/>
      <c r="W38" s="423"/>
      <c r="X38" s="424"/>
      <c r="Y38" s="98"/>
      <c r="Z38" s="99"/>
      <c r="AA38" s="93"/>
      <c r="AB38" s="94">
        <f>$Y38*BR38%</f>
        <v>0</v>
      </c>
      <c r="AC38" s="95">
        <f>IF(AB38=0,0,AD38/AB38)</f>
        <v>0</v>
      </c>
      <c r="AD38" s="96">
        <f>$AA38*BT38%</f>
        <v>0</v>
      </c>
      <c r="AE38" s="96">
        <f>$Y38*BU38%</f>
        <v>0</v>
      </c>
      <c r="AF38" s="95">
        <f>IF(AE38=0,0,AG38/AE38)</f>
        <v>0</v>
      </c>
      <c r="AG38" s="96">
        <f>$AA38*BW38%</f>
        <v>0</v>
      </c>
      <c r="AH38" s="96">
        <f>$Y38*BX38%</f>
        <v>0</v>
      </c>
      <c r="AI38" s="95">
        <f>IF(AH38=0,0,AJ38/AH38)</f>
        <v>0</v>
      </c>
      <c r="AJ38" s="96">
        <f>$AA38*BZ38%</f>
        <v>0</v>
      </c>
      <c r="AK38" s="96">
        <f>$Y38*CA38%</f>
        <v>0</v>
      </c>
      <c r="AL38" s="95">
        <f>IF(AK38=0,0,AM38/AK38)</f>
        <v>0</v>
      </c>
      <c r="AM38" s="96">
        <f>$AA38*CC38%</f>
        <v>0</v>
      </c>
      <c r="AN38" s="96">
        <f>$Y38*CD38%</f>
        <v>0</v>
      </c>
      <c r="AO38" s="95">
        <f>IF(AN38=0,0,AP38/AN38)</f>
        <v>0</v>
      </c>
      <c r="AP38" s="96">
        <f>$AA38*CF38%</f>
        <v>0</v>
      </c>
      <c r="AQ38" s="96">
        <f>$Y38*CG38%</f>
        <v>0</v>
      </c>
      <c r="AR38" s="95">
        <f>IF(AQ38=0,0,AS38/AQ38)</f>
        <v>0</v>
      </c>
      <c r="AS38" s="96">
        <f>$AA38*CI38%</f>
        <v>0</v>
      </c>
      <c r="AT38" s="96">
        <f>$Y38*CJ38%</f>
        <v>0</v>
      </c>
      <c r="AU38" s="95">
        <f>IF(AT38=0,0,AV38/AT38)</f>
        <v>0</v>
      </c>
      <c r="AV38" s="96">
        <f>$AA38*CL38%</f>
        <v>0</v>
      </c>
      <c r="AW38" s="96">
        <f>$Y38*CM38%</f>
        <v>0</v>
      </c>
      <c r="AX38" s="95">
        <f>IF(AW38=0,0,AY38/AW38)</f>
        <v>0</v>
      </c>
      <c r="AY38" s="96">
        <f>$AA38*CO38%</f>
        <v>0</v>
      </c>
      <c r="AZ38" s="96">
        <f>$Y38*CP38%</f>
        <v>0</v>
      </c>
      <c r="BA38" s="95">
        <f>IF(AZ38=0,0,BB38/AZ38)</f>
        <v>0</v>
      </c>
      <c r="BB38" s="96">
        <f>$AA38*CR38%</f>
        <v>0</v>
      </c>
      <c r="BC38" s="96">
        <f>$Y38*CS38%</f>
        <v>0</v>
      </c>
      <c r="BD38" s="95">
        <f>IF(BC38=0,0,BE38/BC38)</f>
        <v>0</v>
      </c>
      <c r="BE38" s="96">
        <f>$AA38*CU38%</f>
        <v>0</v>
      </c>
      <c r="BF38" s="96">
        <f>$Y38*CV38%</f>
        <v>0</v>
      </c>
      <c r="BG38" s="95">
        <f>IF(BF38=0,0,BH38/BF38)</f>
        <v>0</v>
      </c>
      <c r="BH38" s="96">
        <f>$AA38*CX38%</f>
        <v>0</v>
      </c>
      <c r="BI38" s="96">
        <f>$Y38*CY38%</f>
        <v>0</v>
      </c>
      <c r="BJ38" s="95">
        <f>IF(BI38=0,0,BK38/BI38)</f>
        <v>0</v>
      </c>
      <c r="BK38" s="96">
        <f>$AA38*DA38%</f>
        <v>0</v>
      </c>
      <c r="BL38" s="96">
        <f>AB38+AE38+AH38+AK38+AN38+AQ38+AT38+AW38+AZ38+BC38+BF38+BI38</f>
        <v>0</v>
      </c>
      <c r="BM38" s="95">
        <f>IF(BL38=0,0,BN38/BL38)</f>
        <v>0</v>
      </c>
      <c r="BN38" s="96">
        <f>AD38+AG38+AJ38+AM38+AP38+AS38+AV38+AY38+BB38+BE38+BH38+BK38</f>
        <v>0</v>
      </c>
      <c r="BO38" s="91">
        <f t="shared" si="27"/>
        <v>0</v>
      </c>
      <c r="BR38" s="92"/>
      <c r="BS38" s="92"/>
      <c r="BT38" s="92">
        <v>8.3333333333333339</v>
      </c>
      <c r="BU38" s="92"/>
      <c r="BV38" s="92"/>
      <c r="BW38" s="92">
        <v>8.3333333333333339</v>
      </c>
      <c r="BX38" s="92"/>
      <c r="BY38" s="92"/>
      <c r="BZ38" s="92">
        <v>8.3333333333333339</v>
      </c>
      <c r="CA38" s="92"/>
      <c r="CB38" s="92"/>
      <c r="CC38" s="92">
        <v>8.3333333333333339</v>
      </c>
      <c r="CD38" s="92"/>
      <c r="CE38" s="92"/>
      <c r="CF38" s="92">
        <v>8.3333333333333339</v>
      </c>
      <c r="CG38" s="92"/>
      <c r="CH38" s="92"/>
      <c r="CI38" s="92">
        <v>8.3333333333333339</v>
      </c>
      <c r="CJ38" s="92"/>
      <c r="CK38" s="92"/>
      <c r="CL38" s="92">
        <v>8.3333333333333339</v>
      </c>
      <c r="CM38" s="92"/>
      <c r="CN38" s="92"/>
      <c r="CO38" s="92">
        <v>8.3333333333333339</v>
      </c>
      <c r="CP38" s="92"/>
      <c r="CQ38" s="92"/>
      <c r="CR38" s="92">
        <v>8.3333333333333339</v>
      </c>
      <c r="CS38" s="92"/>
      <c r="CT38" s="92"/>
      <c r="CU38" s="92">
        <v>8.3333333333333339</v>
      </c>
      <c r="CV38" s="92"/>
      <c r="CW38" s="92"/>
      <c r="CX38" s="92">
        <v>8.3333333333333339</v>
      </c>
      <c r="CY38" s="92"/>
      <c r="CZ38" s="92"/>
      <c r="DA38" s="92">
        <v>8.3333333333333339</v>
      </c>
      <c r="DF38" s="91">
        <f t="shared" si="28"/>
        <v>0</v>
      </c>
      <c r="DG38" s="91">
        <f t="shared" si="29"/>
        <v>0</v>
      </c>
      <c r="DH38" s="91">
        <f t="shared" si="30"/>
        <v>0</v>
      </c>
      <c r="DI38" s="91">
        <f t="shared" si="31"/>
        <v>0</v>
      </c>
      <c r="DJ38" s="91">
        <f t="shared" si="32"/>
        <v>0</v>
      </c>
      <c r="DK38" s="91">
        <f t="shared" si="33"/>
        <v>0</v>
      </c>
      <c r="DL38" s="91">
        <f t="shared" si="34"/>
        <v>0</v>
      </c>
      <c r="DM38" s="91">
        <f t="shared" si="35"/>
        <v>0</v>
      </c>
      <c r="DN38" s="91">
        <f t="shared" si="36"/>
        <v>0</v>
      </c>
      <c r="DO38" s="91">
        <f t="shared" si="37"/>
        <v>0</v>
      </c>
      <c r="DP38" s="91">
        <f t="shared" si="38"/>
        <v>0</v>
      </c>
      <c r="DR38" s="92">
        <f t="shared" si="39"/>
        <v>0</v>
      </c>
    </row>
    <row r="39" spans="1:122" x14ac:dyDescent="0.25">
      <c r="A39" s="80"/>
      <c r="B39" s="81">
        <v>5</v>
      </c>
      <c r="C39" s="82" t="s">
        <v>384</v>
      </c>
      <c r="D39" s="82" t="s">
        <v>385</v>
      </c>
      <c r="E39" s="82">
        <v>10</v>
      </c>
      <c r="F39" s="82" t="s">
        <v>395</v>
      </c>
      <c r="G39" s="83"/>
      <c r="H39" s="83"/>
      <c r="I39" s="83"/>
      <c r="J39" s="83"/>
      <c r="K39" s="83"/>
      <c r="L39" s="83"/>
      <c r="M39" s="84"/>
      <c r="N39" s="85"/>
      <c r="O39" s="85"/>
      <c r="P39" s="85"/>
      <c r="Q39" s="85"/>
      <c r="R39" s="85" t="s">
        <v>425</v>
      </c>
      <c r="S39" s="86"/>
      <c r="T39" s="86"/>
      <c r="U39" s="86"/>
      <c r="V39" s="86"/>
      <c r="W39" s="86"/>
      <c r="X39" s="86"/>
      <c r="Y39" s="87"/>
      <c r="Z39" s="88"/>
      <c r="AA39" s="93"/>
      <c r="AB39" s="94">
        <f>$Y39*BR39%</f>
        <v>0</v>
      </c>
      <c r="AC39" s="95">
        <f>IF(AB39=0,0,AD39/AB39)</f>
        <v>0</v>
      </c>
      <c r="AD39" s="96">
        <f>$AA39*BT39%</f>
        <v>0</v>
      </c>
      <c r="AE39" s="96">
        <f>$Y39*BU39%</f>
        <v>0</v>
      </c>
      <c r="AF39" s="95">
        <f>IF(AE39=0,0,AG39/AE39)</f>
        <v>0</v>
      </c>
      <c r="AG39" s="96">
        <f>$AA39*BW39%</f>
        <v>0</v>
      </c>
      <c r="AH39" s="96">
        <f>$Y39*BX39%</f>
        <v>0</v>
      </c>
      <c r="AI39" s="95">
        <f>IF(AH39=0,0,AJ39/AH39)</f>
        <v>0</v>
      </c>
      <c r="AJ39" s="96">
        <f>$AA39*BZ39%</f>
        <v>0</v>
      </c>
      <c r="AK39" s="96">
        <f>$Y39*CA39%</f>
        <v>0</v>
      </c>
      <c r="AL39" s="95">
        <f>IF(AK39=0,0,AM39/AK39)</f>
        <v>0</v>
      </c>
      <c r="AM39" s="96">
        <f>$AA39*CC39%</f>
        <v>0</v>
      </c>
      <c r="AN39" s="96">
        <f>$Y39*CD39%</f>
        <v>0</v>
      </c>
      <c r="AO39" s="95">
        <f>IF(AN39=0,0,AP39/AN39)</f>
        <v>0</v>
      </c>
      <c r="AP39" s="96">
        <f>$AA39*CF39%</f>
        <v>0</v>
      </c>
      <c r="AQ39" s="96">
        <f>$Y39*CG39%</f>
        <v>0</v>
      </c>
      <c r="AR39" s="95">
        <f>IF(AQ39=0,0,AS39/AQ39)</f>
        <v>0</v>
      </c>
      <c r="AS39" s="96">
        <f>$AA39*CI39%</f>
        <v>0</v>
      </c>
      <c r="AT39" s="96">
        <f>$Y39*CJ39%</f>
        <v>0</v>
      </c>
      <c r="AU39" s="95">
        <f>IF(AT39=0,0,AV39/AT39)</f>
        <v>0</v>
      </c>
      <c r="AV39" s="96">
        <f>$AA39*CL39%</f>
        <v>0</v>
      </c>
      <c r="AW39" s="96">
        <f>$Y39*CM39%</f>
        <v>0</v>
      </c>
      <c r="AX39" s="95">
        <f>IF(AW39=0,0,AY39/AW39)</f>
        <v>0</v>
      </c>
      <c r="AY39" s="96">
        <f>$AA39*CO39%</f>
        <v>0</v>
      </c>
      <c r="AZ39" s="96">
        <f>$Y39*CP39%</f>
        <v>0</v>
      </c>
      <c r="BA39" s="95">
        <f>IF(AZ39=0,0,BB39/AZ39)</f>
        <v>0</v>
      </c>
      <c r="BB39" s="96">
        <f>$AA39*CR39%</f>
        <v>0</v>
      </c>
      <c r="BC39" s="96">
        <f>$Y39*CS39%</f>
        <v>0</v>
      </c>
      <c r="BD39" s="95">
        <f>IF(BC39=0,0,BE39/BC39)</f>
        <v>0</v>
      </c>
      <c r="BE39" s="96">
        <f>$AA39*CU39%</f>
        <v>0</v>
      </c>
      <c r="BF39" s="96">
        <f>$Y39*CV39%</f>
        <v>0</v>
      </c>
      <c r="BG39" s="95">
        <f>IF(BF39=0,0,BH39/BF39)</f>
        <v>0</v>
      </c>
      <c r="BH39" s="96">
        <f>$AA39*CX39%</f>
        <v>0</v>
      </c>
      <c r="BI39" s="96">
        <f>$Y39*CY39%</f>
        <v>0</v>
      </c>
      <c r="BJ39" s="95">
        <f>IF(BI39=0,0,BK39/BI39)</f>
        <v>0</v>
      </c>
      <c r="BK39" s="96">
        <f>$AA39*DA39%</f>
        <v>0</v>
      </c>
      <c r="BL39" s="96">
        <f>AB39+AE39+AH39+AK39+AN39+AQ39+AT39+AW39+AZ39+BC39+BF39+BI39</f>
        <v>0</v>
      </c>
      <c r="BM39" s="95">
        <f>IF(BL39=0,0,BN39/BL39)</f>
        <v>0</v>
      </c>
      <c r="BN39" s="96">
        <f>AD39+AG39+AJ39+AM39+AP39+AS39+AV39+AY39+BB39+BE39+BH39+BK39</f>
        <v>0</v>
      </c>
      <c r="BO39" s="91">
        <f t="shared" si="27"/>
        <v>0</v>
      </c>
      <c r="DF39" s="91">
        <f t="shared" si="28"/>
        <v>0</v>
      </c>
      <c r="DG39" s="91">
        <f t="shared" si="29"/>
        <v>0</v>
      </c>
      <c r="DH39" s="91">
        <f t="shared" si="30"/>
        <v>0</v>
      </c>
      <c r="DI39" s="91">
        <f t="shared" si="31"/>
        <v>0</v>
      </c>
      <c r="DJ39" s="91">
        <f t="shared" si="32"/>
        <v>0</v>
      </c>
      <c r="DK39" s="91">
        <f t="shared" si="33"/>
        <v>0</v>
      </c>
      <c r="DL39" s="91">
        <f t="shared" si="34"/>
        <v>0</v>
      </c>
      <c r="DM39" s="91">
        <f t="shared" si="35"/>
        <v>0</v>
      </c>
      <c r="DN39" s="91">
        <f t="shared" si="36"/>
        <v>0</v>
      </c>
      <c r="DO39" s="91">
        <f t="shared" si="37"/>
        <v>0</v>
      </c>
      <c r="DP39" s="91">
        <f t="shared" si="38"/>
        <v>0</v>
      </c>
      <c r="DR39" s="92">
        <f t="shared" si="39"/>
        <v>0</v>
      </c>
    </row>
    <row r="40" spans="1:122" x14ac:dyDescent="0.25">
      <c r="A40" s="100" t="s">
        <v>426</v>
      </c>
      <c r="B40" s="81">
        <v>5</v>
      </c>
      <c r="C40" s="82" t="s">
        <v>384</v>
      </c>
      <c r="D40" s="82" t="s">
        <v>385</v>
      </c>
      <c r="E40" s="82">
        <v>11</v>
      </c>
      <c r="F40" s="82"/>
      <c r="G40" s="82"/>
      <c r="H40" s="82"/>
      <c r="I40" s="83"/>
      <c r="J40" s="83"/>
      <c r="K40" s="83"/>
      <c r="L40" s="83"/>
      <c r="M40" s="84"/>
      <c r="N40" s="85"/>
      <c r="O40" s="85"/>
      <c r="P40" s="85"/>
      <c r="Q40" s="85" t="s">
        <v>427</v>
      </c>
      <c r="R40" s="85"/>
      <c r="S40" s="86"/>
      <c r="T40" s="86"/>
      <c r="U40" s="86"/>
      <c r="V40" s="86"/>
      <c r="W40" s="86"/>
      <c r="X40" s="86"/>
      <c r="Y40" s="87"/>
      <c r="Z40" s="88"/>
      <c r="AA40" s="89">
        <f>AA41+AA42+AA63+AA74</f>
        <v>1081.97703</v>
      </c>
      <c r="AC40" s="88"/>
      <c r="AD40" s="90">
        <f>AD41+AD42+AD63+AD74</f>
        <v>90.164752500000006</v>
      </c>
      <c r="AF40" s="88"/>
      <c r="AG40" s="90">
        <f>AG41+AG42+AG63+AG74</f>
        <v>90.164752500000006</v>
      </c>
      <c r="AI40" s="88"/>
      <c r="AJ40" s="90">
        <f>AJ41+AJ42+AJ63+AJ74</f>
        <v>90.164752500000006</v>
      </c>
      <c r="AL40" s="88"/>
      <c r="AM40" s="90">
        <f>AM41+AM42+AM63+AM74</f>
        <v>90.164752500000006</v>
      </c>
      <c r="AO40" s="88"/>
      <c r="AP40" s="90">
        <f>AP41+AP42+AP63+AP74</f>
        <v>90.164752500000006</v>
      </c>
      <c r="AR40" s="88"/>
      <c r="AS40" s="90">
        <f>AS41+AS42+AS63+AS74</f>
        <v>90.164752500000006</v>
      </c>
      <c r="AU40" s="88"/>
      <c r="AV40" s="90">
        <f>AV41+AV42+AV63+AV74</f>
        <v>90.164752500000006</v>
      </c>
      <c r="AX40" s="88"/>
      <c r="AY40" s="90">
        <f>AY41+AY42+AY63+AY74</f>
        <v>90.164752500000006</v>
      </c>
      <c r="BA40" s="88"/>
      <c r="BB40" s="90">
        <f>BB41+BB42+BB63+BB74</f>
        <v>90.164752500000006</v>
      </c>
      <c r="BD40" s="88"/>
      <c r="BE40" s="90">
        <f>BE41+BE42+BE63+BE74</f>
        <v>90.164752500000006</v>
      </c>
      <c r="BG40" s="88"/>
      <c r="BH40" s="90">
        <f>BH41+BH42+BH63+BH74</f>
        <v>90.164752500000006</v>
      </c>
      <c r="BJ40" s="88"/>
      <c r="BK40" s="90">
        <f>BK41+BK42+BK63+BK74</f>
        <v>90.164752500000006</v>
      </c>
      <c r="BM40" s="88"/>
      <c r="BN40" s="90">
        <f>BN41+BN42+BN63+BN74</f>
        <v>1081.9770299999998</v>
      </c>
      <c r="BO40" s="91">
        <f t="shared" si="27"/>
        <v>0</v>
      </c>
      <c r="DF40" s="91">
        <f t="shared" si="28"/>
        <v>180.32950500000001</v>
      </c>
      <c r="DG40" s="91">
        <f t="shared" si="29"/>
        <v>270.4942575</v>
      </c>
      <c r="DH40" s="91">
        <f t="shared" si="30"/>
        <v>360.65901000000002</v>
      </c>
      <c r="DI40" s="91">
        <f t="shared" si="31"/>
        <v>450.82376250000004</v>
      </c>
      <c r="DJ40" s="91">
        <f t="shared" si="32"/>
        <v>540.98851500000001</v>
      </c>
      <c r="DK40" s="91">
        <f t="shared" si="33"/>
        <v>631.15326749999997</v>
      </c>
      <c r="DL40" s="91">
        <f t="shared" si="34"/>
        <v>721.31801999999993</v>
      </c>
      <c r="DM40" s="91">
        <f t="shared" si="35"/>
        <v>811.4827724999999</v>
      </c>
      <c r="DN40" s="91">
        <f t="shared" si="36"/>
        <v>901.64752499999986</v>
      </c>
      <c r="DO40" s="91">
        <f t="shared" si="37"/>
        <v>991.81227749999982</v>
      </c>
      <c r="DP40" s="91">
        <f t="shared" si="38"/>
        <v>1081.9770299999998</v>
      </c>
      <c r="DR40" s="92">
        <f t="shared" si="39"/>
        <v>721.31801999999993</v>
      </c>
    </row>
    <row r="41" spans="1:122" x14ac:dyDescent="0.25">
      <c r="A41" s="80"/>
      <c r="B41" s="81">
        <v>5</v>
      </c>
      <c r="C41" s="82" t="s">
        <v>384</v>
      </c>
      <c r="D41" s="82" t="s">
        <v>385</v>
      </c>
      <c r="E41" s="82">
        <v>11</v>
      </c>
      <c r="F41" s="82" t="s">
        <v>386</v>
      </c>
      <c r="G41" s="82"/>
      <c r="H41" s="82"/>
      <c r="I41" s="83"/>
      <c r="J41" s="83"/>
      <c r="K41" s="83"/>
      <c r="L41" s="83"/>
      <c r="M41" s="84"/>
      <c r="N41" s="85"/>
      <c r="O41" s="85"/>
      <c r="P41" s="85"/>
      <c r="Q41" s="85"/>
      <c r="R41" s="85" t="s">
        <v>428</v>
      </c>
      <c r="S41" s="86"/>
      <c r="T41" s="86"/>
      <c r="U41" s="86"/>
      <c r="V41" s="86"/>
      <c r="W41" s="86"/>
      <c r="X41" s="86"/>
      <c r="Y41" s="87"/>
      <c r="Z41" s="88"/>
      <c r="AA41" s="93"/>
      <c r="AC41" s="88"/>
      <c r="AD41" s="101"/>
      <c r="AF41" s="88"/>
      <c r="AG41" s="101"/>
      <c r="AI41" s="88"/>
      <c r="AJ41" s="101"/>
      <c r="AL41" s="88"/>
      <c r="AM41" s="101"/>
      <c r="AO41" s="88"/>
      <c r="AP41" s="101"/>
      <c r="AR41" s="88"/>
      <c r="AS41" s="101"/>
      <c r="AU41" s="88"/>
      <c r="AV41" s="101"/>
      <c r="AX41" s="88"/>
      <c r="AY41" s="101"/>
      <c r="BA41" s="88"/>
      <c r="BB41" s="101"/>
      <c r="BD41" s="88"/>
      <c r="BE41" s="101"/>
      <c r="BG41" s="88"/>
      <c r="BH41" s="101"/>
      <c r="BJ41" s="88"/>
      <c r="BK41" s="101"/>
      <c r="BM41" s="88"/>
      <c r="BN41" s="101"/>
      <c r="BO41" s="91">
        <f t="shared" si="27"/>
        <v>0</v>
      </c>
      <c r="DF41" s="91">
        <f t="shared" si="28"/>
        <v>0</v>
      </c>
      <c r="DG41" s="91">
        <f t="shared" si="29"/>
        <v>0</v>
      </c>
      <c r="DH41" s="91">
        <f t="shared" si="30"/>
        <v>0</v>
      </c>
      <c r="DI41" s="91">
        <f t="shared" si="31"/>
        <v>0</v>
      </c>
      <c r="DJ41" s="91">
        <f t="shared" si="32"/>
        <v>0</v>
      </c>
      <c r="DK41" s="91">
        <f t="shared" si="33"/>
        <v>0</v>
      </c>
      <c r="DL41" s="91">
        <f t="shared" si="34"/>
        <v>0</v>
      </c>
      <c r="DM41" s="91">
        <f t="shared" si="35"/>
        <v>0</v>
      </c>
      <c r="DN41" s="91">
        <f t="shared" si="36"/>
        <v>0</v>
      </c>
      <c r="DO41" s="91">
        <f t="shared" si="37"/>
        <v>0</v>
      </c>
      <c r="DP41" s="91">
        <f t="shared" si="38"/>
        <v>0</v>
      </c>
      <c r="DR41" s="92">
        <f t="shared" si="39"/>
        <v>0</v>
      </c>
    </row>
    <row r="42" spans="1:122" x14ac:dyDescent="0.25">
      <c r="A42" s="80"/>
      <c r="B42" s="81">
        <v>5</v>
      </c>
      <c r="C42" s="82" t="s">
        <v>384</v>
      </c>
      <c r="D42" s="82" t="s">
        <v>385</v>
      </c>
      <c r="E42" s="82">
        <v>11</v>
      </c>
      <c r="F42" s="82" t="s">
        <v>385</v>
      </c>
      <c r="G42" s="82"/>
      <c r="H42" s="82"/>
      <c r="I42" s="83"/>
      <c r="J42" s="83"/>
      <c r="K42" s="83"/>
      <c r="L42" s="83"/>
      <c r="M42" s="84"/>
      <c r="N42" s="85"/>
      <c r="O42" s="85"/>
      <c r="P42" s="85"/>
      <c r="Q42" s="85"/>
      <c r="R42" s="85" t="s">
        <v>429</v>
      </c>
      <c r="S42" s="86"/>
      <c r="T42" s="86"/>
      <c r="U42" s="86"/>
      <c r="V42" s="86"/>
      <c r="W42" s="86"/>
      <c r="X42" s="86"/>
      <c r="Y42" s="87"/>
      <c r="Z42" s="88"/>
      <c r="AA42" s="89">
        <f>AA43+AA53</f>
        <v>1081.97703</v>
      </c>
      <c r="AC42" s="88"/>
      <c r="AD42" s="90">
        <f>AD43+AD53</f>
        <v>90.164752500000006</v>
      </c>
      <c r="AF42" s="88"/>
      <c r="AG42" s="90">
        <f>AG43+AG53</f>
        <v>90.164752500000006</v>
      </c>
      <c r="AI42" s="88"/>
      <c r="AJ42" s="90">
        <f>AJ43+AJ53</f>
        <v>90.164752500000006</v>
      </c>
      <c r="AL42" s="88"/>
      <c r="AM42" s="90">
        <f>AM43+AM53</f>
        <v>90.164752500000006</v>
      </c>
      <c r="AO42" s="88"/>
      <c r="AP42" s="90">
        <f>AP43+AP53</f>
        <v>90.164752500000006</v>
      </c>
      <c r="AR42" s="88"/>
      <c r="AS42" s="90">
        <f>AS43+AS53</f>
        <v>90.164752500000006</v>
      </c>
      <c r="AU42" s="88"/>
      <c r="AV42" s="90">
        <f>AV43+AV53</f>
        <v>90.164752500000006</v>
      </c>
      <c r="AX42" s="88"/>
      <c r="AY42" s="90">
        <f>AY43+AY53</f>
        <v>90.164752500000006</v>
      </c>
      <c r="BA42" s="88"/>
      <c r="BB42" s="90">
        <f>BB43+BB53</f>
        <v>90.164752500000006</v>
      </c>
      <c r="BD42" s="88"/>
      <c r="BE42" s="90">
        <f>BE43+BE53</f>
        <v>90.164752500000006</v>
      </c>
      <c r="BG42" s="88"/>
      <c r="BH42" s="90">
        <f>BH43+BH53</f>
        <v>90.164752500000006</v>
      </c>
      <c r="BJ42" s="88"/>
      <c r="BK42" s="90">
        <f>BK43+BK53</f>
        <v>90.164752500000006</v>
      </c>
      <c r="BM42" s="88"/>
      <c r="BN42" s="90">
        <f>BN43+BN53</f>
        <v>1081.9770299999998</v>
      </c>
      <c r="BO42" s="91">
        <f t="shared" si="27"/>
        <v>0</v>
      </c>
      <c r="DF42" s="91">
        <f t="shared" si="28"/>
        <v>180.32950500000001</v>
      </c>
      <c r="DG42" s="91">
        <f t="shared" si="29"/>
        <v>270.4942575</v>
      </c>
      <c r="DH42" s="91">
        <f t="shared" si="30"/>
        <v>360.65901000000002</v>
      </c>
      <c r="DI42" s="91">
        <f t="shared" si="31"/>
        <v>450.82376250000004</v>
      </c>
      <c r="DJ42" s="91">
        <f t="shared" si="32"/>
        <v>540.98851500000001</v>
      </c>
      <c r="DK42" s="91">
        <f t="shared" si="33"/>
        <v>631.15326749999997</v>
      </c>
      <c r="DL42" s="91">
        <f t="shared" si="34"/>
        <v>721.31801999999993</v>
      </c>
      <c r="DM42" s="91">
        <f t="shared" si="35"/>
        <v>811.4827724999999</v>
      </c>
      <c r="DN42" s="91">
        <f t="shared" si="36"/>
        <v>901.64752499999986</v>
      </c>
      <c r="DO42" s="91">
        <f t="shared" si="37"/>
        <v>991.81227749999982</v>
      </c>
      <c r="DP42" s="91">
        <f t="shared" si="38"/>
        <v>1081.9770299999998</v>
      </c>
      <c r="DR42" s="92">
        <f t="shared" si="39"/>
        <v>721.31801999999993</v>
      </c>
    </row>
    <row r="43" spans="1:122" x14ac:dyDescent="0.25">
      <c r="A43" s="80"/>
      <c r="B43" s="87">
        <v>5</v>
      </c>
      <c r="C43" t="s">
        <v>384</v>
      </c>
      <c r="D43" t="s">
        <v>385</v>
      </c>
      <c r="E43">
        <v>11</v>
      </c>
      <c r="F43" t="s">
        <v>385</v>
      </c>
      <c r="G43" t="s">
        <v>386</v>
      </c>
      <c r="M43" s="102"/>
      <c r="N43" s="86"/>
      <c r="O43" s="86"/>
      <c r="P43" s="86"/>
      <c r="Q43" s="86"/>
      <c r="R43" s="86"/>
      <c r="S43" s="85" t="s">
        <v>430</v>
      </c>
      <c r="T43" s="86"/>
      <c r="U43" s="86"/>
      <c r="V43" s="86"/>
      <c r="W43" s="86"/>
      <c r="X43" s="86"/>
      <c r="Y43" s="87"/>
      <c r="Z43" s="88"/>
      <c r="AA43" s="89">
        <f>AA44+AA45+AA46+AA47+AA50</f>
        <v>1081.97703</v>
      </c>
      <c r="AC43" s="88"/>
      <c r="AD43" s="90">
        <f>AD44+AD45+AD46+AD47+AD50</f>
        <v>90.164752500000006</v>
      </c>
      <c r="AF43" s="88"/>
      <c r="AG43" s="90">
        <f>AG44+AG45+AG46+AG47+AG50</f>
        <v>90.164752500000006</v>
      </c>
      <c r="AI43" s="88"/>
      <c r="AJ43" s="90">
        <f>AJ44+AJ45+AJ46+AJ47+AJ50</f>
        <v>90.164752500000006</v>
      </c>
      <c r="AL43" s="88"/>
      <c r="AM43" s="90">
        <f>AM44+AM45+AM46+AM47+AM50</f>
        <v>90.164752500000006</v>
      </c>
      <c r="AO43" s="88"/>
      <c r="AP43" s="90">
        <f>AP44+AP45+AP46+AP47+AP50</f>
        <v>90.164752500000006</v>
      </c>
      <c r="AR43" s="88"/>
      <c r="AS43" s="90">
        <f>AS44+AS45+AS46+AS47+AS50</f>
        <v>90.164752500000006</v>
      </c>
      <c r="AU43" s="88"/>
      <c r="AV43" s="90">
        <f>AV44+AV45+AV46+AV47+AV50</f>
        <v>90.164752500000006</v>
      </c>
      <c r="AX43" s="88"/>
      <c r="AY43" s="90">
        <f>AY44+AY45+AY46+AY47+AY50</f>
        <v>90.164752500000006</v>
      </c>
      <c r="BA43" s="88"/>
      <c r="BB43" s="90">
        <f>BB44+BB45+BB46+BB47+BB50</f>
        <v>90.164752500000006</v>
      </c>
      <c r="BD43" s="88"/>
      <c r="BE43" s="90">
        <f>BE44+BE45+BE46+BE47+BE50</f>
        <v>90.164752500000006</v>
      </c>
      <c r="BG43" s="88"/>
      <c r="BH43" s="90">
        <f>BH44+BH45+BH46+BH47+BH50</f>
        <v>90.164752500000006</v>
      </c>
      <c r="BJ43" s="88"/>
      <c r="BK43" s="90">
        <f>BK44+BK45+BK46+BK47+BK50</f>
        <v>90.164752500000006</v>
      </c>
      <c r="BM43" s="88"/>
      <c r="BN43" s="90">
        <f>BN44+BN45+BN46+BN47+BN50</f>
        <v>1081.9770299999998</v>
      </c>
      <c r="BO43" s="91">
        <f t="shared" si="27"/>
        <v>0</v>
      </c>
      <c r="DF43" s="91">
        <f t="shared" si="28"/>
        <v>180.32950500000001</v>
      </c>
      <c r="DG43" s="91">
        <f t="shared" si="29"/>
        <v>270.4942575</v>
      </c>
      <c r="DH43" s="91">
        <f t="shared" si="30"/>
        <v>360.65901000000002</v>
      </c>
      <c r="DI43" s="91">
        <f t="shared" si="31"/>
        <v>450.82376250000004</v>
      </c>
      <c r="DJ43" s="91">
        <f t="shared" si="32"/>
        <v>540.98851500000001</v>
      </c>
      <c r="DK43" s="91">
        <f t="shared" si="33"/>
        <v>631.15326749999997</v>
      </c>
      <c r="DL43" s="91">
        <f t="shared" si="34"/>
        <v>721.31801999999993</v>
      </c>
      <c r="DM43" s="91">
        <f t="shared" si="35"/>
        <v>811.4827724999999</v>
      </c>
      <c r="DN43" s="91">
        <f t="shared" si="36"/>
        <v>901.64752499999986</v>
      </c>
      <c r="DO43" s="91">
        <f t="shared" si="37"/>
        <v>991.81227749999982</v>
      </c>
      <c r="DP43" s="91">
        <f t="shared" si="38"/>
        <v>1081.9770299999998</v>
      </c>
      <c r="DR43" s="92">
        <f t="shared" si="39"/>
        <v>721.31801999999993</v>
      </c>
    </row>
    <row r="44" spans="1:122" x14ac:dyDescent="0.25">
      <c r="A44" s="80"/>
      <c r="B44" s="87">
        <v>5</v>
      </c>
      <c r="C44" t="s">
        <v>384</v>
      </c>
      <c r="D44" t="s">
        <v>385</v>
      </c>
      <c r="E44">
        <v>11</v>
      </c>
      <c r="F44" t="s">
        <v>385</v>
      </c>
      <c r="G44" t="s">
        <v>386</v>
      </c>
      <c r="H44" t="s">
        <v>386</v>
      </c>
      <c r="I44" t="s">
        <v>386</v>
      </c>
      <c r="J44" t="s">
        <v>386</v>
      </c>
      <c r="K44" t="s">
        <v>386</v>
      </c>
      <c r="M44" s="97" t="s">
        <v>431</v>
      </c>
      <c r="N44" s="86"/>
      <c r="O44" s="86"/>
      <c r="P44" s="86"/>
      <c r="Q44" s="86"/>
      <c r="R44" s="86"/>
      <c r="S44" s="85"/>
      <c r="T44" s="86" t="s">
        <v>388</v>
      </c>
      <c r="U44" s="86"/>
      <c r="V44" s="86"/>
      <c r="W44" s="86"/>
      <c r="X44" s="86"/>
      <c r="Y44" s="87"/>
      <c r="Z44" s="88"/>
      <c r="AA44" s="93">
        <v>1081.97703</v>
      </c>
      <c r="AB44" s="94">
        <f>$Y44*BR44%</f>
        <v>0</v>
      </c>
      <c r="AC44" s="95">
        <f>IF(AB44=0,0,AD44/AB44)</f>
        <v>0</v>
      </c>
      <c r="AD44" s="96">
        <f>$AA44*BT44%</f>
        <v>90.164752500000006</v>
      </c>
      <c r="AE44" s="96">
        <f>$Y44*BU44%</f>
        <v>0</v>
      </c>
      <c r="AF44" s="95">
        <f>IF(AE44=0,0,AG44/AE44)</f>
        <v>0</v>
      </c>
      <c r="AG44" s="96">
        <f>$AA44*BW44%</f>
        <v>90.164752500000006</v>
      </c>
      <c r="AH44" s="96">
        <f>$Y44*BX44%</f>
        <v>0</v>
      </c>
      <c r="AI44" s="95">
        <f>IF(AH44=0,0,AJ44/AH44)</f>
        <v>0</v>
      </c>
      <c r="AJ44" s="96">
        <f>$AA44*BZ44%</f>
        <v>90.164752500000006</v>
      </c>
      <c r="AK44" s="96">
        <f>$Y44*CA44%</f>
        <v>0</v>
      </c>
      <c r="AL44" s="95">
        <f>IF(AK44=0,0,AM44/AK44)</f>
        <v>0</v>
      </c>
      <c r="AM44" s="96">
        <f>$AA44*CC44%</f>
        <v>90.164752500000006</v>
      </c>
      <c r="AN44" s="96">
        <f>$Y44*CD44%</f>
        <v>0</v>
      </c>
      <c r="AO44" s="95">
        <f>IF(AN44=0,0,AP44/AN44)</f>
        <v>0</v>
      </c>
      <c r="AP44" s="96">
        <f>$AA44*CF44%</f>
        <v>90.164752500000006</v>
      </c>
      <c r="AQ44" s="96">
        <f>$Y44*CG44%</f>
        <v>0</v>
      </c>
      <c r="AR44" s="95">
        <f>IF(AQ44=0,0,AS44/AQ44)</f>
        <v>0</v>
      </c>
      <c r="AS44" s="96">
        <f>$AA44*CI44%</f>
        <v>90.164752500000006</v>
      </c>
      <c r="AT44" s="96">
        <f>$Y44*CJ44%</f>
        <v>0</v>
      </c>
      <c r="AU44" s="95">
        <f>IF(AT44=0,0,AV44/AT44)</f>
        <v>0</v>
      </c>
      <c r="AV44" s="96">
        <f>$AA44*CL44%</f>
        <v>90.164752500000006</v>
      </c>
      <c r="AW44" s="96">
        <f>$Y44*CM44%</f>
        <v>0</v>
      </c>
      <c r="AX44" s="95">
        <f>IF(AW44=0,0,AY44/AW44)</f>
        <v>0</v>
      </c>
      <c r="AY44" s="96">
        <f>$AA44*CO44%</f>
        <v>90.164752500000006</v>
      </c>
      <c r="AZ44" s="96">
        <f>$Y44*CP44%</f>
        <v>0</v>
      </c>
      <c r="BA44" s="95">
        <f>IF(AZ44=0,0,BB44/AZ44)</f>
        <v>0</v>
      </c>
      <c r="BB44" s="96">
        <f>$AA44*CR44%</f>
        <v>90.164752500000006</v>
      </c>
      <c r="BC44" s="96">
        <f>$Y44*CS44%</f>
        <v>0</v>
      </c>
      <c r="BD44" s="95">
        <f>IF(BC44=0,0,BE44/BC44)</f>
        <v>0</v>
      </c>
      <c r="BE44" s="96">
        <f>$AA44*CU44%</f>
        <v>90.164752500000006</v>
      </c>
      <c r="BF44" s="96">
        <f>$Y44*CV44%</f>
        <v>0</v>
      </c>
      <c r="BG44" s="95">
        <f>IF(BF44=0,0,BH44/BF44)</f>
        <v>0</v>
      </c>
      <c r="BH44" s="96">
        <f>$AA44*CX44%</f>
        <v>90.164752500000006</v>
      </c>
      <c r="BI44" s="96">
        <f>$Y44*CY44%</f>
        <v>0</v>
      </c>
      <c r="BJ44" s="95">
        <f>IF(BI44=0,0,BK44/BI44)</f>
        <v>0</v>
      </c>
      <c r="BK44" s="96">
        <f>$AA44*DA44%</f>
        <v>90.164752500000006</v>
      </c>
      <c r="BL44" s="96">
        <f>AB44+AE44+AH44+AK44+AN44+AQ44+AT44+AW44+AZ44+BC44+BF44+BI44</f>
        <v>0</v>
      </c>
      <c r="BM44" s="95">
        <f>IF(BL44=0,0,BN44/BL44)</f>
        <v>0</v>
      </c>
      <c r="BN44" s="96">
        <f>AD44+AG44+AJ44+AM44+AP44+AS44+AV44+AY44+BB44+BE44+BH44+BK44</f>
        <v>1081.9770299999998</v>
      </c>
      <c r="BO44" s="91">
        <f t="shared" si="27"/>
        <v>0</v>
      </c>
      <c r="BR44" s="92"/>
      <c r="BS44" s="92"/>
      <c r="BT44" s="92">
        <v>8.3333333333333339</v>
      </c>
      <c r="BU44" s="92"/>
      <c r="BV44" s="92"/>
      <c r="BW44" s="92">
        <v>8.3333333333333339</v>
      </c>
      <c r="BX44" s="92"/>
      <c r="BY44" s="92"/>
      <c r="BZ44" s="92">
        <v>8.3333333333333339</v>
      </c>
      <c r="CA44" s="92"/>
      <c r="CB44" s="92"/>
      <c r="CC44" s="92">
        <v>8.3333333333333339</v>
      </c>
      <c r="CD44" s="92"/>
      <c r="CE44" s="92"/>
      <c r="CF44" s="92">
        <v>8.3333333333333339</v>
      </c>
      <c r="CG44" s="92"/>
      <c r="CH44" s="92"/>
      <c r="CI44" s="92">
        <v>8.3333333333333339</v>
      </c>
      <c r="CJ44" s="92"/>
      <c r="CK44" s="92"/>
      <c r="CL44" s="92">
        <v>8.3333333333333339</v>
      </c>
      <c r="CM44" s="92"/>
      <c r="CN44" s="92"/>
      <c r="CO44" s="92">
        <v>8.3333333333333339</v>
      </c>
      <c r="CP44" s="92"/>
      <c r="CQ44" s="92"/>
      <c r="CR44" s="92">
        <v>8.3333333333333339</v>
      </c>
      <c r="CS44" s="92"/>
      <c r="CT44" s="92"/>
      <c r="CU44" s="92">
        <v>8.3333333333333339</v>
      </c>
      <c r="CV44" s="92"/>
      <c r="CW44" s="92"/>
      <c r="CX44" s="92">
        <v>8.3333333333333339</v>
      </c>
      <c r="CY44" s="92"/>
      <c r="CZ44" s="92"/>
      <c r="DA44" s="92">
        <v>8.3333333333333339</v>
      </c>
      <c r="DF44" s="91">
        <f t="shared" si="28"/>
        <v>180.32950500000001</v>
      </c>
      <c r="DG44" s="91">
        <f t="shared" si="29"/>
        <v>270.4942575</v>
      </c>
      <c r="DH44" s="91">
        <f t="shared" si="30"/>
        <v>360.65901000000002</v>
      </c>
      <c r="DI44" s="91">
        <f t="shared" si="31"/>
        <v>450.82376250000004</v>
      </c>
      <c r="DJ44" s="91">
        <f t="shared" si="32"/>
        <v>540.98851500000001</v>
      </c>
      <c r="DK44" s="91">
        <f t="shared" si="33"/>
        <v>631.15326749999997</v>
      </c>
      <c r="DL44" s="91">
        <f t="shared" si="34"/>
        <v>721.31801999999993</v>
      </c>
      <c r="DM44" s="91">
        <f t="shared" si="35"/>
        <v>811.4827724999999</v>
      </c>
      <c r="DN44" s="91">
        <f t="shared" si="36"/>
        <v>901.64752499999986</v>
      </c>
      <c r="DO44" s="91">
        <f t="shared" si="37"/>
        <v>991.81227749999982</v>
      </c>
      <c r="DP44" s="91">
        <f t="shared" si="38"/>
        <v>1081.9770299999998</v>
      </c>
      <c r="DR44" s="92">
        <f t="shared" si="39"/>
        <v>721.31801999999993</v>
      </c>
    </row>
    <row r="45" spans="1:122" x14ac:dyDescent="0.25">
      <c r="A45" s="80"/>
      <c r="B45" s="87">
        <v>5</v>
      </c>
      <c r="C45" t="s">
        <v>384</v>
      </c>
      <c r="D45" t="s">
        <v>385</v>
      </c>
      <c r="E45">
        <v>11</v>
      </c>
      <c r="F45" t="s">
        <v>385</v>
      </c>
      <c r="G45" t="s">
        <v>386</v>
      </c>
      <c r="H45" t="s">
        <v>386</v>
      </c>
      <c r="I45" t="s">
        <v>386</v>
      </c>
      <c r="J45" t="s">
        <v>386</v>
      </c>
      <c r="K45" t="s">
        <v>385</v>
      </c>
      <c r="M45" s="102"/>
      <c r="N45" s="86"/>
      <c r="O45" s="86"/>
      <c r="P45" s="86"/>
      <c r="Q45" s="86"/>
      <c r="R45" s="86"/>
      <c r="S45" s="85"/>
      <c r="T45" s="86" t="s">
        <v>415</v>
      </c>
      <c r="U45" s="86"/>
      <c r="V45" s="86"/>
      <c r="W45" s="86"/>
      <c r="X45" s="86"/>
      <c r="Y45" s="87"/>
      <c r="Z45" s="88"/>
      <c r="AA45" s="93">
        <v>0</v>
      </c>
      <c r="AB45" s="94">
        <f>$Y45*BR45%</f>
        <v>0</v>
      </c>
      <c r="AC45" s="95">
        <f>IF(AB45=0,0,AD45/AB45)</f>
        <v>0</v>
      </c>
      <c r="AD45" s="96">
        <f>$AA45*BT45%</f>
        <v>0</v>
      </c>
      <c r="AE45" s="96">
        <f>$Y45*BU45%</f>
        <v>0</v>
      </c>
      <c r="AF45" s="95">
        <f>IF(AE45=0,0,AG45/AE45)</f>
        <v>0</v>
      </c>
      <c r="AG45" s="96">
        <f>$AA45*BW45%</f>
        <v>0</v>
      </c>
      <c r="AH45" s="96">
        <f>$Y45*BX45%</f>
        <v>0</v>
      </c>
      <c r="AI45" s="95">
        <f>IF(AH45=0,0,AJ45/AH45)</f>
        <v>0</v>
      </c>
      <c r="AJ45" s="96">
        <f>$AA45*BZ45%</f>
        <v>0</v>
      </c>
      <c r="AK45" s="96">
        <f>$Y45*CA45%</f>
        <v>0</v>
      </c>
      <c r="AL45" s="95">
        <f>IF(AK45=0,0,AM45/AK45)</f>
        <v>0</v>
      </c>
      <c r="AM45" s="96">
        <f>$AA45*CC45%</f>
        <v>0</v>
      </c>
      <c r="AN45" s="96">
        <f>$Y45*CD45%</f>
        <v>0</v>
      </c>
      <c r="AO45" s="95">
        <f>IF(AN45=0,0,AP45/AN45)</f>
        <v>0</v>
      </c>
      <c r="AP45" s="96">
        <f>$AA45*CF45%</f>
        <v>0</v>
      </c>
      <c r="AQ45" s="96">
        <f>$Y45*CG45%</f>
        <v>0</v>
      </c>
      <c r="AR45" s="95">
        <f>IF(AQ45=0,0,AS45/AQ45)</f>
        <v>0</v>
      </c>
      <c r="AS45" s="96">
        <f>$AA45*CI45%</f>
        <v>0</v>
      </c>
      <c r="AT45" s="96">
        <f>$Y45*CJ45%</f>
        <v>0</v>
      </c>
      <c r="AU45" s="95">
        <f>IF(AT45=0,0,AV45/AT45)</f>
        <v>0</v>
      </c>
      <c r="AV45" s="96">
        <f>$AA45*CL45%</f>
        <v>0</v>
      </c>
      <c r="AW45" s="96">
        <f>$Y45*CM45%</f>
        <v>0</v>
      </c>
      <c r="AX45" s="95">
        <f>IF(AW45=0,0,AY45/AW45)</f>
        <v>0</v>
      </c>
      <c r="AY45" s="96">
        <f>$AA45*CO45%</f>
        <v>0</v>
      </c>
      <c r="AZ45" s="96">
        <f>$Y45*CP45%</f>
        <v>0</v>
      </c>
      <c r="BA45" s="95">
        <f>IF(AZ45=0,0,BB45/AZ45)</f>
        <v>0</v>
      </c>
      <c r="BB45" s="96">
        <f>$AA45*CR45%</f>
        <v>0</v>
      </c>
      <c r="BC45" s="96">
        <f>$Y45*CS45%</f>
        <v>0</v>
      </c>
      <c r="BD45" s="95">
        <f>IF(BC45=0,0,BE45/BC45)</f>
        <v>0</v>
      </c>
      <c r="BE45" s="96">
        <f>$AA45*CU45%</f>
        <v>0</v>
      </c>
      <c r="BF45" s="96">
        <f>$Y45*CV45%</f>
        <v>0</v>
      </c>
      <c r="BG45" s="95">
        <f>IF(BF45=0,0,BH45/BF45)</f>
        <v>0</v>
      </c>
      <c r="BH45" s="96">
        <f>$AA45*CX45%</f>
        <v>0</v>
      </c>
      <c r="BI45" s="96">
        <f>$Y45*CY45%</f>
        <v>0</v>
      </c>
      <c r="BJ45" s="95">
        <f>IF(BI45=0,0,BK45/BI45)</f>
        <v>0</v>
      </c>
      <c r="BK45" s="96">
        <f>$AA45*DA45%</f>
        <v>0</v>
      </c>
      <c r="BL45" s="96">
        <f>AB45+AE45+AH45+AK45+AN45+AQ45+AT45+AW45+AZ45+BC45+BF45+BI45</f>
        <v>0</v>
      </c>
      <c r="BM45" s="95">
        <f>IF(BL45=0,0,BN45/BL45)</f>
        <v>0</v>
      </c>
      <c r="BN45" s="96">
        <f>AD45+AG45+AJ45+AM45+AP45+AS45+AV45+AY45+BB45+BE45+BH45+BK45</f>
        <v>0</v>
      </c>
      <c r="BO45" s="91">
        <f t="shared" si="27"/>
        <v>0</v>
      </c>
      <c r="BR45" s="92"/>
      <c r="BS45" s="92"/>
      <c r="BT45" s="92">
        <v>8.3333333333333339</v>
      </c>
      <c r="BU45" s="92"/>
      <c r="BV45" s="92"/>
      <c r="BW45" s="92">
        <v>8.3333333333333339</v>
      </c>
      <c r="BX45" s="92"/>
      <c r="BY45" s="92"/>
      <c r="BZ45" s="92">
        <v>8.3333333333333339</v>
      </c>
      <c r="CA45" s="92"/>
      <c r="CB45" s="92"/>
      <c r="CC45" s="92">
        <v>8.3333333333333339</v>
      </c>
      <c r="CD45" s="92"/>
      <c r="CE45" s="92"/>
      <c r="CF45" s="92">
        <v>8.3333333333333339</v>
      </c>
      <c r="CG45" s="92"/>
      <c r="CH45" s="92"/>
      <c r="CI45" s="92">
        <v>8.3333333333333339</v>
      </c>
      <c r="CJ45" s="92"/>
      <c r="CK45" s="92"/>
      <c r="CL45" s="92">
        <v>8.3333333333333339</v>
      </c>
      <c r="CM45" s="92"/>
      <c r="CN45" s="92"/>
      <c r="CO45" s="92">
        <v>8.3333333333333339</v>
      </c>
      <c r="CP45" s="92"/>
      <c r="CQ45" s="92"/>
      <c r="CR45" s="92">
        <v>8.3333333333333339</v>
      </c>
      <c r="CS45" s="92"/>
      <c r="CT45" s="92"/>
      <c r="CU45" s="92">
        <v>8.3333333333333339</v>
      </c>
      <c r="CV45" s="92"/>
      <c r="CW45" s="92"/>
      <c r="CX45" s="92">
        <v>8.3333333333333339</v>
      </c>
      <c r="CY45" s="92"/>
      <c r="CZ45" s="92"/>
      <c r="DA45" s="92">
        <v>8.3333333333333339</v>
      </c>
      <c r="DF45" s="91">
        <f t="shared" si="28"/>
        <v>0</v>
      </c>
      <c r="DG45" s="91">
        <f t="shared" si="29"/>
        <v>0</v>
      </c>
      <c r="DH45" s="91">
        <f t="shared" si="30"/>
        <v>0</v>
      </c>
      <c r="DI45" s="91">
        <f t="shared" si="31"/>
        <v>0</v>
      </c>
      <c r="DJ45" s="91">
        <f t="shared" si="32"/>
        <v>0</v>
      </c>
      <c r="DK45" s="91">
        <f t="shared" si="33"/>
        <v>0</v>
      </c>
      <c r="DL45" s="91">
        <f t="shared" si="34"/>
        <v>0</v>
      </c>
      <c r="DM45" s="91">
        <f t="shared" si="35"/>
        <v>0</v>
      </c>
      <c r="DN45" s="91">
        <f t="shared" si="36"/>
        <v>0</v>
      </c>
      <c r="DO45" s="91">
        <f t="shared" si="37"/>
        <v>0</v>
      </c>
      <c r="DP45" s="91">
        <f t="shared" si="38"/>
        <v>0</v>
      </c>
      <c r="DR45" s="92">
        <f t="shared" si="39"/>
        <v>0</v>
      </c>
    </row>
    <row r="46" spans="1:122" x14ac:dyDescent="0.25">
      <c r="A46" s="80"/>
      <c r="B46" s="87">
        <v>5</v>
      </c>
      <c r="C46" t="s">
        <v>384</v>
      </c>
      <c r="D46" t="s">
        <v>385</v>
      </c>
      <c r="E46">
        <v>11</v>
      </c>
      <c r="F46" t="s">
        <v>385</v>
      </c>
      <c r="G46" t="s">
        <v>386</v>
      </c>
      <c r="H46" t="s">
        <v>386</v>
      </c>
      <c r="I46" t="s">
        <v>386</v>
      </c>
      <c r="J46" t="s">
        <v>386</v>
      </c>
      <c r="K46" t="s">
        <v>395</v>
      </c>
      <c r="M46" s="102"/>
      <c r="N46" s="86"/>
      <c r="O46" s="86"/>
      <c r="P46" s="86"/>
      <c r="Q46" s="86"/>
      <c r="R46" s="86"/>
      <c r="S46" s="85"/>
      <c r="T46" s="86" t="s">
        <v>416</v>
      </c>
      <c r="U46" s="86"/>
      <c r="V46" s="86"/>
      <c r="W46" s="86"/>
      <c r="X46" s="86"/>
      <c r="Y46" s="87"/>
      <c r="Z46" s="88"/>
      <c r="AA46" s="93"/>
      <c r="AC46" s="88"/>
      <c r="AD46" s="101"/>
      <c r="AF46" s="88"/>
      <c r="AG46" s="101"/>
      <c r="AI46" s="88"/>
      <c r="AJ46" s="101"/>
      <c r="AL46" s="88"/>
      <c r="AM46" s="101"/>
      <c r="AO46" s="88"/>
      <c r="AP46" s="101"/>
      <c r="AR46" s="88"/>
      <c r="AS46" s="101"/>
      <c r="AU46" s="88"/>
      <c r="AV46" s="101"/>
      <c r="AX46" s="88"/>
      <c r="AY46" s="101"/>
      <c r="BA46" s="88"/>
      <c r="BB46" s="101"/>
      <c r="BD46" s="88"/>
      <c r="BE46" s="101"/>
      <c r="BG46" s="88"/>
      <c r="BH46" s="101"/>
      <c r="BJ46" s="88"/>
      <c r="BK46" s="101"/>
      <c r="BM46" s="88"/>
      <c r="BN46" s="101"/>
      <c r="BO46" s="91">
        <f t="shared" si="27"/>
        <v>0</v>
      </c>
      <c r="DF46" s="91">
        <f t="shared" si="28"/>
        <v>0</v>
      </c>
      <c r="DG46" s="91">
        <f t="shared" si="29"/>
        <v>0</v>
      </c>
      <c r="DH46" s="91">
        <f t="shared" si="30"/>
        <v>0</v>
      </c>
      <c r="DI46" s="91">
        <f t="shared" si="31"/>
        <v>0</v>
      </c>
      <c r="DJ46" s="91">
        <f t="shared" si="32"/>
        <v>0</v>
      </c>
      <c r="DK46" s="91">
        <f t="shared" si="33"/>
        <v>0</v>
      </c>
      <c r="DL46" s="91">
        <f t="shared" si="34"/>
        <v>0</v>
      </c>
      <c r="DM46" s="91">
        <f t="shared" si="35"/>
        <v>0</v>
      </c>
      <c r="DN46" s="91">
        <f t="shared" si="36"/>
        <v>0</v>
      </c>
      <c r="DO46" s="91">
        <f t="shared" si="37"/>
        <v>0</v>
      </c>
      <c r="DP46" s="91">
        <f t="shared" si="38"/>
        <v>0</v>
      </c>
      <c r="DR46" s="92">
        <f t="shared" si="39"/>
        <v>0</v>
      </c>
    </row>
    <row r="47" spans="1:122" x14ac:dyDescent="0.25">
      <c r="A47" s="80"/>
      <c r="B47" s="87">
        <v>5</v>
      </c>
      <c r="C47" t="s">
        <v>384</v>
      </c>
      <c r="D47" t="s">
        <v>385</v>
      </c>
      <c r="E47">
        <v>11</v>
      </c>
      <c r="F47" t="s">
        <v>385</v>
      </c>
      <c r="G47" t="s">
        <v>386</v>
      </c>
      <c r="H47" t="s">
        <v>386</v>
      </c>
      <c r="I47" t="s">
        <v>386</v>
      </c>
      <c r="J47" t="s">
        <v>386</v>
      </c>
      <c r="K47" t="s">
        <v>400</v>
      </c>
      <c r="M47" s="102"/>
      <c r="N47" s="86"/>
      <c r="O47" s="86"/>
      <c r="P47" s="86"/>
      <c r="Q47" s="86"/>
      <c r="R47" s="86"/>
      <c r="S47" s="85"/>
      <c r="T47" s="86" t="s">
        <v>417</v>
      </c>
      <c r="U47" s="86"/>
      <c r="V47" s="86"/>
      <c r="W47" s="86"/>
      <c r="X47" s="86"/>
      <c r="Y47" s="87"/>
      <c r="Z47" s="88"/>
      <c r="AA47" s="89">
        <f>SUM(AA48:AA49)</f>
        <v>0</v>
      </c>
      <c r="AC47" s="88"/>
      <c r="AD47" s="90">
        <f>SUM(AD48:AD49)</f>
        <v>0</v>
      </c>
      <c r="AF47" s="88"/>
      <c r="AG47" s="90">
        <f>SUM(AG48:AG49)</f>
        <v>0</v>
      </c>
      <c r="AI47" s="88"/>
      <c r="AJ47" s="90">
        <f>SUM(AJ48:AJ49)</f>
        <v>0</v>
      </c>
      <c r="AL47" s="88"/>
      <c r="AM47" s="90">
        <f>SUM(AM48:AM49)</f>
        <v>0</v>
      </c>
      <c r="AO47" s="88"/>
      <c r="AP47" s="90">
        <f>SUM(AP48:AP49)</f>
        <v>0</v>
      </c>
      <c r="AR47" s="88"/>
      <c r="AS47" s="90">
        <f>SUM(AS48:AS49)</f>
        <v>0</v>
      </c>
      <c r="AU47" s="88"/>
      <c r="AV47" s="90">
        <f>SUM(AV48:AV49)</f>
        <v>0</v>
      </c>
      <c r="AX47" s="88"/>
      <c r="AY47" s="90">
        <f>SUM(AY48:AY49)</f>
        <v>0</v>
      </c>
      <c r="BA47" s="88"/>
      <c r="BB47" s="90">
        <f>SUM(BB48:BB49)</f>
        <v>0</v>
      </c>
      <c r="BD47" s="88"/>
      <c r="BE47" s="90">
        <f>SUM(BE48:BE49)</f>
        <v>0</v>
      </c>
      <c r="BG47" s="88"/>
      <c r="BH47" s="90">
        <f>SUM(BH48:BH49)</f>
        <v>0</v>
      </c>
      <c r="BJ47" s="88"/>
      <c r="BK47" s="90">
        <f>SUM(BK48:BK49)</f>
        <v>0</v>
      </c>
      <c r="BM47" s="88"/>
      <c r="BN47" s="90">
        <f>SUM(BN48:BN49)</f>
        <v>0</v>
      </c>
      <c r="BO47" s="91">
        <f t="shared" si="27"/>
        <v>0</v>
      </c>
      <c r="DF47" s="91">
        <f t="shared" si="28"/>
        <v>0</v>
      </c>
      <c r="DG47" s="91">
        <f t="shared" si="29"/>
        <v>0</v>
      </c>
      <c r="DH47" s="91">
        <f t="shared" si="30"/>
        <v>0</v>
      </c>
      <c r="DI47" s="91">
        <f t="shared" si="31"/>
        <v>0</v>
      </c>
      <c r="DJ47" s="91">
        <f t="shared" si="32"/>
        <v>0</v>
      </c>
      <c r="DK47" s="91">
        <f t="shared" si="33"/>
        <v>0</v>
      </c>
      <c r="DL47" s="91">
        <f t="shared" si="34"/>
        <v>0</v>
      </c>
      <c r="DM47" s="91">
        <f t="shared" si="35"/>
        <v>0</v>
      </c>
      <c r="DN47" s="91">
        <f t="shared" si="36"/>
        <v>0</v>
      </c>
      <c r="DO47" s="91">
        <f t="shared" si="37"/>
        <v>0</v>
      </c>
      <c r="DP47" s="91">
        <f t="shared" si="38"/>
        <v>0</v>
      </c>
      <c r="DR47" s="92">
        <f t="shared" si="39"/>
        <v>0</v>
      </c>
    </row>
    <row r="48" spans="1:122" x14ac:dyDescent="0.25">
      <c r="A48" s="80"/>
      <c r="B48" s="87">
        <v>5</v>
      </c>
      <c r="C48" t="s">
        <v>384</v>
      </c>
      <c r="D48" t="s">
        <v>385</v>
      </c>
      <c r="E48">
        <v>11</v>
      </c>
      <c r="F48" t="s">
        <v>385</v>
      </c>
      <c r="G48" t="s">
        <v>386</v>
      </c>
      <c r="H48" t="s">
        <v>386</v>
      </c>
      <c r="I48" t="s">
        <v>386</v>
      </c>
      <c r="J48" t="s">
        <v>386</v>
      </c>
      <c r="K48" t="s">
        <v>400</v>
      </c>
      <c r="L48" t="s">
        <v>386</v>
      </c>
      <c r="M48" s="102"/>
      <c r="N48" s="86"/>
      <c r="O48" s="86"/>
      <c r="P48" s="86"/>
      <c r="Q48" s="86"/>
      <c r="R48" s="86"/>
      <c r="S48" s="85"/>
      <c r="T48" s="86"/>
      <c r="U48" s="86" t="s">
        <v>432</v>
      </c>
      <c r="V48" s="86"/>
      <c r="W48" s="86"/>
      <c r="X48" s="86"/>
      <c r="Y48" s="87"/>
      <c r="Z48" s="88"/>
      <c r="AA48" s="93">
        <v>0</v>
      </c>
      <c r="AB48" s="94">
        <f>$Y48*BR48%</f>
        <v>0</v>
      </c>
      <c r="AC48" s="95">
        <f>IF(AB48=0,0,AD48/AB48)</f>
        <v>0</v>
      </c>
      <c r="AD48" s="96">
        <f>$AA48*BT48%</f>
        <v>0</v>
      </c>
      <c r="AE48" s="96">
        <f>$Y48*BU48%</f>
        <v>0</v>
      </c>
      <c r="AF48" s="95">
        <f>IF(AE48=0,0,AG48/AE48)</f>
        <v>0</v>
      </c>
      <c r="AG48" s="96">
        <f>$AA48*BW48%</f>
        <v>0</v>
      </c>
      <c r="AH48" s="96">
        <f>$Y48*BX48%</f>
        <v>0</v>
      </c>
      <c r="AI48" s="95">
        <f>IF(AH48=0,0,AJ48/AH48)</f>
        <v>0</v>
      </c>
      <c r="AJ48" s="96">
        <f>$AA48*BZ48%</f>
        <v>0</v>
      </c>
      <c r="AK48" s="96">
        <f>$Y48*CA48%</f>
        <v>0</v>
      </c>
      <c r="AL48" s="95">
        <f>IF(AK48=0,0,AM48/AK48)</f>
        <v>0</v>
      </c>
      <c r="AM48" s="96">
        <f>$AA48*CC48%</f>
        <v>0</v>
      </c>
      <c r="AN48" s="96">
        <f>$Y48*CD48%</f>
        <v>0</v>
      </c>
      <c r="AO48" s="95">
        <f>IF(AN48=0,0,AP48/AN48)</f>
        <v>0</v>
      </c>
      <c r="AP48" s="96">
        <f>$AA48*CF48%</f>
        <v>0</v>
      </c>
      <c r="AQ48" s="96">
        <f>$Y48*CG48%</f>
        <v>0</v>
      </c>
      <c r="AR48" s="95">
        <f>IF(AQ48=0,0,AS48/AQ48)</f>
        <v>0</v>
      </c>
      <c r="AS48" s="96">
        <f>$AA48*CI48%</f>
        <v>0</v>
      </c>
      <c r="AT48" s="96">
        <f>$Y48*CJ48%</f>
        <v>0</v>
      </c>
      <c r="AU48" s="95">
        <f>IF(AT48=0,0,AV48/AT48)</f>
        <v>0</v>
      </c>
      <c r="AV48" s="96">
        <f>$AA48*CL48%</f>
        <v>0</v>
      </c>
      <c r="AW48" s="96">
        <f>$Y48*CM48%</f>
        <v>0</v>
      </c>
      <c r="AX48" s="95">
        <f>IF(AW48=0,0,AY48/AW48)</f>
        <v>0</v>
      </c>
      <c r="AY48" s="96">
        <f>$AA48*CO48%</f>
        <v>0</v>
      </c>
      <c r="AZ48" s="96">
        <f>$Y48*CP48%</f>
        <v>0</v>
      </c>
      <c r="BA48" s="95">
        <f>IF(AZ48=0,0,BB48/AZ48)</f>
        <v>0</v>
      </c>
      <c r="BB48" s="96">
        <f>$AA48*CR48%</f>
        <v>0</v>
      </c>
      <c r="BC48" s="96">
        <f>$Y48*CS48%</f>
        <v>0</v>
      </c>
      <c r="BD48" s="95">
        <f>IF(BC48=0,0,BE48/BC48)</f>
        <v>0</v>
      </c>
      <c r="BE48" s="96">
        <f>$AA48*CU48%</f>
        <v>0</v>
      </c>
      <c r="BF48" s="96">
        <f>$Y48*CV48%</f>
        <v>0</v>
      </c>
      <c r="BG48" s="95">
        <f>IF(BF48=0,0,BH48/BF48)</f>
        <v>0</v>
      </c>
      <c r="BH48" s="96">
        <f>$AA48*CX48%</f>
        <v>0</v>
      </c>
      <c r="BI48" s="96">
        <f>$Y48*CY48%</f>
        <v>0</v>
      </c>
      <c r="BJ48" s="95">
        <f>IF(BI48=0,0,BK48/BI48)</f>
        <v>0</v>
      </c>
      <c r="BK48" s="96">
        <f>$AA48*DA48%</f>
        <v>0</v>
      </c>
      <c r="BL48" s="96">
        <f>AB48+AE48+AH48+AK48+AN48+AQ48+AT48+AW48+AZ48+BC48+BF48+BI48</f>
        <v>0</v>
      </c>
      <c r="BM48" s="95">
        <f>IF(BL48=0,0,BN48/BL48)</f>
        <v>0</v>
      </c>
      <c r="BN48" s="96">
        <f>AD48+AG48+AJ48+AM48+AP48+AS48+AV48+AY48+BB48+BE48+BH48+BK48</f>
        <v>0</v>
      </c>
      <c r="BO48" s="91">
        <f t="shared" si="27"/>
        <v>0</v>
      </c>
      <c r="BR48" s="92"/>
      <c r="BS48" s="92"/>
      <c r="BT48" s="92">
        <v>8.3333333333333339</v>
      </c>
      <c r="BU48" s="92"/>
      <c r="BV48" s="92"/>
      <c r="BW48" s="92">
        <v>8.3333333333333339</v>
      </c>
      <c r="BX48" s="92"/>
      <c r="BY48" s="92"/>
      <c r="BZ48" s="92">
        <v>8.3333333333333339</v>
      </c>
      <c r="CA48" s="92"/>
      <c r="CB48" s="92"/>
      <c r="CC48" s="92">
        <v>8.3333333333333339</v>
      </c>
      <c r="CD48" s="92"/>
      <c r="CE48" s="92"/>
      <c r="CF48" s="92">
        <v>8.3333333333333339</v>
      </c>
      <c r="CG48" s="92"/>
      <c r="CH48" s="92"/>
      <c r="CI48" s="92">
        <v>8.3333333333333339</v>
      </c>
      <c r="CJ48" s="92"/>
      <c r="CK48" s="92"/>
      <c r="CL48" s="92">
        <v>8.3333333333333339</v>
      </c>
      <c r="CM48" s="92"/>
      <c r="CN48" s="92"/>
      <c r="CO48" s="92">
        <v>8.3333333333333339</v>
      </c>
      <c r="CP48" s="92"/>
      <c r="CQ48" s="92"/>
      <c r="CR48" s="92">
        <v>8.3333333333333339</v>
      </c>
      <c r="CS48" s="92"/>
      <c r="CT48" s="92"/>
      <c r="CU48" s="92">
        <v>8.3333333333333339</v>
      </c>
      <c r="CV48" s="92"/>
      <c r="CW48" s="92"/>
      <c r="CX48" s="92">
        <v>8.3333333333333339</v>
      </c>
      <c r="CY48" s="92"/>
      <c r="CZ48" s="92"/>
      <c r="DA48" s="92">
        <v>8.3333333333333339</v>
      </c>
      <c r="DF48" s="91">
        <f t="shared" si="28"/>
        <v>0</v>
      </c>
      <c r="DG48" s="91">
        <f t="shared" si="29"/>
        <v>0</v>
      </c>
      <c r="DH48" s="91">
        <f t="shared" si="30"/>
        <v>0</v>
      </c>
      <c r="DI48" s="91">
        <f t="shared" si="31"/>
        <v>0</v>
      </c>
      <c r="DJ48" s="91">
        <f t="shared" si="32"/>
        <v>0</v>
      </c>
      <c r="DK48" s="91">
        <f t="shared" si="33"/>
        <v>0</v>
      </c>
      <c r="DL48" s="91">
        <f t="shared" si="34"/>
        <v>0</v>
      </c>
      <c r="DM48" s="91">
        <f t="shared" si="35"/>
        <v>0</v>
      </c>
      <c r="DN48" s="91">
        <f t="shared" si="36"/>
        <v>0</v>
      </c>
      <c r="DO48" s="91">
        <f t="shared" si="37"/>
        <v>0</v>
      </c>
      <c r="DP48" s="91">
        <f t="shared" si="38"/>
        <v>0</v>
      </c>
      <c r="DR48" s="92">
        <f t="shared" si="39"/>
        <v>0</v>
      </c>
    </row>
    <row r="49" spans="1:122" x14ac:dyDescent="0.25">
      <c r="A49" s="80"/>
      <c r="B49" s="87">
        <v>5</v>
      </c>
      <c r="C49" t="s">
        <v>384</v>
      </c>
      <c r="D49" t="s">
        <v>385</v>
      </c>
      <c r="E49">
        <v>11</v>
      </c>
      <c r="F49" t="s">
        <v>385</v>
      </c>
      <c r="G49" t="s">
        <v>386</v>
      </c>
      <c r="H49" t="s">
        <v>386</v>
      </c>
      <c r="I49" t="s">
        <v>386</v>
      </c>
      <c r="J49" t="s">
        <v>386</v>
      </c>
      <c r="K49" t="s">
        <v>400</v>
      </c>
      <c r="L49" t="s">
        <v>385</v>
      </c>
      <c r="M49" s="102"/>
      <c r="N49" s="86"/>
      <c r="O49" s="86"/>
      <c r="P49" s="86"/>
      <c r="Q49" s="86"/>
      <c r="R49" s="86"/>
      <c r="S49" s="85"/>
      <c r="T49" s="86"/>
      <c r="U49" s="86" t="s">
        <v>419</v>
      </c>
      <c r="V49" s="86"/>
      <c r="W49" s="86"/>
      <c r="X49" s="86"/>
      <c r="Y49" s="87"/>
      <c r="Z49" s="88"/>
      <c r="AA49" s="93"/>
      <c r="AB49" s="94">
        <f>$Y49*BR49%</f>
        <v>0</v>
      </c>
      <c r="AC49" s="95">
        <f>IF(AB49=0,0,AD49/AB49)</f>
        <v>0</v>
      </c>
      <c r="AD49" s="96">
        <f>$AA49*BT49%</f>
        <v>0</v>
      </c>
      <c r="AE49" s="96">
        <f>$Y49*BU49%</f>
        <v>0</v>
      </c>
      <c r="AF49" s="95">
        <f>IF(AE49=0,0,AG49/AE49)</f>
        <v>0</v>
      </c>
      <c r="AG49" s="96">
        <f>$AA49*BW49%</f>
        <v>0</v>
      </c>
      <c r="AH49" s="96">
        <f>$Y49*BX49%</f>
        <v>0</v>
      </c>
      <c r="AI49" s="95">
        <f>IF(AH49=0,0,AJ49/AH49)</f>
        <v>0</v>
      </c>
      <c r="AJ49" s="96">
        <f>$AA49*BZ49%</f>
        <v>0</v>
      </c>
      <c r="AK49" s="96">
        <f>$Y49*CA49%</f>
        <v>0</v>
      </c>
      <c r="AL49" s="95">
        <f>IF(AK49=0,0,AM49/AK49)</f>
        <v>0</v>
      </c>
      <c r="AM49" s="96">
        <f>$AA49*CC49%</f>
        <v>0</v>
      </c>
      <c r="AN49" s="96">
        <f>$Y49*CD49%</f>
        <v>0</v>
      </c>
      <c r="AO49" s="95">
        <f>IF(AN49=0,0,AP49/AN49)</f>
        <v>0</v>
      </c>
      <c r="AP49" s="96">
        <f>$AA49*CF49%</f>
        <v>0</v>
      </c>
      <c r="AQ49" s="96">
        <f>$Y49*CG49%</f>
        <v>0</v>
      </c>
      <c r="AR49" s="95">
        <f>IF(AQ49=0,0,AS49/AQ49)</f>
        <v>0</v>
      </c>
      <c r="AS49" s="96">
        <f>$AA49*CI49%</f>
        <v>0</v>
      </c>
      <c r="AT49" s="96">
        <f>$Y49*CJ49%</f>
        <v>0</v>
      </c>
      <c r="AU49" s="95">
        <f>IF(AT49=0,0,AV49/AT49)</f>
        <v>0</v>
      </c>
      <c r="AV49" s="96">
        <f>$AA49*CL49%</f>
        <v>0</v>
      </c>
      <c r="AW49" s="96">
        <f>$Y49*CM49%</f>
        <v>0</v>
      </c>
      <c r="AX49" s="95">
        <f>IF(AW49=0,0,AY49/AW49)</f>
        <v>0</v>
      </c>
      <c r="AY49" s="96">
        <f>$AA49*CO49%</f>
        <v>0</v>
      </c>
      <c r="AZ49" s="96">
        <f>$Y49*CP49%</f>
        <v>0</v>
      </c>
      <c r="BA49" s="95">
        <f>IF(AZ49=0,0,BB49/AZ49)</f>
        <v>0</v>
      </c>
      <c r="BB49" s="96">
        <f>$AA49*CR49%</f>
        <v>0</v>
      </c>
      <c r="BC49" s="96">
        <f>$Y49*CS49%</f>
        <v>0</v>
      </c>
      <c r="BD49" s="95">
        <f>IF(BC49=0,0,BE49/BC49)</f>
        <v>0</v>
      </c>
      <c r="BE49" s="96">
        <f>$AA49*CU49%</f>
        <v>0</v>
      </c>
      <c r="BF49" s="96">
        <f>$Y49*CV49%</f>
        <v>0</v>
      </c>
      <c r="BG49" s="95">
        <f>IF(BF49=0,0,BH49/BF49)</f>
        <v>0</v>
      </c>
      <c r="BH49" s="96">
        <f>$AA49*CX49%</f>
        <v>0</v>
      </c>
      <c r="BI49" s="96">
        <f>$Y49*CY49%</f>
        <v>0</v>
      </c>
      <c r="BJ49" s="95">
        <f>IF(BI49=0,0,BK49/BI49)</f>
        <v>0</v>
      </c>
      <c r="BK49" s="96">
        <f>$AA49*DA49%</f>
        <v>0</v>
      </c>
      <c r="BL49" s="96">
        <f>AB49+AE49+AH49+AK49+AN49+AQ49+AT49+AW49+AZ49+BC49+BF49+BI49</f>
        <v>0</v>
      </c>
      <c r="BM49" s="95">
        <f>IF(BL49=0,0,BN49/BL49)</f>
        <v>0</v>
      </c>
      <c r="BN49" s="96">
        <f>AD49+AG49+AJ49+AM49+AP49+AS49+AV49+AY49+BB49+BE49+BH49+BK49</f>
        <v>0</v>
      </c>
      <c r="BO49" s="91">
        <f t="shared" si="27"/>
        <v>0</v>
      </c>
      <c r="DF49" s="91">
        <f t="shared" si="28"/>
        <v>0</v>
      </c>
      <c r="DG49" s="91">
        <f t="shared" si="29"/>
        <v>0</v>
      </c>
      <c r="DH49" s="91">
        <f t="shared" si="30"/>
        <v>0</v>
      </c>
      <c r="DI49" s="91">
        <f t="shared" si="31"/>
        <v>0</v>
      </c>
      <c r="DJ49" s="91">
        <f t="shared" si="32"/>
        <v>0</v>
      </c>
      <c r="DK49" s="91">
        <f t="shared" si="33"/>
        <v>0</v>
      </c>
      <c r="DL49" s="91">
        <f t="shared" si="34"/>
        <v>0</v>
      </c>
      <c r="DM49" s="91">
        <f t="shared" si="35"/>
        <v>0</v>
      </c>
      <c r="DN49" s="91">
        <f t="shared" si="36"/>
        <v>0</v>
      </c>
      <c r="DO49" s="91">
        <f t="shared" si="37"/>
        <v>0</v>
      </c>
      <c r="DP49" s="91">
        <f t="shared" si="38"/>
        <v>0</v>
      </c>
      <c r="DR49" s="92">
        <f t="shared" si="39"/>
        <v>0</v>
      </c>
    </row>
    <row r="50" spans="1:122" x14ac:dyDescent="0.25">
      <c r="A50" s="80"/>
      <c r="B50" s="87">
        <v>5</v>
      </c>
      <c r="C50" t="s">
        <v>384</v>
      </c>
      <c r="D50" t="s">
        <v>385</v>
      </c>
      <c r="E50">
        <v>11</v>
      </c>
      <c r="F50" t="s">
        <v>385</v>
      </c>
      <c r="G50" t="s">
        <v>386</v>
      </c>
      <c r="H50" t="s">
        <v>386</v>
      </c>
      <c r="I50" t="s">
        <v>386</v>
      </c>
      <c r="J50" t="s">
        <v>386</v>
      </c>
      <c r="K50" t="s">
        <v>403</v>
      </c>
      <c r="M50" s="102"/>
      <c r="N50" s="86"/>
      <c r="O50" s="86"/>
      <c r="P50" s="86"/>
      <c r="Q50" s="86"/>
      <c r="R50" s="86"/>
      <c r="S50" s="85"/>
      <c r="T50" s="86" t="s">
        <v>420</v>
      </c>
      <c r="U50" s="86"/>
      <c r="V50" s="86"/>
      <c r="W50" s="86"/>
      <c r="X50" s="86"/>
      <c r="Y50" s="87"/>
      <c r="Z50" s="88"/>
      <c r="AA50" s="89">
        <f>SUM(AA51:AA52)</f>
        <v>0</v>
      </c>
      <c r="AC50" s="88"/>
      <c r="AD50" s="90">
        <f>SUM(AD51:AD52)</f>
        <v>0</v>
      </c>
      <c r="AF50" s="88"/>
      <c r="AG50" s="90">
        <f>SUM(AG51:AG52)</f>
        <v>0</v>
      </c>
      <c r="AI50" s="88"/>
      <c r="AJ50" s="90">
        <f>SUM(AJ51:AJ52)</f>
        <v>0</v>
      </c>
      <c r="AL50" s="88"/>
      <c r="AM50" s="90">
        <f>SUM(AM51:AM52)</f>
        <v>0</v>
      </c>
      <c r="AO50" s="88"/>
      <c r="AP50" s="90">
        <f>SUM(AP51:AP52)</f>
        <v>0</v>
      </c>
      <c r="AR50" s="88"/>
      <c r="AS50" s="90">
        <f>SUM(AS51:AS52)</f>
        <v>0</v>
      </c>
      <c r="AU50" s="88"/>
      <c r="AV50" s="90">
        <f>SUM(AV51:AV52)</f>
        <v>0</v>
      </c>
      <c r="AX50" s="88"/>
      <c r="AY50" s="90">
        <f>SUM(AY51:AY52)</f>
        <v>0</v>
      </c>
      <c r="BA50" s="88"/>
      <c r="BB50" s="90">
        <f>SUM(BB51:BB52)</f>
        <v>0</v>
      </c>
      <c r="BD50" s="88"/>
      <c r="BE50" s="90">
        <f>SUM(BE51:BE52)</f>
        <v>0</v>
      </c>
      <c r="BG50" s="88"/>
      <c r="BH50" s="90">
        <f>SUM(BH51:BH52)</f>
        <v>0</v>
      </c>
      <c r="BJ50" s="88"/>
      <c r="BK50" s="90">
        <f>SUM(BK51:BK52)</f>
        <v>0</v>
      </c>
      <c r="BM50" s="88"/>
      <c r="BN50" s="90">
        <f>SUM(BN51:BN52)</f>
        <v>0</v>
      </c>
      <c r="BO50" s="91">
        <f t="shared" si="27"/>
        <v>0</v>
      </c>
      <c r="DF50" s="91">
        <f t="shared" si="28"/>
        <v>0</v>
      </c>
      <c r="DG50" s="91">
        <f t="shared" si="29"/>
        <v>0</v>
      </c>
      <c r="DH50" s="91">
        <f t="shared" si="30"/>
        <v>0</v>
      </c>
      <c r="DI50" s="91">
        <f t="shared" si="31"/>
        <v>0</v>
      </c>
      <c r="DJ50" s="91">
        <f t="shared" si="32"/>
        <v>0</v>
      </c>
      <c r="DK50" s="91">
        <f t="shared" si="33"/>
        <v>0</v>
      </c>
      <c r="DL50" s="91">
        <f t="shared" si="34"/>
        <v>0</v>
      </c>
      <c r="DM50" s="91">
        <f t="shared" si="35"/>
        <v>0</v>
      </c>
      <c r="DN50" s="91">
        <f t="shared" si="36"/>
        <v>0</v>
      </c>
      <c r="DO50" s="91">
        <f t="shared" si="37"/>
        <v>0</v>
      </c>
      <c r="DP50" s="91">
        <f t="shared" si="38"/>
        <v>0</v>
      </c>
      <c r="DR50" s="92">
        <f t="shared" si="39"/>
        <v>0</v>
      </c>
    </row>
    <row r="51" spans="1:122" x14ac:dyDescent="0.25">
      <c r="A51" s="80"/>
      <c r="B51" s="87">
        <v>5</v>
      </c>
      <c r="C51" t="s">
        <v>384</v>
      </c>
      <c r="D51" t="s">
        <v>385</v>
      </c>
      <c r="E51">
        <v>11</v>
      </c>
      <c r="F51" t="s">
        <v>385</v>
      </c>
      <c r="G51" t="s">
        <v>386</v>
      </c>
      <c r="H51" t="s">
        <v>386</v>
      </c>
      <c r="I51" t="s">
        <v>386</v>
      </c>
      <c r="J51" t="s">
        <v>386</v>
      </c>
      <c r="K51" t="s">
        <v>403</v>
      </c>
      <c r="L51" t="s">
        <v>386</v>
      </c>
      <c r="M51" s="102"/>
      <c r="N51" s="86"/>
      <c r="O51" s="86"/>
      <c r="P51" s="86"/>
      <c r="Q51" s="86"/>
      <c r="R51" s="86"/>
      <c r="S51" s="85"/>
      <c r="T51" s="86"/>
      <c r="U51" s="86" t="s">
        <v>422</v>
      </c>
      <c r="V51" s="86"/>
      <c r="W51" s="86"/>
      <c r="X51" s="86"/>
      <c r="Y51" s="87"/>
      <c r="Z51" s="88"/>
      <c r="AA51" s="93">
        <v>0</v>
      </c>
      <c r="AB51" s="94">
        <f>$Y51*BR51%</f>
        <v>0</v>
      </c>
      <c r="AC51" s="95">
        <f>IF(AB51=0,0,AD51/AB51)</f>
        <v>0</v>
      </c>
      <c r="AD51" s="96">
        <f>$AA51*BT51%</f>
        <v>0</v>
      </c>
      <c r="AE51" s="96">
        <f>$Y51*BU51%</f>
        <v>0</v>
      </c>
      <c r="AF51" s="95">
        <f>IF(AE51=0,0,AG51/AE51)</f>
        <v>0</v>
      </c>
      <c r="AG51" s="96">
        <f>$AA51*BW51%</f>
        <v>0</v>
      </c>
      <c r="AH51" s="96">
        <f>$Y51*BX51%</f>
        <v>0</v>
      </c>
      <c r="AI51" s="95">
        <f>IF(AH51=0,0,AJ51/AH51)</f>
        <v>0</v>
      </c>
      <c r="AJ51" s="96">
        <f>$AA51*BZ51%</f>
        <v>0</v>
      </c>
      <c r="AK51" s="96">
        <f>$Y51*CA51%</f>
        <v>0</v>
      </c>
      <c r="AL51" s="95">
        <f>IF(AK51=0,0,AM51/AK51)</f>
        <v>0</v>
      </c>
      <c r="AM51" s="96">
        <f>$AA51*CC51%</f>
        <v>0</v>
      </c>
      <c r="AN51" s="96">
        <f>$Y51*CD51%</f>
        <v>0</v>
      </c>
      <c r="AO51" s="95">
        <f>IF(AN51=0,0,AP51/AN51)</f>
        <v>0</v>
      </c>
      <c r="AP51" s="96">
        <f>$AA51*CF51%</f>
        <v>0</v>
      </c>
      <c r="AQ51" s="96">
        <f>$Y51*CG51%</f>
        <v>0</v>
      </c>
      <c r="AR51" s="95">
        <f>IF(AQ51=0,0,AS51/AQ51)</f>
        <v>0</v>
      </c>
      <c r="AS51" s="96">
        <f>$AA51*CI51%</f>
        <v>0</v>
      </c>
      <c r="AT51" s="96">
        <f>$Y51*CJ51%</f>
        <v>0</v>
      </c>
      <c r="AU51" s="95">
        <f>IF(AT51=0,0,AV51/AT51)</f>
        <v>0</v>
      </c>
      <c r="AV51" s="96">
        <f>$AA51*CL51%</f>
        <v>0</v>
      </c>
      <c r="AW51" s="96">
        <f>$Y51*CM51%</f>
        <v>0</v>
      </c>
      <c r="AX51" s="95">
        <f>IF(AW51=0,0,AY51/AW51)</f>
        <v>0</v>
      </c>
      <c r="AY51" s="96">
        <f>$AA51*CO51%</f>
        <v>0</v>
      </c>
      <c r="AZ51" s="96">
        <f>$Y51*CP51%</f>
        <v>0</v>
      </c>
      <c r="BA51" s="95">
        <f>IF(AZ51=0,0,BB51/AZ51)</f>
        <v>0</v>
      </c>
      <c r="BB51" s="96">
        <f>$AA51*CR51%</f>
        <v>0</v>
      </c>
      <c r="BC51" s="96">
        <f>$Y51*CS51%</f>
        <v>0</v>
      </c>
      <c r="BD51" s="95">
        <f>IF(BC51=0,0,BE51/BC51)</f>
        <v>0</v>
      </c>
      <c r="BE51" s="96">
        <f>$AA51*CU51%</f>
        <v>0</v>
      </c>
      <c r="BF51" s="96">
        <f>$Y51*CV51%</f>
        <v>0</v>
      </c>
      <c r="BG51" s="95">
        <f>IF(BF51=0,0,BH51/BF51)</f>
        <v>0</v>
      </c>
      <c r="BH51" s="96">
        <f>$AA51*CX51%</f>
        <v>0</v>
      </c>
      <c r="BI51" s="96">
        <f>$Y51*CY51%</f>
        <v>0</v>
      </c>
      <c r="BJ51" s="95">
        <f>IF(BI51=0,0,BK51/BI51)</f>
        <v>0</v>
      </c>
      <c r="BK51" s="96">
        <f>$AA51*DA51%</f>
        <v>0</v>
      </c>
      <c r="BL51" s="96">
        <f>AB51+AE51+AH51+AK51+AN51+AQ51+AT51+AW51+AZ51+BC51+BF51+BI51</f>
        <v>0</v>
      </c>
      <c r="BM51" s="95">
        <f>IF(BL51=0,0,BN51/BL51)</f>
        <v>0</v>
      </c>
      <c r="BN51" s="96">
        <f>AD51+AG51+AJ51+AM51+AP51+AS51+AV51+AY51+BB51+BE51+BH51+BK51</f>
        <v>0</v>
      </c>
      <c r="BO51" s="91">
        <f t="shared" si="27"/>
        <v>0</v>
      </c>
      <c r="BR51" s="92"/>
      <c r="BS51" s="92"/>
      <c r="BT51" s="92">
        <v>8.3333333333333339</v>
      </c>
      <c r="BU51" s="92"/>
      <c r="BV51" s="92"/>
      <c r="BW51" s="92">
        <v>8.3333333333333339</v>
      </c>
      <c r="BX51" s="92"/>
      <c r="BY51" s="92"/>
      <c r="BZ51" s="92">
        <v>8.3333333333333339</v>
      </c>
      <c r="CA51" s="92"/>
      <c r="CB51" s="92"/>
      <c r="CC51" s="92">
        <v>8.3333333333333339</v>
      </c>
      <c r="CD51" s="92"/>
      <c r="CE51" s="92"/>
      <c r="CF51" s="92">
        <v>8.3333333333333339</v>
      </c>
      <c r="CG51" s="92"/>
      <c r="CH51" s="92"/>
      <c r="CI51" s="92">
        <v>8.3333333333333339</v>
      </c>
      <c r="CJ51" s="92"/>
      <c r="CK51" s="92"/>
      <c r="CL51" s="92">
        <v>8.3333333333333339</v>
      </c>
      <c r="CM51" s="92"/>
      <c r="CN51" s="92"/>
      <c r="CO51" s="92">
        <v>8.3333333333333339</v>
      </c>
      <c r="CP51" s="92"/>
      <c r="CQ51" s="92"/>
      <c r="CR51" s="92">
        <v>8.3333333333333339</v>
      </c>
      <c r="CS51" s="92"/>
      <c r="CT51" s="92"/>
      <c r="CU51" s="92">
        <v>8.3333333333333339</v>
      </c>
      <c r="CV51" s="92"/>
      <c r="CW51" s="92"/>
      <c r="CX51" s="92">
        <v>8.3333333333333339</v>
      </c>
      <c r="CY51" s="92"/>
      <c r="CZ51" s="92"/>
      <c r="DA51" s="92">
        <v>8.3333333333333339</v>
      </c>
      <c r="DF51" s="91">
        <f t="shared" si="28"/>
        <v>0</v>
      </c>
      <c r="DG51" s="91">
        <f t="shared" si="29"/>
        <v>0</v>
      </c>
      <c r="DH51" s="91">
        <f t="shared" si="30"/>
        <v>0</v>
      </c>
      <c r="DI51" s="91">
        <f t="shared" si="31"/>
        <v>0</v>
      </c>
      <c r="DJ51" s="91">
        <f t="shared" si="32"/>
        <v>0</v>
      </c>
      <c r="DK51" s="91">
        <f t="shared" si="33"/>
        <v>0</v>
      </c>
      <c r="DL51" s="91">
        <f t="shared" si="34"/>
        <v>0</v>
      </c>
      <c r="DM51" s="91">
        <f t="shared" si="35"/>
        <v>0</v>
      </c>
      <c r="DN51" s="91">
        <f t="shared" si="36"/>
        <v>0</v>
      </c>
      <c r="DO51" s="91">
        <f t="shared" si="37"/>
        <v>0</v>
      </c>
      <c r="DP51" s="91">
        <f t="shared" si="38"/>
        <v>0</v>
      </c>
      <c r="DR51" s="92">
        <f t="shared" si="39"/>
        <v>0</v>
      </c>
    </row>
    <row r="52" spans="1:122" x14ac:dyDescent="0.25">
      <c r="A52" s="103"/>
      <c r="B52" s="87">
        <v>5</v>
      </c>
      <c r="C52" t="s">
        <v>384</v>
      </c>
      <c r="D52" t="s">
        <v>385</v>
      </c>
      <c r="E52">
        <v>11</v>
      </c>
      <c r="F52" t="s">
        <v>385</v>
      </c>
      <c r="G52" t="s">
        <v>386</v>
      </c>
      <c r="H52" t="s">
        <v>386</v>
      </c>
      <c r="I52" t="s">
        <v>386</v>
      </c>
      <c r="J52" t="s">
        <v>386</v>
      </c>
      <c r="K52" t="s">
        <v>403</v>
      </c>
      <c r="L52" t="s">
        <v>385</v>
      </c>
      <c r="M52" s="102"/>
      <c r="N52" s="86"/>
      <c r="O52" s="86"/>
      <c r="P52" s="86"/>
      <c r="Q52" s="86"/>
      <c r="R52" s="86"/>
      <c r="S52" s="85"/>
      <c r="T52" s="86"/>
      <c r="U52" s="86" t="s">
        <v>423</v>
      </c>
      <c r="V52" s="86"/>
      <c r="W52" s="86"/>
      <c r="X52" s="86"/>
      <c r="Y52" s="104"/>
      <c r="Z52" s="105"/>
      <c r="AA52" s="106">
        <v>0</v>
      </c>
      <c r="AB52" s="94">
        <f>$Y52*BR52%</f>
        <v>0</v>
      </c>
      <c r="AC52" s="95">
        <f>IF(AB52=0,0,AD52/AB52)</f>
        <v>0</v>
      </c>
      <c r="AD52" s="96">
        <f>$AA52*BT52%</f>
        <v>0</v>
      </c>
      <c r="AE52" s="96">
        <f>$Y52*BU52%</f>
        <v>0</v>
      </c>
      <c r="AF52" s="95">
        <f>IF(AE52=0,0,AG52/AE52)</f>
        <v>0</v>
      </c>
      <c r="AG52" s="96">
        <f>$AA52*BW52%</f>
        <v>0</v>
      </c>
      <c r="AH52" s="96">
        <f>$Y52*BX52%</f>
        <v>0</v>
      </c>
      <c r="AI52" s="95">
        <f>IF(AH52=0,0,AJ52/AH52)</f>
        <v>0</v>
      </c>
      <c r="AJ52" s="96">
        <f>$AA52*BZ52%</f>
        <v>0</v>
      </c>
      <c r="AK52" s="96">
        <f>$Y52*CA52%</f>
        <v>0</v>
      </c>
      <c r="AL52" s="95">
        <f>IF(AK52=0,0,AM52/AK52)</f>
        <v>0</v>
      </c>
      <c r="AM52" s="96">
        <f>$AA52*CC52%</f>
        <v>0</v>
      </c>
      <c r="AN52" s="96">
        <f>$Y52*CD52%</f>
        <v>0</v>
      </c>
      <c r="AO52" s="95">
        <f>IF(AN52=0,0,AP52/AN52)</f>
        <v>0</v>
      </c>
      <c r="AP52" s="96">
        <f>$AA52*CF52%</f>
        <v>0</v>
      </c>
      <c r="AQ52" s="96">
        <f>$Y52*CG52%</f>
        <v>0</v>
      </c>
      <c r="AR52" s="95">
        <f>IF(AQ52=0,0,AS52/AQ52)</f>
        <v>0</v>
      </c>
      <c r="AS52" s="96">
        <f>$AA52*CI52%</f>
        <v>0</v>
      </c>
      <c r="AT52" s="96">
        <f>$Y52*CJ52%</f>
        <v>0</v>
      </c>
      <c r="AU52" s="95">
        <f>IF(AT52=0,0,AV52/AT52)</f>
        <v>0</v>
      </c>
      <c r="AV52" s="96">
        <f>$AA52*CL52%</f>
        <v>0</v>
      </c>
      <c r="AW52" s="96">
        <f>$Y52*CM52%</f>
        <v>0</v>
      </c>
      <c r="AX52" s="95">
        <f>IF(AW52=0,0,AY52/AW52)</f>
        <v>0</v>
      </c>
      <c r="AY52" s="96">
        <f>$AA52*CO52%</f>
        <v>0</v>
      </c>
      <c r="AZ52" s="96">
        <f>$Y52*CP52%</f>
        <v>0</v>
      </c>
      <c r="BA52" s="95">
        <f>IF(AZ52=0,0,BB52/AZ52)</f>
        <v>0</v>
      </c>
      <c r="BB52" s="96">
        <f>$AA52*CR52%</f>
        <v>0</v>
      </c>
      <c r="BC52" s="96">
        <f>$Y52*CS52%</f>
        <v>0</v>
      </c>
      <c r="BD52" s="95">
        <f>IF(BC52=0,0,BE52/BC52)</f>
        <v>0</v>
      </c>
      <c r="BE52" s="96">
        <f>$AA52*CU52%</f>
        <v>0</v>
      </c>
      <c r="BF52" s="96">
        <f>$Y52*CV52%</f>
        <v>0</v>
      </c>
      <c r="BG52" s="95">
        <f>IF(BF52=0,0,BH52/BF52)</f>
        <v>0</v>
      </c>
      <c r="BH52" s="96">
        <f>$AA52*CX52%</f>
        <v>0</v>
      </c>
      <c r="BI52" s="96">
        <f>$Y52*CY52%</f>
        <v>0</v>
      </c>
      <c r="BJ52" s="95">
        <f>IF(BI52=0,0,BK52/BI52)</f>
        <v>0</v>
      </c>
      <c r="BK52" s="96">
        <f>$AA52*DA52%</f>
        <v>0</v>
      </c>
      <c r="BL52" s="96">
        <f>AB52+AE52+AH52+AK52+AN52+AQ52+AT52+AW52+AZ52+BC52+BF52+BI52</f>
        <v>0</v>
      </c>
      <c r="BM52" s="95">
        <f>IF(BL52=0,0,BN52/BL52)</f>
        <v>0</v>
      </c>
      <c r="BN52" s="96">
        <f>AD52+AG52+AJ52+AM52+AP52+AS52+AV52+AY52+BB52+BE52+BH52+BK52</f>
        <v>0</v>
      </c>
      <c r="BO52" s="91">
        <f t="shared" si="27"/>
        <v>0</v>
      </c>
      <c r="BR52" s="92"/>
      <c r="BS52" s="92"/>
      <c r="BT52" s="92">
        <v>8.3333333333333339</v>
      </c>
      <c r="BU52" s="92"/>
      <c r="BV52" s="92"/>
      <c r="BW52" s="92">
        <v>8.3333333333333339</v>
      </c>
      <c r="BX52" s="92"/>
      <c r="BY52" s="92"/>
      <c r="BZ52" s="92">
        <v>8.3333333333333339</v>
      </c>
      <c r="CA52" s="92"/>
      <c r="CB52" s="92"/>
      <c r="CC52" s="92">
        <v>8.3333333333333339</v>
      </c>
      <c r="CD52" s="92"/>
      <c r="CE52" s="92"/>
      <c r="CF52" s="92">
        <v>8.3333333333333339</v>
      </c>
      <c r="CG52" s="92"/>
      <c r="CH52" s="92"/>
      <c r="CI52" s="92">
        <v>8.3333333333333339</v>
      </c>
      <c r="CJ52" s="92"/>
      <c r="CK52" s="92"/>
      <c r="CL52" s="92">
        <v>8.3333333333333339</v>
      </c>
      <c r="CM52" s="92"/>
      <c r="CN52" s="92"/>
      <c r="CO52" s="92">
        <v>8.3333333333333339</v>
      </c>
      <c r="CP52" s="92"/>
      <c r="CQ52" s="92"/>
      <c r="CR52" s="92">
        <v>8.3333333333333339</v>
      </c>
      <c r="CS52" s="92"/>
      <c r="CT52" s="92"/>
      <c r="CU52" s="92">
        <v>8.3333333333333339</v>
      </c>
      <c r="CV52" s="92"/>
      <c r="CW52" s="92"/>
      <c r="CX52" s="92">
        <v>8.3333333333333339</v>
      </c>
      <c r="CY52" s="92"/>
      <c r="CZ52" s="92"/>
      <c r="DA52" s="92">
        <v>8.3333333333333339</v>
      </c>
      <c r="DF52" s="91">
        <f t="shared" si="28"/>
        <v>0</v>
      </c>
      <c r="DG52" s="91">
        <f t="shared" si="29"/>
        <v>0</v>
      </c>
      <c r="DH52" s="91">
        <f t="shared" si="30"/>
        <v>0</v>
      </c>
      <c r="DI52" s="91">
        <f t="shared" si="31"/>
        <v>0</v>
      </c>
      <c r="DJ52" s="91">
        <f t="shared" si="32"/>
        <v>0</v>
      </c>
      <c r="DK52" s="91">
        <f t="shared" si="33"/>
        <v>0</v>
      </c>
      <c r="DL52" s="91">
        <f t="shared" si="34"/>
        <v>0</v>
      </c>
      <c r="DM52" s="91">
        <f t="shared" si="35"/>
        <v>0</v>
      </c>
      <c r="DN52" s="91">
        <f t="shared" si="36"/>
        <v>0</v>
      </c>
      <c r="DO52" s="91">
        <f t="shared" si="37"/>
        <v>0</v>
      </c>
      <c r="DP52" s="91">
        <f t="shared" si="38"/>
        <v>0</v>
      </c>
      <c r="DR52" s="92">
        <f t="shared" si="39"/>
        <v>0</v>
      </c>
    </row>
  </sheetData>
  <mergeCells count="33">
    <mergeCell ref="CM5:CO5"/>
    <mergeCell ref="CP5:CR5"/>
    <mergeCell ref="CS5:CU5"/>
    <mergeCell ref="CV5:CX5"/>
    <mergeCell ref="CY5:DA5"/>
    <mergeCell ref="AQ5:AS5"/>
    <mergeCell ref="AT5:AV5"/>
    <mergeCell ref="AW5:AY5"/>
    <mergeCell ref="AB5:AD5"/>
    <mergeCell ref="AE5:AG5"/>
    <mergeCell ref="Y5:AA5"/>
    <mergeCell ref="CD5:CF5"/>
    <mergeCell ref="CG5:CI5"/>
    <mergeCell ref="CJ5:CL5"/>
    <mergeCell ref="AZ5:BB5"/>
    <mergeCell ref="BC5:BE5"/>
    <mergeCell ref="BF5:BH5"/>
    <mergeCell ref="BI5:BK5"/>
    <mergeCell ref="BL5:BN5"/>
    <mergeCell ref="BR5:BT5"/>
    <mergeCell ref="BU5:BW5"/>
    <mergeCell ref="BX5:BZ5"/>
    <mergeCell ref="CA5:CC5"/>
    <mergeCell ref="AH5:AJ5"/>
    <mergeCell ref="AK5:AM5"/>
    <mergeCell ref="AN5:AP5"/>
    <mergeCell ref="R38:X38"/>
    <mergeCell ref="A5:A6"/>
    <mergeCell ref="B5:L6"/>
    <mergeCell ref="M5:M6"/>
    <mergeCell ref="N5:X6"/>
    <mergeCell ref="B7:L7"/>
    <mergeCell ref="N7:X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RO</vt:lpstr>
      <vt:lpstr>Januari</vt:lpstr>
      <vt:lpstr>Februari</vt:lpstr>
      <vt:lpstr>Maret</vt:lpstr>
      <vt:lpstr>April</vt:lpstr>
      <vt:lpstr>Mei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ACER</cp:lastModifiedBy>
  <dcterms:created xsi:type="dcterms:W3CDTF">2023-01-24T04:44:39Z</dcterms:created>
  <dcterms:modified xsi:type="dcterms:W3CDTF">2023-05-02T04:28:07Z</dcterms:modified>
</cp:coreProperties>
</file>