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RPRA KPH CIANJUR\LKP &amp; OPSET\Opset (Laporan Mingguan Jum,'t)\LAPORAN LKP MINGGUAN\"/>
    </mc:Choice>
  </mc:AlternateContent>
  <xr:revisionPtr revIDLastSave="0" documentId="13_ncr:1_{86C87E14-59C8-4D9E-BF24-B5C8955CBDAA}" xr6:coauthVersionLast="47" xr6:coauthVersionMax="47" xr10:uidLastSave="{00000000-0000-0000-0000-000000000000}"/>
  <bookViews>
    <workbookView xWindow="-110" yWindow="-110" windowWidth="19420" windowHeight="10300" firstSheet="3" activeTab="10" xr2:uid="{00000000-000D-0000-FFFF-FFFF00000000}"/>
  </bookViews>
  <sheets>
    <sheet name="Laporan Kanpus" sheetId="1" state="hidden" r:id="rId1"/>
    <sheet name="Lokasi Potensial Kerjasama " sheetId="3" state="hidden" r:id="rId2"/>
    <sheet name="RO RPH KPI" sheetId="12" state="hidden" r:id="rId3"/>
    <sheet name="RO" sheetId="5" r:id="rId4"/>
    <sheet name="Pebruari" sheetId="20" state="hidden" r:id="rId5"/>
    <sheet name="NPS" sheetId="19" state="hidden" r:id="rId6"/>
    <sheet name="APRIL I" sheetId="24" r:id="rId7"/>
    <sheet name="APRIL II" sheetId="25" r:id="rId8"/>
    <sheet name="APRIL III" sheetId="26" r:id="rId9"/>
    <sheet name="APRIL IV" sheetId="27" r:id="rId10"/>
    <sheet name="Sheet3" sheetId="28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4" i="27" l="1"/>
  <c r="AA34" i="27"/>
  <c r="Z34" i="27"/>
  <c r="Y34" i="27"/>
  <c r="AB32" i="27"/>
  <c r="AC32" i="27" s="1"/>
  <c r="AC31" i="27"/>
  <c r="AB31" i="27"/>
  <c r="V31" i="27"/>
  <c r="T31" i="27"/>
  <c r="U31" i="27" s="1"/>
  <c r="W31" i="27" s="1"/>
  <c r="R31" i="27"/>
  <c r="Q31" i="27"/>
  <c r="N31" i="27"/>
  <c r="K31" i="27"/>
  <c r="F31" i="27"/>
  <c r="E31" i="27"/>
  <c r="B31" i="27"/>
  <c r="A31" i="27"/>
  <c r="AC30" i="27"/>
  <c r="AB30" i="27"/>
  <c r="W30" i="27"/>
  <c r="V30" i="27"/>
  <c r="U30" i="27"/>
  <c r="T30" i="27"/>
  <c r="X30" i="27" s="1"/>
  <c r="R30" i="27"/>
  <c r="Q30" i="27"/>
  <c r="N30" i="27"/>
  <c r="K30" i="27"/>
  <c r="F30" i="27"/>
  <c r="E30" i="27"/>
  <c r="B30" i="27"/>
  <c r="A30" i="27"/>
  <c r="AC29" i="27"/>
  <c r="AD29" i="27" s="1"/>
  <c r="AB29" i="27"/>
  <c r="W29" i="27"/>
  <c r="V29" i="27"/>
  <c r="U29" i="27"/>
  <c r="T29" i="27"/>
  <c r="X29" i="27" s="1"/>
  <c r="R29" i="27"/>
  <c r="Q29" i="27"/>
  <c r="N29" i="27"/>
  <c r="K29" i="27"/>
  <c r="F29" i="27"/>
  <c r="E29" i="27"/>
  <c r="B29" i="27"/>
  <c r="A29" i="27"/>
  <c r="AB28" i="27"/>
  <c r="AC28" i="27" s="1"/>
  <c r="T28" i="27"/>
  <c r="AB27" i="27"/>
  <c r="AC27" i="27" s="1"/>
  <c r="AD27" i="27" s="1"/>
  <c r="V27" i="27"/>
  <c r="U27" i="27"/>
  <c r="T27" i="27"/>
  <c r="X27" i="27" s="1"/>
  <c r="R27" i="27"/>
  <c r="Q27" i="27"/>
  <c r="K27" i="27"/>
  <c r="F27" i="27"/>
  <c r="E27" i="27"/>
  <c r="B27" i="27"/>
  <c r="A27" i="27"/>
  <c r="AB26" i="27"/>
  <c r="AC26" i="27" s="1"/>
  <c r="T26" i="27"/>
  <c r="R26" i="27"/>
  <c r="Q26" i="27"/>
  <c r="N26" i="27"/>
  <c r="K26" i="27"/>
  <c r="F26" i="27"/>
  <c r="E26" i="27"/>
  <c r="B26" i="27"/>
  <c r="A26" i="27"/>
  <c r="AB25" i="27"/>
  <c r="AC25" i="27" s="1"/>
  <c r="T25" i="27"/>
  <c r="R25" i="27"/>
  <c r="Q25" i="27"/>
  <c r="N25" i="27"/>
  <c r="K25" i="27"/>
  <c r="F25" i="27"/>
  <c r="E25" i="27"/>
  <c r="B25" i="27"/>
  <c r="A25" i="27"/>
  <c r="AC24" i="27"/>
  <c r="T24" i="27"/>
  <c r="V24" i="27" s="1"/>
  <c r="R24" i="27"/>
  <c r="Q24" i="27"/>
  <c r="N24" i="27"/>
  <c r="K24" i="27"/>
  <c r="F24" i="27"/>
  <c r="E24" i="27"/>
  <c r="B24" i="27"/>
  <c r="A24" i="27"/>
  <c r="AC23" i="27"/>
  <c r="AB23" i="27"/>
  <c r="T23" i="27"/>
  <c r="V23" i="27" s="1"/>
  <c r="R23" i="27"/>
  <c r="Q23" i="27"/>
  <c r="N23" i="27"/>
  <c r="K23" i="27"/>
  <c r="F23" i="27"/>
  <c r="E23" i="27"/>
  <c r="B23" i="27"/>
  <c r="A23" i="27"/>
  <c r="AC22" i="27"/>
  <c r="AB22" i="27"/>
  <c r="T22" i="27"/>
  <c r="V22" i="27" s="1"/>
  <c r="R22" i="27"/>
  <c r="Q22" i="27"/>
  <c r="N22" i="27"/>
  <c r="K22" i="27"/>
  <c r="F22" i="27"/>
  <c r="E22" i="27"/>
  <c r="B22" i="27"/>
  <c r="A22" i="27"/>
  <c r="AC21" i="27"/>
  <c r="AB21" i="27"/>
  <c r="T21" i="27"/>
  <c r="V21" i="27" s="1"/>
  <c r="R21" i="27"/>
  <c r="Q21" i="27"/>
  <c r="N21" i="27"/>
  <c r="K21" i="27"/>
  <c r="F21" i="27"/>
  <c r="E21" i="27"/>
  <c r="B21" i="27"/>
  <c r="A21" i="27"/>
  <c r="AC20" i="27"/>
  <c r="AB20" i="27"/>
  <c r="T20" i="27"/>
  <c r="V20" i="27" s="1"/>
  <c r="R20" i="27"/>
  <c r="Q20" i="27"/>
  <c r="N20" i="27"/>
  <c r="K20" i="27"/>
  <c r="F20" i="27"/>
  <c r="E20" i="27"/>
  <c r="B20" i="27"/>
  <c r="A20" i="27"/>
  <c r="AC19" i="27"/>
  <c r="AB19" i="27"/>
  <c r="T19" i="27"/>
  <c r="V19" i="27" s="1"/>
  <c r="R19" i="27"/>
  <c r="Q19" i="27"/>
  <c r="N19" i="27"/>
  <c r="K19" i="27"/>
  <c r="F19" i="27"/>
  <c r="E19" i="27"/>
  <c r="B19" i="27"/>
  <c r="A19" i="27"/>
  <c r="AC18" i="27"/>
  <c r="W18" i="27"/>
  <c r="V18" i="27"/>
  <c r="U18" i="27"/>
  <c r="T18" i="27"/>
  <c r="X18" i="27" s="1"/>
  <c r="AD18" i="27" s="1"/>
  <c r="R18" i="27"/>
  <c r="Q18" i="27"/>
  <c r="N18" i="27"/>
  <c r="K18" i="27"/>
  <c r="F18" i="27"/>
  <c r="E18" i="27"/>
  <c r="B18" i="27"/>
  <c r="A18" i="27"/>
  <c r="AC17" i="27"/>
  <c r="AB17" i="27"/>
  <c r="W17" i="27"/>
  <c r="V17" i="27"/>
  <c r="U17" i="27"/>
  <c r="T17" i="27"/>
  <c r="X17" i="27" s="1"/>
  <c r="R17" i="27"/>
  <c r="Q17" i="27"/>
  <c r="N17" i="27"/>
  <c r="K17" i="27"/>
  <c r="F17" i="27"/>
  <c r="E17" i="27"/>
  <c r="B17" i="27"/>
  <c r="A17" i="27"/>
  <c r="AC16" i="27"/>
  <c r="AB16" i="27"/>
  <c r="W16" i="27"/>
  <c r="V16" i="27"/>
  <c r="U16" i="27"/>
  <c r="T16" i="27"/>
  <c r="X16" i="27" s="1"/>
  <c r="R16" i="27"/>
  <c r="Q16" i="27"/>
  <c r="N16" i="27"/>
  <c r="K16" i="27"/>
  <c r="F16" i="27"/>
  <c r="E16" i="27"/>
  <c r="B16" i="27"/>
  <c r="A16" i="27"/>
  <c r="AC15" i="27"/>
  <c r="T15" i="27"/>
  <c r="R15" i="27"/>
  <c r="Q15" i="27"/>
  <c r="N15" i="27"/>
  <c r="K15" i="27"/>
  <c r="F15" i="27"/>
  <c r="E15" i="27"/>
  <c r="B15" i="27"/>
  <c r="A15" i="27"/>
  <c r="AB14" i="27"/>
  <c r="AC14" i="27" s="1"/>
  <c r="T14" i="27"/>
  <c r="R14" i="27"/>
  <c r="Q14" i="27"/>
  <c r="N14" i="27"/>
  <c r="K14" i="27"/>
  <c r="F14" i="27"/>
  <c r="E14" i="27"/>
  <c r="B14" i="27"/>
  <c r="A14" i="27"/>
  <c r="AC13" i="27"/>
  <c r="T13" i="27"/>
  <c r="V13" i="27" s="1"/>
  <c r="R13" i="27"/>
  <c r="Q13" i="27"/>
  <c r="N13" i="27"/>
  <c r="K13" i="27"/>
  <c r="F13" i="27"/>
  <c r="E13" i="27"/>
  <c r="B13" i="27"/>
  <c r="A13" i="27"/>
  <c r="AB12" i="27"/>
  <c r="AC12" i="27" s="1"/>
  <c r="T12" i="27"/>
  <c r="V12" i="27" s="1"/>
  <c r="R12" i="27"/>
  <c r="Q12" i="27"/>
  <c r="N12" i="27"/>
  <c r="K12" i="27"/>
  <c r="F12" i="27"/>
  <c r="E12" i="27"/>
  <c r="B12" i="27"/>
  <c r="A12" i="27"/>
  <c r="AB11" i="27"/>
  <c r="AC11" i="27" s="1"/>
  <c r="T11" i="27"/>
  <c r="V11" i="27" s="1"/>
  <c r="R11" i="27"/>
  <c r="Q11" i="27"/>
  <c r="N11" i="27"/>
  <c r="K11" i="27"/>
  <c r="F11" i="27"/>
  <c r="E11" i="27"/>
  <c r="B11" i="27"/>
  <c r="A11" i="27"/>
  <c r="AC10" i="27"/>
  <c r="AB10" i="27"/>
  <c r="T10" i="27"/>
  <c r="V10" i="27" s="1"/>
  <c r="R10" i="27"/>
  <c r="Q10" i="27"/>
  <c r="N10" i="27"/>
  <c r="K10" i="27"/>
  <c r="F10" i="27"/>
  <c r="E10" i="27"/>
  <c r="B10" i="27"/>
  <c r="A10" i="27"/>
  <c r="AE34" i="26"/>
  <c r="AA34" i="26"/>
  <c r="Z34" i="26"/>
  <c r="Y34" i="26"/>
  <c r="AB32" i="26"/>
  <c r="AC32" i="26" s="1"/>
  <c r="AC31" i="26"/>
  <c r="AB31" i="26"/>
  <c r="V31" i="26"/>
  <c r="T31" i="26"/>
  <c r="U31" i="26" s="1"/>
  <c r="W31" i="26" s="1"/>
  <c r="R31" i="26"/>
  <c r="Q31" i="26"/>
  <c r="N31" i="26"/>
  <c r="K31" i="26"/>
  <c r="F31" i="26"/>
  <c r="E31" i="26"/>
  <c r="B31" i="26"/>
  <c r="A31" i="26"/>
  <c r="AC30" i="26"/>
  <c r="AB30" i="26"/>
  <c r="W30" i="26"/>
  <c r="V30" i="26"/>
  <c r="U30" i="26"/>
  <c r="T30" i="26"/>
  <c r="X30" i="26" s="1"/>
  <c r="R30" i="26"/>
  <c r="Q30" i="26"/>
  <c r="N30" i="26"/>
  <c r="K30" i="26"/>
  <c r="F30" i="26"/>
  <c r="E30" i="26"/>
  <c r="B30" i="26"/>
  <c r="A30" i="26"/>
  <c r="AC29" i="26"/>
  <c r="AD29" i="26" s="1"/>
  <c r="AB29" i="26"/>
  <c r="W29" i="26"/>
  <c r="V29" i="26"/>
  <c r="U29" i="26"/>
  <c r="T29" i="26"/>
  <c r="X29" i="26" s="1"/>
  <c r="R29" i="26"/>
  <c r="Q29" i="26"/>
  <c r="N29" i="26"/>
  <c r="K29" i="26"/>
  <c r="F29" i="26"/>
  <c r="E29" i="26"/>
  <c r="B29" i="26"/>
  <c r="A29" i="26"/>
  <c r="AB28" i="26"/>
  <c r="AC28" i="26" s="1"/>
  <c r="T28" i="26"/>
  <c r="AB27" i="26"/>
  <c r="AB34" i="26" s="1"/>
  <c r="V27" i="26"/>
  <c r="U27" i="26"/>
  <c r="T27" i="26"/>
  <c r="X27" i="26" s="1"/>
  <c r="R27" i="26"/>
  <c r="Q27" i="26"/>
  <c r="K27" i="26"/>
  <c r="F27" i="26"/>
  <c r="E27" i="26"/>
  <c r="B27" i="26"/>
  <c r="A27" i="26"/>
  <c r="AB26" i="26"/>
  <c r="AC26" i="26" s="1"/>
  <c r="T26" i="26"/>
  <c r="R26" i="26"/>
  <c r="Q26" i="26"/>
  <c r="N26" i="26"/>
  <c r="K26" i="26"/>
  <c r="F26" i="26"/>
  <c r="E26" i="26"/>
  <c r="B26" i="26"/>
  <c r="A26" i="26"/>
  <c r="AB25" i="26"/>
  <c r="AC25" i="26" s="1"/>
  <c r="T25" i="26"/>
  <c r="R25" i="26"/>
  <c r="Q25" i="26"/>
  <c r="N25" i="26"/>
  <c r="K25" i="26"/>
  <c r="F25" i="26"/>
  <c r="E25" i="26"/>
  <c r="B25" i="26"/>
  <c r="A25" i="26"/>
  <c r="AC24" i="26"/>
  <c r="T24" i="26"/>
  <c r="V24" i="26" s="1"/>
  <c r="R24" i="26"/>
  <c r="Q24" i="26"/>
  <c r="N24" i="26"/>
  <c r="K24" i="26"/>
  <c r="F24" i="26"/>
  <c r="E24" i="26"/>
  <c r="B24" i="26"/>
  <c r="A24" i="26"/>
  <c r="AC23" i="26"/>
  <c r="AB23" i="26"/>
  <c r="T23" i="26"/>
  <c r="V23" i="26" s="1"/>
  <c r="R23" i="26"/>
  <c r="Q23" i="26"/>
  <c r="N23" i="26"/>
  <c r="K23" i="26"/>
  <c r="F23" i="26"/>
  <c r="E23" i="26"/>
  <c r="B23" i="26"/>
  <c r="A23" i="26"/>
  <c r="AB22" i="26"/>
  <c r="AC22" i="26" s="1"/>
  <c r="T22" i="26"/>
  <c r="V22" i="26" s="1"/>
  <c r="R22" i="26"/>
  <c r="Q22" i="26"/>
  <c r="N22" i="26"/>
  <c r="K22" i="26"/>
  <c r="F22" i="26"/>
  <c r="E22" i="26"/>
  <c r="B22" i="26"/>
  <c r="A22" i="26"/>
  <c r="AB21" i="26"/>
  <c r="AC21" i="26" s="1"/>
  <c r="T21" i="26"/>
  <c r="V21" i="26" s="1"/>
  <c r="R21" i="26"/>
  <c r="Q21" i="26"/>
  <c r="N21" i="26"/>
  <c r="K21" i="26"/>
  <c r="F21" i="26"/>
  <c r="E21" i="26"/>
  <c r="B21" i="26"/>
  <c r="A21" i="26"/>
  <c r="AB20" i="26"/>
  <c r="AC20" i="26" s="1"/>
  <c r="T20" i="26"/>
  <c r="V20" i="26" s="1"/>
  <c r="R20" i="26"/>
  <c r="Q20" i="26"/>
  <c r="N20" i="26"/>
  <c r="K20" i="26"/>
  <c r="F20" i="26"/>
  <c r="E20" i="26"/>
  <c r="B20" i="26"/>
  <c r="A20" i="26"/>
  <c r="AB19" i="26"/>
  <c r="AC19" i="26" s="1"/>
  <c r="T19" i="26"/>
  <c r="V19" i="26" s="1"/>
  <c r="R19" i="26"/>
  <c r="Q19" i="26"/>
  <c r="N19" i="26"/>
  <c r="K19" i="26"/>
  <c r="F19" i="26"/>
  <c r="E19" i="26"/>
  <c r="B19" i="26"/>
  <c r="A19" i="26"/>
  <c r="AC18" i="26"/>
  <c r="V18" i="26"/>
  <c r="T18" i="26"/>
  <c r="U18" i="26" s="1"/>
  <c r="W18" i="26" s="1"/>
  <c r="R18" i="26"/>
  <c r="Q18" i="26"/>
  <c r="N18" i="26"/>
  <c r="K18" i="26"/>
  <c r="F18" i="26"/>
  <c r="E18" i="26"/>
  <c r="B18" i="26"/>
  <c r="A18" i="26"/>
  <c r="AC17" i="26"/>
  <c r="AB17" i="26"/>
  <c r="W17" i="26"/>
  <c r="V17" i="26"/>
  <c r="U17" i="26"/>
  <c r="T17" i="26"/>
  <c r="X17" i="26" s="1"/>
  <c r="R17" i="26"/>
  <c r="Q17" i="26"/>
  <c r="N17" i="26"/>
  <c r="K17" i="26"/>
  <c r="F17" i="26"/>
  <c r="E17" i="26"/>
  <c r="B17" i="26"/>
  <c r="A17" i="26"/>
  <c r="AC16" i="26"/>
  <c r="AB16" i="26"/>
  <c r="W16" i="26"/>
  <c r="V16" i="26"/>
  <c r="U16" i="26"/>
  <c r="T16" i="26"/>
  <c r="X16" i="26" s="1"/>
  <c r="R16" i="26"/>
  <c r="Q16" i="26"/>
  <c r="N16" i="26"/>
  <c r="K16" i="26"/>
  <c r="F16" i="26"/>
  <c r="E16" i="26"/>
  <c r="B16" i="26"/>
  <c r="A16" i="26"/>
  <c r="AC15" i="26"/>
  <c r="T15" i="26"/>
  <c r="R15" i="26"/>
  <c r="Q15" i="26"/>
  <c r="N15" i="26"/>
  <c r="K15" i="26"/>
  <c r="F15" i="26"/>
  <c r="E15" i="26"/>
  <c r="B15" i="26"/>
  <c r="A15" i="26"/>
  <c r="AB14" i="26"/>
  <c r="AC14" i="26" s="1"/>
  <c r="T14" i="26"/>
  <c r="R14" i="26"/>
  <c r="Q14" i="26"/>
  <c r="N14" i="26"/>
  <c r="K14" i="26"/>
  <c r="F14" i="26"/>
  <c r="E14" i="26"/>
  <c r="B14" i="26"/>
  <c r="A14" i="26"/>
  <c r="AC13" i="26"/>
  <c r="T13" i="26"/>
  <c r="V13" i="26" s="1"/>
  <c r="R13" i="26"/>
  <c r="Q13" i="26"/>
  <c r="N13" i="26"/>
  <c r="K13" i="26"/>
  <c r="F13" i="26"/>
  <c r="E13" i="26"/>
  <c r="B13" i="26"/>
  <c r="A13" i="26"/>
  <c r="AC12" i="26"/>
  <c r="AB12" i="26"/>
  <c r="T12" i="26"/>
  <c r="V12" i="26" s="1"/>
  <c r="R12" i="26"/>
  <c r="Q12" i="26"/>
  <c r="N12" i="26"/>
  <c r="K12" i="26"/>
  <c r="F12" i="26"/>
  <c r="E12" i="26"/>
  <c r="B12" i="26"/>
  <c r="A12" i="26"/>
  <c r="AC11" i="26"/>
  <c r="AB11" i="26"/>
  <c r="T11" i="26"/>
  <c r="V11" i="26" s="1"/>
  <c r="R11" i="26"/>
  <c r="Q11" i="26"/>
  <c r="N11" i="26"/>
  <c r="K11" i="26"/>
  <c r="F11" i="26"/>
  <c r="E11" i="26"/>
  <c r="B11" i="26"/>
  <c r="A11" i="26"/>
  <c r="AC10" i="26"/>
  <c r="AB10" i="26"/>
  <c r="T10" i="26"/>
  <c r="V10" i="26" s="1"/>
  <c r="R10" i="26"/>
  <c r="Q10" i="26"/>
  <c r="N10" i="26"/>
  <c r="K10" i="26"/>
  <c r="F10" i="26"/>
  <c r="E10" i="26"/>
  <c r="B10" i="26"/>
  <c r="A10" i="26"/>
  <c r="AD34" i="25"/>
  <c r="AD11" i="25"/>
  <c r="AD12" i="25"/>
  <c r="AD13" i="25"/>
  <c r="AD14" i="25"/>
  <c r="AD16" i="25"/>
  <c r="AD17" i="25"/>
  <c r="AD18" i="25"/>
  <c r="AD19" i="25"/>
  <c r="AD20" i="25"/>
  <c r="AD21" i="25"/>
  <c r="AD22" i="25"/>
  <c r="AD23" i="25"/>
  <c r="AD24" i="25"/>
  <c r="AD25" i="25"/>
  <c r="AD26" i="25"/>
  <c r="AD27" i="25"/>
  <c r="AD29" i="25"/>
  <c r="AD30" i="25"/>
  <c r="AD31" i="25"/>
  <c r="AD10" i="25"/>
  <c r="AB27" i="25"/>
  <c r="AC27" i="25" s="1"/>
  <c r="AB28" i="25"/>
  <c r="AB29" i="25"/>
  <c r="AB30" i="25"/>
  <c r="AC30" i="25" s="1"/>
  <c r="AB31" i="25"/>
  <c r="AB32" i="25"/>
  <c r="AC12" i="25"/>
  <c r="AC13" i="25"/>
  <c r="AC15" i="25"/>
  <c r="AC16" i="25"/>
  <c r="AC18" i="25"/>
  <c r="AC19" i="25"/>
  <c r="AC24" i="25"/>
  <c r="AC28" i="25"/>
  <c r="AC29" i="25"/>
  <c r="AC31" i="25"/>
  <c r="AC32" i="25"/>
  <c r="AE34" i="25"/>
  <c r="AA34" i="25"/>
  <c r="Z34" i="25"/>
  <c r="Y34" i="25"/>
  <c r="T31" i="25"/>
  <c r="U31" i="25" s="1"/>
  <c r="W31" i="25" s="1"/>
  <c r="R31" i="25"/>
  <c r="Q31" i="25"/>
  <c r="N31" i="25"/>
  <c r="K31" i="25"/>
  <c r="F31" i="25"/>
  <c r="E31" i="25"/>
  <c r="B31" i="25"/>
  <c r="A31" i="25"/>
  <c r="T30" i="25"/>
  <c r="R30" i="25"/>
  <c r="Q30" i="25"/>
  <c r="N30" i="25"/>
  <c r="K30" i="25"/>
  <c r="F30" i="25"/>
  <c r="E30" i="25"/>
  <c r="B30" i="25"/>
  <c r="A30" i="25"/>
  <c r="V29" i="25"/>
  <c r="U29" i="25"/>
  <c r="W29" i="25" s="1"/>
  <c r="T29" i="25"/>
  <c r="R29" i="25"/>
  <c r="Q29" i="25"/>
  <c r="N29" i="25"/>
  <c r="K29" i="25"/>
  <c r="F29" i="25"/>
  <c r="E29" i="25"/>
  <c r="B29" i="25"/>
  <c r="A29" i="25"/>
  <c r="T28" i="25"/>
  <c r="V27" i="25"/>
  <c r="T27" i="25"/>
  <c r="R27" i="25"/>
  <c r="Q27" i="25"/>
  <c r="K27" i="25"/>
  <c r="F27" i="25"/>
  <c r="E27" i="25"/>
  <c r="B27" i="25"/>
  <c r="A27" i="25"/>
  <c r="AB26" i="25"/>
  <c r="AC26" i="25" s="1"/>
  <c r="T26" i="25"/>
  <c r="U26" i="25" s="1"/>
  <c r="R26" i="25"/>
  <c r="Q26" i="25"/>
  <c r="N26" i="25"/>
  <c r="K26" i="25"/>
  <c r="F26" i="25"/>
  <c r="E26" i="25"/>
  <c r="B26" i="25"/>
  <c r="A26" i="25"/>
  <c r="AB25" i="25"/>
  <c r="AC25" i="25" s="1"/>
  <c r="T25" i="25"/>
  <c r="U25" i="25" s="1"/>
  <c r="W25" i="25" s="1"/>
  <c r="R25" i="25"/>
  <c r="Q25" i="25"/>
  <c r="N25" i="25"/>
  <c r="K25" i="25"/>
  <c r="F25" i="25"/>
  <c r="E25" i="25"/>
  <c r="B25" i="25"/>
  <c r="A25" i="25"/>
  <c r="T24" i="25"/>
  <c r="R24" i="25"/>
  <c r="Q24" i="25"/>
  <c r="N24" i="25"/>
  <c r="K24" i="25"/>
  <c r="F24" i="25"/>
  <c r="E24" i="25"/>
  <c r="B24" i="25"/>
  <c r="A24" i="25"/>
  <c r="AB23" i="25"/>
  <c r="AC23" i="25" s="1"/>
  <c r="T23" i="25"/>
  <c r="U23" i="25" s="1"/>
  <c r="R23" i="25"/>
  <c r="Q23" i="25"/>
  <c r="N23" i="25"/>
  <c r="K23" i="25"/>
  <c r="F23" i="25"/>
  <c r="E23" i="25"/>
  <c r="B23" i="25"/>
  <c r="A23" i="25"/>
  <c r="AB22" i="25"/>
  <c r="AC22" i="25" s="1"/>
  <c r="U22" i="25"/>
  <c r="W22" i="25" s="1"/>
  <c r="T22" i="25"/>
  <c r="R22" i="25"/>
  <c r="Q22" i="25"/>
  <c r="N22" i="25"/>
  <c r="K22" i="25"/>
  <c r="F22" i="25"/>
  <c r="E22" i="25"/>
  <c r="B22" i="25"/>
  <c r="A22" i="25"/>
  <c r="AB21" i="25"/>
  <c r="AC21" i="25" s="1"/>
  <c r="T21" i="25"/>
  <c r="R21" i="25"/>
  <c r="Q21" i="25"/>
  <c r="N21" i="25"/>
  <c r="K21" i="25"/>
  <c r="F21" i="25"/>
  <c r="E21" i="25"/>
  <c r="B21" i="25"/>
  <c r="A21" i="25"/>
  <c r="AB20" i="25"/>
  <c r="AC20" i="25" s="1"/>
  <c r="T20" i="25"/>
  <c r="R20" i="25"/>
  <c r="Q20" i="25"/>
  <c r="N20" i="25"/>
  <c r="K20" i="25"/>
  <c r="F20" i="25"/>
  <c r="E20" i="25"/>
  <c r="B20" i="25"/>
  <c r="A20" i="25"/>
  <c r="AB19" i="25"/>
  <c r="T19" i="25"/>
  <c r="U19" i="25" s="1"/>
  <c r="R19" i="25"/>
  <c r="Q19" i="25"/>
  <c r="N19" i="25"/>
  <c r="K19" i="25"/>
  <c r="F19" i="25"/>
  <c r="E19" i="25"/>
  <c r="B19" i="25"/>
  <c r="A19" i="25"/>
  <c r="T18" i="25"/>
  <c r="R18" i="25"/>
  <c r="Q18" i="25"/>
  <c r="N18" i="25"/>
  <c r="K18" i="25"/>
  <c r="F18" i="25"/>
  <c r="E18" i="25"/>
  <c r="B18" i="25"/>
  <c r="A18" i="25"/>
  <c r="AB17" i="25"/>
  <c r="AC17" i="25" s="1"/>
  <c r="V17" i="25"/>
  <c r="U17" i="25"/>
  <c r="W17" i="25" s="1"/>
  <c r="T17" i="25"/>
  <c r="R17" i="25"/>
  <c r="Q17" i="25"/>
  <c r="N17" i="25"/>
  <c r="K17" i="25"/>
  <c r="F17" i="25"/>
  <c r="E17" i="25"/>
  <c r="B17" i="25"/>
  <c r="A17" i="25"/>
  <c r="AB16" i="25"/>
  <c r="T16" i="25"/>
  <c r="U16" i="25" s="1"/>
  <c r="R16" i="25"/>
  <c r="Q16" i="25"/>
  <c r="N16" i="25"/>
  <c r="K16" i="25"/>
  <c r="F16" i="25"/>
  <c r="E16" i="25"/>
  <c r="B16" i="25"/>
  <c r="A16" i="25"/>
  <c r="T15" i="25"/>
  <c r="R15" i="25"/>
  <c r="Q15" i="25"/>
  <c r="N15" i="25"/>
  <c r="K15" i="25"/>
  <c r="F15" i="25"/>
  <c r="E15" i="25"/>
  <c r="B15" i="25"/>
  <c r="A15" i="25"/>
  <c r="AB14" i="25"/>
  <c r="AC14" i="25" s="1"/>
  <c r="V14" i="25"/>
  <c r="T14" i="25"/>
  <c r="R14" i="25"/>
  <c r="Q14" i="25"/>
  <c r="N14" i="25"/>
  <c r="K14" i="25"/>
  <c r="F14" i="25"/>
  <c r="E14" i="25"/>
  <c r="B14" i="25"/>
  <c r="A14" i="25"/>
  <c r="T13" i="25"/>
  <c r="U13" i="25" s="1"/>
  <c r="W13" i="25" s="1"/>
  <c r="R13" i="25"/>
  <c r="Q13" i="25"/>
  <c r="N13" i="25"/>
  <c r="K13" i="25"/>
  <c r="F13" i="25"/>
  <c r="E13" i="25"/>
  <c r="B13" i="25"/>
  <c r="A13" i="25"/>
  <c r="AB12" i="25"/>
  <c r="T12" i="25"/>
  <c r="R12" i="25"/>
  <c r="Q12" i="25"/>
  <c r="N12" i="25"/>
  <c r="K12" i="25"/>
  <c r="F12" i="25"/>
  <c r="E12" i="25"/>
  <c r="B12" i="25"/>
  <c r="A12" i="25"/>
  <c r="AB11" i="25"/>
  <c r="AC11" i="25" s="1"/>
  <c r="T11" i="25"/>
  <c r="U11" i="25" s="1"/>
  <c r="W11" i="25" s="1"/>
  <c r="R11" i="25"/>
  <c r="Q11" i="25"/>
  <c r="N11" i="25"/>
  <c r="K11" i="25"/>
  <c r="F11" i="25"/>
  <c r="E11" i="25"/>
  <c r="B11" i="25"/>
  <c r="A11" i="25"/>
  <c r="AB10" i="25"/>
  <c r="AC10" i="25" s="1"/>
  <c r="T10" i="25"/>
  <c r="U10" i="25" s="1"/>
  <c r="R10" i="25"/>
  <c r="Q10" i="25"/>
  <c r="N10" i="25"/>
  <c r="K10" i="25"/>
  <c r="F10" i="25"/>
  <c r="E10" i="25"/>
  <c r="B10" i="25"/>
  <c r="A10" i="25"/>
  <c r="AD34" i="24"/>
  <c r="AA34" i="24"/>
  <c r="Z34" i="24"/>
  <c r="Y34" i="24"/>
  <c r="AC31" i="24"/>
  <c r="AB31" i="24"/>
  <c r="V31" i="24"/>
  <c r="U31" i="24"/>
  <c r="T31" i="24"/>
  <c r="X31" i="24" s="1"/>
  <c r="R31" i="24"/>
  <c r="Q31" i="24"/>
  <c r="N31" i="24"/>
  <c r="K31" i="24"/>
  <c r="F31" i="24"/>
  <c r="E31" i="24"/>
  <c r="B31" i="24"/>
  <c r="A31" i="24"/>
  <c r="AC30" i="24"/>
  <c r="T30" i="24"/>
  <c r="V30" i="24" s="1"/>
  <c r="R30" i="24"/>
  <c r="Q30" i="24"/>
  <c r="N30" i="24"/>
  <c r="K30" i="24"/>
  <c r="F30" i="24"/>
  <c r="E30" i="24"/>
  <c r="B30" i="24"/>
  <c r="A30" i="24"/>
  <c r="AC29" i="24"/>
  <c r="AB29" i="24"/>
  <c r="V29" i="24"/>
  <c r="T29" i="24"/>
  <c r="U29" i="24" s="1"/>
  <c r="R29" i="24"/>
  <c r="Q29" i="24"/>
  <c r="N29" i="24"/>
  <c r="K29" i="24"/>
  <c r="F29" i="24"/>
  <c r="E29" i="24"/>
  <c r="B29" i="24"/>
  <c r="A29" i="24"/>
  <c r="T28" i="24"/>
  <c r="AC27" i="24"/>
  <c r="AB27" i="24"/>
  <c r="V27" i="24"/>
  <c r="T27" i="24"/>
  <c r="U27" i="24" s="1"/>
  <c r="R27" i="24"/>
  <c r="Q27" i="24"/>
  <c r="N27" i="24"/>
  <c r="K27" i="24"/>
  <c r="F27" i="24"/>
  <c r="E27" i="24"/>
  <c r="B27" i="24"/>
  <c r="A27" i="24"/>
  <c r="AB26" i="24"/>
  <c r="AC26" i="24" s="1"/>
  <c r="V26" i="24"/>
  <c r="U26" i="24"/>
  <c r="W26" i="24" s="1"/>
  <c r="T26" i="24"/>
  <c r="X26" i="24" s="1"/>
  <c r="R26" i="24"/>
  <c r="Q26" i="24"/>
  <c r="N26" i="24"/>
  <c r="K26" i="24"/>
  <c r="F26" i="24"/>
  <c r="E26" i="24"/>
  <c r="B26" i="24"/>
  <c r="A26" i="24"/>
  <c r="AC25" i="24"/>
  <c r="AB25" i="24"/>
  <c r="T25" i="24"/>
  <c r="R25" i="24"/>
  <c r="Q25" i="24"/>
  <c r="N25" i="24"/>
  <c r="K25" i="24"/>
  <c r="F25" i="24"/>
  <c r="E25" i="24"/>
  <c r="B25" i="24"/>
  <c r="A25" i="24"/>
  <c r="AC24" i="24"/>
  <c r="V24" i="24"/>
  <c r="T24" i="24"/>
  <c r="U24" i="24" s="1"/>
  <c r="R24" i="24"/>
  <c r="Q24" i="24"/>
  <c r="N24" i="24"/>
  <c r="K24" i="24"/>
  <c r="F24" i="24"/>
  <c r="E24" i="24"/>
  <c r="B24" i="24"/>
  <c r="A24" i="24"/>
  <c r="AB23" i="24"/>
  <c r="AC23" i="24" s="1"/>
  <c r="V23" i="24"/>
  <c r="U23" i="24"/>
  <c r="W23" i="24" s="1"/>
  <c r="T23" i="24"/>
  <c r="X23" i="24" s="1"/>
  <c r="R23" i="24"/>
  <c r="Q23" i="24"/>
  <c r="N23" i="24"/>
  <c r="K23" i="24"/>
  <c r="F23" i="24"/>
  <c r="E23" i="24"/>
  <c r="B23" i="24"/>
  <c r="A23" i="24"/>
  <c r="AC22" i="24"/>
  <c r="AB22" i="24"/>
  <c r="T22" i="24"/>
  <c r="R22" i="24"/>
  <c r="Q22" i="24"/>
  <c r="N22" i="24"/>
  <c r="K22" i="24"/>
  <c r="F22" i="24"/>
  <c r="E22" i="24"/>
  <c r="B22" i="24"/>
  <c r="A22" i="24"/>
  <c r="AB21" i="24"/>
  <c r="AC21" i="24" s="1"/>
  <c r="W21" i="24"/>
  <c r="U21" i="24"/>
  <c r="T21" i="24"/>
  <c r="V21" i="24" s="1"/>
  <c r="R21" i="24"/>
  <c r="Q21" i="24"/>
  <c r="N21" i="24"/>
  <c r="K21" i="24"/>
  <c r="F21" i="24"/>
  <c r="E21" i="24"/>
  <c r="B21" i="24"/>
  <c r="A21" i="24"/>
  <c r="AC20" i="24"/>
  <c r="AB20" i="24"/>
  <c r="V20" i="24"/>
  <c r="T20" i="24"/>
  <c r="U20" i="24" s="1"/>
  <c r="R20" i="24"/>
  <c r="Q20" i="24"/>
  <c r="N20" i="24"/>
  <c r="K20" i="24"/>
  <c r="F20" i="24"/>
  <c r="E20" i="24"/>
  <c r="B20" i="24"/>
  <c r="A20" i="24"/>
  <c r="AB19" i="24"/>
  <c r="AC19" i="24" s="1"/>
  <c r="V19" i="24"/>
  <c r="U19" i="24"/>
  <c r="W19" i="24" s="1"/>
  <c r="T19" i="24"/>
  <c r="X19" i="24" s="1"/>
  <c r="R19" i="24"/>
  <c r="Q19" i="24"/>
  <c r="N19" i="24"/>
  <c r="K19" i="24"/>
  <c r="F19" i="24"/>
  <c r="E19" i="24"/>
  <c r="B19" i="24"/>
  <c r="A19" i="24"/>
  <c r="AC18" i="24"/>
  <c r="W18" i="24"/>
  <c r="U18" i="24"/>
  <c r="T18" i="24"/>
  <c r="V18" i="24" s="1"/>
  <c r="R18" i="24"/>
  <c r="Q18" i="24"/>
  <c r="N18" i="24"/>
  <c r="K18" i="24"/>
  <c r="F18" i="24"/>
  <c r="E18" i="24"/>
  <c r="B18" i="24"/>
  <c r="A18" i="24"/>
  <c r="AC17" i="24"/>
  <c r="AB17" i="24"/>
  <c r="V17" i="24"/>
  <c r="T17" i="24"/>
  <c r="U17" i="24" s="1"/>
  <c r="R17" i="24"/>
  <c r="Q17" i="24"/>
  <c r="N17" i="24"/>
  <c r="K17" i="24"/>
  <c r="F17" i="24"/>
  <c r="E17" i="24"/>
  <c r="B17" i="24"/>
  <c r="A17" i="24"/>
  <c r="AB16" i="24"/>
  <c r="AC16" i="24" s="1"/>
  <c r="U16" i="24"/>
  <c r="W16" i="24" s="1"/>
  <c r="T16" i="24"/>
  <c r="R16" i="24"/>
  <c r="Q16" i="24"/>
  <c r="N16" i="24"/>
  <c r="K16" i="24"/>
  <c r="F16" i="24"/>
  <c r="E16" i="24"/>
  <c r="B16" i="24"/>
  <c r="A16" i="24"/>
  <c r="AC15" i="24"/>
  <c r="W15" i="24"/>
  <c r="U15" i="24"/>
  <c r="T15" i="24"/>
  <c r="V15" i="24" s="1"/>
  <c r="R15" i="24"/>
  <c r="Q15" i="24"/>
  <c r="N15" i="24"/>
  <c r="K15" i="24"/>
  <c r="F15" i="24"/>
  <c r="E15" i="24"/>
  <c r="B15" i="24"/>
  <c r="A15" i="24"/>
  <c r="AC14" i="24"/>
  <c r="AB14" i="24"/>
  <c r="V14" i="24"/>
  <c r="T14" i="24"/>
  <c r="U14" i="24" s="1"/>
  <c r="R14" i="24"/>
  <c r="Q14" i="24"/>
  <c r="N14" i="24"/>
  <c r="K14" i="24"/>
  <c r="F14" i="24"/>
  <c r="E14" i="24"/>
  <c r="B14" i="24"/>
  <c r="A14" i="24"/>
  <c r="AC13" i="24"/>
  <c r="T13" i="24"/>
  <c r="R13" i="24"/>
  <c r="Q13" i="24"/>
  <c r="N13" i="24"/>
  <c r="K13" i="24"/>
  <c r="F13" i="24"/>
  <c r="E13" i="24"/>
  <c r="B13" i="24"/>
  <c r="A13" i="24"/>
  <c r="AB12" i="24"/>
  <c r="AC12" i="24" s="1"/>
  <c r="W12" i="24"/>
  <c r="U12" i="24"/>
  <c r="T12" i="24"/>
  <c r="V12" i="24" s="1"/>
  <c r="R12" i="24"/>
  <c r="Q12" i="24"/>
  <c r="N12" i="24"/>
  <c r="K12" i="24"/>
  <c r="F12" i="24"/>
  <c r="E12" i="24"/>
  <c r="B12" i="24"/>
  <c r="A12" i="24"/>
  <c r="AB11" i="24"/>
  <c r="AB34" i="24" s="1"/>
  <c r="V11" i="24"/>
  <c r="T11" i="24"/>
  <c r="U11" i="24" s="1"/>
  <c r="R11" i="24"/>
  <c r="Q11" i="24"/>
  <c r="N11" i="24"/>
  <c r="K11" i="24"/>
  <c r="F11" i="24"/>
  <c r="E11" i="24"/>
  <c r="B11" i="24"/>
  <c r="A11" i="24"/>
  <c r="AB10" i="24"/>
  <c r="AC10" i="24" s="1"/>
  <c r="U10" i="24"/>
  <c r="W10" i="24" s="1"/>
  <c r="T10" i="24"/>
  <c r="R10" i="24"/>
  <c r="Q10" i="24"/>
  <c r="K10" i="24"/>
  <c r="B10" i="24"/>
  <c r="A10" i="24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11" i="5"/>
  <c r="AD14" i="27" l="1"/>
  <c r="AC34" i="27"/>
  <c r="W25" i="27"/>
  <c r="AD30" i="27"/>
  <c r="AD16" i="27"/>
  <c r="AD17" i="27"/>
  <c r="X25" i="27"/>
  <c r="AD25" i="27" s="1"/>
  <c r="X26" i="27"/>
  <c r="AD26" i="27" s="1"/>
  <c r="T34" i="27"/>
  <c r="AB34" i="27"/>
  <c r="X19" i="27"/>
  <c r="AD19" i="27" s="1"/>
  <c r="X24" i="27"/>
  <c r="AD24" i="27" s="1"/>
  <c r="U26" i="27"/>
  <c r="W26" i="27" s="1"/>
  <c r="U10" i="27"/>
  <c r="W10" i="27" s="1"/>
  <c r="U11" i="27"/>
  <c r="U12" i="27"/>
  <c r="W12" i="27" s="1"/>
  <c r="U13" i="27"/>
  <c r="W13" i="27" s="1"/>
  <c r="V14" i="27"/>
  <c r="V34" i="27" s="1"/>
  <c r="V15" i="27"/>
  <c r="X15" i="27" s="1"/>
  <c r="U19" i="27"/>
  <c r="W19" i="27" s="1"/>
  <c r="U20" i="27"/>
  <c r="W20" i="27" s="1"/>
  <c r="U21" i="27"/>
  <c r="W21" i="27" s="1"/>
  <c r="U22" i="27"/>
  <c r="W22" i="27" s="1"/>
  <c r="U23" i="27"/>
  <c r="W23" i="27" s="1"/>
  <c r="U24" i="27"/>
  <c r="W24" i="27" s="1"/>
  <c r="V25" i="27"/>
  <c r="V26" i="27"/>
  <c r="W27" i="27"/>
  <c r="X31" i="27"/>
  <c r="AD31" i="27" s="1"/>
  <c r="X14" i="27"/>
  <c r="X10" i="27"/>
  <c r="X11" i="27"/>
  <c r="AD11" i="27" s="1"/>
  <c r="X12" i="27"/>
  <c r="AD12" i="27" s="1"/>
  <c r="X13" i="27"/>
  <c r="AD13" i="27" s="1"/>
  <c r="U14" i="27"/>
  <c r="W14" i="27" s="1"/>
  <c r="U15" i="27"/>
  <c r="W15" i="27" s="1"/>
  <c r="X20" i="27"/>
  <c r="AD20" i="27" s="1"/>
  <c r="X21" i="27"/>
  <c r="AD21" i="27" s="1"/>
  <c r="X22" i="27"/>
  <c r="AD22" i="27" s="1"/>
  <c r="X23" i="27"/>
  <c r="AD23" i="27" s="1"/>
  <c r="U25" i="27"/>
  <c r="W26" i="26"/>
  <c r="AD17" i="26"/>
  <c r="W14" i="26"/>
  <c r="W25" i="26"/>
  <c r="AD30" i="26"/>
  <c r="AC34" i="26"/>
  <c r="AD16" i="26"/>
  <c r="T34" i="26"/>
  <c r="X11" i="26"/>
  <c r="AD11" i="26" s="1"/>
  <c r="U14" i="26"/>
  <c r="X19" i="26"/>
  <c r="AD19" i="26" s="1"/>
  <c r="X20" i="26"/>
  <c r="AD20" i="26" s="1"/>
  <c r="X23" i="26"/>
  <c r="AD23" i="26" s="1"/>
  <c r="U26" i="26"/>
  <c r="AC27" i="26"/>
  <c r="AD27" i="26" s="1"/>
  <c r="U10" i="26"/>
  <c r="W10" i="26" s="1"/>
  <c r="U11" i="26"/>
  <c r="U12" i="26"/>
  <c r="W12" i="26" s="1"/>
  <c r="U13" i="26"/>
  <c r="W13" i="26" s="1"/>
  <c r="V14" i="26"/>
  <c r="V34" i="26" s="1"/>
  <c r="V15" i="26"/>
  <c r="X15" i="26" s="1"/>
  <c r="X18" i="26"/>
  <c r="AD18" i="26" s="1"/>
  <c r="U19" i="26"/>
  <c r="W19" i="26" s="1"/>
  <c r="U20" i="26"/>
  <c r="W20" i="26" s="1"/>
  <c r="U21" i="26"/>
  <c r="W21" i="26" s="1"/>
  <c r="U22" i="26"/>
  <c r="W22" i="26" s="1"/>
  <c r="U23" i="26"/>
  <c r="W23" i="26" s="1"/>
  <c r="U24" i="26"/>
  <c r="W24" i="26" s="1"/>
  <c r="V25" i="26"/>
  <c r="X25" i="26" s="1"/>
  <c r="AD25" i="26" s="1"/>
  <c r="V26" i="26"/>
  <c r="W27" i="26"/>
  <c r="X31" i="26"/>
  <c r="AD31" i="26" s="1"/>
  <c r="X14" i="26"/>
  <c r="AD14" i="26" s="1"/>
  <c r="X26" i="26"/>
  <c r="AD26" i="26" s="1"/>
  <c r="X10" i="26"/>
  <c r="X12" i="26"/>
  <c r="AD12" i="26" s="1"/>
  <c r="X13" i="26"/>
  <c r="AD13" i="26" s="1"/>
  <c r="U15" i="26"/>
  <c r="W15" i="26" s="1"/>
  <c r="X21" i="26"/>
  <c r="AD21" i="26" s="1"/>
  <c r="X22" i="26"/>
  <c r="AD22" i="26" s="1"/>
  <c r="X24" i="26"/>
  <c r="AD24" i="26" s="1"/>
  <c r="U25" i="26"/>
  <c r="V26" i="25"/>
  <c r="X14" i="25"/>
  <c r="V19" i="25"/>
  <c r="V20" i="25"/>
  <c r="X20" i="25" s="1"/>
  <c r="U24" i="25"/>
  <c r="W24" i="25" s="1"/>
  <c r="X27" i="25"/>
  <c r="V16" i="25"/>
  <c r="U20" i="25"/>
  <c r="V10" i="25"/>
  <c r="V11" i="25"/>
  <c r="X11" i="25" s="1"/>
  <c r="U14" i="25"/>
  <c r="W14" i="25" s="1"/>
  <c r="X17" i="25"/>
  <c r="W20" i="25"/>
  <c r="V23" i="25"/>
  <c r="V24" i="25"/>
  <c r="X24" i="25" s="1"/>
  <c r="U27" i="25"/>
  <c r="W27" i="25" s="1"/>
  <c r="X29" i="25"/>
  <c r="AC34" i="25"/>
  <c r="X25" i="25"/>
  <c r="W21" i="25"/>
  <c r="V31" i="25"/>
  <c r="X31" i="25" s="1"/>
  <c r="W10" i="25"/>
  <c r="U12" i="25"/>
  <c r="V13" i="25"/>
  <c r="X13" i="25" s="1"/>
  <c r="U15" i="25"/>
  <c r="W15" i="25" s="1"/>
  <c r="W16" i="25"/>
  <c r="U18" i="25"/>
  <c r="W18" i="25" s="1"/>
  <c r="W19" i="25"/>
  <c r="U21" i="25"/>
  <c r="V22" i="25"/>
  <c r="X22" i="25" s="1"/>
  <c r="W23" i="25"/>
  <c r="V25" i="25"/>
  <c r="W26" i="25"/>
  <c r="U30" i="25"/>
  <c r="W30" i="25" s="1"/>
  <c r="T34" i="25"/>
  <c r="AB34" i="25"/>
  <c r="V30" i="25"/>
  <c r="X30" i="25" s="1"/>
  <c r="X10" i="25"/>
  <c r="V12" i="25"/>
  <c r="X12" i="25" s="1"/>
  <c r="V15" i="25"/>
  <c r="X15" i="25" s="1"/>
  <c r="X16" i="25"/>
  <c r="V18" i="25"/>
  <c r="V34" i="25" s="1"/>
  <c r="X19" i="25"/>
  <c r="V21" i="25"/>
  <c r="X21" i="25" s="1"/>
  <c r="X23" i="25"/>
  <c r="X26" i="25"/>
  <c r="AC11" i="24"/>
  <c r="AC34" i="24" s="1"/>
  <c r="W13" i="24"/>
  <c r="W22" i="24"/>
  <c r="V10" i="24"/>
  <c r="X10" i="24" s="1"/>
  <c r="W11" i="24"/>
  <c r="X12" i="24"/>
  <c r="U13" i="24"/>
  <c r="W14" i="24"/>
  <c r="X15" i="24"/>
  <c r="V16" i="24"/>
  <c r="X16" i="24" s="1"/>
  <c r="W17" i="24"/>
  <c r="X18" i="24"/>
  <c r="W20" i="24"/>
  <c r="X21" i="24"/>
  <c r="U22" i="24"/>
  <c r="W24" i="24"/>
  <c r="U25" i="24"/>
  <c r="W25" i="24" s="1"/>
  <c r="W27" i="24"/>
  <c r="W29" i="24"/>
  <c r="X30" i="24"/>
  <c r="U30" i="24"/>
  <c r="W30" i="24" s="1"/>
  <c r="W31" i="24"/>
  <c r="T34" i="24"/>
  <c r="X11" i="24"/>
  <c r="V13" i="24"/>
  <c r="V34" i="24" s="1"/>
  <c r="X14" i="24"/>
  <c r="X17" i="24"/>
  <c r="X20" i="24"/>
  <c r="V22" i="24"/>
  <c r="X22" i="24" s="1"/>
  <c r="X24" i="24"/>
  <c r="V25" i="24"/>
  <c r="X25" i="24" s="1"/>
  <c r="X27" i="24"/>
  <c r="X29" i="24"/>
  <c r="AD40" i="20"/>
  <c r="AA40" i="20"/>
  <c r="Z40" i="20"/>
  <c r="Y40" i="20"/>
  <c r="AB39" i="20"/>
  <c r="E39" i="20"/>
  <c r="AB31" i="20"/>
  <c r="AC31" i="20" s="1"/>
  <c r="R31" i="20"/>
  <c r="Q31" i="20"/>
  <c r="N31" i="20"/>
  <c r="L31" i="20"/>
  <c r="K31" i="20"/>
  <c r="F31" i="20"/>
  <c r="E31" i="20"/>
  <c r="B31" i="20"/>
  <c r="AB30" i="20"/>
  <c r="AC30" i="20" s="1"/>
  <c r="T30" i="20"/>
  <c r="R30" i="20"/>
  <c r="Q30" i="20"/>
  <c r="N30" i="20"/>
  <c r="L30" i="20"/>
  <c r="K30" i="20"/>
  <c r="F30" i="20"/>
  <c r="E30" i="20"/>
  <c r="B30" i="20"/>
  <c r="AB29" i="20"/>
  <c r="AC29" i="20" s="1"/>
  <c r="T29" i="20"/>
  <c r="R29" i="20"/>
  <c r="Q29" i="20"/>
  <c r="N29" i="20"/>
  <c r="L29" i="20"/>
  <c r="K29" i="20"/>
  <c r="F29" i="20"/>
  <c r="E29" i="20"/>
  <c r="B29" i="20"/>
  <c r="T28" i="20"/>
  <c r="AB27" i="20"/>
  <c r="AC27" i="20" s="1"/>
  <c r="T27" i="20"/>
  <c r="U27" i="20" s="1"/>
  <c r="R27" i="20"/>
  <c r="Q27" i="20"/>
  <c r="N27" i="20"/>
  <c r="L27" i="20"/>
  <c r="K27" i="20"/>
  <c r="F27" i="20"/>
  <c r="E27" i="20"/>
  <c r="B27" i="20"/>
  <c r="AB26" i="20"/>
  <c r="AC26" i="20" s="1"/>
  <c r="T26" i="20"/>
  <c r="U26" i="20" s="1"/>
  <c r="R26" i="20"/>
  <c r="Q26" i="20"/>
  <c r="N26" i="20"/>
  <c r="L26" i="20"/>
  <c r="K26" i="20"/>
  <c r="F26" i="20"/>
  <c r="E26" i="20"/>
  <c r="B26" i="20"/>
  <c r="AB25" i="20"/>
  <c r="AC25" i="20" s="1"/>
  <c r="T25" i="20"/>
  <c r="U25" i="20" s="1"/>
  <c r="R25" i="20"/>
  <c r="Q25" i="20"/>
  <c r="N25" i="20"/>
  <c r="L25" i="20"/>
  <c r="K25" i="20"/>
  <c r="F25" i="20"/>
  <c r="E25" i="20"/>
  <c r="B25" i="20"/>
  <c r="AC24" i="20"/>
  <c r="T24" i="20"/>
  <c r="R24" i="20"/>
  <c r="Q24" i="20"/>
  <c r="N24" i="20"/>
  <c r="L24" i="20"/>
  <c r="K24" i="20"/>
  <c r="F24" i="20"/>
  <c r="E24" i="20"/>
  <c r="B24" i="20"/>
  <c r="AB23" i="20"/>
  <c r="AC23" i="20" s="1"/>
  <c r="T23" i="20"/>
  <c r="R23" i="20"/>
  <c r="Q23" i="20"/>
  <c r="N23" i="20"/>
  <c r="L23" i="20"/>
  <c r="K23" i="20"/>
  <c r="F23" i="20"/>
  <c r="E23" i="20"/>
  <c r="B23" i="20"/>
  <c r="AB22" i="20"/>
  <c r="AC22" i="20" s="1"/>
  <c r="T22" i="20"/>
  <c r="R22" i="20"/>
  <c r="Q22" i="20"/>
  <c r="N22" i="20"/>
  <c r="L22" i="20"/>
  <c r="K22" i="20"/>
  <c r="F22" i="20"/>
  <c r="E22" i="20"/>
  <c r="B22" i="20"/>
  <c r="AB21" i="20"/>
  <c r="AC21" i="20" s="1"/>
  <c r="T21" i="20"/>
  <c r="R21" i="20"/>
  <c r="Q21" i="20"/>
  <c r="N21" i="20"/>
  <c r="L21" i="20"/>
  <c r="K21" i="20"/>
  <c r="F21" i="20"/>
  <c r="E21" i="20"/>
  <c r="B21" i="20"/>
  <c r="AB20" i="20"/>
  <c r="AC20" i="20" s="1"/>
  <c r="T20" i="20"/>
  <c r="R20" i="20"/>
  <c r="Q20" i="20"/>
  <c r="N20" i="20"/>
  <c r="L20" i="20"/>
  <c r="K20" i="20"/>
  <c r="F20" i="20"/>
  <c r="E20" i="20"/>
  <c r="B20" i="20"/>
  <c r="AB19" i="20"/>
  <c r="AC19" i="20" s="1"/>
  <c r="T19" i="20"/>
  <c r="R19" i="20"/>
  <c r="Q19" i="20"/>
  <c r="N19" i="20"/>
  <c r="L19" i="20"/>
  <c r="K19" i="20"/>
  <c r="F19" i="20"/>
  <c r="E19" i="20"/>
  <c r="B19" i="20"/>
  <c r="AC18" i="20"/>
  <c r="V18" i="20"/>
  <c r="T18" i="20"/>
  <c r="U18" i="20" s="1"/>
  <c r="W18" i="20" s="1"/>
  <c r="R18" i="20"/>
  <c r="Q18" i="20"/>
  <c r="N18" i="20"/>
  <c r="L18" i="20"/>
  <c r="K18" i="20"/>
  <c r="F18" i="20"/>
  <c r="E18" i="20"/>
  <c r="B18" i="20"/>
  <c r="AC17" i="20"/>
  <c r="AB17" i="20"/>
  <c r="T17" i="20"/>
  <c r="U17" i="20" s="1"/>
  <c r="W17" i="20" s="1"/>
  <c r="R17" i="20"/>
  <c r="Q17" i="20"/>
  <c r="N17" i="20"/>
  <c r="L17" i="20"/>
  <c r="K17" i="20"/>
  <c r="F17" i="20"/>
  <c r="E17" i="20"/>
  <c r="B17" i="20"/>
  <c r="AC16" i="20"/>
  <c r="AB16" i="20"/>
  <c r="T16" i="20"/>
  <c r="U16" i="20" s="1"/>
  <c r="W16" i="20" s="1"/>
  <c r="R16" i="20"/>
  <c r="Q16" i="20"/>
  <c r="N16" i="20"/>
  <c r="L16" i="20"/>
  <c r="K16" i="20"/>
  <c r="F16" i="20"/>
  <c r="E16" i="20"/>
  <c r="B16" i="20"/>
  <c r="AC15" i="20"/>
  <c r="T15" i="20"/>
  <c r="V15" i="20" s="1"/>
  <c r="R15" i="20"/>
  <c r="Q15" i="20"/>
  <c r="N15" i="20"/>
  <c r="L15" i="20"/>
  <c r="K15" i="20"/>
  <c r="F15" i="20"/>
  <c r="E15" i="20"/>
  <c r="B15" i="20"/>
  <c r="AC14" i="20"/>
  <c r="AB14" i="20"/>
  <c r="V14" i="20"/>
  <c r="T14" i="20"/>
  <c r="R14" i="20"/>
  <c r="Q14" i="20"/>
  <c r="N14" i="20"/>
  <c r="L14" i="20"/>
  <c r="K14" i="20"/>
  <c r="F14" i="20"/>
  <c r="E14" i="20"/>
  <c r="B14" i="20"/>
  <c r="AC13" i="20"/>
  <c r="T13" i="20"/>
  <c r="U13" i="20" s="1"/>
  <c r="R13" i="20"/>
  <c r="Q13" i="20"/>
  <c r="N13" i="20"/>
  <c r="L13" i="20"/>
  <c r="K13" i="20"/>
  <c r="F13" i="20"/>
  <c r="E13" i="20"/>
  <c r="B13" i="20"/>
  <c r="AB12" i="20"/>
  <c r="AC12" i="20" s="1"/>
  <c r="T12" i="20"/>
  <c r="U12" i="20" s="1"/>
  <c r="R12" i="20"/>
  <c r="Q12" i="20"/>
  <c r="N12" i="20"/>
  <c r="L12" i="20"/>
  <c r="K12" i="20"/>
  <c r="F12" i="20"/>
  <c r="E12" i="20"/>
  <c r="B12" i="20"/>
  <c r="AB11" i="20"/>
  <c r="AB40" i="20" s="1"/>
  <c r="T11" i="20"/>
  <c r="U11" i="20" s="1"/>
  <c r="R11" i="20"/>
  <c r="Q11" i="20"/>
  <c r="N11" i="20"/>
  <c r="L11" i="20"/>
  <c r="K11" i="20"/>
  <c r="F11" i="20"/>
  <c r="E11" i="20"/>
  <c r="B11" i="20"/>
  <c r="AB10" i="20"/>
  <c r="AC10" i="20" s="1"/>
  <c r="T10" i="20"/>
  <c r="U10" i="20" s="1"/>
  <c r="R10" i="20"/>
  <c r="Q10" i="20"/>
  <c r="L10" i="20"/>
  <c r="K10" i="20"/>
  <c r="B10" i="20"/>
  <c r="A10" i="20"/>
  <c r="AD40" i="19"/>
  <c r="AA40" i="19"/>
  <c r="Z40" i="19"/>
  <c r="Y40" i="19"/>
  <c r="AB39" i="19"/>
  <c r="E39" i="19"/>
  <c r="AB31" i="19"/>
  <c r="AC31" i="19" s="1"/>
  <c r="R31" i="19"/>
  <c r="Q31" i="19"/>
  <c r="N31" i="19"/>
  <c r="L31" i="19"/>
  <c r="K31" i="19"/>
  <c r="F31" i="19"/>
  <c r="E31" i="19"/>
  <c r="B31" i="19"/>
  <c r="AB30" i="19"/>
  <c r="AC30" i="19" s="1"/>
  <c r="T30" i="19"/>
  <c r="V30" i="19" s="1"/>
  <c r="R30" i="19"/>
  <c r="Q30" i="19"/>
  <c r="N30" i="19"/>
  <c r="L30" i="19"/>
  <c r="K30" i="19"/>
  <c r="F30" i="19"/>
  <c r="E30" i="19"/>
  <c r="B30" i="19"/>
  <c r="AB29" i="19"/>
  <c r="AC29" i="19" s="1"/>
  <c r="T29" i="19"/>
  <c r="V29" i="19" s="1"/>
  <c r="R29" i="19"/>
  <c r="Q29" i="19"/>
  <c r="N29" i="19"/>
  <c r="L29" i="19"/>
  <c r="K29" i="19"/>
  <c r="F29" i="19"/>
  <c r="E29" i="19"/>
  <c r="B29" i="19"/>
  <c r="T28" i="19"/>
  <c r="AB27" i="19"/>
  <c r="AC27" i="19" s="1"/>
  <c r="T27" i="19"/>
  <c r="V27" i="19" s="1"/>
  <c r="R27" i="19"/>
  <c r="Q27" i="19"/>
  <c r="N27" i="19"/>
  <c r="L27" i="19"/>
  <c r="K27" i="19"/>
  <c r="F27" i="19"/>
  <c r="E27" i="19"/>
  <c r="B27" i="19"/>
  <c r="AC26" i="19"/>
  <c r="AB26" i="19"/>
  <c r="T26" i="19"/>
  <c r="V26" i="19" s="1"/>
  <c r="R26" i="19"/>
  <c r="Q26" i="19"/>
  <c r="N26" i="19"/>
  <c r="L26" i="19"/>
  <c r="K26" i="19"/>
  <c r="F26" i="19"/>
  <c r="E26" i="19"/>
  <c r="B26" i="19"/>
  <c r="AC25" i="19"/>
  <c r="AB25" i="19"/>
  <c r="T25" i="19"/>
  <c r="V25" i="19" s="1"/>
  <c r="R25" i="19"/>
  <c r="Q25" i="19"/>
  <c r="N25" i="19"/>
  <c r="L25" i="19"/>
  <c r="K25" i="19"/>
  <c r="F25" i="19"/>
  <c r="E25" i="19"/>
  <c r="B25" i="19"/>
  <c r="AC24" i="19"/>
  <c r="T24" i="19"/>
  <c r="V24" i="19" s="1"/>
  <c r="R24" i="19"/>
  <c r="Q24" i="19"/>
  <c r="N24" i="19"/>
  <c r="L24" i="19"/>
  <c r="K24" i="19"/>
  <c r="F24" i="19"/>
  <c r="E24" i="19"/>
  <c r="B24" i="19"/>
  <c r="AB23" i="19"/>
  <c r="AC23" i="19" s="1"/>
  <c r="T23" i="19"/>
  <c r="V23" i="19" s="1"/>
  <c r="R23" i="19"/>
  <c r="Q23" i="19"/>
  <c r="N23" i="19"/>
  <c r="L23" i="19"/>
  <c r="K23" i="19"/>
  <c r="F23" i="19"/>
  <c r="E23" i="19"/>
  <c r="B23" i="19"/>
  <c r="AB22" i="19"/>
  <c r="AC22" i="19" s="1"/>
  <c r="T22" i="19"/>
  <c r="V22" i="19" s="1"/>
  <c r="R22" i="19"/>
  <c r="Q22" i="19"/>
  <c r="N22" i="19"/>
  <c r="L22" i="19"/>
  <c r="K22" i="19"/>
  <c r="F22" i="19"/>
  <c r="E22" i="19"/>
  <c r="B22" i="19"/>
  <c r="AB21" i="19"/>
  <c r="AC21" i="19" s="1"/>
  <c r="T21" i="19"/>
  <c r="V21" i="19" s="1"/>
  <c r="R21" i="19"/>
  <c r="Q21" i="19"/>
  <c r="N21" i="19"/>
  <c r="L21" i="19"/>
  <c r="K21" i="19"/>
  <c r="F21" i="19"/>
  <c r="E21" i="19"/>
  <c r="B21" i="19"/>
  <c r="AB20" i="19"/>
  <c r="AC20" i="19" s="1"/>
  <c r="T20" i="19"/>
  <c r="V20" i="19" s="1"/>
  <c r="R20" i="19"/>
  <c r="Q20" i="19"/>
  <c r="N20" i="19"/>
  <c r="L20" i="19"/>
  <c r="K20" i="19"/>
  <c r="F20" i="19"/>
  <c r="E20" i="19"/>
  <c r="B20" i="19"/>
  <c r="AB19" i="19"/>
  <c r="AC19" i="19" s="1"/>
  <c r="T19" i="19"/>
  <c r="V19" i="19" s="1"/>
  <c r="R19" i="19"/>
  <c r="Q19" i="19"/>
  <c r="N19" i="19"/>
  <c r="L19" i="19"/>
  <c r="K19" i="19"/>
  <c r="F19" i="19"/>
  <c r="E19" i="19"/>
  <c r="B19" i="19"/>
  <c r="AC18" i="19"/>
  <c r="T18" i="19"/>
  <c r="U18" i="19" s="1"/>
  <c r="R18" i="19"/>
  <c r="Q18" i="19"/>
  <c r="N18" i="19"/>
  <c r="L18" i="19"/>
  <c r="K18" i="19"/>
  <c r="F18" i="19"/>
  <c r="E18" i="19"/>
  <c r="B18" i="19"/>
  <c r="AB17" i="19"/>
  <c r="AC17" i="19" s="1"/>
  <c r="T17" i="19"/>
  <c r="U17" i="19" s="1"/>
  <c r="R17" i="19"/>
  <c r="Q17" i="19"/>
  <c r="N17" i="19"/>
  <c r="L17" i="19"/>
  <c r="K17" i="19"/>
  <c r="F17" i="19"/>
  <c r="E17" i="19"/>
  <c r="B17" i="19"/>
  <c r="AB16" i="19"/>
  <c r="AC16" i="19" s="1"/>
  <c r="T16" i="19"/>
  <c r="U16" i="19" s="1"/>
  <c r="R16" i="19"/>
  <c r="Q16" i="19"/>
  <c r="N16" i="19"/>
  <c r="L16" i="19"/>
  <c r="K16" i="19"/>
  <c r="F16" i="19"/>
  <c r="E16" i="19"/>
  <c r="B16" i="19"/>
  <c r="AC15" i="19"/>
  <c r="T15" i="19"/>
  <c r="R15" i="19"/>
  <c r="Q15" i="19"/>
  <c r="N15" i="19"/>
  <c r="L15" i="19"/>
  <c r="K15" i="19"/>
  <c r="F15" i="19"/>
  <c r="E15" i="19"/>
  <c r="B15" i="19"/>
  <c r="AB14" i="19"/>
  <c r="AC14" i="19" s="1"/>
  <c r="T14" i="19"/>
  <c r="R14" i="19"/>
  <c r="Q14" i="19"/>
  <c r="N14" i="19"/>
  <c r="L14" i="19"/>
  <c r="K14" i="19"/>
  <c r="F14" i="19"/>
  <c r="E14" i="19"/>
  <c r="B14" i="19"/>
  <c r="AC13" i="19"/>
  <c r="T13" i="19"/>
  <c r="V13" i="19" s="1"/>
  <c r="R13" i="19"/>
  <c r="Q13" i="19"/>
  <c r="N13" i="19"/>
  <c r="L13" i="19"/>
  <c r="K13" i="19"/>
  <c r="F13" i="19"/>
  <c r="E13" i="19"/>
  <c r="B13" i="19"/>
  <c r="AC12" i="19"/>
  <c r="AB12" i="19"/>
  <c r="T12" i="19"/>
  <c r="V12" i="19" s="1"/>
  <c r="R12" i="19"/>
  <c r="Q12" i="19"/>
  <c r="N12" i="19"/>
  <c r="L12" i="19"/>
  <c r="K12" i="19"/>
  <c r="F12" i="19"/>
  <c r="E12" i="19"/>
  <c r="B12" i="19"/>
  <c r="AB11" i="19"/>
  <c r="AC11" i="19" s="1"/>
  <c r="T11" i="19"/>
  <c r="V11" i="19" s="1"/>
  <c r="R11" i="19"/>
  <c r="Q11" i="19"/>
  <c r="N11" i="19"/>
  <c r="L11" i="19"/>
  <c r="K11" i="19"/>
  <c r="F11" i="19"/>
  <c r="E11" i="19"/>
  <c r="B11" i="19"/>
  <c r="AB10" i="19"/>
  <c r="AC10" i="19" s="1"/>
  <c r="T10" i="19"/>
  <c r="V10" i="19" s="1"/>
  <c r="R10" i="19"/>
  <c r="Q10" i="19"/>
  <c r="L10" i="19"/>
  <c r="K10" i="19"/>
  <c r="B10" i="19"/>
  <c r="A10" i="19"/>
  <c r="O29" i="5"/>
  <c r="U34" i="27" l="1"/>
  <c r="W11" i="27"/>
  <c r="W34" i="27" s="1"/>
  <c r="X34" i="27"/>
  <c r="AD34" i="27" s="1"/>
  <c r="AD10" i="27"/>
  <c r="U34" i="26"/>
  <c r="W11" i="26"/>
  <c r="W34" i="26" s="1"/>
  <c r="AD10" i="26"/>
  <c r="X34" i="26"/>
  <c r="AD34" i="26" s="1"/>
  <c r="U34" i="25"/>
  <c r="X18" i="25"/>
  <c r="X34" i="25" s="1"/>
  <c r="W12" i="25"/>
  <c r="W34" i="25" s="1"/>
  <c r="W34" i="24"/>
  <c r="X13" i="24"/>
  <c r="X34" i="24" s="1"/>
  <c r="U34" i="24"/>
  <c r="X14" i="20"/>
  <c r="V16" i="20"/>
  <c r="X15" i="20"/>
  <c r="U15" i="20"/>
  <c r="W15" i="20" s="1"/>
  <c r="U14" i="20"/>
  <c r="W14" i="20" s="1"/>
  <c r="V17" i="20"/>
  <c r="U15" i="19"/>
  <c r="W15" i="19" s="1"/>
  <c r="V15" i="19"/>
  <c r="X15" i="19" s="1"/>
  <c r="U23" i="19"/>
  <c r="W23" i="19" s="1"/>
  <c r="U29" i="19"/>
  <c r="W29" i="19" s="1"/>
  <c r="U14" i="19"/>
  <c r="W14" i="19" s="1"/>
  <c r="AB40" i="19"/>
  <c r="U19" i="19"/>
  <c r="W19" i="19" s="1"/>
  <c r="U20" i="19"/>
  <c r="W20" i="19" s="1"/>
  <c r="U21" i="19"/>
  <c r="W21" i="19" s="1"/>
  <c r="U22" i="19"/>
  <c r="W22" i="19" s="1"/>
  <c r="U24" i="19"/>
  <c r="W24" i="19" s="1"/>
  <c r="U30" i="19"/>
  <c r="W30" i="19" s="1"/>
  <c r="V14" i="19"/>
  <c r="X14" i="19" s="1"/>
  <c r="X11" i="20"/>
  <c r="W20" i="20"/>
  <c r="X22" i="20"/>
  <c r="X23" i="20"/>
  <c r="V10" i="20"/>
  <c r="X10" i="20" s="1"/>
  <c r="V11" i="20"/>
  <c r="AC11" i="20"/>
  <c r="AC40" i="20" s="1"/>
  <c r="V12" i="20"/>
  <c r="X12" i="20" s="1"/>
  <c r="V13" i="20"/>
  <c r="X13" i="20" s="1"/>
  <c r="X16" i="20"/>
  <c r="X17" i="20"/>
  <c r="X18" i="20"/>
  <c r="U19" i="20"/>
  <c r="U20" i="20"/>
  <c r="U21" i="20"/>
  <c r="W21" i="20" s="1"/>
  <c r="U22" i="20"/>
  <c r="W22" i="20" s="1"/>
  <c r="U23" i="20"/>
  <c r="W23" i="20" s="1"/>
  <c r="U24" i="20"/>
  <c r="W24" i="20" s="1"/>
  <c r="V25" i="20"/>
  <c r="X25" i="20" s="1"/>
  <c r="V26" i="20"/>
  <c r="X26" i="20" s="1"/>
  <c r="V27" i="20"/>
  <c r="X27" i="20" s="1"/>
  <c r="U29" i="20"/>
  <c r="W29" i="20" s="1"/>
  <c r="U30" i="20"/>
  <c r="W30" i="20" s="1"/>
  <c r="W10" i="20"/>
  <c r="W11" i="20"/>
  <c r="W12" i="20"/>
  <c r="W13" i="20"/>
  <c r="V19" i="20"/>
  <c r="X19" i="20" s="1"/>
  <c r="V20" i="20"/>
  <c r="X20" i="20" s="1"/>
  <c r="V21" i="20"/>
  <c r="X21" i="20" s="1"/>
  <c r="V22" i="20"/>
  <c r="V23" i="20"/>
  <c r="V24" i="20"/>
  <c r="X24" i="20" s="1"/>
  <c r="W25" i="20"/>
  <c r="W26" i="20"/>
  <c r="W27" i="20"/>
  <c r="V29" i="20"/>
  <c r="X29" i="20" s="1"/>
  <c r="V30" i="20"/>
  <c r="X30" i="20" s="1"/>
  <c r="AC40" i="19"/>
  <c r="X10" i="19"/>
  <c r="X11" i="19"/>
  <c r="X12" i="19"/>
  <c r="X13" i="19"/>
  <c r="V16" i="19"/>
  <c r="X16" i="19" s="1"/>
  <c r="V17" i="19"/>
  <c r="X17" i="19" s="1"/>
  <c r="V18" i="19"/>
  <c r="X18" i="19" s="1"/>
  <c r="X25" i="19"/>
  <c r="X26" i="19"/>
  <c r="X27" i="19"/>
  <c r="U10" i="19"/>
  <c r="W10" i="19" s="1"/>
  <c r="U11" i="19"/>
  <c r="U12" i="19"/>
  <c r="W12" i="19" s="1"/>
  <c r="U13" i="19"/>
  <c r="W13" i="19" s="1"/>
  <c r="W16" i="19"/>
  <c r="W17" i="19"/>
  <c r="W18" i="19"/>
  <c r="X19" i="19"/>
  <c r="X20" i="19"/>
  <c r="X21" i="19"/>
  <c r="X22" i="19"/>
  <c r="X23" i="19"/>
  <c r="X24" i="19"/>
  <c r="U25" i="19"/>
  <c r="W25" i="19" s="1"/>
  <c r="U26" i="19"/>
  <c r="W26" i="19" s="1"/>
  <c r="U27" i="19"/>
  <c r="W27" i="19" s="1"/>
  <c r="X29" i="19"/>
  <c r="X30" i="19"/>
  <c r="W19" i="20" l="1"/>
  <c r="W11" i="19"/>
  <c r="K11" i="5" l="1"/>
  <c r="AR33" i="5" l="1"/>
  <c r="R203" i="12"/>
  <c r="R206" i="12"/>
  <c r="R207" i="12"/>
  <c r="R208" i="12"/>
  <c r="R209" i="12"/>
  <c r="R210" i="12"/>
  <c r="R211" i="12"/>
  <c r="R212" i="12"/>
  <c r="R213" i="12"/>
  <c r="R214" i="12"/>
  <c r="R215" i="12"/>
  <c r="R217" i="12"/>
  <c r="R218" i="12"/>
  <c r="R219" i="12"/>
  <c r="R220" i="12"/>
  <c r="R221" i="12"/>
  <c r="R222" i="12"/>
  <c r="R223" i="12"/>
  <c r="R226" i="12"/>
  <c r="R227" i="12"/>
  <c r="R229" i="12"/>
  <c r="R230" i="12"/>
  <c r="R231" i="12"/>
  <c r="F232" i="12"/>
  <c r="G232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Q46" i="12"/>
  <c r="P46" i="12"/>
  <c r="O46" i="12"/>
  <c r="N46" i="12"/>
  <c r="M46" i="12"/>
  <c r="K46" i="12"/>
  <c r="J46" i="12"/>
  <c r="I46" i="12"/>
  <c r="H46" i="12"/>
  <c r="G46" i="12"/>
  <c r="F46" i="12"/>
  <c r="Q45" i="12"/>
  <c r="P45" i="12"/>
  <c r="M45" i="12"/>
  <c r="L45" i="12"/>
  <c r="K45" i="12"/>
  <c r="I45" i="12"/>
  <c r="G45" i="12"/>
  <c r="F45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Q43" i="12"/>
  <c r="P43" i="12"/>
  <c r="O43" i="12"/>
  <c r="N43" i="12"/>
  <c r="M43" i="12"/>
  <c r="L43" i="12"/>
  <c r="K43" i="12"/>
  <c r="I43" i="12"/>
  <c r="H43" i="12"/>
  <c r="G43" i="12"/>
  <c r="F43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J39" i="12"/>
  <c r="H39" i="12"/>
  <c r="G39" i="12"/>
  <c r="F39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O3" i="12"/>
  <c r="J32" i="5" l="1"/>
  <c r="T31" i="19" l="1"/>
  <c r="T31" i="20"/>
  <c r="T40" i="20" l="1"/>
  <c r="V31" i="20"/>
  <c r="V40" i="20" s="1"/>
  <c r="U31" i="20"/>
  <c r="V31" i="19"/>
  <c r="T40" i="19"/>
  <c r="U31" i="19"/>
  <c r="D31" i="5"/>
  <c r="W31" i="20" l="1"/>
  <c r="W40" i="20" s="1"/>
  <c r="U40" i="20"/>
  <c r="W31" i="19"/>
  <c r="W40" i="19" s="1"/>
  <c r="U40" i="19"/>
  <c r="X31" i="20"/>
  <c r="X40" i="20" s="1"/>
  <c r="X31" i="19"/>
  <c r="X40" i="19" s="1"/>
  <c r="V40" i="19"/>
  <c r="L11" i="5"/>
  <c r="O11" i="5" s="1"/>
  <c r="E216" i="12" l="1"/>
  <c r="P11" i="5"/>
  <c r="N11" i="5"/>
  <c r="A12" i="5"/>
  <c r="F11" i="5"/>
  <c r="E11" i="5"/>
  <c r="N10" i="24" s="1"/>
  <c r="D11" i="5"/>
  <c r="F10" i="24" s="1"/>
  <c r="C11" i="5"/>
  <c r="E10" i="24" s="1"/>
  <c r="E10" i="20" l="1"/>
  <c r="E10" i="19"/>
  <c r="A11" i="19"/>
  <c r="A11" i="20"/>
  <c r="F10" i="19"/>
  <c r="F10" i="20"/>
  <c r="N10" i="20"/>
  <c r="N10" i="19"/>
  <c r="U11" i="5"/>
  <c r="J216" i="12" s="1"/>
  <c r="E43" i="12"/>
  <c r="AR11" i="5" l="1"/>
  <c r="R216" i="12"/>
  <c r="J43" i="12"/>
  <c r="AK34" i="5" l="1"/>
  <c r="AL34" i="5" s="1"/>
  <c r="AI34" i="5"/>
  <c r="AJ34" i="5" s="1"/>
  <c r="AE34" i="5"/>
  <c r="AF34" i="5" s="1"/>
  <c r="AC34" i="5"/>
  <c r="AD34" i="5" s="1"/>
  <c r="AM32" i="5"/>
  <c r="AN32" i="5" s="1"/>
  <c r="AL32" i="5"/>
  <c r="AJ32" i="5"/>
  <c r="AG32" i="5"/>
  <c r="AH32" i="5" s="1"/>
  <c r="AF32" i="5"/>
  <c r="AD32" i="5"/>
  <c r="AM31" i="5"/>
  <c r="AN31" i="5" s="1"/>
  <c r="AL31" i="5"/>
  <c r="AJ31" i="5"/>
  <c r="AG31" i="5"/>
  <c r="AH31" i="5" s="1"/>
  <c r="AF31" i="5"/>
  <c r="AD31" i="5"/>
  <c r="AM30" i="5"/>
  <c r="AN30" i="5" s="1"/>
  <c r="AL30" i="5"/>
  <c r="AJ30" i="5"/>
  <c r="AG30" i="5"/>
  <c r="AH30" i="5" s="1"/>
  <c r="AF30" i="5"/>
  <c r="AD30" i="5"/>
  <c r="AM28" i="5"/>
  <c r="AN28" i="5" s="1"/>
  <c r="AL28" i="5"/>
  <c r="AJ28" i="5"/>
  <c r="AG28" i="5"/>
  <c r="AH28" i="5" s="1"/>
  <c r="AF28" i="5"/>
  <c r="AD28" i="5"/>
  <c r="AM27" i="5"/>
  <c r="AN27" i="5" s="1"/>
  <c r="AL27" i="5"/>
  <c r="AJ27" i="5"/>
  <c r="AG27" i="5"/>
  <c r="AH27" i="5" s="1"/>
  <c r="AF27" i="5"/>
  <c r="AD27" i="5"/>
  <c r="AM26" i="5"/>
  <c r="AN26" i="5" s="1"/>
  <c r="AL26" i="5"/>
  <c r="AJ26" i="5"/>
  <c r="AG26" i="5"/>
  <c r="AH26" i="5" s="1"/>
  <c r="AF26" i="5"/>
  <c r="AD26" i="5"/>
  <c r="AM25" i="5"/>
  <c r="AN25" i="5" s="1"/>
  <c r="AL25" i="5"/>
  <c r="AJ25" i="5"/>
  <c r="AG25" i="5"/>
  <c r="AH25" i="5" s="1"/>
  <c r="AF25" i="5"/>
  <c r="AD25" i="5"/>
  <c r="AM24" i="5"/>
  <c r="AN24" i="5" s="1"/>
  <c r="AL24" i="5"/>
  <c r="AJ24" i="5"/>
  <c r="AG24" i="5"/>
  <c r="AH24" i="5" s="1"/>
  <c r="AF24" i="5"/>
  <c r="AD24" i="5"/>
  <c r="AM23" i="5"/>
  <c r="AN23" i="5" s="1"/>
  <c r="AL23" i="5"/>
  <c r="AJ23" i="5"/>
  <c r="AG23" i="5"/>
  <c r="AH23" i="5" s="1"/>
  <c r="AF23" i="5"/>
  <c r="AD23" i="5"/>
  <c r="AM22" i="5"/>
  <c r="AN22" i="5" s="1"/>
  <c r="AL22" i="5"/>
  <c r="AJ22" i="5"/>
  <c r="AG22" i="5"/>
  <c r="AH22" i="5" s="1"/>
  <c r="AF22" i="5"/>
  <c r="AD22" i="5"/>
  <c r="AM21" i="5"/>
  <c r="AN21" i="5" s="1"/>
  <c r="AL21" i="5"/>
  <c r="AJ21" i="5"/>
  <c r="AG21" i="5"/>
  <c r="AH21" i="5" s="1"/>
  <c r="AF21" i="5"/>
  <c r="AD21" i="5"/>
  <c r="AM20" i="5"/>
  <c r="AN20" i="5" s="1"/>
  <c r="AL20" i="5"/>
  <c r="AJ20" i="5"/>
  <c r="AG20" i="5"/>
  <c r="AH20" i="5" s="1"/>
  <c r="AF20" i="5"/>
  <c r="AD20" i="5"/>
  <c r="AM19" i="5"/>
  <c r="AN19" i="5" s="1"/>
  <c r="AL19" i="5"/>
  <c r="AJ19" i="5"/>
  <c r="AG19" i="5"/>
  <c r="AH19" i="5" s="1"/>
  <c r="AF19" i="5"/>
  <c r="AD19" i="5"/>
  <c r="AM18" i="5"/>
  <c r="AN18" i="5" s="1"/>
  <c r="AL18" i="5"/>
  <c r="AJ18" i="5"/>
  <c r="AG18" i="5"/>
  <c r="AH18" i="5" s="1"/>
  <c r="AF18" i="5"/>
  <c r="AD18" i="5"/>
  <c r="AM17" i="5"/>
  <c r="AN17" i="5" s="1"/>
  <c r="AL17" i="5"/>
  <c r="AJ17" i="5"/>
  <c r="AG17" i="5"/>
  <c r="AH17" i="5" s="1"/>
  <c r="AF17" i="5"/>
  <c r="AD17" i="5"/>
  <c r="AM16" i="5"/>
  <c r="AN16" i="5" s="1"/>
  <c r="AL16" i="5"/>
  <c r="AJ16" i="5"/>
  <c r="AG16" i="5"/>
  <c r="AH16" i="5" s="1"/>
  <c r="AF16" i="5"/>
  <c r="AD16" i="5"/>
  <c r="AM15" i="5"/>
  <c r="AN15" i="5" s="1"/>
  <c r="AL15" i="5"/>
  <c r="AJ15" i="5"/>
  <c r="AG15" i="5"/>
  <c r="AH15" i="5" s="1"/>
  <c r="AF15" i="5"/>
  <c r="AD15" i="5"/>
  <c r="AM14" i="5"/>
  <c r="AN14" i="5" s="1"/>
  <c r="AL14" i="5"/>
  <c r="AJ14" i="5"/>
  <c r="AG14" i="5"/>
  <c r="AH14" i="5" s="1"/>
  <c r="AF14" i="5"/>
  <c r="AD14" i="5"/>
  <c r="AM13" i="5"/>
  <c r="AN13" i="5" s="1"/>
  <c r="AL13" i="5"/>
  <c r="AJ13" i="5"/>
  <c r="AG13" i="5"/>
  <c r="AH13" i="5" s="1"/>
  <c r="AF13" i="5"/>
  <c r="AD13" i="5"/>
  <c r="AM12" i="5"/>
  <c r="AN12" i="5" s="1"/>
  <c r="AL12" i="5"/>
  <c r="AJ12" i="5"/>
  <c r="AG12" i="5"/>
  <c r="AH12" i="5" s="1"/>
  <c r="AF12" i="5"/>
  <c r="AD12" i="5"/>
  <c r="AO9" i="5"/>
  <c r="AG34" i="5" l="1"/>
  <c r="AH34" i="5" s="1"/>
  <c r="AM34" i="5"/>
  <c r="AN34" i="5" s="1"/>
  <c r="Q34" i="5" l="1"/>
  <c r="R34" i="5"/>
  <c r="K26" i="5" l="1"/>
  <c r="L26" i="5" s="1"/>
  <c r="K25" i="5"/>
  <c r="K24" i="5"/>
  <c r="L24" i="5" s="1"/>
  <c r="A13" i="5"/>
  <c r="A12" i="19" l="1"/>
  <c r="A12" i="20"/>
  <c r="P24" i="5"/>
  <c r="W24" i="5" s="1"/>
  <c r="AR24" i="5" s="1"/>
  <c r="O24" i="5"/>
  <c r="P26" i="5"/>
  <c r="AA26" i="5" s="1"/>
  <c r="O26" i="5"/>
  <c r="P202" i="12"/>
  <c r="AR26" i="5"/>
  <c r="L202" i="12"/>
  <c r="L39" i="12" s="1"/>
  <c r="A14" i="5"/>
  <c r="N26" i="5"/>
  <c r="L25" i="5"/>
  <c r="O25" i="5" s="1"/>
  <c r="N24" i="5"/>
  <c r="A13" i="19" l="1"/>
  <c r="A13" i="20"/>
  <c r="N25" i="5"/>
  <c r="P25" i="5"/>
  <c r="Z25" i="5" s="1"/>
  <c r="AR25" i="5" s="1"/>
  <c r="A15" i="5"/>
  <c r="A14" i="19" l="1"/>
  <c r="A14" i="20"/>
  <c r="A16" i="5"/>
  <c r="A15" i="20" l="1"/>
  <c r="A15" i="19"/>
  <c r="A17" i="5"/>
  <c r="A16" i="19" l="1"/>
  <c r="A16" i="20"/>
  <c r="A18" i="5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C12" i="1"/>
  <c r="D12" i="1"/>
  <c r="A17" i="19" l="1"/>
  <c r="A17" i="20"/>
  <c r="A19" i="5"/>
  <c r="A18" i="20" l="1"/>
  <c r="A18" i="19"/>
  <c r="A20" i="5"/>
  <c r="A19" i="20" l="1"/>
  <c r="A19" i="19"/>
  <c r="A21" i="5"/>
  <c r="A20" i="19" l="1"/>
  <c r="A20" i="20"/>
  <c r="A22" i="5"/>
  <c r="A21" i="19" l="1"/>
  <c r="A21" i="20"/>
  <c r="A23" i="5"/>
  <c r="A22" i="20" l="1"/>
  <c r="A22" i="19"/>
  <c r="A24" i="5"/>
  <c r="A23" i="20" l="1"/>
  <c r="A23" i="19"/>
  <c r="A25" i="5"/>
  <c r="A24" i="19" l="1"/>
  <c r="A24" i="20"/>
  <c r="A26" i="5"/>
  <c r="A25" i="19" l="1"/>
  <c r="A25" i="20"/>
  <c r="A27" i="5"/>
  <c r="A26" i="20" l="1"/>
  <c r="A26" i="19"/>
  <c r="A28" i="5"/>
  <c r="A27" i="20" l="1"/>
  <c r="A27" i="19"/>
  <c r="A30" i="5"/>
  <c r="A29" i="20" l="1"/>
  <c r="A29" i="19"/>
  <c r="A31" i="5"/>
  <c r="A32" i="5"/>
  <c r="A31" i="20" l="1"/>
  <c r="A31" i="19"/>
  <c r="A30" i="20"/>
  <c r="A30" i="19"/>
  <c r="K13" i="5"/>
  <c r="K21" i="5"/>
  <c r="K12" i="5"/>
  <c r="K20" i="5" l="1"/>
  <c r="K22" i="5"/>
  <c r="K30" i="5"/>
  <c r="L30" i="5" s="1"/>
  <c r="O30" i="5" s="1"/>
  <c r="K31" i="5"/>
  <c r="L21" i="5"/>
  <c r="O21" i="5" s="1"/>
  <c r="K18" i="5"/>
  <c r="K17" i="5"/>
  <c r="K23" i="5"/>
  <c r="J34" i="5"/>
  <c r="K15" i="5"/>
  <c r="K27" i="5"/>
  <c r="K32" i="5"/>
  <c r="K19" i="5"/>
  <c r="L20" i="5"/>
  <c r="K16" i="5"/>
  <c r="L16" i="5" s="1"/>
  <c r="O16" i="5" s="1"/>
  <c r="X16" i="5" s="1"/>
  <c r="AR16" i="5" s="1"/>
  <c r="K14" i="5"/>
  <c r="L12" i="5"/>
  <c r="K28" i="5"/>
  <c r="L13" i="5"/>
  <c r="O13" i="5" s="1"/>
  <c r="P12" i="5" l="1"/>
  <c r="AB12" i="5" s="1"/>
  <c r="O12" i="5"/>
  <c r="P20" i="5"/>
  <c r="Z20" i="5" s="1"/>
  <c r="AR20" i="5" s="1"/>
  <c r="O20" i="5"/>
  <c r="P30" i="5"/>
  <c r="Y30" i="5" s="1"/>
  <c r="N21" i="5"/>
  <c r="P21" i="5"/>
  <c r="AA21" i="5" s="1"/>
  <c r="AR12" i="5"/>
  <c r="Q205" i="12"/>
  <c r="AB34" i="5"/>
  <c r="N13" i="5"/>
  <c r="P13" i="5"/>
  <c r="T13" i="5" s="1"/>
  <c r="P16" i="5"/>
  <c r="K34" i="5"/>
  <c r="L28" i="5"/>
  <c r="O28" i="5" s="1"/>
  <c r="L15" i="5"/>
  <c r="O15" i="5" s="1"/>
  <c r="L23" i="5"/>
  <c r="O23" i="5" s="1"/>
  <c r="L14" i="5"/>
  <c r="O14" i="5" s="1"/>
  <c r="L27" i="5"/>
  <c r="O27" i="5" s="1"/>
  <c r="L18" i="5"/>
  <c r="O18" i="5" s="1"/>
  <c r="L32" i="5"/>
  <c r="M34" i="5"/>
  <c r="L19" i="5"/>
  <c r="O19" i="5" s="1"/>
  <c r="N16" i="5"/>
  <c r="L17" i="5"/>
  <c r="O17" i="5" s="1"/>
  <c r="N30" i="5"/>
  <c r="N20" i="5"/>
  <c r="N12" i="5"/>
  <c r="L31" i="5"/>
  <c r="L22" i="5"/>
  <c r="O22" i="5" s="1"/>
  <c r="E224" i="12" l="1"/>
  <c r="O31" i="5"/>
  <c r="O34" i="5" s="1"/>
  <c r="P32" i="5"/>
  <c r="E228" i="12" s="1"/>
  <c r="E46" i="12" s="1"/>
  <c r="O32" i="5"/>
  <c r="N27" i="5"/>
  <c r="E225" i="12"/>
  <c r="E45" i="12" s="1"/>
  <c r="P27" i="5"/>
  <c r="U27" i="5" s="1"/>
  <c r="N14" i="5"/>
  <c r="P14" i="5"/>
  <c r="X14" i="5" s="1"/>
  <c r="T34" i="5"/>
  <c r="AR13" i="5"/>
  <c r="I202" i="12"/>
  <c r="N23" i="5"/>
  <c r="E205" i="12"/>
  <c r="P23" i="5"/>
  <c r="AA23" i="5" s="1"/>
  <c r="AR21" i="5"/>
  <c r="N19" i="5"/>
  <c r="P19" i="5"/>
  <c r="X19" i="5" s="1"/>
  <c r="AR19" i="5" s="1"/>
  <c r="N15" i="5"/>
  <c r="P15" i="5"/>
  <c r="V15" i="5" s="1"/>
  <c r="Q232" i="12"/>
  <c r="Q39" i="12"/>
  <c r="N224" i="12"/>
  <c r="AR30" i="5"/>
  <c r="N18" i="5"/>
  <c r="P18" i="5"/>
  <c r="Z18" i="5" s="1"/>
  <c r="E202" i="12"/>
  <c r="N22" i="5"/>
  <c r="E204" i="12"/>
  <c r="E39" i="12" s="1"/>
  <c r="P22" i="5"/>
  <c r="AA22" i="5" s="1"/>
  <c r="AR22" i="5" s="1"/>
  <c r="N31" i="5"/>
  <c r="P31" i="5"/>
  <c r="Z31" i="5" s="1"/>
  <c r="N17" i="5"/>
  <c r="P17" i="5"/>
  <c r="Y17" i="5" s="1"/>
  <c r="N32" i="5"/>
  <c r="W32" i="5"/>
  <c r="AR32" i="5" s="1"/>
  <c r="N28" i="5"/>
  <c r="P28" i="5"/>
  <c r="L34" i="5"/>
  <c r="E232" i="12" l="1"/>
  <c r="J225" i="12"/>
  <c r="AR27" i="5"/>
  <c r="U34" i="5"/>
  <c r="Z34" i="5"/>
  <c r="AR18" i="5"/>
  <c r="O202" i="12"/>
  <c r="AA34" i="5"/>
  <c r="AR14" i="5"/>
  <c r="M202" i="12"/>
  <c r="X34" i="5"/>
  <c r="P34" i="5"/>
  <c r="I232" i="12"/>
  <c r="I39" i="12"/>
  <c r="AR31" i="5"/>
  <c r="O224" i="12"/>
  <c r="O45" i="12" s="1"/>
  <c r="V34" i="5"/>
  <c r="K202" i="12"/>
  <c r="AR15" i="5"/>
  <c r="P204" i="12"/>
  <c r="AR23" i="5"/>
  <c r="P205" i="12"/>
  <c r="R205" i="12" s="1"/>
  <c r="N45" i="12"/>
  <c r="N202" i="12"/>
  <c r="AR17" i="5"/>
  <c r="Y34" i="5"/>
  <c r="W34" i="5"/>
  <c r="L228" i="12"/>
  <c r="N34" i="5"/>
  <c r="S28" i="5"/>
  <c r="J45" i="12" l="1"/>
  <c r="J232" i="12"/>
  <c r="S34" i="5"/>
  <c r="AR34" i="5" s="1"/>
  <c r="H225" i="12"/>
  <c r="AR28" i="5"/>
  <c r="R224" i="12"/>
  <c r="K232" i="12"/>
  <c r="K39" i="12"/>
  <c r="R202" i="12"/>
  <c r="R7" i="12" s="1"/>
  <c r="O232" i="12"/>
  <c r="O39" i="12"/>
  <c r="R204" i="12"/>
  <c r="P232" i="12"/>
  <c r="P39" i="12"/>
  <c r="N39" i="12"/>
  <c r="N232" i="12"/>
  <c r="M232" i="12"/>
  <c r="M39" i="12"/>
  <c r="L46" i="12"/>
  <c r="R228" i="12"/>
  <c r="L232" i="12"/>
  <c r="H232" i="12" l="1"/>
  <c r="H45" i="12"/>
  <c r="R225" i="12"/>
  <c r="R232" i="12" s="1"/>
</calcChain>
</file>

<file path=xl/sharedStrings.xml><?xml version="1.0" encoding="utf-8"?>
<sst xmlns="http://schemas.openxmlformats.org/spreadsheetml/2006/main" count="2272" uniqueCount="532">
  <si>
    <t>No.</t>
  </si>
  <si>
    <t>Divisi Regional</t>
  </si>
  <si>
    <t>Jateng</t>
  </si>
  <si>
    <t>Jatim</t>
  </si>
  <si>
    <t>Janten</t>
  </si>
  <si>
    <t>PeFi</t>
  </si>
  <si>
    <t>Kanpus</t>
  </si>
  <si>
    <t>Jumlah</t>
  </si>
  <si>
    <t>Jumlah PKS</t>
  </si>
  <si>
    <t>Pendapatan</t>
  </si>
  <si>
    <t>Rp.</t>
  </si>
  <si>
    <t>Buah</t>
  </si>
  <si>
    <t>Tanah</t>
  </si>
  <si>
    <t>SEWA</t>
  </si>
  <si>
    <t>Pend (Rp)</t>
  </si>
  <si>
    <t>Bangunan</t>
  </si>
  <si>
    <t>Fasilitas Perhutani</t>
  </si>
  <si>
    <t>buah</t>
  </si>
  <si>
    <t>Luas (m2)</t>
  </si>
  <si>
    <t>BOT/BGS</t>
  </si>
  <si>
    <t>BTO/BSG</t>
  </si>
  <si>
    <t>Usaha Lainnya</t>
  </si>
  <si>
    <t>Keterangan</t>
  </si>
  <si>
    <t>Jumlah Sewa</t>
  </si>
  <si>
    <t>Kerjasama Operasi (KSO)</t>
  </si>
  <si>
    <t>Kerjasama Usaha (KSU)</t>
  </si>
  <si>
    <t>NO</t>
  </si>
  <si>
    <t>PERUNTUKAN KERJASAMA</t>
  </si>
  <si>
    <t>PERJANJIAN</t>
  </si>
  <si>
    <t>MASA PERJANJIAN</t>
  </si>
  <si>
    <t>REALISASI S/D BULAN LALU</t>
  </si>
  <si>
    <t>KETERANGAN</t>
  </si>
  <si>
    <t>NOMOR</t>
  </si>
  <si>
    <t>TANGGAL</t>
  </si>
  <si>
    <t>MULAI</t>
  </si>
  <si>
    <t>SELESAI</t>
  </si>
  <si>
    <t>NAMA &amp; IDENTITAS MITRA KERJASAMA</t>
  </si>
  <si>
    <t>NAMA</t>
  </si>
  <si>
    <t>IDENTITAS</t>
  </si>
  <si>
    <t>Satuan Kerja</t>
  </si>
  <si>
    <t>Alamat</t>
  </si>
  <si>
    <t>OBYEK KERJASAMA</t>
  </si>
  <si>
    <t>Sertipikat (Belum/Sudah)</t>
  </si>
  <si>
    <t>Jumlah (17+18+19)</t>
  </si>
  <si>
    <r>
      <t>Tanah (m</t>
    </r>
    <r>
      <rPr>
        <sz val="9"/>
        <rFont val="Calibri"/>
        <family val="2"/>
      </rPr>
      <t>²</t>
    </r>
    <r>
      <rPr>
        <sz val="9"/>
        <rFont val="Tahoma"/>
        <family val="2"/>
      </rPr>
      <t>)</t>
    </r>
  </si>
  <si>
    <r>
      <t>Bangunan (m</t>
    </r>
    <r>
      <rPr>
        <sz val="9"/>
        <rFont val="Calibri"/>
        <family val="2"/>
      </rPr>
      <t>²</t>
    </r>
    <r>
      <rPr>
        <sz val="9"/>
        <rFont val="Tahoma"/>
        <family val="2"/>
      </rPr>
      <t>)</t>
    </r>
  </si>
  <si>
    <t>Koordinat (GPS)</t>
  </si>
  <si>
    <t>Foto</t>
  </si>
  <si>
    <t>Fasilitas di sekitar Obyek</t>
  </si>
  <si>
    <t>Obyek</t>
  </si>
  <si>
    <t>LOKASI POTENSIAL YANG AKAN DITAWARKAN UNTUK DIKERJASAMAKAN</t>
  </si>
  <si>
    <t>ALAMAT</t>
  </si>
  <si>
    <t>SATUAN KERJA</t>
  </si>
  <si>
    <t>SERTIPIKAT (Belum/Sudah)</t>
  </si>
  <si>
    <t xml:space="preserve"> </t>
  </si>
  <si>
    <t>Keterangan (Diisi) :</t>
  </si>
  <si>
    <t>SKEMA KERJA SAMA</t>
  </si>
  <si>
    <t>Kolom 1 : Nomor urut.</t>
  </si>
  <si>
    <t>Kolom 2 : Nama satuan kerja (KPH...../KBM...../DepRenc/kantor Divre).</t>
  </si>
  <si>
    <t>Kolom 3 : Nama aset tetap (Contoh : Halaman RD KTU, Bangunan/Gudang...., dll).</t>
  </si>
  <si>
    <t>TOTAL NILAI KERJA SAMA (Rp.)</t>
  </si>
  <si>
    <t>REALISASI PENDAPATAN (Rp.)</t>
  </si>
  <si>
    <t>S/D MINGGU LALU</t>
  </si>
  <si>
    <t>DALAM MINGGU INI</t>
  </si>
  <si>
    <t>S/D MINGGU INI</t>
  </si>
  <si>
    <t>REALISASI S/D BULAN INI</t>
  </si>
  <si>
    <t>DATA REKAPITULASI PERKEMBANGAN LAPORAN KEMAJUAN PENDAPATAN OPTIMALISASI ASET</t>
  </si>
  <si>
    <t>NAMA OBYEK</t>
  </si>
  <si>
    <t>TANAH (M²)</t>
  </si>
  <si>
    <t>Calon Mitra Yang ingin Bekerjasama</t>
  </si>
  <si>
    <t>DAFTAR LOKASI POTENSI ASET TETAP UNTUK DIKERJASAMAKAN/OPTIMALISASIKAN TAHUN 2021</t>
  </si>
  <si>
    <t>Kolom 4 : Luas lahan kerja sama.</t>
  </si>
  <si>
    <t>Kolom 5 : Luas bangunan/gedung kerja sama.</t>
  </si>
  <si>
    <t>Kolom 6 : Alamat obyek kerja sama (Jl..............; desa, kecamatan, kota/kabupaten).</t>
  </si>
  <si>
    <t>Kolom 7 : No. Sertipikat bila sudah bersertipikat.</t>
  </si>
  <si>
    <t>Kolom 8 : Angka koodinat lokasi pada GPS/google map.</t>
  </si>
  <si>
    <t>Kolom 9 : Foto terupdate lokasi (depan/samping/dalam).</t>
  </si>
  <si>
    <t>Kolom 10 : Fasilitas pada lokasi (jalan, listrik, air, dll).</t>
  </si>
  <si>
    <t>TARGET PENDAPATAN (Rp.)</t>
  </si>
  <si>
    <t>25 (23+24)</t>
  </si>
  <si>
    <t>26 (22+25)</t>
  </si>
  <si>
    <t>STATUS (Baru/ Perpanjangan)</t>
  </si>
  <si>
    <t>NILAI</t>
  </si>
  <si>
    <t>PPN</t>
  </si>
  <si>
    <t>Perkiraan</t>
  </si>
  <si>
    <t>Kolom 11 : Penawaran/Perkiraan nilai kerja sama/sewa (Rp./tahun)</t>
  </si>
  <si>
    <t>Nilai Kerja sama/sewa (Rp./thn)</t>
  </si>
  <si>
    <t>Kolom 12 : Penawaran/rencana calon mitra kerja sama (perorangan/perusahaan).</t>
  </si>
  <si>
    <t>Kolom 13 : Penjelasan yang perlu disampaikan.</t>
  </si>
  <si>
    <t>Tempat tinggal</t>
  </si>
  <si>
    <t>KTP</t>
  </si>
  <si>
    <t>Perpanjangan</t>
  </si>
  <si>
    <t>Pekarangan RD. KRPH Pacet (Lanbow)</t>
  </si>
  <si>
    <t>Tapek &amp; Bangunan Eks RD KTU (Warung )</t>
  </si>
  <si>
    <t>Tapek &amp; Bangunan Eks RD KTU (Warung Somad)</t>
  </si>
  <si>
    <t>Tapek &amp; Bangunan Eks RD KTU (DEPOT Madu)</t>
  </si>
  <si>
    <t>Tapek &amp; Bangunan Eks RD KTU (Nasi Goreng)</t>
  </si>
  <si>
    <t>Tapek &amp; Bangunan Eks RD KTU (Warung jamu)</t>
  </si>
  <si>
    <t xml:space="preserve"> Tanah Blok Banjarpinang </t>
  </si>
  <si>
    <t>Eks RD Asper Gede Timur  </t>
  </si>
  <si>
    <t> Eks.RD.KBM Sar. Asper Gede Timur </t>
  </si>
  <si>
    <t>Halaman Rd.Polhut.Mob (RM Alam Sunda)</t>
  </si>
  <si>
    <t>Tanah Pekarangan Kantor Asper Cianjur</t>
  </si>
  <si>
    <t>Gudang Arsip</t>
  </si>
  <si>
    <t>Pekarangan (Pos) RD KRPH Cibeber</t>
  </si>
  <si>
    <t>Tanah pekarangan KRPH Cibeber</t>
  </si>
  <si>
    <t>Tower XL</t>
  </si>
  <si>
    <t>Tower Inti Bangun Sejahtera</t>
  </si>
  <si>
    <r>
      <t>BANGUNAN (M</t>
    </r>
    <r>
      <rPr>
        <b/>
        <sz val="9"/>
        <rFont val="Calibri"/>
        <family val="2"/>
      </rPr>
      <t>²</t>
    </r>
    <r>
      <rPr>
        <b/>
        <sz val="9"/>
        <rFont val="Tahoma"/>
        <family val="2"/>
      </rPr>
      <t>)</t>
    </r>
  </si>
  <si>
    <t>Notaris</t>
  </si>
  <si>
    <t>Warung</t>
  </si>
  <si>
    <t>Loundry</t>
  </si>
  <si>
    <t>Warung Nasi goreng</t>
  </si>
  <si>
    <t>Warung Nasgor</t>
  </si>
  <si>
    <t>Warung Jamu</t>
  </si>
  <si>
    <t>Travel</t>
  </si>
  <si>
    <t>Bengkel</t>
  </si>
  <si>
    <t>Rumah Makan</t>
  </si>
  <si>
    <t>Tower</t>
  </si>
  <si>
    <t>CucI stem</t>
  </si>
  <si>
    <t>Sewa</t>
  </si>
  <si>
    <t>Faisal.P</t>
  </si>
  <si>
    <t>Riama Luciana S</t>
  </si>
  <si>
    <t>Somad Supyandi</t>
  </si>
  <si>
    <t>Erwin Susilo</t>
  </si>
  <si>
    <t>Munasik</t>
  </si>
  <si>
    <t>Said Hudri</t>
  </si>
  <si>
    <t xml:space="preserve">Tatang rifai </t>
  </si>
  <si>
    <t>Vhandi Adam</t>
  </si>
  <si>
    <t>Sapturi</t>
  </si>
  <si>
    <t>Rahadian Andri S</t>
  </si>
  <si>
    <t>Dede Saukani</t>
  </si>
  <si>
    <t>PT. Xl Axiata</t>
  </si>
  <si>
    <t>PT. IBS</t>
  </si>
  <si>
    <t>PT. DMT</t>
  </si>
  <si>
    <t>Cianjur</t>
  </si>
  <si>
    <t>Jl. Dr Muwaardi No.133 Cianjur</t>
  </si>
  <si>
    <t>AM 574201</t>
  </si>
  <si>
    <t>AB   491369</t>
  </si>
  <si>
    <t>AB 491368</t>
  </si>
  <si>
    <t xml:space="preserve">Komp. Departemen Koprasi No. C-63, RT 003 RW 15 Mekarsari Kec. Cimanggis Kota Depok </t>
  </si>
  <si>
    <t xml:space="preserve">Cluster Pesona 2 Blok AA No. 2 RT/RW 001/15 Desa/Kelurahan Nagrak Kab. Cianjur </t>
  </si>
  <si>
    <t xml:space="preserve">Kp. Kebon Manggu RT 001 /022 Kel. Bojong herang Kec. Cianjur Kab. Cianjur </t>
  </si>
  <si>
    <t>Kp. Pos RT 02 RW 01 Desa Cijendil Kec. Cugenang Kab. Cianjur</t>
  </si>
  <si>
    <t xml:space="preserve">Jl. Teratai No 1 RT 01 RW 09 Padang Serai Kota Padang Simtra Barat </t>
  </si>
  <si>
    <t xml:space="preserve">Kp. Cipucung RT 03 RW 02 Desa Kebon Karet Kec. Cianjur Kab. Cianjur </t>
  </si>
  <si>
    <t>Dede Suherlan</t>
  </si>
  <si>
    <t xml:space="preserve">Kp. Tarik Kolot RT 001 RW 006 Desa Bojong Herang Kec. Cianjur Kab. Cianjur </t>
  </si>
  <si>
    <t>Kp. Sudi RT 002 RW 012 Desa Nagrak Kec. Cianjur Kab. Cianjur</t>
  </si>
  <si>
    <t xml:space="preserve">Kp. Sindang RT/RW 003/006 Kel/Desa Sukanagalih Kec. Pacet </t>
  </si>
  <si>
    <t>Jl. Laksa Luar RT 010/RW 001  Kel. Jembatan Lima Kec. Tambora JakPus</t>
  </si>
  <si>
    <t>Jl. Desa Tengah Komp. Perkantoran Pemda Cibinong, Cibinong Tengah Bogor</t>
  </si>
  <si>
    <t>Kp. Warung Kondang RT 05 RW 11 Desa Jambudipa Kec. Warungkondang Kab. Cianjur</t>
  </si>
  <si>
    <t>Kp. Lanbau RT 02 RW 08 Desa Cipanas Kec Cipanas Kab. Cianjur</t>
  </si>
  <si>
    <t>Desa Jambudipa Kec. Warungkondang Kab. Cianjur</t>
  </si>
  <si>
    <t xml:space="preserve">Kp. Pasir Cina Desa Cipendawa Kec. Pacet Kab. Cianjur </t>
  </si>
  <si>
    <t>Kp. Songgom RT/RW 02/02 Desa Cipetir Kec. Cibeber Kab. Cianjur</t>
  </si>
  <si>
    <t>Kp. Pos Rt/Rw 02/01 Desa Cijedil Kecamatan Cugenang Kabupaten Cianjur</t>
  </si>
  <si>
    <t>Jln. Jingga Kusuma Wetan No. 46-KBP RT 03 RW 011 Desa Cipeundeuy Kec. Padalarang Kab. BB</t>
  </si>
  <si>
    <t>Jl. Guru H.Isa No. 5 RT 01 RW 03 Desa Pamoyanan Kec. Cianjur Kab. Cianjur</t>
  </si>
  <si>
    <t>DIVISI REGIONAL :  JAWA BARAT</t>
  </si>
  <si>
    <t>KPH                          : CIANJUR</t>
  </si>
  <si>
    <t>Izul Lailly Akbar</t>
  </si>
  <si>
    <t>PPH</t>
  </si>
  <si>
    <t>No</t>
  </si>
  <si>
    <t>Lokasi</t>
  </si>
  <si>
    <t>Vol             (m2)</t>
  </si>
  <si>
    <t xml:space="preserve">Nama Mitra </t>
  </si>
  <si>
    <t>Jenis Usaha</t>
  </si>
  <si>
    <t>No PKS</t>
  </si>
  <si>
    <t>Jangka Waktu</t>
  </si>
  <si>
    <t xml:space="preserve"> PKS </t>
  </si>
  <si>
    <t>TARGET PENDAPATAN</t>
  </si>
  <si>
    <t>Mulai Tgl. Bln. Thn</t>
  </si>
  <si>
    <t>S/d Tgl. Bln. Thn</t>
  </si>
  <si>
    <t>Nilai Pokok Rp.</t>
  </si>
  <si>
    <t>PPh 10%</t>
  </si>
  <si>
    <t>Pendapatan bersih</t>
  </si>
  <si>
    <t>JUMLAH KOTOR                 Rp.</t>
  </si>
  <si>
    <t>Pokok Rp.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</si>
  <si>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</si>
  <si>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</si>
  <si>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</si>
  <si>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</si>
  <si>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</si>
  <si>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</si>
  <si>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</si>
  <si>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</si>
  <si>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</si>
  <si>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</si>
  <si>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DESEMBER</t>
  </si>
  <si>
    <t>Cucu stem</t>
  </si>
  <si>
    <t xml:space="preserve"> Tower Daya Mitra Telekomunikasi</t>
  </si>
  <si>
    <t>Mengetahui,</t>
  </si>
  <si>
    <t>Mengetahui / Diperiksa,</t>
  </si>
  <si>
    <t>Dibuat Oleh,</t>
  </si>
  <si>
    <t>KSS Sarpra &amp; Aset</t>
  </si>
  <si>
    <t>Uus Abdulah sanusi</t>
  </si>
  <si>
    <t>Soni Sujana</t>
  </si>
  <si>
    <t>Nasi Goreng</t>
  </si>
  <si>
    <t>PT. Palawi Resorsis</t>
  </si>
  <si>
    <t>Kios madu</t>
  </si>
  <si>
    <t>Frangky YogI</t>
  </si>
  <si>
    <t>Suryani</t>
  </si>
  <si>
    <t>Bersih Rp.</t>
  </si>
  <si>
    <t>Tapek &amp; Bangunan Eks RD KTU (Loundy)</t>
  </si>
  <si>
    <t>Andi Mulya</t>
  </si>
  <si>
    <t>Adm Perhutani KPH  Cianjur</t>
  </si>
  <si>
    <t xml:space="preserve">KSS Keuangan </t>
  </si>
  <si>
    <t>Bandung,          Januari 2022</t>
  </si>
  <si>
    <t>NPS</t>
  </si>
  <si>
    <t>REALISASI PENDAPATAN</t>
  </si>
  <si>
    <t>S/D BULAN LALU</t>
  </si>
  <si>
    <t>DALAM BULAN INI</t>
  </si>
  <si>
    <t>S/D BULAN INI</t>
  </si>
  <si>
    <t>JUMLAH</t>
  </si>
  <si>
    <t>PRES</t>
  </si>
  <si>
    <t>%</t>
  </si>
  <si>
    <t>TRIWULAN I</t>
  </si>
  <si>
    <t>RENCANA PER BULAN</t>
  </si>
  <si>
    <t>NOVEMBER</t>
  </si>
  <si>
    <t>BKPH</t>
  </si>
  <si>
    <t>RPH</t>
  </si>
  <si>
    <t>Puncak</t>
  </si>
  <si>
    <t>Kp. Landbau RT 02 RW 08 Ds. Cipanas Kec. Cipanas</t>
  </si>
  <si>
    <t>Cijedil</t>
  </si>
  <si>
    <t>Gunung Kancana</t>
  </si>
  <si>
    <t>Sukanagara Utara</t>
  </si>
  <si>
    <t>Cibeber</t>
  </si>
  <si>
    <t>Tanggeung</t>
  </si>
  <si>
    <t>Pengunaan</t>
  </si>
  <si>
    <t>PT</t>
  </si>
  <si>
    <t>Cibinong</t>
  </si>
  <si>
    <t>Campaka</t>
  </si>
  <si>
    <t>PKS 2 tahun 2021-2023</t>
  </si>
  <si>
    <t>Agus Kuswara</t>
  </si>
  <si>
    <t>KTU KPH Cianjur</t>
  </si>
  <si>
    <t>RO KINERJA BKPH DAN RPH</t>
  </si>
  <si>
    <t>TAHUN 2022</t>
  </si>
  <si>
    <t>KPH</t>
  </si>
  <si>
    <t>Produksi Tebangan Jati (M3)</t>
  </si>
  <si>
    <t>RKAP</t>
  </si>
  <si>
    <t>S.D BULAN …</t>
  </si>
  <si>
    <t>BANDUNG SELATAN</t>
  </si>
  <si>
    <t>BANJARAN</t>
  </si>
  <si>
    <t>CILILIN</t>
  </si>
  <si>
    <t>CIPARAY</t>
  </si>
  <si>
    <t>CIWIDEY</t>
  </si>
  <si>
    <t>GN.HALU</t>
  </si>
  <si>
    <t>PANGALENGAN</t>
  </si>
  <si>
    <t>RAJAMANDALA</t>
  </si>
  <si>
    <t>TBR BARAT</t>
  </si>
  <si>
    <t>TBR TIMUR</t>
  </si>
  <si>
    <t>BANDUNG UTARA</t>
  </si>
  <si>
    <t>CISALAK</t>
  </si>
  <si>
    <t>LEMBANG</t>
  </si>
  <si>
    <t>MANGLAYANG BARAT</t>
  </si>
  <si>
    <t>PADALARANG</t>
  </si>
  <si>
    <t>BANTEN</t>
  </si>
  <si>
    <t>BAYAH</t>
  </si>
  <si>
    <t>CIKEUSIK</t>
  </si>
  <si>
    <t>GN.KENCANA</t>
  </si>
  <si>
    <t>MALINGPING</t>
  </si>
  <si>
    <t>PANDEGLANG</t>
  </si>
  <si>
    <t>RANGKASBITUNG</t>
  </si>
  <si>
    <t>SERANG</t>
  </si>
  <si>
    <t>SOBANG</t>
  </si>
  <si>
    <t>BOGOR</t>
  </si>
  <si>
    <t>JASINGA-LEUWILIANG</t>
  </si>
  <si>
    <t>JONGGOL</t>
  </si>
  <si>
    <t>PARUNGPANJANG</t>
  </si>
  <si>
    <t>UJUNGKRAWANG</t>
  </si>
  <si>
    <t>CIAMIS</t>
  </si>
  <si>
    <t>BANJAR SELATAN</t>
  </si>
  <si>
    <t>BANJAR UTARA</t>
  </si>
  <si>
    <t>CIJULANG</t>
  </si>
  <si>
    <t>PANGANDARAN</t>
  </si>
  <si>
    <t>CIANJUR</t>
  </si>
  <si>
    <t>CIANJUR-GEDE TMR</t>
  </si>
  <si>
    <t>CIBARENGKOK</t>
  </si>
  <si>
    <t>CIRANJANG SELATAN</t>
  </si>
  <si>
    <t>CIRANJANG UTARA</t>
  </si>
  <si>
    <t>SINDANGBARANG</t>
  </si>
  <si>
    <t>SUKANAGARA SLTN</t>
  </si>
  <si>
    <t>SUKANAGARA UTR</t>
  </si>
  <si>
    <t>TANGGEUNG</t>
  </si>
  <si>
    <t>GARUT</t>
  </si>
  <si>
    <t>BAYONGBONG</t>
  </si>
  <si>
    <t>BUNGBULANG</t>
  </si>
  <si>
    <t>CIBATU</t>
  </si>
  <si>
    <t>CIKAJANG</t>
  </si>
  <si>
    <t>CILEULEUY</t>
  </si>
  <si>
    <t>CISOMPET</t>
  </si>
  <si>
    <t>LELES</t>
  </si>
  <si>
    <t>PAMEUNGPEUK</t>
  </si>
  <si>
    <t>SUMADRA</t>
  </si>
  <si>
    <t>INDRAMAYU</t>
  </si>
  <si>
    <t>CIKAWUNG</t>
  </si>
  <si>
    <t>HAURGEULIS</t>
  </si>
  <si>
    <t>JATIMUNGGUL</t>
  </si>
  <si>
    <t>PLOSOKEREP</t>
  </si>
  <si>
    <t>SANCA</t>
  </si>
  <si>
    <t>KUNINGAN</t>
  </si>
  <si>
    <t>CIBINGBIN</t>
  </si>
  <si>
    <t>CILEDUG</t>
  </si>
  <si>
    <t>GARAWANGI</t>
  </si>
  <si>
    <t>LURAGUNG</t>
  </si>
  <si>
    <t>WALED</t>
  </si>
  <si>
    <t>MAJALENGKA</t>
  </si>
  <si>
    <t>CIBENDA</t>
  </si>
  <si>
    <t>CIWARINGIN</t>
  </si>
  <si>
    <t>TALAGA</t>
  </si>
  <si>
    <t>PURWAKARTA</t>
  </si>
  <si>
    <t>CIKIONG</t>
  </si>
  <si>
    <t>CIPEUNDEUY</t>
  </si>
  <si>
    <t>KALIJATI</t>
  </si>
  <si>
    <t>PAMANUKAN</t>
  </si>
  <si>
    <t xml:space="preserve">PANGKALAN </t>
  </si>
  <si>
    <t xml:space="preserve">PURWAKARTA </t>
  </si>
  <si>
    <t>SADANG</t>
  </si>
  <si>
    <t>SUBANG</t>
  </si>
  <si>
    <t>TAMBAKAN</t>
  </si>
  <si>
    <t>TELUK JAMBE</t>
  </si>
  <si>
    <t>SUKABUMI</t>
  </si>
  <si>
    <t>BOJONG LOPANG</t>
  </si>
  <si>
    <t>CIKAWUNG_SMI</t>
  </si>
  <si>
    <t>JAMPANG KULON</t>
  </si>
  <si>
    <t>LENGKONG</t>
  </si>
  <si>
    <t>PELABUHAN RATU</t>
  </si>
  <si>
    <t>SAGARANTEN</t>
  </si>
  <si>
    <t>SUMEDANG</t>
  </si>
  <si>
    <t>BUAHDUA</t>
  </si>
  <si>
    <t>CADASNGAMPAR</t>
  </si>
  <si>
    <t>CONGGEANG</t>
  </si>
  <si>
    <t>MANGLAYANG TIMUR</t>
  </si>
  <si>
    <t>SONGGOM</t>
  </si>
  <si>
    <t>TAMPOMAS</t>
  </si>
  <si>
    <t>TOMO SELATAN</t>
  </si>
  <si>
    <t>TOMO UTARA</t>
  </si>
  <si>
    <t>UJUNGJAYA</t>
  </si>
  <si>
    <t>TASIKMALAYA</t>
  </si>
  <si>
    <t>CIKATOMAS</t>
  </si>
  <si>
    <t>KARANGNUNGGAL</t>
  </si>
  <si>
    <t>SINGAPARNA</t>
  </si>
  <si>
    <t>TARAJU</t>
  </si>
  <si>
    <t>LEUMBURAWI</t>
  </si>
  <si>
    <t>LOGAWA</t>
  </si>
  <si>
    <t>SOREANG</t>
  </si>
  <si>
    <t>MANDALAWANGI_BDS</t>
  </si>
  <si>
    <t>PACET</t>
  </si>
  <si>
    <t>CIBODAS_BDS</t>
  </si>
  <si>
    <t>DEWATA</t>
  </si>
  <si>
    <t>GAMBUNG</t>
  </si>
  <si>
    <t>PATUHA</t>
  </si>
  <si>
    <t>BOJONG</t>
  </si>
  <si>
    <t>CIBITUNG</t>
  </si>
  <si>
    <t>CIJAWAL</t>
  </si>
  <si>
    <t>KENCANA</t>
  </si>
  <si>
    <t>PAPANDAYAN</t>
  </si>
  <si>
    <t>WAYANGWINDU</t>
  </si>
  <si>
    <t>CACABAN</t>
  </si>
  <si>
    <t>CIPATAT</t>
  </si>
  <si>
    <t>CELAK</t>
  </si>
  <si>
    <t>CIDADAP</t>
  </si>
  <si>
    <t>PADARUKUN</t>
  </si>
  <si>
    <t>CIBEBER_BDS</t>
  </si>
  <si>
    <t>CIMANGGU</t>
  </si>
  <si>
    <t>KANAAN</t>
  </si>
  <si>
    <t>PATROL</t>
  </si>
  <si>
    <t>GN. BUKANAGARA</t>
  </si>
  <si>
    <t>GN. KADAKA</t>
  </si>
  <si>
    <t>GN. KARAMAT</t>
  </si>
  <si>
    <t>WANAYASA</t>
  </si>
  <si>
    <t>CIKOLE</t>
  </si>
  <si>
    <t>CISARUA</t>
  </si>
  <si>
    <t>ARCAMANIK</t>
  </si>
  <si>
    <t>CIBODAS</t>
  </si>
  <si>
    <t>UJUNG BERUNG</t>
  </si>
  <si>
    <t>BURANGRANG SELATAN</t>
  </si>
  <si>
    <t>CIKALONG WETAN</t>
  </si>
  <si>
    <t>BAYAH SELATAN</t>
  </si>
  <si>
    <t>CIHERANG SELATAN</t>
  </si>
  <si>
    <t>PANYAUNGAN TIMUR</t>
  </si>
  <si>
    <t>CIBEUREUM_BTN</t>
  </si>
  <si>
    <t>BOJONGMANIK</t>
  </si>
  <si>
    <t>GN.KENCANA SLTN</t>
  </si>
  <si>
    <t>GN.KENCANA UTR</t>
  </si>
  <si>
    <t>GN. KENDENG</t>
  </si>
  <si>
    <t>KERTA</t>
  </si>
  <si>
    <t>CARITA</t>
  </si>
  <si>
    <t>GN.KARANG_BTN</t>
  </si>
  <si>
    <t>MANDALAWANGI</t>
  </si>
  <si>
    <t>CILELES</t>
  </si>
  <si>
    <t>CIMARGA</t>
  </si>
  <si>
    <t>MUNCANG</t>
  </si>
  <si>
    <t>ANYER</t>
  </si>
  <si>
    <t>CILEGON</t>
  </si>
  <si>
    <t>CIOMAS</t>
  </si>
  <si>
    <t>TANGERANG</t>
  </si>
  <si>
    <t>CIGABEL</t>
  </si>
  <si>
    <t>TALI ALAS</t>
  </si>
  <si>
    <t>BB. MADANG</t>
  </si>
  <si>
    <t>CIPAMINGKIS</t>
  </si>
  <si>
    <t>CIPAYUNG</t>
  </si>
  <si>
    <t>CIGUDEG</t>
  </si>
  <si>
    <t>CIRANGSAD</t>
  </si>
  <si>
    <t>GOBANG</t>
  </si>
  <si>
    <t>LEUWILIANG</t>
  </si>
  <si>
    <t>CARIU</t>
  </si>
  <si>
    <t>GN.KARANG</t>
  </si>
  <si>
    <t>TINGGARJAYA</t>
  </si>
  <si>
    <t>JAGABAYA</t>
  </si>
  <si>
    <t>MARIBAYA</t>
  </si>
  <si>
    <t>TENJO</t>
  </si>
  <si>
    <t>MUARA GEMBONG</t>
  </si>
  <si>
    <t>PONDOK TENGAH</t>
  </si>
  <si>
    <t>SINGKIL</t>
  </si>
  <si>
    <t>BANJAR</t>
  </si>
  <si>
    <t>BANJARSARI</t>
  </si>
  <si>
    <t>CICAPAR</t>
  </si>
  <si>
    <t>PAMARICAN</t>
  </si>
  <si>
    <t>BUNTER</t>
  </si>
  <si>
    <t>GADUNG</t>
  </si>
  <si>
    <t>RANCAH</t>
  </si>
  <si>
    <t>CIKONENG</t>
  </si>
  <si>
    <t>KAWALI</t>
  </si>
  <si>
    <t>MADATI</t>
  </si>
  <si>
    <t>PANJALU</t>
  </si>
  <si>
    <t>CIGUGUR</t>
  </si>
  <si>
    <t>LANGKAPLANCAR</t>
  </si>
  <si>
    <t>PARIGI</t>
  </si>
  <si>
    <t>CISALADAH</t>
  </si>
  <si>
    <t>KALIPUCANG</t>
  </si>
  <si>
    <t>CIJEDIL</t>
  </si>
  <si>
    <t>CIKONDANG</t>
  </si>
  <si>
    <t>PUNCAK</t>
  </si>
  <si>
    <t>BENGBRENG</t>
  </si>
  <si>
    <t>CIBARENGKOKI</t>
  </si>
  <si>
    <t>CIBARENGKOKII</t>
  </si>
  <si>
    <t>HANJAWAR TIMURII</t>
  </si>
  <si>
    <t>BOJONG PICUNG</t>
  </si>
  <si>
    <t>JATI</t>
  </si>
  <si>
    <t>TUBUY</t>
  </si>
  <si>
    <t>CIKALONG KULON</t>
  </si>
  <si>
    <t>KIARA PAYUNG</t>
  </si>
  <si>
    <t>MAJALAYA</t>
  </si>
  <si>
    <t>CIDAUN</t>
  </si>
  <si>
    <t>CIPANDAK</t>
  </si>
  <si>
    <t>SIMPANG BARAT</t>
  </si>
  <si>
    <t>SIMPANG TIMUR</t>
  </si>
  <si>
    <t>HANJAWAR BARAT</t>
  </si>
  <si>
    <t>KENDANG KIDUL</t>
  </si>
  <si>
    <t>TAKOKAK_CJR</t>
  </si>
  <si>
    <t>CAMPAKA_CJR</t>
  </si>
  <si>
    <t>CIBEBER</t>
  </si>
  <si>
    <t>HANJAWAR TIMURI</t>
  </si>
  <si>
    <t>CIBINONG</t>
  </si>
  <si>
    <t>CIOGONG</t>
  </si>
  <si>
    <t>KADUPANDAK</t>
  </si>
  <si>
    <t>SALATRI</t>
  </si>
  <si>
    <t>WALAHIR</t>
  </si>
  <si>
    <t xml:space="preserve">SATUAN KERJA </t>
  </si>
  <si>
    <t>:  KPH CIANJUR</t>
  </si>
  <si>
    <t xml:space="preserve">DAFTAR               </t>
  </si>
  <si>
    <t xml:space="preserve">KANTOR              </t>
  </si>
  <si>
    <t>: DIVISI REGIONAL JAWA BARAT DAN BANTEN</t>
  </si>
  <si>
    <t xml:space="preserve">DIVISI REGIONAL   </t>
  </si>
  <si>
    <t>: JAWA BARAT &amp; BANTEN</t>
  </si>
  <si>
    <t xml:space="preserve">KPH                             </t>
  </si>
  <si>
    <t>: CIANJUR</t>
  </si>
  <si>
    <t xml:space="preserve">BULAN                       </t>
  </si>
  <si>
    <t>:  JANUARI</t>
  </si>
  <si>
    <t>Tapek &amp; Bangunan Eks RD KTU (Kantor Notaris)</t>
  </si>
  <si>
    <t>petak 36d-1 RPH Campaka BKPH Sukanagara Utara</t>
  </si>
  <si>
    <t xml:space="preserve">petak 28A Seluas + 625 m² dan Petak 36C-2  Seluas + 625 m² RPH Campaka BKPH Sukanagara Utara </t>
  </si>
  <si>
    <t>petak 46A Seluas + 390 m² atau 0,039 Ha RPH Cibinong BKPH Tanggeung</t>
  </si>
  <si>
    <t>Cidaun</t>
  </si>
  <si>
    <t>Tempat Parkir</t>
  </si>
  <si>
    <t>Jl. Raya pelabuhan jayanti KM 1 Desa Cidamar Kec. Cidaun Kab. Cianjur</t>
  </si>
  <si>
    <t>5428816</t>
  </si>
  <si>
    <t>A. Tanah DK/Perusaahaan</t>
  </si>
  <si>
    <t>B. Dalam Kawasan</t>
  </si>
  <si>
    <t>PPn 11% Rp.</t>
  </si>
  <si>
    <t>: RENCANA PENDAPATAN OPTIMALISASI ASET 2023</t>
  </si>
  <si>
    <t>A. Luar kawasan hutan (Tanah DK)</t>
  </si>
  <si>
    <t>RENCANA MINGGU KE …</t>
  </si>
  <si>
    <t>REALISASI PENDAPATAN DAN PERJANJIAN KERJA SAMA OPTIMALISASI ASET TAHUN 2023</t>
  </si>
  <si>
    <t>Kp.  RT 02 RW 08 Desa Cidamar Kec Cidaun Kab. Cianjur</t>
  </si>
  <si>
    <t>RENCANA PENDAPATAN (Rp.)</t>
  </si>
  <si>
    <t>Ade Hikayat</t>
  </si>
  <si>
    <t>Ahmad Rusliadi, S.Hut. Msi.</t>
  </si>
  <si>
    <t>Agus Kuswara, SE.</t>
  </si>
  <si>
    <t>Uus Abdulah Sanusi</t>
  </si>
  <si>
    <t>31/06/2023</t>
  </si>
  <si>
    <t>06/03/2023</t>
  </si>
  <si>
    <t>07/03/2022</t>
  </si>
  <si>
    <t>:  MARET</t>
  </si>
  <si>
    <t>MINGGU</t>
  </si>
  <si>
    <t>: V</t>
  </si>
  <si>
    <t>Kp. Cipatat RT 02 RW 08 Desa Kertajadi Kec Cidaun Kab. Cianjur</t>
  </si>
  <si>
    <t>Cianjur,        6 April 2023</t>
  </si>
  <si>
    <t>01/Perj-PHT/Cjr/II/2023</t>
  </si>
  <si>
    <t>Acep Sudrajat</t>
  </si>
  <si>
    <t>: APRIL</t>
  </si>
  <si>
    <t>: II</t>
  </si>
  <si>
    <t>20 (23+24)</t>
  </si>
  <si>
    <t>21 (22+25)</t>
  </si>
  <si>
    <t>Cianjur,        13 April 2023</t>
  </si>
  <si>
    <t>: IV</t>
  </si>
  <si>
    <t>Cianjur,        28 April 2023</t>
  </si>
  <si>
    <t>Capex Selesai di Tahun berjalan</t>
  </si>
  <si>
    <t>Internal</t>
  </si>
  <si>
    <t>penetapan persetujuan capex maskimal di bulan oktober</t>
  </si>
  <si>
    <t>Normal</t>
  </si>
  <si>
    <t>persetujuan capex di akhir tahun , dan tidak sesuai usulan</t>
  </si>
  <si>
    <t>G. Operasional</t>
  </si>
  <si>
    <t>G1. Disrupsi Proses Bisnis</t>
  </si>
  <si>
    <t>keterlambatan persetujuan dan kiriman biaya</t>
  </si>
  <si>
    <t>aset tidak bisa di catat dalam invesatasi tahun berjalan</t>
  </si>
  <si>
    <t xml:space="preserve">1.nilai perolehan aset tidak tercatat di tahun berjalan            2. nilai manfaat asset tidak bisa segera di pakai           </t>
  </si>
  <si>
    <t xml:space="preserve">1. Bersurat ke kantor divisi regional </t>
  </si>
  <si>
    <t>surat usulan</t>
  </si>
  <si>
    <t xml:space="preserve">Probabilitas kejadian risiko antara 40% dan 
60 % </t>
  </si>
  <si>
    <t>Probabilitas kejadian risiko antara 20% dan 40%</t>
  </si>
  <si>
    <t>Medium ( 3 - 6 bln )</t>
  </si>
  <si>
    <t xml:space="preserve">1. Membuata Surat usulan invesatsi Lebih awal                   2.Mengawal usulan </t>
  </si>
  <si>
    <t>KSS Sarpra</t>
  </si>
  <si>
    <t>terbitnya persetujuan Capex/ Investasi Aset lebih cepat</t>
  </si>
  <si>
    <t>Januari 2023</t>
  </si>
  <si>
    <t>Desember 2023</t>
  </si>
  <si>
    <t>PM</t>
  </si>
  <si>
    <t>TataWaktu penyelesaian Investasi / Asset  tercapai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</si>
</sst>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  <numFmt numFmtId="167" formatCode="_(* #,##0_);_(* \(#,##0\);_(* \-_);_(@_)"/>
    <numFmt numFmtId="168" formatCode="_(* #,##0.00_);_(* \(#,##0.00\);_(* &quot;-&quot;_);_(@_)"/>
    <numFmt numFmtId="169" formatCode="0.000"/>
    <numFmt numFmtId="170" formatCode="_(* #,##0_);_(* \(#,##0\);_(* &quot;-&quot;??_);_(@_)"/>
  </numFmts>
  <fonts count="3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Tahoma"/>
      <family val="2"/>
    </font>
    <font>
      <sz val="9"/>
      <name val="Calibri"/>
      <family val="2"/>
    </font>
    <font>
      <sz val="8"/>
      <name val="Tahoma"/>
      <family val="2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9"/>
      <name val="Tahoma"/>
      <family val="2"/>
    </font>
    <font>
      <b/>
      <sz val="9"/>
      <color theme="1"/>
      <name val="Tahoma"/>
      <family val="2"/>
    </font>
    <font>
      <b/>
      <sz val="9"/>
      <name val="Calibri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  <charset val="1"/>
    </font>
    <font>
      <sz val="10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color rgb="FF000000"/>
      <name val="Inconsolata"/>
    </font>
    <font>
      <b/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u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Tahoma"/>
      <family val="2"/>
    </font>
    <font>
      <sz val="9"/>
      <color theme="1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AEABAB"/>
        <bgColor rgb="FFAEABAB"/>
      </patternFill>
    </fill>
    <fill>
      <patternFill patternType="solid">
        <fgColor rgb="FFFBE4D5"/>
        <bgColor rgb="FFFBE4D5"/>
      </patternFill>
    </fill>
    <fill>
      <patternFill patternType="solid">
        <fgColor rgb="FFE7E6E6"/>
        <bgColor rgb="FFE7E6E6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1">
    <xf numFmtId="0" fontId="0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5" fontId="7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462"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2" xfId="0" applyBorder="1"/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0" borderId="2" xfId="0" applyFont="1" applyBorder="1" applyAlignment="1">
      <alignment horizontal="center" vertical="center" wrapText="1"/>
    </xf>
    <xf numFmtId="43" fontId="0" fillId="2" borderId="1" xfId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166" fontId="0" fillId="0" borderId="3" xfId="1" applyNumberFormat="1" applyFont="1" applyBorder="1"/>
    <xf numFmtId="0" fontId="0" fillId="0" borderId="22" xfId="0" applyBorder="1" applyAlignment="1">
      <alignment horizontal="center"/>
    </xf>
    <xf numFmtId="0" fontId="11" fillId="0" borderId="22" xfId="0" applyFont="1" applyBorder="1"/>
    <xf numFmtId="0" fontId="12" fillId="0" borderId="22" xfId="0" applyFont="1" applyBorder="1"/>
    <xf numFmtId="167" fontId="11" fillId="0" borderId="22" xfId="2" applyNumberFormat="1" applyFont="1" applyBorder="1"/>
    <xf numFmtId="0" fontId="5" fillId="2" borderId="2" xfId="0" applyFont="1" applyFill="1" applyBorder="1" applyAlignment="1">
      <alignment horizontal="center" vertical="center"/>
    </xf>
    <xf numFmtId="166" fontId="9" fillId="0" borderId="22" xfId="1" applyNumberFormat="1" applyFont="1" applyBorder="1"/>
    <xf numFmtId="0" fontId="9" fillId="0" borderId="22" xfId="0" applyFont="1" applyBorder="1"/>
    <xf numFmtId="167" fontId="9" fillId="0" borderId="22" xfId="0" applyNumberFormat="1" applyFont="1" applyBorder="1"/>
    <xf numFmtId="164" fontId="8" fillId="0" borderId="0" xfId="2" applyFont="1"/>
    <xf numFmtId="164" fontId="0" fillId="0" borderId="0" xfId="2" applyFont="1"/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14" fontId="11" fillId="0" borderId="22" xfId="0" applyNumberFormat="1" applyFont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11" fillId="4" borderId="22" xfId="0" applyFont="1" applyFill="1" applyBorder="1"/>
    <xf numFmtId="164" fontId="9" fillId="4" borderId="26" xfId="3" applyFont="1" applyFill="1" applyBorder="1" applyAlignment="1">
      <alignment horizontal="left"/>
    </xf>
    <xf numFmtId="164" fontId="9" fillId="4" borderId="22" xfId="3" applyFont="1" applyFill="1" applyBorder="1" applyAlignment="1">
      <alignment horizontal="left"/>
    </xf>
    <xf numFmtId="168" fontId="0" fillId="0" borderId="1" xfId="2" applyNumberFormat="1" applyFont="1" applyBorder="1"/>
    <xf numFmtId="164" fontId="9" fillId="0" borderId="22" xfId="2" applyFont="1" applyBorder="1"/>
    <xf numFmtId="164" fontId="9" fillId="0" borderId="23" xfId="2" applyFont="1" applyBorder="1"/>
    <xf numFmtId="0" fontId="9" fillId="0" borderId="22" xfId="0" applyFont="1" applyBorder="1" applyAlignment="1">
      <alignment horizontal="center"/>
    </xf>
    <xf numFmtId="164" fontId="9" fillId="0" borderId="22" xfId="2" applyFont="1" applyBorder="1" applyAlignment="1">
      <alignment horizontal="center"/>
    </xf>
    <xf numFmtId="168" fontId="9" fillId="0" borderId="22" xfId="2" applyNumberFormat="1" applyFont="1" applyBorder="1" applyAlignment="1">
      <alignment horizontal="center"/>
    </xf>
    <xf numFmtId="164" fontId="11" fillId="0" borderId="22" xfId="2" applyFont="1" applyBorder="1"/>
    <xf numFmtId="0" fontId="9" fillId="0" borderId="27" xfId="0" applyFont="1" applyBorder="1"/>
    <xf numFmtId="164" fontId="9" fillId="0" borderId="27" xfId="2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167" fontId="9" fillId="0" borderId="1" xfId="0" applyNumberFormat="1" applyFont="1" applyBorder="1"/>
    <xf numFmtId="164" fontId="9" fillId="0" borderId="1" xfId="2" applyFont="1" applyBorder="1"/>
    <xf numFmtId="2" fontId="0" fillId="0" borderId="0" xfId="0" applyNumberFormat="1"/>
    <xf numFmtId="0" fontId="7" fillId="0" borderId="0" xfId="4"/>
    <xf numFmtId="0" fontId="8" fillId="0" borderId="0" xfId="4" applyFont="1"/>
    <xf numFmtId="164" fontId="7" fillId="0" borderId="0" xfId="2" applyFont="1"/>
    <xf numFmtId="164" fontId="7" fillId="0" borderId="0" xfId="4" applyNumberFormat="1"/>
    <xf numFmtId="169" fontId="7" fillId="0" borderId="0" xfId="4" applyNumberFormat="1"/>
    <xf numFmtId="0" fontId="9" fillId="5" borderId="2" xfId="4" applyFont="1" applyFill="1" applyBorder="1" applyAlignment="1">
      <alignment horizontal="center" vertical="center"/>
    </xf>
    <xf numFmtId="14" fontId="9" fillId="4" borderId="22" xfId="3" applyNumberFormat="1" applyFont="1" applyFill="1" applyBorder="1" applyAlignment="1">
      <alignment horizontal="center" vertical="center"/>
    </xf>
    <xf numFmtId="164" fontId="9" fillId="4" borderId="22" xfId="2" applyFont="1" applyFill="1" applyBorder="1"/>
    <xf numFmtId="164" fontId="7" fillId="0" borderId="22" xfId="3" applyFont="1" applyBorder="1" applyAlignment="1">
      <alignment horizontal="left"/>
    </xf>
    <xf numFmtId="0" fontId="7" fillId="0" borderId="22" xfId="3" applyNumberFormat="1" applyFont="1" applyBorder="1" applyAlignment="1">
      <alignment horizontal="left"/>
    </xf>
    <xf numFmtId="164" fontId="9" fillId="4" borderId="22" xfId="6" applyFont="1" applyFill="1" applyBorder="1" applyAlignment="1">
      <alignment horizontal="left"/>
    </xf>
    <xf numFmtId="14" fontId="9" fillId="4" borderId="22" xfId="3" quotePrefix="1" applyNumberFormat="1" applyFont="1" applyFill="1" applyBorder="1" applyAlignment="1">
      <alignment horizontal="center" vertical="center"/>
    </xf>
    <xf numFmtId="164" fontId="0" fillId="0" borderId="0" xfId="0" applyNumberFormat="1"/>
    <xf numFmtId="0" fontId="9" fillId="4" borderId="22" xfId="4" applyFont="1" applyFill="1" applyBorder="1"/>
    <xf numFmtId="14" fontId="9" fillId="4" borderId="22" xfId="2" applyNumberFormat="1" applyFont="1" applyFill="1" applyBorder="1" applyAlignment="1">
      <alignment horizontal="center" vertical="center"/>
    </xf>
    <xf numFmtId="164" fontId="9" fillId="0" borderId="26" xfId="2" applyFont="1" applyBorder="1"/>
    <xf numFmtId="164" fontId="9" fillId="4" borderId="22" xfId="4" applyNumberFormat="1" applyFont="1" applyFill="1" applyBorder="1"/>
    <xf numFmtId="164" fontId="9" fillId="0" borderId="22" xfId="3" applyFont="1" applyBorder="1" applyAlignment="1">
      <alignment horizontal="left"/>
    </xf>
    <xf numFmtId="164" fontId="9" fillId="4" borderId="22" xfId="2" applyFont="1" applyFill="1" applyBorder="1" applyAlignment="1">
      <alignment horizontal="left"/>
    </xf>
    <xf numFmtId="164" fontId="7" fillId="0" borderId="1" xfId="3" applyFont="1" applyBorder="1" applyAlignment="1">
      <alignment horizontal="left"/>
    </xf>
    <xf numFmtId="164" fontId="7" fillId="0" borderId="0" xfId="3" applyFont="1" applyBorder="1" applyAlignment="1">
      <alignment horizontal="left"/>
    </xf>
    <xf numFmtId="0" fontId="16" fillId="0" borderId="0" xfId="4" applyFont="1"/>
    <xf numFmtId="168" fontId="9" fillId="4" borderId="22" xfId="2" applyNumberFormat="1" applyFont="1" applyFill="1" applyBorder="1" applyAlignment="1">
      <alignment horizontal="center"/>
    </xf>
    <xf numFmtId="0" fontId="12" fillId="4" borderId="22" xfId="0" applyFont="1" applyFill="1" applyBorder="1"/>
    <xf numFmtId="0" fontId="9" fillId="4" borderId="22" xfId="0" applyFont="1" applyFill="1" applyBorder="1" applyAlignment="1">
      <alignment horizontal="center"/>
    </xf>
    <xf numFmtId="167" fontId="11" fillId="4" borderId="22" xfId="2" applyNumberFormat="1" applyFont="1" applyFill="1" applyBorder="1"/>
    <xf numFmtId="164" fontId="11" fillId="4" borderId="22" xfId="2" applyFont="1" applyFill="1" applyBorder="1"/>
    <xf numFmtId="0" fontId="0" fillId="4" borderId="22" xfId="0" applyFill="1" applyBorder="1" applyAlignment="1">
      <alignment horizontal="center" vertical="center"/>
    </xf>
    <xf numFmtId="49" fontId="11" fillId="4" borderId="22" xfId="0" applyNumberFormat="1" applyFont="1" applyFill="1" applyBorder="1" applyAlignment="1">
      <alignment horizontal="left"/>
    </xf>
    <xf numFmtId="0" fontId="9" fillId="4" borderId="22" xfId="0" applyFont="1" applyFill="1" applyBorder="1" applyAlignment="1">
      <alignment horizontal="left"/>
    </xf>
    <xf numFmtId="166" fontId="9" fillId="4" borderId="22" xfId="1" applyNumberFormat="1" applyFont="1" applyFill="1" applyBorder="1"/>
    <xf numFmtId="0" fontId="9" fillId="4" borderId="22" xfId="0" applyFont="1" applyFill="1" applyBorder="1"/>
    <xf numFmtId="167" fontId="9" fillId="4" borderId="22" xfId="0" applyNumberFormat="1" applyFont="1" applyFill="1" applyBorder="1"/>
    <xf numFmtId="164" fontId="9" fillId="4" borderId="22" xfId="0" applyNumberFormat="1" applyFont="1" applyFill="1" applyBorder="1"/>
    <xf numFmtId="0" fontId="0" fillId="4" borderId="0" xfId="0" applyFill="1"/>
    <xf numFmtId="164" fontId="7" fillId="0" borderId="0" xfId="2"/>
    <xf numFmtId="170" fontId="17" fillId="0" borderId="4" xfId="5" applyNumberFormat="1" applyFont="1" applyFill="1" applyBorder="1" applyAlignment="1">
      <alignment horizontal="center" vertical="center" wrapText="1"/>
    </xf>
    <xf numFmtId="170" fontId="17" fillId="0" borderId="2" xfId="5" applyNumberFormat="1" applyFont="1" applyFill="1" applyBorder="1" applyAlignment="1">
      <alignment horizontal="center" vertical="center" wrapText="1"/>
    </xf>
    <xf numFmtId="0" fontId="7" fillId="0" borderId="0" xfId="4" applyAlignment="1">
      <alignment horizontal="center" vertical="center"/>
    </xf>
    <xf numFmtId="164" fontId="9" fillId="4" borderId="22" xfId="3" applyFont="1" applyFill="1" applyBorder="1" applyAlignment="1">
      <alignment horizontal="center" vertical="center"/>
    </xf>
    <xf numFmtId="0" fontId="9" fillId="4" borderId="22" xfId="4" applyFont="1" applyFill="1" applyBorder="1" applyAlignment="1">
      <alignment horizontal="center" vertical="center"/>
    </xf>
    <xf numFmtId="164" fontId="7" fillId="0" borderId="1" xfId="3" applyFont="1" applyBorder="1" applyAlignment="1">
      <alignment horizontal="center" vertical="center"/>
    </xf>
    <xf numFmtId="164" fontId="7" fillId="0" borderId="0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9" fillId="4" borderId="22" xfId="3" quotePrefix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164" fontId="22" fillId="4" borderId="22" xfId="7" applyNumberFormat="1" applyFont="1" applyFill="1" applyBorder="1" applyAlignment="1">
      <alignment vertical="center"/>
    </xf>
    <xf numFmtId="164" fontId="0" fillId="0" borderId="22" xfId="2" applyFont="1" applyFill="1" applyBorder="1" applyAlignment="1">
      <alignment horizontal="left"/>
    </xf>
    <xf numFmtId="164" fontId="22" fillId="0" borderId="22" xfId="8" applyFont="1" applyBorder="1" applyAlignment="1">
      <alignment vertical="center"/>
    </xf>
    <xf numFmtId="164" fontId="22" fillId="4" borderId="32" xfId="7" applyNumberFormat="1" applyFont="1" applyFill="1" applyBorder="1" applyAlignment="1">
      <alignment vertical="center"/>
    </xf>
    <xf numFmtId="164" fontId="22" fillId="0" borderId="32" xfId="8" applyFont="1" applyBorder="1" applyAlignment="1">
      <alignment vertical="center"/>
    </xf>
    <xf numFmtId="164" fontId="0" fillId="0" borderId="26" xfId="2" applyFont="1" applyFill="1" applyBorder="1" applyAlignment="1">
      <alignment horizontal="left"/>
    </xf>
    <xf numFmtId="0" fontId="7" fillId="0" borderId="22" xfId="0" applyFont="1" applyBorder="1"/>
    <xf numFmtId="164" fontId="0" fillId="0" borderId="3" xfId="2" applyFont="1" applyFill="1" applyBorder="1" applyAlignment="1">
      <alignment horizontal="left"/>
    </xf>
    <xf numFmtId="164" fontId="8" fillId="0" borderId="1" xfId="2" applyFont="1" applyFill="1" applyBorder="1" applyAlignment="1">
      <alignment horizontal="left"/>
    </xf>
    <xf numFmtId="0" fontId="8" fillId="0" borderId="1" xfId="0" applyFont="1" applyBorder="1"/>
    <xf numFmtId="164" fontId="22" fillId="0" borderId="23" xfId="2" applyFont="1" applyBorder="1"/>
    <xf numFmtId="164" fontId="22" fillId="0" borderId="22" xfId="2" applyFont="1" applyBorder="1"/>
    <xf numFmtId="168" fontId="22" fillId="0" borderId="22" xfId="2" applyNumberFormat="1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16" fillId="0" borderId="22" xfId="0" applyFont="1" applyBorder="1" applyAlignment="1">
      <alignment horizontal="center" vertical="center"/>
    </xf>
    <xf numFmtId="0" fontId="22" fillId="0" borderId="22" xfId="0" applyFont="1" applyBorder="1"/>
    <xf numFmtId="166" fontId="22" fillId="0" borderId="22" xfId="1" applyNumberFormat="1" applyFont="1" applyBorder="1"/>
    <xf numFmtId="0" fontId="16" fillId="0" borderId="0" xfId="0" applyFont="1"/>
    <xf numFmtId="164" fontId="18" fillId="0" borderId="23" xfId="2" applyFont="1" applyFill="1" applyBorder="1"/>
    <xf numFmtId="164" fontId="18" fillId="0" borderId="22" xfId="2" applyFont="1" applyFill="1" applyBorder="1"/>
    <xf numFmtId="0" fontId="19" fillId="0" borderId="22" xfId="0" applyFont="1" applyBorder="1"/>
    <xf numFmtId="168" fontId="18" fillId="0" borderId="22" xfId="2" applyNumberFormat="1" applyFont="1" applyFill="1" applyBorder="1" applyAlignment="1">
      <alignment horizontal="center"/>
    </xf>
    <xf numFmtId="0" fontId="20" fillId="0" borderId="22" xfId="0" applyFont="1" applyBorder="1" applyAlignment="1">
      <alignment horizontal="center"/>
    </xf>
    <xf numFmtId="167" fontId="19" fillId="0" borderId="22" xfId="2" applyNumberFormat="1" applyFont="1" applyFill="1" applyBorder="1"/>
    <xf numFmtId="164" fontId="19" fillId="0" borderId="22" xfId="2" applyFont="1" applyFill="1" applyBorder="1"/>
    <xf numFmtId="0" fontId="20" fillId="0" borderId="22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/>
    </xf>
    <xf numFmtId="0" fontId="18" fillId="0" borderId="22" xfId="0" applyFont="1" applyBorder="1"/>
    <xf numFmtId="166" fontId="18" fillId="0" borderId="22" xfId="1" applyNumberFormat="1" applyFont="1" applyFill="1" applyBorder="1"/>
    <xf numFmtId="167" fontId="18" fillId="0" borderId="22" xfId="0" applyNumberFormat="1" applyFont="1" applyBorder="1"/>
    <xf numFmtId="0" fontId="20" fillId="0" borderId="0" xfId="0" applyFont="1"/>
    <xf numFmtId="0" fontId="0" fillId="0" borderId="33" xfId="0" applyBorder="1"/>
    <xf numFmtId="164" fontId="0" fillId="0" borderId="22" xfId="2" applyFont="1" applyBorder="1" applyAlignment="1">
      <alignment horizontal="left"/>
    </xf>
    <xf numFmtId="164" fontId="9" fillId="0" borderId="34" xfId="2" applyFont="1" applyBorder="1"/>
    <xf numFmtId="164" fontId="9" fillId="0" borderId="35" xfId="2" applyFont="1" applyBorder="1"/>
    <xf numFmtId="164" fontId="9" fillId="0" borderId="27" xfId="0" applyNumberFormat="1" applyFont="1" applyBorder="1"/>
    <xf numFmtId="168" fontId="9" fillId="0" borderId="27" xfId="2" applyNumberFormat="1" applyFont="1" applyBorder="1"/>
    <xf numFmtId="168" fontId="9" fillId="0" borderId="27" xfId="2" applyNumberFormat="1" applyFont="1" applyBorder="1" applyAlignment="1">
      <alignment horizontal="center" vertical="center"/>
    </xf>
    <xf numFmtId="0" fontId="9" fillId="0" borderId="36" xfId="0" applyFont="1" applyBorder="1"/>
    <xf numFmtId="0" fontId="9" fillId="0" borderId="27" xfId="0" applyFont="1" applyBorder="1" applyAlignment="1">
      <alignment horizontal="center" vertical="center"/>
    </xf>
    <xf numFmtId="167" fontId="11" fillId="0" borderId="27" xfId="2" applyNumberFormat="1" applyFont="1" applyBorder="1"/>
    <xf numFmtId="164" fontId="0" fillId="0" borderId="27" xfId="2" applyFont="1" applyBorder="1" applyAlignment="1">
      <alignment horizontal="left"/>
    </xf>
    <xf numFmtId="14" fontId="9" fillId="0" borderId="27" xfId="0" applyNumberFormat="1" applyFont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164" fontId="0" fillId="0" borderId="27" xfId="0" applyNumberFormat="1" applyBorder="1"/>
    <xf numFmtId="0" fontId="9" fillId="0" borderId="27" xfId="0" applyFont="1" applyBorder="1" applyAlignment="1">
      <alignment horizontal="center"/>
    </xf>
    <xf numFmtId="14" fontId="9" fillId="0" borderId="27" xfId="0" applyNumberFormat="1" applyFont="1" applyBorder="1"/>
    <xf numFmtId="164" fontId="9" fillId="0" borderId="21" xfId="2" applyFont="1" applyBorder="1"/>
    <xf numFmtId="164" fontId="9" fillId="0" borderId="22" xfId="0" applyNumberFormat="1" applyFont="1" applyBorder="1"/>
    <xf numFmtId="168" fontId="9" fillId="0" borderId="22" xfId="2" applyNumberFormat="1" applyFont="1" applyBorder="1"/>
    <xf numFmtId="14" fontId="9" fillId="0" borderId="22" xfId="0" applyNumberFormat="1" applyFont="1" applyBorder="1" applyAlignment="1">
      <alignment horizontal="left" vertical="center"/>
    </xf>
    <xf numFmtId="164" fontId="0" fillId="0" borderId="22" xfId="0" applyNumberFormat="1" applyBorder="1"/>
    <xf numFmtId="14" fontId="9" fillId="0" borderId="22" xfId="0" applyNumberFormat="1" applyFont="1" applyBorder="1"/>
    <xf numFmtId="0" fontId="0" fillId="0" borderId="37" xfId="0" applyBorder="1"/>
    <xf numFmtId="14" fontId="19" fillId="0" borderId="22" xfId="0" applyNumberFormat="1" applyFont="1" applyBorder="1" applyAlignment="1">
      <alignment horizontal="left" vertical="center"/>
    </xf>
    <xf numFmtId="0" fontId="0" fillId="0" borderId="38" xfId="0" applyBorder="1" applyAlignment="1">
      <alignment horizontal="center"/>
    </xf>
    <xf numFmtId="0" fontId="0" fillId="0" borderId="39" xfId="0" applyBorder="1"/>
    <xf numFmtId="164" fontId="9" fillId="0" borderId="33" xfId="0" applyNumberFormat="1" applyFont="1" applyBorder="1"/>
    <xf numFmtId="168" fontId="0" fillId="0" borderId="33" xfId="2" applyNumberFormat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12" fillId="0" borderId="33" xfId="0" applyFont="1" applyBorder="1"/>
    <xf numFmtId="167" fontId="11" fillId="0" borderId="33" xfId="2" applyNumberFormat="1" applyFont="1" applyBorder="1"/>
    <xf numFmtId="0" fontId="9" fillId="0" borderId="40" xfId="0" applyFont="1" applyBorder="1"/>
    <xf numFmtId="0" fontId="9" fillId="0" borderId="33" xfId="0" applyFont="1" applyBorder="1" applyAlignment="1">
      <alignment horizontal="center"/>
    </xf>
    <xf numFmtId="0" fontId="9" fillId="0" borderId="33" xfId="0" applyFont="1" applyBorder="1"/>
    <xf numFmtId="164" fontId="9" fillId="0" borderId="33" xfId="2" applyFont="1" applyBorder="1"/>
    <xf numFmtId="164" fontId="22" fillId="0" borderId="21" xfId="2" applyFont="1" applyBorder="1"/>
    <xf numFmtId="164" fontId="22" fillId="0" borderId="22" xfId="0" applyNumberFormat="1" applyFont="1" applyBorder="1"/>
    <xf numFmtId="168" fontId="22" fillId="0" borderId="22" xfId="2" applyNumberFormat="1" applyFont="1" applyBorder="1"/>
    <xf numFmtId="164" fontId="16" fillId="0" borderId="22" xfId="2" applyFont="1" applyBorder="1" applyAlignment="1">
      <alignment horizontal="left"/>
    </xf>
    <xf numFmtId="14" fontId="22" fillId="0" borderId="22" xfId="0" applyNumberFormat="1" applyFont="1" applyBorder="1" applyAlignment="1">
      <alignment horizontal="left" vertical="center"/>
    </xf>
    <xf numFmtId="164" fontId="16" fillId="0" borderId="22" xfId="0" applyNumberFormat="1" applyFont="1" applyBorder="1"/>
    <xf numFmtId="164" fontId="7" fillId="0" borderId="22" xfId="2" applyFont="1" applyBorder="1" applyAlignment="1">
      <alignment horizontal="left"/>
    </xf>
    <xf numFmtId="0" fontId="0" fillId="0" borderId="26" xfId="0" applyBorder="1"/>
    <xf numFmtId="164" fontId="0" fillId="0" borderId="26" xfId="2" applyFont="1" applyBorder="1"/>
    <xf numFmtId="164" fontId="9" fillId="0" borderId="41" xfId="2" applyFont="1" applyBorder="1"/>
    <xf numFmtId="164" fontId="9" fillId="0" borderId="42" xfId="2" applyFont="1" applyBorder="1"/>
    <xf numFmtId="164" fontId="9" fillId="0" borderId="26" xfId="0" applyNumberFormat="1" applyFont="1" applyBorder="1"/>
    <xf numFmtId="168" fontId="9" fillId="0" borderId="26" xfId="2" applyNumberFormat="1" applyFont="1" applyBorder="1"/>
    <xf numFmtId="168" fontId="9" fillId="0" borderId="26" xfId="2" applyNumberFormat="1" applyFont="1" applyBorder="1" applyAlignment="1">
      <alignment horizontal="center" vertical="center"/>
    </xf>
    <xf numFmtId="0" fontId="9" fillId="0" borderId="43" xfId="0" applyFont="1" applyBorder="1"/>
    <xf numFmtId="0" fontId="9" fillId="0" borderId="26" xfId="0" applyFont="1" applyBorder="1" applyAlignment="1">
      <alignment horizontal="center" vertical="center"/>
    </xf>
    <xf numFmtId="167" fontId="11" fillId="0" borderId="26" xfId="2" applyNumberFormat="1" applyFont="1" applyBorder="1"/>
    <xf numFmtId="164" fontId="0" fillId="0" borderId="26" xfId="2" applyFont="1" applyBorder="1" applyAlignment="1">
      <alignment horizontal="left"/>
    </xf>
    <xf numFmtId="14" fontId="9" fillId="0" borderId="26" xfId="0" applyNumberFormat="1" applyFont="1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164" fontId="0" fillId="0" borderId="26" xfId="0" applyNumberFormat="1" applyBorder="1"/>
    <xf numFmtId="0" fontId="9" fillId="0" borderId="26" xfId="0" applyFont="1" applyBorder="1"/>
    <xf numFmtId="0" fontId="9" fillId="0" borderId="26" xfId="0" applyFont="1" applyBorder="1" applyAlignment="1">
      <alignment horizontal="center"/>
    </xf>
    <xf numFmtId="14" fontId="9" fillId="0" borderId="26" xfId="0" applyNumberFormat="1" applyFont="1" applyBorder="1"/>
    <xf numFmtId="166" fontId="9" fillId="0" borderId="26" xfId="1" applyNumberFormat="1" applyFont="1" applyBorder="1"/>
    <xf numFmtId="167" fontId="9" fillId="0" borderId="26" xfId="0" applyNumberFormat="1" applyFont="1" applyBorder="1"/>
    <xf numFmtId="0" fontId="5" fillId="0" borderId="27" xfId="0" applyFont="1" applyBorder="1" applyAlignment="1">
      <alignment horizontal="center" vertical="center"/>
    </xf>
    <xf numFmtId="168" fontId="9" fillId="4" borderId="22" xfId="3" applyNumberFormat="1" applyFont="1" applyFill="1" applyBorder="1" applyAlignment="1">
      <alignment horizontal="left"/>
    </xf>
    <xf numFmtId="168" fontId="9" fillId="4" borderId="22" xfId="4" applyNumberFormat="1" applyFont="1" applyFill="1" applyBorder="1"/>
    <xf numFmtId="0" fontId="23" fillId="0" borderId="0" xfId="0" applyFont="1"/>
    <xf numFmtId="0" fontId="24" fillId="11" borderId="0" xfId="0" applyFont="1" applyFill="1" applyAlignment="1">
      <alignment horizontal="left"/>
    </xf>
    <xf numFmtId="0" fontId="24" fillId="0" borderId="0" xfId="0" applyFont="1"/>
    <xf numFmtId="0" fontId="25" fillId="12" borderId="0" xfId="0" applyFont="1" applyFill="1"/>
    <xf numFmtId="0" fontId="26" fillId="13" borderId="0" xfId="0" applyFont="1" applyFill="1"/>
    <xf numFmtId="164" fontId="27" fillId="0" borderId="0" xfId="0" applyNumberFormat="1" applyFont="1"/>
    <xf numFmtId="0" fontId="26" fillId="0" borderId="44" xfId="0" applyFont="1" applyBorder="1"/>
    <xf numFmtId="0" fontId="26" fillId="13" borderId="44" xfId="0" applyFont="1" applyFill="1" applyBorder="1"/>
    <xf numFmtId="0" fontId="26" fillId="0" borderId="0" xfId="0" applyFont="1"/>
    <xf numFmtId="0" fontId="26" fillId="0" borderId="45" xfId="0" applyFont="1" applyBorder="1" applyAlignment="1">
      <alignment horizontal="center" vertical="center" wrapText="1"/>
    </xf>
    <xf numFmtId="0" fontId="26" fillId="15" borderId="0" xfId="0" applyFont="1" applyFill="1" applyAlignment="1">
      <alignment horizontal="center" vertical="center" wrapText="1"/>
    </xf>
    <xf numFmtId="0" fontId="23" fillId="0" borderId="50" xfId="0" applyFont="1" applyBorder="1"/>
    <xf numFmtId="0" fontId="26" fillId="0" borderId="45" xfId="0" applyFont="1" applyBorder="1" applyAlignment="1">
      <alignment horizontal="center" vertical="center"/>
    </xf>
    <xf numFmtId="0" fontId="26" fillId="0" borderId="49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3" fillId="0" borderId="51" xfId="0" applyFont="1" applyBorder="1"/>
    <xf numFmtId="0" fontId="23" fillId="16" borderId="49" xfId="0" applyFont="1" applyFill="1" applyBorder="1"/>
    <xf numFmtId="165" fontId="23" fillId="16" borderId="49" xfId="0" applyNumberFormat="1" applyFont="1" applyFill="1" applyBorder="1"/>
    <xf numFmtId="164" fontId="23" fillId="13" borderId="0" xfId="0" applyNumberFormat="1" applyFont="1" applyFill="1"/>
    <xf numFmtId="164" fontId="23" fillId="13" borderId="49" xfId="0" applyNumberFormat="1" applyFont="1" applyFill="1" applyBorder="1"/>
    <xf numFmtId="164" fontId="23" fillId="0" borderId="0" xfId="0" applyNumberFormat="1" applyFont="1"/>
    <xf numFmtId="0" fontId="23" fillId="0" borderId="49" xfId="0" applyFont="1" applyBorder="1"/>
    <xf numFmtId="165" fontId="23" fillId="0" borderId="49" xfId="0" applyNumberFormat="1" applyFont="1" applyBorder="1"/>
    <xf numFmtId="164" fontId="23" fillId="0" borderId="49" xfId="0" applyNumberFormat="1" applyFont="1" applyBorder="1"/>
    <xf numFmtId="0" fontId="26" fillId="0" borderId="49" xfId="0" applyFont="1" applyBorder="1"/>
    <xf numFmtId="0" fontId="23" fillId="17" borderId="49" xfId="0" applyFont="1" applyFill="1" applyBorder="1"/>
    <xf numFmtId="165" fontId="23" fillId="17" borderId="49" xfId="0" applyNumberFormat="1" applyFont="1" applyFill="1" applyBorder="1"/>
    <xf numFmtId="164" fontId="23" fillId="13" borderId="49" xfId="0" applyNumberFormat="1" applyFont="1" applyFill="1" applyBorder="1" applyAlignment="1">
      <alignment horizontal="right" wrapText="1"/>
    </xf>
    <xf numFmtId="164" fontId="29" fillId="13" borderId="48" xfId="0" applyNumberFormat="1" applyFont="1" applyFill="1" applyBorder="1"/>
    <xf numFmtId="164" fontId="23" fillId="13" borderId="49" xfId="0" applyNumberFormat="1" applyFont="1" applyFill="1" applyBorder="1" applyAlignment="1">
      <alignment horizontal="right"/>
    </xf>
    <xf numFmtId="164" fontId="29" fillId="13" borderId="52" xfId="0" applyNumberFormat="1" applyFont="1" applyFill="1" applyBorder="1"/>
    <xf numFmtId="164" fontId="29" fillId="13" borderId="51" xfId="0" applyNumberFormat="1" applyFont="1" applyFill="1" applyBorder="1"/>
    <xf numFmtId="164" fontId="23" fillId="17" borderId="49" xfId="0" applyNumberFormat="1" applyFont="1" applyFill="1" applyBorder="1"/>
    <xf numFmtId="0" fontId="23" fillId="17" borderId="0" xfId="0" applyFont="1" applyFill="1"/>
    <xf numFmtId="164" fontId="23" fillId="17" borderId="0" xfId="0" applyNumberFormat="1" applyFont="1" applyFill="1"/>
    <xf numFmtId="0" fontId="26" fillId="14" borderId="46" xfId="0" applyFont="1" applyFill="1" applyBorder="1" applyAlignment="1">
      <alignment horizontal="center" vertical="center" wrapText="1"/>
    </xf>
    <xf numFmtId="164" fontId="23" fillId="0" borderId="0" xfId="2" applyFont="1"/>
    <xf numFmtId="164" fontId="23" fillId="17" borderId="0" xfId="2" applyFont="1" applyFill="1" applyBorder="1"/>
    <xf numFmtId="164" fontId="0" fillId="0" borderId="0" xfId="2" applyFont="1" applyAlignment="1"/>
    <xf numFmtId="164" fontId="26" fillId="0" borderId="0" xfId="0" applyNumberFormat="1" applyFont="1" applyAlignment="1">
      <alignment horizontal="center"/>
    </xf>
    <xf numFmtId="167" fontId="7" fillId="0" borderId="0" xfId="4" applyNumberFormat="1"/>
    <xf numFmtId="0" fontId="16" fillId="0" borderId="0" xfId="4" applyFont="1" applyAlignment="1">
      <alignment horizontal="left"/>
    </xf>
    <xf numFmtId="164" fontId="16" fillId="0" borderId="0" xfId="4" applyNumberFormat="1" applyFont="1"/>
    <xf numFmtId="170" fontId="16" fillId="0" borderId="0" xfId="5" applyNumberFormat="1" applyFont="1"/>
    <xf numFmtId="0" fontId="30" fillId="4" borderId="0" xfId="4" applyFont="1" applyFill="1"/>
    <xf numFmtId="0" fontId="30" fillId="0" borderId="0" xfId="4" applyFont="1"/>
    <xf numFmtId="170" fontId="30" fillId="0" borderId="0" xfId="5" applyNumberFormat="1" applyFont="1"/>
    <xf numFmtId="0" fontId="16" fillId="4" borderId="0" xfId="4" applyFont="1" applyFill="1"/>
    <xf numFmtId="0" fontId="5" fillId="4" borderId="2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3" fontId="32" fillId="0" borderId="2" xfId="1" applyFont="1" applyFill="1" applyBorder="1" applyAlignment="1">
      <alignment horizontal="left" vertical="center"/>
    </xf>
    <xf numFmtId="164" fontId="17" fillId="0" borderId="22" xfId="0" applyNumberFormat="1" applyFont="1" applyBorder="1"/>
    <xf numFmtId="164" fontId="17" fillId="4" borderId="22" xfId="3" applyFont="1" applyFill="1" applyBorder="1" applyAlignment="1">
      <alignment horizontal="left"/>
    </xf>
    <xf numFmtId="0" fontId="22" fillId="4" borderId="3" xfId="4" applyFont="1" applyFill="1" applyBorder="1" applyAlignment="1">
      <alignment horizontal="left" vertical="center"/>
    </xf>
    <xf numFmtId="0" fontId="22" fillId="4" borderId="3" xfId="0" applyFont="1" applyFill="1" applyBorder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31" fillId="4" borderId="3" xfId="4" applyFont="1" applyFill="1" applyBorder="1" applyAlignment="1">
      <alignment horizontal="left" vertical="center"/>
    </xf>
    <xf numFmtId="164" fontId="22" fillId="4" borderId="3" xfId="2" applyFont="1" applyFill="1" applyBorder="1" applyAlignment="1">
      <alignment horizontal="left" vertical="center"/>
    </xf>
    <xf numFmtId="0" fontId="9" fillId="5" borderId="1" xfId="4" applyFont="1" applyFill="1" applyBorder="1" applyAlignment="1">
      <alignment horizontal="center" vertical="center"/>
    </xf>
    <xf numFmtId="164" fontId="9" fillId="5" borderId="1" xfId="2" applyFont="1" applyFill="1" applyBorder="1" applyAlignment="1">
      <alignment horizontal="center" vertical="center"/>
    </xf>
    <xf numFmtId="168" fontId="9" fillId="4" borderId="22" xfId="2" applyNumberFormat="1" applyFont="1" applyFill="1" applyBorder="1" applyAlignment="1">
      <alignment horizontal="left"/>
    </xf>
    <xf numFmtId="164" fontId="0" fillId="0" borderId="22" xfId="2" applyFont="1" applyBorder="1"/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0" borderId="37" xfId="0" applyNumberFormat="1" applyBorder="1"/>
    <xf numFmtId="164" fontId="0" fillId="2" borderId="22" xfId="0" applyNumberFormat="1" applyFill="1" applyBorder="1"/>
    <xf numFmtId="0" fontId="12" fillId="2" borderId="22" xfId="0" applyFont="1" applyFill="1" applyBorder="1"/>
    <xf numFmtId="0" fontId="9" fillId="2" borderId="22" xfId="0" applyFont="1" applyFill="1" applyBorder="1" applyAlignment="1">
      <alignment horizontal="center"/>
    </xf>
    <xf numFmtId="14" fontId="9" fillId="2" borderId="22" xfId="0" applyNumberFormat="1" applyFont="1" applyFill="1" applyBorder="1"/>
    <xf numFmtId="0" fontId="9" fillId="2" borderId="22" xfId="0" applyFont="1" applyFill="1" applyBorder="1"/>
    <xf numFmtId="164" fontId="9" fillId="2" borderId="26" xfId="3" applyFont="1" applyFill="1" applyBorder="1" applyAlignment="1">
      <alignment horizontal="left"/>
    </xf>
    <xf numFmtId="166" fontId="9" fillId="2" borderId="22" xfId="1" applyNumberFormat="1" applyFont="1" applyFill="1" applyBorder="1"/>
    <xf numFmtId="164" fontId="9" fillId="2" borderId="26" xfId="2" applyFont="1" applyFill="1" applyBorder="1"/>
    <xf numFmtId="167" fontId="9" fillId="2" borderId="26" xfId="0" applyNumberFormat="1" applyFont="1" applyFill="1" applyBorder="1"/>
    <xf numFmtId="166" fontId="9" fillId="2" borderId="26" xfId="1" applyNumberFormat="1" applyFont="1" applyFill="1" applyBorder="1"/>
    <xf numFmtId="14" fontId="9" fillId="18" borderId="22" xfId="2" applyNumberFormat="1" applyFont="1" applyFill="1" applyBorder="1" applyAlignment="1">
      <alignment horizontal="center"/>
    </xf>
    <xf numFmtId="164" fontId="9" fillId="19" borderId="22" xfId="3" applyFont="1" applyFill="1" applyBorder="1" applyAlignment="1">
      <alignment horizontal="left"/>
    </xf>
    <xf numFmtId="168" fontId="9" fillId="19" borderId="22" xfId="3" applyNumberFormat="1" applyFont="1" applyFill="1" applyBorder="1" applyAlignment="1">
      <alignment horizontal="left"/>
    </xf>
    <xf numFmtId="164" fontId="9" fillId="19" borderId="22" xfId="6" applyFont="1" applyFill="1" applyBorder="1" applyAlignment="1">
      <alignment horizontal="left"/>
    </xf>
    <xf numFmtId="164" fontId="9" fillId="19" borderId="22" xfId="3" applyFont="1" applyFill="1" applyBorder="1" applyAlignment="1">
      <alignment horizontal="center" vertical="center"/>
    </xf>
    <xf numFmtId="14" fontId="9" fillId="19" borderId="22" xfId="3" applyNumberFormat="1" applyFont="1" applyFill="1" applyBorder="1" applyAlignment="1">
      <alignment horizontal="center" vertical="center"/>
    </xf>
    <xf numFmtId="164" fontId="9" fillId="19" borderId="22" xfId="2" applyFont="1" applyFill="1" applyBorder="1"/>
    <xf numFmtId="164" fontId="7" fillId="19" borderId="22" xfId="3" applyFont="1" applyFill="1" applyBorder="1" applyAlignment="1">
      <alignment horizontal="left"/>
    </xf>
    <xf numFmtId="164" fontId="22" fillId="19" borderId="32" xfId="7" applyNumberFormat="1" applyFont="1" applyFill="1" applyBorder="1" applyAlignment="1">
      <alignment vertical="center"/>
    </xf>
    <xf numFmtId="164" fontId="0" fillId="19" borderId="22" xfId="2" applyFont="1" applyFill="1" applyBorder="1" applyAlignment="1">
      <alignment horizontal="left"/>
    </xf>
    <xf numFmtId="164" fontId="22" fillId="19" borderId="32" xfId="8" applyFont="1" applyFill="1" applyBorder="1" applyAlignment="1">
      <alignment vertical="center"/>
    </xf>
    <xf numFmtId="164" fontId="0" fillId="19" borderId="26" xfId="2" applyFont="1" applyFill="1" applyBorder="1" applyAlignment="1">
      <alignment horizontal="left"/>
    </xf>
    <xf numFmtId="0" fontId="0" fillId="19" borderId="22" xfId="0" applyFill="1" applyBorder="1"/>
    <xf numFmtId="0" fontId="0" fillId="19" borderId="0" xfId="0" applyFill="1"/>
    <xf numFmtId="164" fontId="0" fillId="19" borderId="0" xfId="0" applyNumberFormat="1" applyFill="1"/>
    <xf numFmtId="14" fontId="9" fillId="19" borderId="22" xfId="3" quotePrefix="1" applyNumberFormat="1" applyFont="1" applyFill="1" applyBorder="1" applyAlignment="1">
      <alignment horizontal="center" vertical="center"/>
    </xf>
    <xf numFmtId="0" fontId="7" fillId="19" borderId="22" xfId="0" applyFont="1" applyFill="1" applyBorder="1"/>
    <xf numFmtId="164" fontId="9" fillId="19" borderId="26" xfId="3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4" fontId="9" fillId="4" borderId="34" xfId="2" applyFont="1" applyFill="1" applyBorder="1"/>
    <xf numFmtId="164" fontId="9" fillId="4" borderId="35" xfId="2" applyFont="1" applyFill="1" applyBorder="1"/>
    <xf numFmtId="164" fontId="9" fillId="4" borderId="27" xfId="2" applyFont="1" applyFill="1" applyBorder="1"/>
    <xf numFmtId="164" fontId="9" fillId="4" borderId="27" xfId="0" applyNumberFormat="1" applyFont="1" applyFill="1" applyBorder="1"/>
    <xf numFmtId="168" fontId="9" fillId="4" borderId="27" xfId="2" applyNumberFormat="1" applyFont="1" applyFill="1" applyBorder="1"/>
    <xf numFmtId="168" fontId="9" fillId="4" borderId="27" xfId="2" applyNumberFormat="1" applyFont="1" applyFill="1" applyBorder="1" applyAlignment="1">
      <alignment horizontal="center" vertical="center"/>
    </xf>
    <xf numFmtId="0" fontId="9" fillId="4" borderId="36" xfId="0" applyFont="1" applyFill="1" applyBorder="1"/>
    <xf numFmtId="0" fontId="9" fillId="4" borderId="27" xfId="0" applyFont="1" applyFill="1" applyBorder="1" applyAlignment="1">
      <alignment horizontal="center" vertical="center"/>
    </xf>
    <xf numFmtId="167" fontId="11" fillId="4" borderId="27" xfId="2" applyNumberFormat="1" applyFont="1" applyFill="1" applyBorder="1"/>
    <xf numFmtId="166" fontId="9" fillId="4" borderId="26" xfId="1" applyNumberFormat="1" applyFont="1" applyFill="1" applyBorder="1"/>
    <xf numFmtId="164" fontId="9" fillId="4" borderId="26" xfId="2" applyFont="1" applyFill="1" applyBorder="1"/>
    <xf numFmtId="167" fontId="9" fillId="4" borderId="26" xfId="0" applyNumberFormat="1" applyFont="1" applyFill="1" applyBorder="1"/>
    <xf numFmtId="164" fontId="9" fillId="4" borderId="41" xfId="2" applyFont="1" applyFill="1" applyBorder="1"/>
    <xf numFmtId="164" fontId="9" fillId="4" borderId="42" xfId="2" applyFont="1" applyFill="1" applyBorder="1"/>
    <xf numFmtId="164" fontId="9" fillId="4" borderId="26" xfId="0" applyNumberFormat="1" applyFont="1" applyFill="1" applyBorder="1"/>
    <xf numFmtId="168" fontId="9" fillId="4" borderId="26" xfId="2" applyNumberFormat="1" applyFont="1" applyFill="1" applyBorder="1"/>
    <xf numFmtId="168" fontId="9" fillId="4" borderId="26" xfId="2" applyNumberFormat="1" applyFont="1" applyFill="1" applyBorder="1" applyAlignment="1">
      <alignment horizontal="center" vertical="center"/>
    </xf>
    <xf numFmtId="0" fontId="9" fillId="4" borderId="43" xfId="0" applyFont="1" applyFill="1" applyBorder="1"/>
    <xf numFmtId="0" fontId="9" fillId="4" borderId="26" xfId="0" applyFont="1" applyFill="1" applyBorder="1" applyAlignment="1">
      <alignment horizontal="center" vertical="center"/>
    </xf>
    <xf numFmtId="167" fontId="11" fillId="4" borderId="26" xfId="2" applyNumberFormat="1" applyFont="1" applyFill="1" applyBorder="1"/>
    <xf numFmtId="164" fontId="0" fillId="4" borderId="26" xfId="2" applyFont="1" applyFill="1" applyBorder="1" applyAlignment="1">
      <alignment horizontal="left"/>
    </xf>
    <xf numFmtId="14" fontId="9" fillId="4" borderId="26" xfId="0" applyNumberFormat="1" applyFont="1" applyFill="1" applyBorder="1" applyAlignment="1">
      <alignment horizontal="left" vertical="center"/>
    </xf>
    <xf numFmtId="0" fontId="0" fillId="4" borderId="26" xfId="0" applyFill="1" applyBorder="1" applyAlignment="1">
      <alignment horizontal="center" vertical="center"/>
    </xf>
    <xf numFmtId="164" fontId="0" fillId="4" borderId="26" xfId="0" applyNumberFormat="1" applyFill="1" applyBorder="1"/>
    <xf numFmtId="0" fontId="9" fillId="4" borderId="26" xfId="0" applyFont="1" applyFill="1" applyBorder="1"/>
    <xf numFmtId="0" fontId="9" fillId="4" borderId="26" xfId="0" applyFont="1" applyFill="1" applyBorder="1" applyAlignment="1">
      <alignment horizontal="center"/>
    </xf>
    <xf numFmtId="14" fontId="9" fillId="4" borderId="26" xfId="0" applyNumberFormat="1" applyFont="1" applyFill="1" applyBorder="1"/>
    <xf numFmtId="164" fontId="9" fillId="4" borderId="21" xfId="2" applyFont="1" applyFill="1" applyBorder="1"/>
    <xf numFmtId="164" fontId="9" fillId="4" borderId="23" xfId="2" applyFont="1" applyFill="1" applyBorder="1"/>
    <xf numFmtId="168" fontId="9" fillId="4" borderId="22" xfId="2" applyNumberFormat="1" applyFont="1" applyFill="1" applyBorder="1"/>
    <xf numFmtId="164" fontId="0" fillId="4" borderId="22" xfId="2" applyFont="1" applyFill="1" applyBorder="1" applyAlignment="1">
      <alignment horizontal="left"/>
    </xf>
    <xf numFmtId="14" fontId="9" fillId="4" borderId="22" xfId="0" applyNumberFormat="1" applyFont="1" applyFill="1" applyBorder="1" applyAlignment="1">
      <alignment horizontal="left" vertical="center"/>
    </xf>
    <xf numFmtId="164" fontId="0" fillId="4" borderId="22" xfId="0" applyNumberFormat="1" applyFill="1" applyBorder="1"/>
    <xf numFmtId="14" fontId="9" fillId="4" borderId="22" xfId="0" applyNumberFormat="1" applyFont="1" applyFill="1" applyBorder="1"/>
    <xf numFmtId="0" fontId="5" fillId="4" borderId="26" xfId="0" applyFont="1" applyFill="1" applyBorder="1" applyAlignment="1">
      <alignment horizontal="center" vertical="center"/>
    </xf>
    <xf numFmtId="0" fontId="13" fillId="20" borderId="4" xfId="0" applyFont="1" applyFill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 wrapText="1"/>
    </xf>
    <xf numFmtId="0" fontId="13" fillId="20" borderId="2" xfId="0" applyFont="1" applyFill="1" applyBorder="1" applyAlignment="1">
      <alignment horizontal="center" vertical="center" wrapText="1"/>
    </xf>
    <xf numFmtId="0" fontId="13" fillId="20" borderId="2" xfId="0" applyFont="1" applyFill="1" applyBorder="1" applyAlignment="1">
      <alignment horizontal="center" vertical="center"/>
    </xf>
    <xf numFmtId="0" fontId="5" fillId="4" borderId="54" xfId="0" applyFont="1" applyFill="1" applyBorder="1" applyAlignment="1">
      <alignment horizontal="center" vertical="center"/>
    </xf>
    <xf numFmtId="43" fontId="32" fillId="4" borderId="3" xfId="1" applyFont="1" applyFill="1" applyBorder="1" applyAlignment="1">
      <alignment horizontal="left" vertical="center"/>
    </xf>
    <xf numFmtId="0" fontId="5" fillId="4" borderId="5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8" fontId="9" fillId="4" borderId="3" xfId="2" applyNumberFormat="1" applyFont="1" applyFill="1" applyBorder="1"/>
    <xf numFmtId="0" fontId="8" fillId="20" borderId="1" xfId="0" applyFont="1" applyFill="1" applyBorder="1"/>
    <xf numFmtId="168" fontId="8" fillId="20" borderId="1" xfId="2" applyNumberFormat="1" applyFont="1" applyFill="1" applyBorder="1"/>
    <xf numFmtId="0" fontId="17" fillId="20" borderId="1" xfId="0" applyFont="1" applyFill="1" applyBorder="1"/>
    <xf numFmtId="0" fontId="17" fillId="20" borderId="1" xfId="0" applyFont="1" applyFill="1" applyBorder="1" applyAlignment="1">
      <alignment horizontal="center"/>
    </xf>
    <xf numFmtId="167" fontId="17" fillId="20" borderId="1" xfId="0" applyNumberFormat="1" applyFont="1" applyFill="1" applyBorder="1"/>
    <xf numFmtId="164" fontId="17" fillId="20" borderId="1" xfId="2" applyFont="1" applyFill="1" applyBorder="1"/>
    <xf numFmtId="168" fontId="17" fillId="20" borderId="1" xfId="2" applyNumberFormat="1" applyFont="1" applyFill="1" applyBorder="1"/>
    <xf numFmtId="43" fontId="9" fillId="4" borderId="26" xfId="1" applyFont="1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/>
    </xf>
    <xf numFmtId="0" fontId="28" fillId="0" borderId="47" xfId="0" applyFont="1" applyBorder="1"/>
    <xf numFmtId="0" fontId="28" fillId="0" borderId="48" xfId="0" applyFont="1" applyBorder="1"/>
    <xf numFmtId="170" fontId="17" fillId="9" borderId="2" xfId="5" applyNumberFormat="1" applyFont="1" applyFill="1" applyBorder="1" applyAlignment="1">
      <alignment horizontal="center" vertical="center" wrapText="1"/>
    </xf>
    <xf numFmtId="170" fontId="17" fillId="9" borderId="4" xfId="5" applyNumberFormat="1" applyFont="1" applyFill="1" applyBorder="1" applyAlignment="1">
      <alignment horizontal="center" vertical="center" wrapText="1"/>
    </xf>
    <xf numFmtId="170" fontId="17" fillId="8" borderId="2" xfId="5" applyNumberFormat="1" applyFont="1" applyFill="1" applyBorder="1" applyAlignment="1">
      <alignment horizontal="center" vertical="center" wrapText="1"/>
    </xf>
    <xf numFmtId="170" fontId="17" fillId="8" borderId="4" xfId="5" applyNumberFormat="1" applyFont="1" applyFill="1" applyBorder="1" applyAlignment="1">
      <alignment horizontal="center" vertical="center" wrapText="1"/>
    </xf>
    <xf numFmtId="165" fontId="17" fillId="0" borderId="15" xfId="5" applyFont="1" applyFill="1" applyBorder="1" applyAlignment="1">
      <alignment horizontal="center"/>
    </xf>
    <xf numFmtId="165" fontId="17" fillId="0" borderId="16" xfId="5" applyFont="1" applyFill="1" applyBorder="1" applyAlignment="1">
      <alignment horizontal="center"/>
    </xf>
    <xf numFmtId="165" fontId="17" fillId="0" borderId="17" xfId="5" applyFont="1" applyFill="1" applyBorder="1" applyAlignment="1">
      <alignment horizontal="center"/>
    </xf>
    <xf numFmtId="165" fontId="17" fillId="0" borderId="14" xfId="5" applyFont="1" applyFill="1" applyBorder="1" applyAlignment="1">
      <alignment horizontal="center" vertical="center" wrapText="1"/>
    </xf>
    <xf numFmtId="165" fontId="17" fillId="0" borderId="3" xfId="5" applyFont="1" applyFill="1" applyBorder="1" applyAlignment="1">
      <alignment horizontal="center" vertical="center" wrapText="1"/>
    </xf>
    <xf numFmtId="165" fontId="17" fillId="0" borderId="4" xfId="5" applyFont="1" applyFill="1" applyBorder="1" applyAlignment="1">
      <alignment horizontal="center" vertical="center" wrapText="1"/>
    </xf>
    <xf numFmtId="170" fontId="17" fillId="0" borderId="24" xfId="5" applyNumberFormat="1" applyFont="1" applyFill="1" applyBorder="1" applyAlignment="1">
      <alignment horizontal="center" vertical="center"/>
    </xf>
    <xf numFmtId="170" fontId="17" fillId="0" borderId="25" xfId="5" applyNumberFormat="1" applyFont="1" applyFill="1" applyBorder="1" applyAlignment="1">
      <alignment horizontal="center" vertical="center"/>
    </xf>
    <xf numFmtId="0" fontId="17" fillId="0" borderId="14" xfId="4" applyFont="1" applyBorder="1" applyAlignment="1">
      <alignment horizontal="center" vertical="center"/>
    </xf>
    <xf numFmtId="0" fontId="17" fillId="0" borderId="3" xfId="4" applyFont="1" applyBorder="1" applyAlignment="1">
      <alignment horizontal="center" vertical="center"/>
    </xf>
    <xf numFmtId="0" fontId="17" fillId="0" borderId="4" xfId="4" applyFont="1" applyBorder="1" applyAlignment="1">
      <alignment horizontal="center" vertical="center"/>
    </xf>
    <xf numFmtId="0" fontId="17" fillId="0" borderId="14" xfId="4" applyFont="1" applyBorder="1" applyAlignment="1">
      <alignment horizontal="center" vertical="center" wrapText="1"/>
    </xf>
    <xf numFmtId="0" fontId="17" fillId="0" borderId="3" xfId="4" applyFont="1" applyBorder="1" applyAlignment="1">
      <alignment horizontal="center" vertical="center" wrapText="1"/>
    </xf>
    <xf numFmtId="0" fontId="17" fillId="0" borderId="4" xfId="4" applyFont="1" applyBorder="1" applyAlignment="1">
      <alignment horizontal="center" vertical="center" wrapText="1"/>
    </xf>
    <xf numFmtId="0" fontId="17" fillId="0" borderId="28" xfId="4" applyFont="1" applyBorder="1" applyAlignment="1">
      <alignment horizontal="center" vertical="center" wrapText="1"/>
    </xf>
    <xf numFmtId="0" fontId="17" fillId="0" borderId="29" xfId="4" applyFont="1" applyBorder="1" applyAlignment="1">
      <alignment horizontal="center" vertical="center" wrapText="1"/>
    </xf>
    <xf numFmtId="0" fontId="17" fillId="0" borderId="10" xfId="4" applyFont="1" applyBorder="1" applyAlignment="1">
      <alignment horizontal="center" vertical="center" wrapText="1"/>
    </xf>
    <xf numFmtId="0" fontId="17" fillId="0" borderId="11" xfId="4" applyFont="1" applyBorder="1" applyAlignment="1">
      <alignment horizontal="center" vertical="center" wrapText="1"/>
    </xf>
    <xf numFmtId="170" fontId="17" fillId="0" borderId="28" xfId="5" applyNumberFormat="1" applyFont="1" applyFill="1" applyBorder="1" applyAlignment="1">
      <alignment horizontal="center" vertical="center" wrapText="1"/>
    </xf>
    <xf numFmtId="170" fontId="17" fillId="0" borderId="30" xfId="5" applyNumberFormat="1" applyFont="1" applyFill="1" applyBorder="1" applyAlignment="1">
      <alignment horizontal="center" vertical="center" wrapText="1"/>
    </xf>
    <xf numFmtId="170" fontId="17" fillId="0" borderId="29" xfId="5" applyNumberFormat="1" applyFont="1" applyFill="1" applyBorder="1" applyAlignment="1">
      <alignment horizontal="center" vertical="center" wrapText="1"/>
    </xf>
    <xf numFmtId="170" fontId="17" fillId="0" borderId="10" xfId="5" applyNumberFormat="1" applyFont="1" applyFill="1" applyBorder="1" applyAlignment="1">
      <alignment horizontal="center" vertical="center" wrapText="1"/>
    </xf>
    <xf numFmtId="170" fontId="17" fillId="0" borderId="31" xfId="5" applyNumberFormat="1" applyFont="1" applyFill="1" applyBorder="1" applyAlignment="1">
      <alignment horizontal="center" vertical="center" wrapText="1"/>
    </xf>
    <xf numFmtId="170" fontId="17" fillId="0" borderId="11" xfId="5" applyNumberFormat="1" applyFont="1" applyFill="1" applyBorder="1" applyAlignment="1">
      <alignment horizontal="center" vertical="center" wrapText="1"/>
    </xf>
    <xf numFmtId="170" fontId="17" fillId="0" borderId="14" xfId="5" applyNumberFormat="1" applyFont="1" applyFill="1" applyBorder="1" applyAlignment="1">
      <alignment horizontal="center" vertical="center" wrapText="1"/>
    </xf>
    <xf numFmtId="170" fontId="17" fillId="0" borderId="4" xfId="5" applyNumberFormat="1" applyFont="1" applyFill="1" applyBorder="1" applyAlignment="1">
      <alignment horizontal="center" vertical="center" wrapText="1"/>
    </xf>
    <xf numFmtId="170" fontId="17" fillId="0" borderId="2" xfId="5" applyNumberFormat="1" applyFont="1" applyFill="1" applyBorder="1" applyAlignment="1">
      <alignment horizontal="center" vertical="center" wrapText="1"/>
    </xf>
    <xf numFmtId="0" fontId="17" fillId="0" borderId="2" xfId="4" applyFont="1" applyBorder="1" applyAlignment="1">
      <alignment horizontal="center" vertical="center" wrapText="1"/>
    </xf>
    <xf numFmtId="170" fontId="17" fillId="7" borderId="2" xfId="5" applyNumberFormat="1" applyFont="1" applyFill="1" applyBorder="1" applyAlignment="1">
      <alignment horizontal="center" vertical="center" wrapText="1"/>
    </xf>
    <xf numFmtId="170" fontId="17" fillId="7" borderId="4" xfId="5" applyNumberFormat="1" applyFont="1" applyFill="1" applyBorder="1" applyAlignment="1">
      <alignment horizontal="center" vertical="center" wrapText="1"/>
    </xf>
    <xf numFmtId="170" fontId="17" fillId="6" borderId="15" xfId="5" applyNumberFormat="1" applyFont="1" applyFill="1" applyBorder="1" applyAlignment="1">
      <alignment horizontal="center" vertical="center" wrapText="1"/>
    </xf>
    <xf numFmtId="170" fontId="17" fillId="6" borderId="16" xfId="5" applyNumberFormat="1" applyFont="1" applyFill="1" applyBorder="1" applyAlignment="1">
      <alignment horizontal="center" vertical="center" wrapText="1"/>
    </xf>
    <xf numFmtId="170" fontId="17" fillId="6" borderId="17" xfId="5" applyNumberFormat="1" applyFont="1" applyFill="1" applyBorder="1" applyAlignment="1">
      <alignment horizontal="center" vertical="center" wrapText="1"/>
    </xf>
    <xf numFmtId="170" fontId="17" fillId="7" borderId="10" xfId="5" applyNumberFormat="1" applyFont="1" applyFill="1" applyBorder="1" applyAlignment="1">
      <alignment horizontal="center" vertical="center" wrapText="1"/>
    </xf>
    <xf numFmtId="170" fontId="17" fillId="7" borderId="31" xfId="5" applyNumberFormat="1" applyFont="1" applyFill="1" applyBorder="1" applyAlignment="1">
      <alignment horizontal="center" vertical="center" wrapText="1"/>
    </xf>
    <xf numFmtId="170" fontId="17" fillId="7" borderId="11" xfId="5" applyNumberFormat="1" applyFont="1" applyFill="1" applyBorder="1" applyAlignment="1">
      <alignment horizontal="center" vertical="center" wrapText="1"/>
    </xf>
    <xf numFmtId="170" fontId="17" fillId="8" borderId="10" xfId="5" applyNumberFormat="1" applyFont="1" applyFill="1" applyBorder="1" applyAlignment="1">
      <alignment horizontal="center" vertical="center" wrapText="1"/>
    </xf>
    <xf numFmtId="170" fontId="17" fillId="8" borderId="31" xfId="5" applyNumberFormat="1" applyFont="1" applyFill="1" applyBorder="1" applyAlignment="1">
      <alignment horizontal="center" vertical="center" wrapText="1"/>
    </xf>
    <xf numFmtId="170" fontId="17" fillId="8" borderId="11" xfId="5" applyNumberFormat="1" applyFont="1" applyFill="1" applyBorder="1" applyAlignment="1">
      <alignment horizontal="center" vertical="center" wrapText="1"/>
    </xf>
    <xf numFmtId="170" fontId="17" fillId="9" borderId="10" xfId="5" applyNumberFormat="1" applyFont="1" applyFill="1" applyBorder="1" applyAlignment="1">
      <alignment horizontal="center" vertical="center" wrapText="1"/>
    </xf>
    <xf numFmtId="170" fontId="17" fillId="9" borderId="31" xfId="5" applyNumberFormat="1" applyFont="1" applyFill="1" applyBorder="1" applyAlignment="1">
      <alignment horizontal="center" vertical="center" wrapText="1"/>
    </xf>
    <xf numFmtId="170" fontId="17" fillId="9" borderId="11" xfId="5" applyNumberFormat="1" applyFont="1" applyFill="1" applyBorder="1" applyAlignment="1">
      <alignment horizontal="center" vertical="center" wrapText="1"/>
    </xf>
    <xf numFmtId="170" fontId="17" fillId="10" borderId="10" xfId="5" applyNumberFormat="1" applyFont="1" applyFill="1" applyBorder="1" applyAlignment="1">
      <alignment horizontal="center" vertical="center" wrapText="1"/>
    </xf>
    <xf numFmtId="170" fontId="17" fillId="10" borderId="31" xfId="5" applyNumberFormat="1" applyFont="1" applyFill="1" applyBorder="1" applyAlignment="1">
      <alignment horizontal="center" vertical="center" wrapText="1"/>
    </xf>
    <xf numFmtId="170" fontId="17" fillId="10" borderId="11" xfId="5" applyNumberFormat="1" applyFont="1" applyFill="1" applyBorder="1" applyAlignment="1">
      <alignment horizontal="center" vertical="center" wrapText="1"/>
    </xf>
    <xf numFmtId="170" fontId="17" fillId="10" borderId="2" xfId="5" applyNumberFormat="1" applyFont="1" applyFill="1" applyBorder="1" applyAlignment="1">
      <alignment horizontal="center" vertical="center" wrapText="1"/>
    </xf>
    <xf numFmtId="170" fontId="17" fillId="10" borderId="4" xfId="5" applyNumberFormat="1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20" borderId="12" xfId="0" applyFont="1" applyFill="1" applyBorder="1" applyAlignment="1">
      <alignment horizontal="center" vertical="center" wrapText="1"/>
    </xf>
    <xf numFmtId="0" fontId="13" fillId="20" borderId="18" xfId="0" applyFont="1" applyFill="1" applyBorder="1" applyAlignment="1">
      <alignment horizontal="center" vertical="center" wrapText="1"/>
    </xf>
    <xf numFmtId="0" fontId="13" fillId="20" borderId="14" xfId="0" applyFont="1" applyFill="1" applyBorder="1" applyAlignment="1">
      <alignment horizontal="center" vertical="center" wrapText="1"/>
    </xf>
    <xf numFmtId="0" fontId="13" fillId="20" borderId="4" xfId="0" applyFont="1" applyFill="1" applyBorder="1" applyAlignment="1">
      <alignment horizontal="center" vertical="center" wrapText="1"/>
    </xf>
    <xf numFmtId="0" fontId="13" fillId="20" borderId="15" xfId="0" applyFont="1" applyFill="1" applyBorder="1" applyAlignment="1">
      <alignment horizontal="center" vertical="center" wrapText="1"/>
    </xf>
    <xf numFmtId="0" fontId="13" fillId="20" borderId="16" xfId="0" applyFont="1" applyFill="1" applyBorder="1" applyAlignment="1">
      <alignment horizontal="center" vertical="center" wrapText="1"/>
    </xf>
    <xf numFmtId="0" fontId="13" fillId="20" borderId="17" xfId="0" applyFont="1" applyFill="1" applyBorder="1" applyAlignment="1">
      <alignment horizontal="center" vertical="center" wrapText="1"/>
    </xf>
    <xf numFmtId="0" fontId="14" fillId="20" borderId="19" xfId="0" applyFont="1" applyFill="1" applyBorder="1" applyAlignment="1">
      <alignment horizontal="center" vertical="center"/>
    </xf>
    <xf numFmtId="0" fontId="14" fillId="20" borderId="20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13" fillId="20" borderId="15" xfId="0" applyFont="1" applyFill="1" applyBorder="1" applyAlignment="1">
      <alignment horizontal="center" vertical="center"/>
    </xf>
    <xf numFmtId="0" fontId="13" fillId="20" borderId="16" xfId="0" applyFont="1" applyFill="1" applyBorder="1" applyAlignment="1">
      <alignment horizontal="center" vertical="center"/>
    </xf>
    <xf numFmtId="0" fontId="13" fillId="20" borderId="17" xfId="0" applyFont="1" applyFill="1" applyBorder="1" applyAlignment="1">
      <alignment horizontal="center" vertical="center"/>
    </xf>
    <xf numFmtId="0" fontId="13" fillId="20" borderId="13" xfId="0" applyFont="1" applyFill="1" applyBorder="1" applyAlignment="1">
      <alignment horizontal="center" vertical="center" wrapText="1"/>
    </xf>
    <xf numFmtId="0" fontId="13" fillId="20" borderId="2" xfId="0" applyFont="1" applyFill="1" applyBorder="1" applyAlignment="1">
      <alignment horizontal="center" vertical="center" wrapText="1"/>
    </xf>
    <xf numFmtId="1" fontId="29" fillId="0" borderId="49" xfId="0" applyNumberFormat="1" applyFont="1" applyBorder="1" applyAlignment="1">
      <alignment horizontal="left" vertical="top" shrinkToFit="1"/>
    </xf>
    <xf numFmtId="0" fontId="33" fillId="0" borderId="49" xfId="0" applyFont="1" applyBorder="1" applyAlignment="1">
      <alignment horizontal="left" vertical="top" wrapText="1"/>
    </xf>
    <xf numFmtId="0" fontId="33" fillId="0" borderId="49" xfId="0" applyFont="1" applyBorder="1" applyAlignment="1">
      <alignment horizontal="left" vertical="center" wrapText="1"/>
    </xf>
    <xf numFmtId="0" fontId="34" fillId="0" borderId="49" xfId="0" applyFont="1" applyBorder="1" applyAlignment="1">
      <alignment horizontal="left" vertical="top" wrapText="1"/>
    </xf>
    <xf numFmtId="0" fontId="33" fillId="0" borderId="49" xfId="0" applyFont="1" applyBorder="1" applyAlignment="1">
      <alignment horizontal="center" vertical="top" wrapText="1"/>
    </xf>
    <xf numFmtId="0" fontId="34" fillId="0" borderId="49" xfId="0" applyFont="1" applyBorder="1" applyAlignment="1">
      <alignment horizontal="center" vertical="top" wrapText="1"/>
    </xf>
    <xf numFmtId="0" fontId="35" fillId="0" borderId="49" xfId="0" applyFont="1" applyBorder="1" applyAlignment="1">
      <alignment horizontal="center" vertical="center" wrapText="1"/>
    </xf>
  </cellXfs>
  <cellStyles count="11">
    <cellStyle name="Comma" xfId="1" builtinId="3"/>
    <cellStyle name="Comma [0]" xfId="2" builtinId="6"/>
    <cellStyle name="Comma [0] 10 2 9 3" xfId="6" xr:uid="{00000000-0005-0000-0000-000002000000}"/>
    <cellStyle name="Comma [0] 123 3" xfId="8" xr:uid="{00000000-0005-0000-0000-000003000000}"/>
    <cellStyle name="Comma [0] 4" xfId="3" xr:uid="{00000000-0005-0000-0000-000004000000}"/>
    <cellStyle name="Comma [0] 4 2" xfId="10" xr:uid="{00000000-0005-0000-0000-000005000000}"/>
    <cellStyle name="Comma 2" xfId="9" xr:uid="{00000000-0005-0000-0000-000006000000}"/>
    <cellStyle name="Comma 4" xfId="5" xr:uid="{00000000-0005-0000-0000-000007000000}"/>
    <cellStyle name="Normal" xfId="0" builtinId="0"/>
    <cellStyle name="Normal 199 3" xfId="7" xr:uid="{00000000-0005-0000-0000-000009000000}"/>
    <cellStyle name="Normal 5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3.%20LKP%20OPSET%202020%20CIANJ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 PENGEMBANGAN ASET"/>
      <sheetName val="REKAP"/>
      <sheetName val="Data Opset 2018"/>
      <sheetName val="REKAP "/>
      <sheetName val="reg opset"/>
      <sheetName val="BPR"/>
      <sheetName val="GRAFIK"/>
      <sheetName val="Januari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vember"/>
      <sheetName val="Desember"/>
      <sheetName val="Sheet1"/>
      <sheetName val="Sheet2"/>
      <sheetName val="jilid"/>
      <sheetName val="Sheet3"/>
      <sheetName val="Rapat sd sep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0">
          <cell r="C10" t="str">
            <v>Tanah Pek. Blok Cidamar Cidaun </v>
          </cell>
          <cell r="D10">
            <v>570</v>
          </cell>
          <cell r="E10" t="str">
            <v>Abdul Gofar</v>
          </cell>
          <cell r="F10" t="str">
            <v>Tempat parkir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selection activeCell="F16" sqref="F16"/>
    </sheetView>
  </sheetViews>
  <sheetFormatPr defaultRowHeight="14.5" x14ac:dyDescent="0.35"/>
  <cols>
    <col min="1" max="1" width="4.54296875" customWidth="1"/>
    <col min="2" max="2" width="13.90625" customWidth="1"/>
    <col min="3" max="3" width="12.08984375" customWidth="1"/>
    <col min="4" max="4" width="13.90625" customWidth="1"/>
    <col min="6" max="6" width="11.08984375" customWidth="1"/>
    <col min="8" max="8" width="11" customWidth="1"/>
    <col min="10" max="10" width="12.08984375" customWidth="1"/>
    <col min="12" max="14" width="9.6328125" customWidth="1"/>
    <col min="16" max="16" width="10.453125" customWidth="1"/>
    <col min="18" max="18" width="9.54296875" customWidth="1"/>
    <col min="20" max="20" width="10.08984375" customWidth="1"/>
    <col min="24" max="24" width="9.453125" customWidth="1"/>
    <col min="25" max="25" width="11" customWidth="1"/>
  </cols>
  <sheetData>
    <row r="1" spans="1:25" ht="18.5" x14ac:dyDescent="0.45">
      <c r="A1" s="351" t="s">
        <v>66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</row>
    <row r="3" spans="1:25" x14ac:dyDescent="0.35">
      <c r="A3" s="348" t="s">
        <v>0</v>
      </c>
      <c r="B3" s="348" t="s">
        <v>1</v>
      </c>
      <c r="C3" s="348" t="s">
        <v>8</v>
      </c>
      <c r="D3" s="348" t="s">
        <v>9</v>
      </c>
      <c r="E3" s="357" t="s">
        <v>13</v>
      </c>
      <c r="F3" s="357"/>
      <c r="G3" s="357"/>
      <c r="H3" s="357"/>
      <c r="I3" s="357"/>
      <c r="J3" s="357"/>
      <c r="K3" s="357"/>
      <c r="L3" s="357"/>
      <c r="M3" s="352" t="s">
        <v>23</v>
      </c>
      <c r="N3" s="353"/>
      <c r="O3" s="348" t="s">
        <v>19</v>
      </c>
      <c r="P3" s="348"/>
      <c r="Q3" s="348" t="s">
        <v>20</v>
      </c>
      <c r="R3" s="348"/>
      <c r="S3" s="358" t="s">
        <v>24</v>
      </c>
      <c r="T3" s="358"/>
      <c r="U3" s="358" t="s">
        <v>25</v>
      </c>
      <c r="V3" s="358"/>
      <c r="W3" s="348" t="s">
        <v>21</v>
      </c>
      <c r="X3" s="348"/>
      <c r="Y3" s="348" t="s">
        <v>22</v>
      </c>
    </row>
    <row r="4" spans="1:25" x14ac:dyDescent="0.35">
      <c r="A4" s="350"/>
      <c r="B4" s="350"/>
      <c r="C4" s="350"/>
      <c r="D4" s="350"/>
      <c r="E4" s="356" t="s">
        <v>12</v>
      </c>
      <c r="F4" s="356"/>
      <c r="G4" s="356" t="s">
        <v>15</v>
      </c>
      <c r="H4" s="356"/>
      <c r="I4" s="356" t="s">
        <v>12</v>
      </c>
      <c r="J4" s="356"/>
      <c r="K4" s="356" t="s">
        <v>16</v>
      </c>
      <c r="L4" s="356"/>
      <c r="M4" s="354"/>
      <c r="N4" s="355"/>
      <c r="O4" s="349"/>
      <c r="P4" s="349"/>
      <c r="Q4" s="349"/>
      <c r="R4" s="349"/>
      <c r="S4" s="359"/>
      <c r="T4" s="359"/>
      <c r="U4" s="359"/>
      <c r="V4" s="359"/>
      <c r="W4" s="349"/>
      <c r="X4" s="349"/>
      <c r="Y4" s="350"/>
    </row>
    <row r="5" spans="1:25" x14ac:dyDescent="0.35">
      <c r="A5" s="350"/>
      <c r="B5" s="350"/>
      <c r="C5" s="1" t="s">
        <v>11</v>
      </c>
      <c r="D5" s="1" t="s">
        <v>10</v>
      </c>
      <c r="E5" s="1" t="s">
        <v>18</v>
      </c>
      <c r="F5" s="1" t="s">
        <v>14</v>
      </c>
      <c r="G5" s="1" t="s">
        <v>18</v>
      </c>
      <c r="H5" s="1" t="s">
        <v>14</v>
      </c>
      <c r="I5" s="1" t="s">
        <v>18</v>
      </c>
      <c r="J5" s="1" t="s">
        <v>14</v>
      </c>
      <c r="K5" s="1" t="s">
        <v>17</v>
      </c>
      <c r="L5" s="1" t="s">
        <v>14</v>
      </c>
      <c r="M5" s="1" t="s">
        <v>17</v>
      </c>
      <c r="N5" s="1" t="s">
        <v>14</v>
      </c>
      <c r="O5" s="7" t="s">
        <v>17</v>
      </c>
      <c r="P5" s="7" t="s">
        <v>14</v>
      </c>
      <c r="Q5" s="7" t="s">
        <v>17</v>
      </c>
      <c r="R5" s="7" t="s">
        <v>14</v>
      </c>
      <c r="S5" s="7" t="s">
        <v>17</v>
      </c>
      <c r="T5" s="7" t="s">
        <v>14</v>
      </c>
      <c r="U5" s="7" t="s">
        <v>17</v>
      </c>
      <c r="V5" s="7" t="s">
        <v>14</v>
      </c>
      <c r="W5" s="7" t="s">
        <v>17</v>
      </c>
      <c r="X5" s="7" t="s">
        <v>14</v>
      </c>
      <c r="Y5" s="349"/>
    </row>
    <row r="6" spans="1:25" x14ac:dyDescent="0.35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11">
        <v>8</v>
      </c>
      <c r="I6" s="11">
        <v>9</v>
      </c>
      <c r="J6" s="11">
        <v>10</v>
      </c>
      <c r="K6" s="11">
        <v>11</v>
      </c>
      <c r="L6" s="11">
        <v>12</v>
      </c>
      <c r="M6" s="11">
        <v>13</v>
      </c>
      <c r="N6" s="11">
        <v>14</v>
      </c>
      <c r="O6" s="11">
        <v>15</v>
      </c>
      <c r="P6" s="11">
        <v>16</v>
      </c>
      <c r="Q6" s="11">
        <v>17</v>
      </c>
      <c r="R6" s="11">
        <v>18</v>
      </c>
      <c r="S6" s="11">
        <v>19</v>
      </c>
      <c r="T6" s="11">
        <v>20</v>
      </c>
      <c r="U6" s="11">
        <v>21</v>
      </c>
      <c r="V6" s="11">
        <v>22</v>
      </c>
      <c r="W6" s="11">
        <v>23</v>
      </c>
      <c r="X6" s="11">
        <v>24</v>
      </c>
      <c r="Y6" s="11">
        <v>25</v>
      </c>
    </row>
    <row r="7" spans="1:25" x14ac:dyDescent="0.35">
      <c r="A7" s="1">
        <v>1</v>
      </c>
      <c r="B7" s="8" t="s">
        <v>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x14ac:dyDescent="0.35">
      <c r="A8" s="1">
        <v>2</v>
      </c>
      <c r="B8" s="9" t="s">
        <v>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35">
      <c r="A9" s="1">
        <v>3</v>
      </c>
      <c r="B9" s="9" t="s">
        <v>4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35">
      <c r="A10" s="1">
        <v>4</v>
      </c>
      <c r="B10" s="9" t="s">
        <v>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35">
      <c r="A11" s="1">
        <v>5</v>
      </c>
      <c r="B11" s="10" t="s">
        <v>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x14ac:dyDescent="0.35">
      <c r="A12" s="2"/>
      <c r="B12" s="6" t="s">
        <v>7</v>
      </c>
      <c r="C12" s="18">
        <f>C11+C10+C9+C8+C7</f>
        <v>0</v>
      </c>
      <c r="D12" s="18">
        <f>D11+D10+D9+D8+D7</f>
        <v>0</v>
      </c>
      <c r="E12" s="18">
        <f t="shared" ref="E12:X12" si="0">E11+E10+E9+E8+E7</f>
        <v>0</v>
      </c>
      <c r="F12" s="18">
        <f t="shared" si="0"/>
        <v>0</v>
      </c>
      <c r="G12" s="18">
        <f t="shared" si="0"/>
        <v>0</v>
      </c>
      <c r="H12" s="18">
        <f t="shared" si="0"/>
        <v>0</v>
      </c>
      <c r="I12" s="18">
        <f t="shared" si="0"/>
        <v>0</v>
      </c>
      <c r="J12" s="18">
        <f t="shared" si="0"/>
        <v>0</v>
      </c>
      <c r="K12" s="18">
        <f t="shared" si="0"/>
        <v>0</v>
      </c>
      <c r="L12" s="18">
        <f t="shared" si="0"/>
        <v>0</v>
      </c>
      <c r="M12" s="18">
        <f t="shared" si="0"/>
        <v>0</v>
      </c>
      <c r="N12" s="18">
        <f t="shared" si="0"/>
        <v>0</v>
      </c>
      <c r="O12" s="18">
        <f t="shared" si="0"/>
        <v>0</v>
      </c>
      <c r="P12" s="18">
        <f t="shared" si="0"/>
        <v>0</v>
      </c>
      <c r="Q12" s="18">
        <f t="shared" si="0"/>
        <v>0</v>
      </c>
      <c r="R12" s="18">
        <f t="shared" si="0"/>
        <v>0</v>
      </c>
      <c r="S12" s="18">
        <f t="shared" si="0"/>
        <v>0</v>
      </c>
      <c r="T12" s="18">
        <f t="shared" si="0"/>
        <v>0</v>
      </c>
      <c r="U12" s="18">
        <f t="shared" si="0"/>
        <v>0</v>
      </c>
      <c r="V12" s="18">
        <f t="shared" si="0"/>
        <v>0</v>
      </c>
      <c r="W12" s="18">
        <f t="shared" si="0"/>
        <v>0</v>
      </c>
      <c r="X12" s="18">
        <f t="shared" si="0"/>
        <v>0</v>
      </c>
      <c r="Y12" s="5"/>
    </row>
    <row r="13" spans="1:25" ht="4.5" customHeight="1" x14ac:dyDescent="0.3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</sheetData>
  <mergeCells count="17">
    <mergeCell ref="U3:V4"/>
    <mergeCell ref="W3:X4"/>
    <mergeCell ref="Y3:Y5"/>
    <mergeCell ref="A1:Y1"/>
    <mergeCell ref="M3:N4"/>
    <mergeCell ref="K4:L4"/>
    <mergeCell ref="E3:L3"/>
    <mergeCell ref="A3:A5"/>
    <mergeCell ref="B3:B5"/>
    <mergeCell ref="O3:P4"/>
    <mergeCell ref="E4:F4"/>
    <mergeCell ref="C3:C4"/>
    <mergeCell ref="D3:D4"/>
    <mergeCell ref="G4:H4"/>
    <mergeCell ref="I4:J4"/>
    <mergeCell ref="Q3:R4"/>
    <mergeCell ref="S3:T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3F18-2B72-44AD-A0DE-8C269F13023E}">
  <dimension ref="A1:AG43"/>
  <sheetViews>
    <sheetView topLeftCell="P19" workbookViewId="0">
      <selection activeCell="AE36" sqref="AE36"/>
    </sheetView>
  </sheetViews>
  <sheetFormatPr defaultRowHeight="14.5" x14ac:dyDescent="0.35"/>
  <cols>
    <col min="1" max="1" width="5" customWidth="1"/>
    <col min="2" max="2" width="8" customWidth="1"/>
    <col min="3" max="3" width="14.81640625" customWidth="1"/>
    <col min="4" max="4" width="13.81640625" customWidth="1"/>
    <col min="5" max="5" width="33.90625" customWidth="1"/>
    <col min="6" max="6" width="9.26953125" customWidth="1"/>
    <col min="7" max="7" width="10.1796875" customWidth="1"/>
    <col min="8" max="8" width="57.08984375" customWidth="1"/>
    <col min="9" max="9" width="13.81640625" customWidth="1"/>
    <col min="10" max="10" width="14.36328125" customWidth="1"/>
    <col min="11" max="11" width="38.90625" customWidth="1"/>
    <col min="12" max="12" width="10.453125" customWidth="1"/>
    <col min="13" max="13" width="11.36328125" customWidth="1"/>
    <col min="14" max="14" width="17.90625" customWidth="1"/>
    <col min="15" max="15" width="72.90625" customWidth="1"/>
    <col min="16" max="16" width="10.90625" customWidth="1"/>
    <col min="17" max="18" width="10.453125" hidden="1" customWidth="1"/>
    <col min="19" max="19" width="12.36328125" hidden="1" customWidth="1"/>
    <col min="20" max="20" width="11.90625" hidden="1" customWidth="1"/>
    <col min="21" max="22" width="11.54296875" hidden="1" customWidth="1"/>
    <col min="23" max="23" width="14" hidden="1" customWidth="1"/>
    <col min="24" max="24" width="13.54296875" customWidth="1"/>
    <col min="25" max="25" width="12" customWidth="1"/>
    <col min="26" max="26" width="13.54296875" customWidth="1"/>
    <col min="27" max="27" width="12.36328125" bestFit="1" customWidth="1"/>
    <col min="28" max="28" width="12" bestFit="1" customWidth="1"/>
    <col min="29" max="29" width="13.54296875" bestFit="1" customWidth="1"/>
    <col min="30" max="30" width="7.6328125" customWidth="1"/>
    <col min="31" max="31" width="14" customWidth="1"/>
  </cols>
  <sheetData>
    <row r="1" spans="1:33" x14ac:dyDescent="0.35">
      <c r="B1" s="31" t="s">
        <v>486</v>
      </c>
      <c r="C1" s="32"/>
      <c r="D1" s="32"/>
    </row>
    <row r="2" spans="1:33" x14ac:dyDescent="0.35">
      <c r="B2" s="31" t="s">
        <v>466</v>
      </c>
      <c r="C2" s="32"/>
      <c r="D2" s="32" t="s">
        <v>467</v>
      </c>
      <c r="G2" s="54"/>
    </row>
    <row r="3" spans="1:33" x14ac:dyDescent="0.35">
      <c r="B3" s="31" t="s">
        <v>468</v>
      </c>
      <c r="C3" s="32"/>
      <c r="D3" s="32" t="s">
        <v>469</v>
      </c>
      <c r="G3" s="54"/>
      <c r="AA3" s="67"/>
    </row>
    <row r="4" spans="1:33" x14ac:dyDescent="0.35">
      <c r="B4" s="31" t="s">
        <v>470</v>
      </c>
      <c r="C4" s="32"/>
      <c r="D4" s="32" t="s">
        <v>503</v>
      </c>
      <c r="G4" s="54"/>
      <c r="AA4" s="67"/>
    </row>
    <row r="5" spans="1:33" ht="15" thickBot="1" x14ac:dyDescent="0.4">
      <c r="B5" s="31" t="s">
        <v>497</v>
      </c>
      <c r="D5" s="32" t="s">
        <v>508</v>
      </c>
    </row>
    <row r="6" spans="1:33" s="19" customFormat="1" ht="23.15" customHeight="1" x14ac:dyDescent="0.35">
      <c r="A6" s="439" t="s">
        <v>26</v>
      </c>
      <c r="B6" s="441" t="s">
        <v>52</v>
      </c>
      <c r="C6" s="441" t="s">
        <v>221</v>
      </c>
      <c r="D6" s="441" t="s">
        <v>222</v>
      </c>
      <c r="E6" s="443" t="s">
        <v>41</v>
      </c>
      <c r="F6" s="444"/>
      <c r="G6" s="444"/>
      <c r="H6" s="444"/>
      <c r="I6" s="445"/>
      <c r="J6" s="453" t="s">
        <v>27</v>
      </c>
      <c r="K6" s="450" t="s">
        <v>28</v>
      </c>
      <c r="L6" s="451"/>
      <c r="M6" s="452"/>
      <c r="N6" s="443" t="s">
        <v>36</v>
      </c>
      <c r="O6" s="444"/>
      <c r="P6" s="445"/>
      <c r="Q6" s="450" t="s">
        <v>29</v>
      </c>
      <c r="R6" s="451"/>
      <c r="S6" s="452"/>
      <c r="T6" s="453" t="s">
        <v>60</v>
      </c>
      <c r="U6" s="453"/>
      <c r="V6" s="453"/>
      <c r="W6" s="453"/>
      <c r="X6" s="441" t="s">
        <v>78</v>
      </c>
      <c r="Y6" s="443" t="s">
        <v>61</v>
      </c>
      <c r="Z6" s="444"/>
      <c r="AA6" s="444"/>
      <c r="AB6" s="444"/>
      <c r="AC6" s="445"/>
      <c r="AD6" s="441" t="s">
        <v>217</v>
      </c>
      <c r="AE6" s="446" t="s">
        <v>31</v>
      </c>
    </row>
    <row r="7" spans="1:33" s="19" customFormat="1" ht="46" x14ac:dyDescent="0.35">
      <c r="A7" s="440"/>
      <c r="B7" s="442"/>
      <c r="C7" s="442"/>
      <c r="D7" s="442"/>
      <c r="E7" s="332" t="s">
        <v>67</v>
      </c>
      <c r="F7" s="332" t="s">
        <v>68</v>
      </c>
      <c r="G7" s="331" t="s">
        <v>108</v>
      </c>
      <c r="H7" s="331" t="s">
        <v>51</v>
      </c>
      <c r="I7" s="331" t="s">
        <v>53</v>
      </c>
      <c r="J7" s="454"/>
      <c r="K7" s="334" t="s">
        <v>32</v>
      </c>
      <c r="L7" s="334" t="s">
        <v>33</v>
      </c>
      <c r="M7" s="333" t="s">
        <v>56</v>
      </c>
      <c r="N7" s="333" t="s">
        <v>37</v>
      </c>
      <c r="O7" s="333" t="s">
        <v>51</v>
      </c>
      <c r="P7" s="333" t="s">
        <v>38</v>
      </c>
      <c r="Q7" s="334" t="s">
        <v>34</v>
      </c>
      <c r="R7" s="334" t="s">
        <v>35</v>
      </c>
      <c r="S7" s="332" t="s">
        <v>81</v>
      </c>
      <c r="T7" s="332" t="s">
        <v>82</v>
      </c>
      <c r="U7" s="332" t="s">
        <v>83</v>
      </c>
      <c r="V7" s="332" t="s">
        <v>163</v>
      </c>
      <c r="W7" s="332" t="s">
        <v>43</v>
      </c>
      <c r="X7" s="442"/>
      <c r="Y7" s="332" t="s">
        <v>30</v>
      </c>
      <c r="Z7" s="332" t="s">
        <v>62</v>
      </c>
      <c r="AA7" s="332" t="s">
        <v>63</v>
      </c>
      <c r="AB7" s="332" t="s">
        <v>64</v>
      </c>
      <c r="AC7" s="332" t="s">
        <v>65</v>
      </c>
      <c r="AD7" s="442"/>
      <c r="AE7" s="447"/>
      <c r="AG7" s="19" t="s">
        <v>485</v>
      </c>
    </row>
    <row r="8" spans="1:33" s="89" customFormat="1" x14ac:dyDescent="0.35">
      <c r="A8" s="264">
        <v>1</v>
      </c>
      <c r="B8" s="264">
        <v>2</v>
      </c>
      <c r="C8" s="264">
        <v>3</v>
      </c>
      <c r="D8" s="264">
        <v>4</v>
      </c>
      <c r="E8" s="264">
        <v>5</v>
      </c>
      <c r="F8" s="448">
        <v>6</v>
      </c>
      <c r="G8" s="449"/>
      <c r="H8" s="264">
        <v>7</v>
      </c>
      <c r="I8" s="264">
        <v>8</v>
      </c>
      <c r="J8" s="264">
        <v>9</v>
      </c>
      <c r="K8" s="264">
        <v>10</v>
      </c>
      <c r="L8" s="264">
        <v>11</v>
      </c>
      <c r="M8" s="264">
        <v>12</v>
      </c>
      <c r="N8" s="264">
        <v>13</v>
      </c>
      <c r="O8" s="264">
        <v>14</v>
      </c>
      <c r="P8" s="264">
        <v>15</v>
      </c>
      <c r="Q8" s="264">
        <v>14</v>
      </c>
      <c r="R8" s="264">
        <v>15</v>
      </c>
      <c r="S8" s="264">
        <v>16</v>
      </c>
      <c r="T8" s="264">
        <v>17</v>
      </c>
      <c r="U8" s="264">
        <v>18</v>
      </c>
      <c r="V8" s="264">
        <v>19</v>
      </c>
      <c r="W8" s="264">
        <v>20</v>
      </c>
      <c r="X8" s="264">
        <v>16</v>
      </c>
      <c r="Y8" s="264">
        <v>17</v>
      </c>
      <c r="Z8" s="264">
        <v>18</v>
      </c>
      <c r="AA8" s="264">
        <v>19</v>
      </c>
      <c r="AB8" s="264" t="s">
        <v>505</v>
      </c>
      <c r="AC8" s="264" t="s">
        <v>506</v>
      </c>
      <c r="AD8" s="264">
        <v>22</v>
      </c>
      <c r="AE8" s="264">
        <v>23</v>
      </c>
    </row>
    <row r="9" spans="1:33" s="89" customFormat="1" x14ac:dyDescent="0.35">
      <c r="A9" s="335"/>
      <c r="B9" s="335"/>
      <c r="C9" s="295"/>
      <c r="D9" s="335"/>
      <c r="E9" s="336" t="s">
        <v>484</v>
      </c>
      <c r="F9" s="337"/>
      <c r="G9" s="335"/>
      <c r="H9" s="338"/>
      <c r="I9" s="295"/>
      <c r="J9" s="295"/>
      <c r="K9" s="330"/>
      <c r="L9" s="330"/>
      <c r="M9" s="330"/>
      <c r="N9" s="330"/>
      <c r="O9" s="330"/>
      <c r="P9" s="330"/>
      <c r="Q9" s="330"/>
      <c r="R9" s="330"/>
      <c r="S9" s="330"/>
      <c r="T9" s="330"/>
      <c r="U9" s="330"/>
      <c r="V9" s="330"/>
      <c r="W9" s="330"/>
      <c r="X9" s="330"/>
      <c r="Y9" s="330"/>
      <c r="Z9" s="330"/>
      <c r="AA9" s="330"/>
      <c r="AB9" s="330"/>
      <c r="AC9" s="330"/>
      <c r="AD9" s="330"/>
      <c r="AE9" s="330"/>
    </row>
    <row r="10" spans="1:33" s="89" customFormat="1" x14ac:dyDescent="0.35">
      <c r="A10" s="296">
        <f>RO!A11</f>
        <v>1</v>
      </c>
      <c r="B10" s="297" t="str">
        <f>RO!B11</f>
        <v>Cianjur</v>
      </c>
      <c r="C10" s="298" t="s">
        <v>135</v>
      </c>
      <c r="D10" s="297" t="s">
        <v>476</v>
      </c>
      <c r="E10" s="299" t="str">
        <f>RO!C11</f>
        <v>Tanah Pek. Blok Cidamar Cidaun </v>
      </c>
      <c r="F10" s="300">
        <f>RO!D11</f>
        <v>570</v>
      </c>
      <c r="G10" s="301"/>
      <c r="H10" s="302" t="s">
        <v>478</v>
      </c>
      <c r="I10" s="303" t="s">
        <v>479</v>
      </c>
      <c r="J10" s="304" t="s">
        <v>477</v>
      </c>
      <c r="K10" s="316">
        <f>RO!G11</f>
        <v>0</v>
      </c>
      <c r="L10" s="317"/>
      <c r="M10" s="318" t="s">
        <v>120</v>
      </c>
      <c r="N10" s="319" t="str">
        <f>RO!E11</f>
        <v>Abdul Gofar</v>
      </c>
      <c r="O10" s="320" t="s">
        <v>499</v>
      </c>
      <c r="P10" s="321" t="s">
        <v>90</v>
      </c>
      <c r="Q10" s="322">
        <f>RO!H11</f>
        <v>44684</v>
      </c>
      <c r="R10" s="322">
        <f>RO!I11</f>
        <v>45048</v>
      </c>
      <c r="S10" s="320" t="s">
        <v>91</v>
      </c>
      <c r="T10" s="39">
        <f>RO!J11</f>
        <v>4500000</v>
      </c>
      <c r="U10" s="305">
        <f>T10*10%</f>
        <v>450000</v>
      </c>
      <c r="V10" s="306">
        <f>(T10*10%)*(-1)</f>
        <v>-450000</v>
      </c>
      <c r="W10" s="307">
        <f>T10+U10</f>
        <v>4950000</v>
      </c>
      <c r="X10" s="305">
        <f>T10+V10</f>
        <v>4050000</v>
      </c>
      <c r="Y10" s="330"/>
      <c r="Z10" s="330"/>
      <c r="AA10" s="330"/>
      <c r="AB10" s="306">
        <f>Z10+AA10</f>
        <v>0</v>
      </c>
      <c r="AC10" s="306">
        <f>AB10</f>
        <v>0</v>
      </c>
      <c r="AD10" s="311">
        <f>AC10/X10*100</f>
        <v>0</v>
      </c>
      <c r="AE10" s="330"/>
    </row>
    <row r="11" spans="1:33" s="89" customFormat="1" x14ac:dyDescent="0.35">
      <c r="A11" s="308">
        <f>RO!A12</f>
        <v>2</v>
      </c>
      <c r="B11" s="309" t="str">
        <f>RO!B12</f>
        <v>Cianjur</v>
      </c>
      <c r="C11" s="306" t="s">
        <v>135</v>
      </c>
      <c r="D11" s="309" t="s">
        <v>223</v>
      </c>
      <c r="E11" s="310" t="str">
        <f>RO!C12</f>
        <v>Pekarangan RD. KRPH Pacet (Lanbow)</v>
      </c>
      <c r="F11" s="311">
        <f>RO!D12</f>
        <v>980</v>
      </c>
      <c r="G11" s="312">
        <v>45</v>
      </c>
      <c r="H11" s="313" t="s">
        <v>224</v>
      </c>
      <c r="I11" s="314" t="s">
        <v>138</v>
      </c>
      <c r="J11" s="315" t="s">
        <v>89</v>
      </c>
      <c r="K11" s="316" t="str">
        <f>RO!G12</f>
        <v>01/Perj-PHT/Cjr/II/2023</v>
      </c>
      <c r="L11" s="317"/>
      <c r="M11" s="318" t="s">
        <v>120</v>
      </c>
      <c r="N11" s="319" t="str">
        <f>RO!E12</f>
        <v>Faisal.P</v>
      </c>
      <c r="O11" s="320" t="s">
        <v>153</v>
      </c>
      <c r="P11" s="321" t="s">
        <v>90</v>
      </c>
      <c r="Q11" s="322">
        <f>RO!H12</f>
        <v>44914</v>
      </c>
      <c r="R11" s="322">
        <f>RO!I12</f>
        <v>45279</v>
      </c>
      <c r="S11" s="320" t="s">
        <v>91</v>
      </c>
      <c r="T11" s="39">
        <f>RO!J12</f>
        <v>22275000</v>
      </c>
      <c r="U11" s="305">
        <f>T11*10%</f>
        <v>2227500</v>
      </c>
      <c r="V11" s="306">
        <f t="shared" ref="V11:V31" si="0">(T11*10%)*(-1)</f>
        <v>-2227500</v>
      </c>
      <c r="W11" s="307">
        <f t="shared" ref="W11:W31" si="1">T11+U11</f>
        <v>24502500</v>
      </c>
      <c r="X11" s="305">
        <f t="shared" ref="X11:X31" si="2">T11+V11</f>
        <v>20047500</v>
      </c>
      <c r="Y11" s="306">
        <v>12658500</v>
      </c>
      <c r="Z11" s="306">
        <v>12658500</v>
      </c>
      <c r="AA11" s="306"/>
      <c r="AB11" s="306">
        <f>Z11+AA11</f>
        <v>12658500</v>
      </c>
      <c r="AC11" s="306">
        <f t="shared" ref="AC11:AC32" si="3">AB11</f>
        <v>12658500</v>
      </c>
      <c r="AD11" s="311">
        <f t="shared" ref="AD11:AD34" si="4">AC11/X11*100</f>
        <v>63.142536475869804</v>
      </c>
      <c r="AE11" s="320"/>
    </row>
    <row r="12" spans="1:33" s="89" customFormat="1" x14ac:dyDescent="0.35">
      <c r="A12" s="323">
        <f>RO!A13</f>
        <v>3</v>
      </c>
      <c r="B12" s="324" t="str">
        <f>RO!B13</f>
        <v>Cianjur</v>
      </c>
      <c r="C12" s="62" t="s">
        <v>135</v>
      </c>
      <c r="D12" s="324" t="s">
        <v>225</v>
      </c>
      <c r="E12" s="88" t="str">
        <f>RO!C13</f>
        <v>Tapek &amp; Bangunan Eks RD KTU (Kantor Notaris)</v>
      </c>
      <c r="F12" s="325">
        <f>RO!D13</f>
        <v>58.89</v>
      </c>
      <c r="G12" s="77">
        <v>47.636399999999995</v>
      </c>
      <c r="H12" s="78" t="s">
        <v>136</v>
      </c>
      <c r="I12" s="79">
        <v>3849165</v>
      </c>
      <c r="J12" s="80" t="s">
        <v>109</v>
      </c>
      <c r="K12" s="326">
        <f>RO!G13</f>
        <v>0</v>
      </c>
      <c r="L12" s="327"/>
      <c r="M12" s="82" t="s">
        <v>120</v>
      </c>
      <c r="N12" s="328" t="str">
        <f>RO!E13</f>
        <v>Riama Luciana S</v>
      </c>
      <c r="O12" s="78" t="s">
        <v>140</v>
      </c>
      <c r="P12" s="79" t="s">
        <v>90</v>
      </c>
      <c r="Q12" s="329">
        <f>RO!H13</f>
        <v>44651</v>
      </c>
      <c r="R12" s="329">
        <f>RO!I13</f>
        <v>45016</v>
      </c>
      <c r="S12" s="86" t="s">
        <v>91</v>
      </c>
      <c r="T12" s="39">
        <f>RO!J13</f>
        <v>24750000</v>
      </c>
      <c r="U12" s="85">
        <f>T12*10%</f>
        <v>2475000</v>
      </c>
      <c r="V12" s="306">
        <f t="shared" si="0"/>
        <v>-2475000</v>
      </c>
      <c r="W12" s="307">
        <f t="shared" si="1"/>
        <v>27225000</v>
      </c>
      <c r="X12" s="305">
        <f t="shared" si="2"/>
        <v>22275000</v>
      </c>
      <c r="Y12" s="62"/>
      <c r="Z12" s="62">
        <v>25225225</v>
      </c>
      <c r="AA12" s="62"/>
      <c r="AB12" s="62">
        <f>Z12+AA12</f>
        <v>25225225</v>
      </c>
      <c r="AC12" s="306">
        <f t="shared" si="3"/>
        <v>25225225</v>
      </c>
      <c r="AD12" s="311">
        <f t="shared" si="4"/>
        <v>113.24455667789002</v>
      </c>
      <c r="AE12" s="86"/>
    </row>
    <row r="13" spans="1:33" s="89" customFormat="1" x14ac:dyDescent="0.35">
      <c r="A13" s="323">
        <f>RO!A14</f>
        <v>4</v>
      </c>
      <c r="B13" s="324" t="str">
        <f>RO!B14</f>
        <v>Cianjur</v>
      </c>
      <c r="C13" s="62" t="s">
        <v>135</v>
      </c>
      <c r="D13" s="324" t="s">
        <v>225</v>
      </c>
      <c r="E13" s="88" t="str">
        <f>RO!C14</f>
        <v>Tapek &amp; Bangunan Eks RD KTU (Warung )</v>
      </c>
      <c r="F13" s="325">
        <f>RO!D14</f>
        <v>21</v>
      </c>
      <c r="G13" s="77">
        <v>0</v>
      </c>
      <c r="H13" s="78" t="s">
        <v>136</v>
      </c>
      <c r="I13" s="79">
        <v>3849165</v>
      </c>
      <c r="J13" s="80" t="s">
        <v>110</v>
      </c>
      <c r="K13" s="326">
        <f>RO!G14</f>
        <v>0</v>
      </c>
      <c r="L13" s="327"/>
      <c r="M13" s="82" t="s">
        <v>120</v>
      </c>
      <c r="N13" s="328" t="str">
        <f>RO!E14</f>
        <v>Dede Suherlan</v>
      </c>
      <c r="O13" s="78" t="s">
        <v>145</v>
      </c>
      <c r="P13" s="79" t="s">
        <v>90</v>
      </c>
      <c r="Q13" s="329">
        <f>RO!H14</f>
        <v>44803</v>
      </c>
      <c r="R13" s="329">
        <f>RO!I14</f>
        <v>45168</v>
      </c>
      <c r="S13" s="86" t="s">
        <v>91</v>
      </c>
      <c r="T13" s="39">
        <f>RO!J14</f>
        <v>4950000</v>
      </c>
      <c r="U13" s="85">
        <f t="shared" ref="U13:U31" si="5">T13*10%</f>
        <v>495000</v>
      </c>
      <c r="V13" s="306">
        <f t="shared" si="0"/>
        <v>-495000</v>
      </c>
      <c r="W13" s="307">
        <f t="shared" si="1"/>
        <v>5445000</v>
      </c>
      <c r="X13" s="305">
        <f t="shared" si="2"/>
        <v>4455000</v>
      </c>
      <c r="Y13" s="62"/>
      <c r="Z13" s="62"/>
      <c r="AA13" s="62"/>
      <c r="AB13" s="62">
        <v>0</v>
      </c>
      <c r="AC13" s="306">
        <f t="shared" si="3"/>
        <v>0</v>
      </c>
      <c r="AD13" s="311">
        <f t="shared" si="4"/>
        <v>0</v>
      </c>
      <c r="AE13" s="86"/>
    </row>
    <row r="14" spans="1:33" s="89" customFormat="1" x14ac:dyDescent="0.35">
      <c r="A14" s="323">
        <f>RO!A15</f>
        <v>5</v>
      </c>
      <c r="B14" s="324" t="str">
        <f>RO!B15</f>
        <v>Cianjur</v>
      </c>
      <c r="C14" s="62" t="s">
        <v>135</v>
      </c>
      <c r="D14" s="324" t="s">
        <v>225</v>
      </c>
      <c r="E14" s="88" t="str">
        <f>RO!C15</f>
        <v>Tapek &amp; Bangunan Eks RD KTU (Warung Somad)</v>
      </c>
      <c r="F14" s="325">
        <f>RO!D15</f>
        <v>43.4</v>
      </c>
      <c r="G14" s="77">
        <v>0</v>
      </c>
      <c r="H14" s="78" t="s">
        <v>136</v>
      </c>
      <c r="I14" s="79">
        <v>3849165</v>
      </c>
      <c r="J14" s="80" t="s">
        <v>110</v>
      </c>
      <c r="K14" s="326">
        <f>RO!G15</f>
        <v>0</v>
      </c>
      <c r="L14" s="327"/>
      <c r="M14" s="82" t="s">
        <v>120</v>
      </c>
      <c r="N14" s="328" t="str">
        <f>RO!E15</f>
        <v>Somad Supyandi</v>
      </c>
      <c r="O14" s="78" t="s">
        <v>142</v>
      </c>
      <c r="P14" s="79" t="s">
        <v>90</v>
      </c>
      <c r="Q14" s="329">
        <f>RO!H15</f>
        <v>44725</v>
      </c>
      <c r="R14" s="329">
        <f>RO!I15</f>
        <v>45090</v>
      </c>
      <c r="S14" s="86" t="s">
        <v>91</v>
      </c>
      <c r="T14" s="39">
        <f>RO!J15</f>
        <v>8415000</v>
      </c>
      <c r="U14" s="85">
        <f t="shared" si="5"/>
        <v>841500</v>
      </c>
      <c r="V14" s="306">
        <f t="shared" si="0"/>
        <v>-841500</v>
      </c>
      <c r="W14" s="307">
        <f t="shared" si="1"/>
        <v>9256500</v>
      </c>
      <c r="X14" s="305">
        <f t="shared" si="2"/>
        <v>7573500</v>
      </c>
      <c r="Y14" s="62"/>
      <c r="Z14" s="62"/>
      <c r="AA14" s="62"/>
      <c r="AB14" s="62">
        <f t="shared" ref="AB14:AB32" si="6">Z14+AA14</f>
        <v>0</v>
      </c>
      <c r="AC14" s="306">
        <f t="shared" si="3"/>
        <v>0</v>
      </c>
      <c r="AD14" s="311">
        <f t="shared" si="4"/>
        <v>0</v>
      </c>
      <c r="AE14" s="86"/>
    </row>
    <row r="15" spans="1:33" s="89" customFormat="1" x14ac:dyDescent="0.35">
      <c r="A15" s="323">
        <f>RO!A16</f>
        <v>6</v>
      </c>
      <c r="B15" s="324" t="str">
        <f>RO!B16</f>
        <v>Cianjur</v>
      </c>
      <c r="C15" s="62" t="s">
        <v>135</v>
      </c>
      <c r="D15" s="324" t="s">
        <v>225</v>
      </c>
      <c r="E15" s="88" t="str">
        <f>RO!C16</f>
        <v>Tapek &amp; Bangunan Eks RD KTU (Loundy)</v>
      </c>
      <c r="F15" s="325">
        <f>RO!D16</f>
        <v>53.141999999999996</v>
      </c>
      <c r="G15" s="77">
        <v>47.639999999999993</v>
      </c>
      <c r="H15" s="78" t="s">
        <v>136</v>
      </c>
      <c r="I15" s="79">
        <v>3849165</v>
      </c>
      <c r="J15" s="80" t="s">
        <v>111</v>
      </c>
      <c r="K15" s="326">
        <f>RO!G16</f>
        <v>0</v>
      </c>
      <c r="L15" s="327"/>
      <c r="M15" s="82" t="s">
        <v>120</v>
      </c>
      <c r="N15" s="328" t="str">
        <f>RO!E16</f>
        <v>Erwin Susilo</v>
      </c>
      <c r="O15" s="78" t="s">
        <v>159</v>
      </c>
      <c r="P15" s="79" t="s">
        <v>90</v>
      </c>
      <c r="Q15" s="329">
        <f>RO!H16</f>
        <v>44773</v>
      </c>
      <c r="R15" s="329">
        <f>RO!I16</f>
        <v>45138</v>
      </c>
      <c r="S15" s="86" t="s">
        <v>91</v>
      </c>
      <c r="T15" s="39">
        <f>RO!J16</f>
        <v>0</v>
      </c>
      <c r="U15" s="85">
        <f t="shared" si="5"/>
        <v>0</v>
      </c>
      <c r="V15" s="306">
        <f t="shared" si="0"/>
        <v>0</v>
      </c>
      <c r="W15" s="307">
        <f t="shared" si="1"/>
        <v>0</v>
      </c>
      <c r="X15" s="305">
        <f t="shared" si="2"/>
        <v>0</v>
      </c>
      <c r="Y15" s="62"/>
      <c r="Z15" s="62"/>
      <c r="AA15" s="62"/>
      <c r="AB15" s="62">
        <v>0</v>
      </c>
      <c r="AC15" s="306">
        <f t="shared" si="3"/>
        <v>0</v>
      </c>
      <c r="AD15" s="347"/>
      <c r="AE15" s="86"/>
    </row>
    <row r="16" spans="1:33" s="89" customFormat="1" x14ac:dyDescent="0.35">
      <c r="A16" s="323">
        <f>RO!A17</f>
        <v>7</v>
      </c>
      <c r="B16" s="324" t="str">
        <f>RO!B17</f>
        <v>Cianjur</v>
      </c>
      <c r="C16" s="62" t="s">
        <v>135</v>
      </c>
      <c r="D16" s="324" t="s">
        <v>225</v>
      </c>
      <c r="E16" s="88" t="str">
        <f>RO!C17</f>
        <v>Tapek &amp; Bangunan Eks RD KTU (DEPOT Madu)</v>
      </c>
      <c r="F16" s="325">
        <f>RO!D17</f>
        <v>46.83</v>
      </c>
      <c r="G16" s="77">
        <v>32.421999999999997</v>
      </c>
      <c r="H16" s="78" t="s">
        <v>136</v>
      </c>
      <c r="I16" s="79">
        <v>3849165</v>
      </c>
      <c r="J16" s="80" t="s">
        <v>110</v>
      </c>
      <c r="K16" s="326">
        <f>RO!G17</f>
        <v>0</v>
      </c>
      <c r="L16" s="327"/>
      <c r="M16" s="82" t="s">
        <v>120</v>
      </c>
      <c r="N16" s="328" t="str">
        <f>RO!E17</f>
        <v>PT. Palawi Resorsis</v>
      </c>
      <c r="O16" s="78" t="s">
        <v>151</v>
      </c>
      <c r="P16" s="79" t="s">
        <v>90</v>
      </c>
      <c r="Q16" s="329">
        <f>RO!H17</f>
        <v>44811</v>
      </c>
      <c r="R16" s="329">
        <f>RO!I17</f>
        <v>45176</v>
      </c>
      <c r="S16" s="86" t="s">
        <v>91</v>
      </c>
      <c r="T16" s="39">
        <f>RO!J17</f>
        <v>24750000</v>
      </c>
      <c r="U16" s="85">
        <f t="shared" si="5"/>
        <v>2475000</v>
      </c>
      <c r="V16" s="306">
        <f t="shared" si="0"/>
        <v>-2475000</v>
      </c>
      <c r="W16" s="307">
        <f t="shared" si="1"/>
        <v>27225000</v>
      </c>
      <c r="X16" s="305">
        <f t="shared" si="2"/>
        <v>22275000</v>
      </c>
      <c r="Y16" s="62"/>
      <c r="Z16" s="62"/>
      <c r="AA16" s="62"/>
      <c r="AB16" s="62">
        <f t="shared" si="6"/>
        <v>0</v>
      </c>
      <c r="AC16" s="306">
        <f t="shared" si="3"/>
        <v>0</v>
      </c>
      <c r="AD16" s="311">
        <f t="shared" si="4"/>
        <v>0</v>
      </c>
      <c r="AE16" s="86"/>
    </row>
    <row r="17" spans="1:31" s="89" customFormat="1" x14ac:dyDescent="0.35">
      <c r="A17" s="323">
        <f>RO!A18</f>
        <v>8</v>
      </c>
      <c r="B17" s="324" t="str">
        <f>RO!B18</f>
        <v>Cianjur</v>
      </c>
      <c r="C17" s="62" t="s">
        <v>135</v>
      </c>
      <c r="D17" s="324" t="s">
        <v>225</v>
      </c>
      <c r="E17" s="88" t="str">
        <f>RO!C18</f>
        <v>Tapek &amp; Bangunan Eks RD KTU (Nasi Goreng)</v>
      </c>
      <c r="F17" s="325">
        <f>RO!D18</f>
        <v>10</v>
      </c>
      <c r="G17" s="77">
        <v>0</v>
      </c>
      <c r="H17" s="78" t="s">
        <v>136</v>
      </c>
      <c r="I17" s="79">
        <v>3849165</v>
      </c>
      <c r="J17" s="80" t="s">
        <v>112</v>
      </c>
      <c r="K17" s="326">
        <f>RO!G18</f>
        <v>0</v>
      </c>
      <c r="L17" s="327"/>
      <c r="M17" s="82" t="s">
        <v>120</v>
      </c>
      <c r="N17" s="328" t="str">
        <f>RO!E18</f>
        <v>Munasik</v>
      </c>
      <c r="O17" s="78" t="s">
        <v>147</v>
      </c>
      <c r="P17" s="79" t="s">
        <v>90</v>
      </c>
      <c r="Q17" s="329">
        <f>RO!H18</f>
        <v>44844</v>
      </c>
      <c r="R17" s="329">
        <f>RO!I18</f>
        <v>45209</v>
      </c>
      <c r="S17" s="86" t="s">
        <v>91</v>
      </c>
      <c r="T17" s="39">
        <f>RO!J18</f>
        <v>2178000</v>
      </c>
      <c r="U17" s="85">
        <f t="shared" si="5"/>
        <v>217800</v>
      </c>
      <c r="V17" s="306">
        <f t="shared" si="0"/>
        <v>-217800</v>
      </c>
      <c r="W17" s="307">
        <f t="shared" si="1"/>
        <v>2395800</v>
      </c>
      <c r="X17" s="305">
        <f t="shared" si="2"/>
        <v>1960200</v>
      </c>
      <c r="Y17" s="62"/>
      <c r="Z17" s="62"/>
      <c r="AA17" s="62"/>
      <c r="AB17" s="62">
        <f t="shared" si="6"/>
        <v>0</v>
      </c>
      <c r="AC17" s="306">
        <f t="shared" si="3"/>
        <v>0</v>
      </c>
      <c r="AD17" s="311">
        <f t="shared" si="4"/>
        <v>0</v>
      </c>
      <c r="AE17" s="86"/>
    </row>
    <row r="18" spans="1:31" x14ac:dyDescent="0.35">
      <c r="A18" s="150">
        <f>RO!A19</f>
        <v>9</v>
      </c>
      <c r="B18" s="43" t="str">
        <f>RO!B19</f>
        <v>Cianjur</v>
      </c>
      <c r="C18" s="42" t="s">
        <v>135</v>
      </c>
      <c r="D18" s="43" t="s">
        <v>225</v>
      </c>
      <c r="E18" s="151" t="str">
        <f>RO!C19</f>
        <v>Tapek &amp; Bangunan Eks RD KTU (Warung jamu)</v>
      </c>
      <c r="F18" s="152">
        <f>RO!D19</f>
        <v>16</v>
      </c>
      <c r="G18" s="46">
        <v>0</v>
      </c>
      <c r="H18" s="25" t="s">
        <v>136</v>
      </c>
      <c r="I18" s="44">
        <v>3849165</v>
      </c>
      <c r="J18" s="26" t="s">
        <v>113</v>
      </c>
      <c r="K18" s="135">
        <f>RO!G19</f>
        <v>0</v>
      </c>
      <c r="L18" s="153"/>
      <c r="M18" s="37" t="s">
        <v>120</v>
      </c>
      <c r="N18" s="154" t="str">
        <f>RO!E19</f>
        <v>Frangky YogI</v>
      </c>
      <c r="O18" s="25" t="s">
        <v>144</v>
      </c>
      <c r="P18" s="44" t="s">
        <v>90</v>
      </c>
      <c r="Q18" s="155">
        <f>RO!H19</f>
        <v>44803</v>
      </c>
      <c r="R18" s="155">
        <f>RO!I19</f>
        <v>45168</v>
      </c>
      <c r="S18" s="29" t="s">
        <v>91</v>
      </c>
      <c r="T18" s="39">
        <f>RO!J19</f>
        <v>3267000</v>
      </c>
      <c r="U18" s="28">
        <f t="shared" si="5"/>
        <v>326700</v>
      </c>
      <c r="V18" s="70">
        <f t="shared" si="0"/>
        <v>-326700</v>
      </c>
      <c r="W18" s="194">
        <f t="shared" si="1"/>
        <v>3593700</v>
      </c>
      <c r="X18" s="193">
        <f t="shared" si="2"/>
        <v>2940300</v>
      </c>
      <c r="Y18" s="42"/>
      <c r="Z18" s="42"/>
      <c r="AA18" s="42"/>
      <c r="AB18" s="42"/>
      <c r="AC18" s="306">
        <f t="shared" si="3"/>
        <v>0</v>
      </c>
      <c r="AD18" s="311">
        <f t="shared" si="4"/>
        <v>0</v>
      </c>
      <c r="AE18" s="29"/>
    </row>
    <row r="19" spans="1:31" x14ac:dyDescent="0.35">
      <c r="A19" s="150">
        <f>RO!A20</f>
        <v>10</v>
      </c>
      <c r="B19" s="43" t="str">
        <f>RO!B20</f>
        <v>Cianjur</v>
      </c>
      <c r="C19" s="42" t="s">
        <v>135</v>
      </c>
      <c r="D19" s="43" t="s">
        <v>225</v>
      </c>
      <c r="E19" s="151" t="str">
        <f>RO!C20</f>
        <v xml:space="preserve"> Tanah Blok Banjarpinang </v>
      </c>
      <c r="F19" s="152">
        <f>RO!D20</f>
        <v>33.5</v>
      </c>
      <c r="G19" s="46">
        <v>0</v>
      </c>
      <c r="H19" s="25" t="s">
        <v>155</v>
      </c>
      <c r="I19" s="45" t="s">
        <v>137</v>
      </c>
      <c r="J19" s="26" t="s">
        <v>114</v>
      </c>
      <c r="K19" s="135">
        <f>RO!G20</f>
        <v>0</v>
      </c>
      <c r="L19" s="153"/>
      <c r="M19" s="37" t="s">
        <v>120</v>
      </c>
      <c r="N19" s="154" t="str">
        <f>RO!E20</f>
        <v>Said Hudri</v>
      </c>
      <c r="O19" s="25" t="s">
        <v>148</v>
      </c>
      <c r="P19" s="44" t="s">
        <v>90</v>
      </c>
      <c r="Q19" s="155">
        <f>RO!H20</f>
        <v>44851</v>
      </c>
      <c r="R19" s="155">
        <f>RO!I20</f>
        <v>45216</v>
      </c>
      <c r="S19" s="29" t="s">
        <v>91</v>
      </c>
      <c r="T19" s="39">
        <f>RO!J20</f>
        <v>6534000</v>
      </c>
      <c r="U19" s="28">
        <f t="shared" si="5"/>
        <v>653400</v>
      </c>
      <c r="V19" s="70">
        <f t="shared" si="0"/>
        <v>-653400</v>
      </c>
      <c r="W19" s="194">
        <f t="shared" si="1"/>
        <v>7187400</v>
      </c>
      <c r="X19" s="193">
        <f t="shared" si="2"/>
        <v>5880600</v>
      </c>
      <c r="Y19" s="42"/>
      <c r="Z19" s="42"/>
      <c r="AA19" s="42"/>
      <c r="AB19" s="42">
        <f t="shared" si="6"/>
        <v>0</v>
      </c>
      <c r="AC19" s="306">
        <f t="shared" si="3"/>
        <v>0</v>
      </c>
      <c r="AD19" s="311">
        <f t="shared" si="4"/>
        <v>0</v>
      </c>
      <c r="AE19" s="29"/>
    </row>
    <row r="20" spans="1:31" x14ac:dyDescent="0.35">
      <c r="A20" s="150">
        <f>RO!A21</f>
        <v>11</v>
      </c>
      <c r="B20" s="43" t="str">
        <f>RO!B21</f>
        <v>Cianjur</v>
      </c>
      <c r="C20" s="42" t="s">
        <v>135</v>
      </c>
      <c r="D20" s="43" t="s">
        <v>226</v>
      </c>
      <c r="E20" s="151" t="str">
        <f>RO!C21</f>
        <v>Eks RD Asper Gede Timur  </v>
      </c>
      <c r="F20" s="152">
        <f>RO!D21</f>
        <v>65.142857142857139</v>
      </c>
      <c r="G20" s="46">
        <v>56</v>
      </c>
      <c r="H20" s="25" t="s">
        <v>154</v>
      </c>
      <c r="I20" s="44">
        <v>3849163</v>
      </c>
      <c r="J20" s="26" t="s">
        <v>89</v>
      </c>
      <c r="K20" s="135">
        <f>RO!G21</f>
        <v>0</v>
      </c>
      <c r="L20" s="153"/>
      <c r="M20" s="37" t="s">
        <v>120</v>
      </c>
      <c r="N20" s="154" t="str">
        <f>RO!E21</f>
        <v xml:space="preserve">Tatang rifai </v>
      </c>
      <c r="O20" s="25" t="s">
        <v>150</v>
      </c>
      <c r="P20" s="44" t="s">
        <v>90</v>
      </c>
      <c r="Q20" s="155">
        <f>RO!H21</f>
        <v>44870</v>
      </c>
      <c r="R20" s="155">
        <f>RO!I21</f>
        <v>45236</v>
      </c>
      <c r="S20" s="29" t="s">
        <v>91</v>
      </c>
      <c r="T20" s="39">
        <f>RO!J21</f>
        <v>6534000</v>
      </c>
      <c r="U20" s="28">
        <f t="shared" si="5"/>
        <v>653400</v>
      </c>
      <c r="V20" s="70">
        <f t="shared" si="0"/>
        <v>-653400</v>
      </c>
      <c r="W20" s="194">
        <f t="shared" si="1"/>
        <v>7187400</v>
      </c>
      <c r="X20" s="193">
        <f t="shared" si="2"/>
        <v>5880600</v>
      </c>
      <c r="Y20" s="42"/>
      <c r="Z20" s="42"/>
      <c r="AA20" s="42"/>
      <c r="AB20" s="42">
        <f t="shared" si="6"/>
        <v>0</v>
      </c>
      <c r="AC20" s="306">
        <f t="shared" si="3"/>
        <v>0</v>
      </c>
      <c r="AD20" s="311">
        <f t="shared" si="4"/>
        <v>0</v>
      </c>
      <c r="AE20" s="29"/>
    </row>
    <row r="21" spans="1:31" x14ac:dyDescent="0.35">
      <c r="A21" s="150">
        <f>RO!A22</f>
        <v>12</v>
      </c>
      <c r="B21" s="43" t="str">
        <f>RO!B22</f>
        <v>Cianjur</v>
      </c>
      <c r="C21" s="42" t="s">
        <v>135</v>
      </c>
      <c r="D21" s="43" t="s">
        <v>226</v>
      </c>
      <c r="E21" s="151" t="str">
        <f>RO!C22</f>
        <v> Eks.RD.KBM Sar. Asper Gede Timur </v>
      </c>
      <c r="F21" s="152">
        <f>RO!D22</f>
        <v>50.666666666666664</v>
      </c>
      <c r="G21" s="46">
        <v>45</v>
      </c>
      <c r="H21" s="25" t="s">
        <v>154</v>
      </c>
      <c r="I21" s="44">
        <v>3849163</v>
      </c>
      <c r="J21" s="26" t="s">
        <v>89</v>
      </c>
      <c r="K21" s="135">
        <f>RO!G22</f>
        <v>0</v>
      </c>
      <c r="L21" s="153"/>
      <c r="M21" s="37" t="s">
        <v>120</v>
      </c>
      <c r="N21" s="154" t="str">
        <f>RO!E22</f>
        <v>Suryani</v>
      </c>
      <c r="O21" s="25" t="s">
        <v>152</v>
      </c>
      <c r="P21" s="44" t="s">
        <v>90</v>
      </c>
      <c r="Q21" s="155">
        <f>RO!H22</f>
        <v>44880</v>
      </c>
      <c r="R21" s="155">
        <f>RO!I22</f>
        <v>45244</v>
      </c>
      <c r="S21" s="29" t="s">
        <v>91</v>
      </c>
      <c r="T21" s="39">
        <f>RO!J22</f>
        <v>2722500</v>
      </c>
      <c r="U21" s="28">
        <f t="shared" si="5"/>
        <v>272250</v>
      </c>
      <c r="V21" s="70">
        <f t="shared" si="0"/>
        <v>-272250</v>
      </c>
      <c r="W21" s="194">
        <f t="shared" si="1"/>
        <v>2994750</v>
      </c>
      <c r="X21" s="193">
        <f t="shared" si="2"/>
        <v>2450250</v>
      </c>
      <c r="Y21" s="42"/>
      <c r="Z21" s="42"/>
      <c r="AA21" s="42"/>
      <c r="AB21" s="42">
        <f t="shared" si="6"/>
        <v>0</v>
      </c>
      <c r="AC21" s="306">
        <f t="shared" si="3"/>
        <v>0</v>
      </c>
      <c r="AD21" s="311">
        <f t="shared" si="4"/>
        <v>0</v>
      </c>
      <c r="AE21" s="29"/>
    </row>
    <row r="22" spans="1:31" x14ac:dyDescent="0.35">
      <c r="A22" s="150">
        <f>RO!A23</f>
        <v>13</v>
      </c>
      <c r="B22" s="43" t="str">
        <f>RO!B23</f>
        <v>Cianjur</v>
      </c>
      <c r="C22" s="42" t="s">
        <v>135</v>
      </c>
      <c r="D22" s="43" t="s">
        <v>223</v>
      </c>
      <c r="E22" s="151" t="str">
        <f>RO!C23</f>
        <v>Halaman Rd.Polhut.Mob (RM Alam Sunda)</v>
      </c>
      <c r="F22" s="152">
        <f>RO!D23</f>
        <v>315</v>
      </c>
      <c r="G22" s="46">
        <v>306</v>
      </c>
      <c r="H22" s="25" t="s">
        <v>155</v>
      </c>
      <c r="I22" s="44" t="s">
        <v>139</v>
      </c>
      <c r="J22" s="26" t="s">
        <v>117</v>
      </c>
      <c r="K22" s="135">
        <f>RO!G23</f>
        <v>0</v>
      </c>
      <c r="L22" s="153"/>
      <c r="M22" s="37" t="s">
        <v>120</v>
      </c>
      <c r="N22" s="154" t="str">
        <f>RO!E23</f>
        <v>Vhandi Adam</v>
      </c>
      <c r="O22" s="25" t="s">
        <v>149</v>
      </c>
      <c r="P22" s="44" t="s">
        <v>90</v>
      </c>
      <c r="Q22" s="155">
        <f>RO!H23</f>
        <v>44867</v>
      </c>
      <c r="R22" s="155">
        <f>RO!I23</f>
        <v>45231</v>
      </c>
      <c r="S22" s="29" t="s">
        <v>91</v>
      </c>
      <c r="T22" s="39">
        <f>RO!J23</f>
        <v>99000000</v>
      </c>
      <c r="U22" s="28">
        <f t="shared" si="5"/>
        <v>9900000</v>
      </c>
      <c r="V22" s="70">
        <f t="shared" si="0"/>
        <v>-9900000</v>
      </c>
      <c r="W22" s="194">
        <f t="shared" si="1"/>
        <v>108900000</v>
      </c>
      <c r="X22" s="193">
        <f t="shared" si="2"/>
        <v>89100000</v>
      </c>
      <c r="Y22" s="42"/>
      <c r="Z22" s="42"/>
      <c r="AA22" s="42"/>
      <c r="AB22" s="42">
        <f t="shared" si="6"/>
        <v>0</v>
      </c>
      <c r="AC22" s="306">
        <f t="shared" si="3"/>
        <v>0</v>
      </c>
      <c r="AD22" s="311">
        <f t="shared" si="4"/>
        <v>0</v>
      </c>
      <c r="AE22" s="29"/>
    </row>
    <row r="23" spans="1:31" s="120" customFormat="1" x14ac:dyDescent="0.35">
      <c r="A23" s="169">
        <f>RO!A24</f>
        <v>14</v>
      </c>
      <c r="B23" s="113" t="str">
        <f>RO!B24</f>
        <v>Cianjur</v>
      </c>
      <c r="C23" s="114" t="s">
        <v>135</v>
      </c>
      <c r="D23" s="113" t="s">
        <v>225</v>
      </c>
      <c r="E23" s="170" t="str">
        <f>RO!C24</f>
        <v>Tanah Pekarangan Kantor Asper Cianjur</v>
      </c>
      <c r="F23" s="171">
        <f>RO!D24</f>
        <v>33.5</v>
      </c>
      <c r="G23" s="115">
        <v>0</v>
      </c>
      <c r="H23" s="24" t="s">
        <v>157</v>
      </c>
      <c r="I23" s="116">
        <v>7413017</v>
      </c>
      <c r="J23" s="26" t="s">
        <v>110</v>
      </c>
      <c r="K23" s="172">
        <f>RO!G24</f>
        <v>0</v>
      </c>
      <c r="L23" s="173"/>
      <c r="M23" s="117" t="s">
        <v>120</v>
      </c>
      <c r="N23" s="174" t="str">
        <f>RO!E24</f>
        <v>Sapturi</v>
      </c>
      <c r="O23" s="24" t="s">
        <v>143</v>
      </c>
      <c r="P23" s="116" t="s">
        <v>90</v>
      </c>
      <c r="Q23" s="155">
        <f>RO!H24</f>
        <v>44743</v>
      </c>
      <c r="R23" s="155" t="str">
        <f>RO!I24</f>
        <v>31/06/2023</v>
      </c>
      <c r="S23" s="29" t="s">
        <v>91</v>
      </c>
      <c r="T23" s="39">
        <f>RO!J24</f>
        <v>2272727.2727272729</v>
      </c>
      <c r="U23" s="119">
        <f t="shared" si="5"/>
        <v>227272.72727272729</v>
      </c>
      <c r="V23" s="70">
        <f t="shared" si="0"/>
        <v>-227272.72727272729</v>
      </c>
      <c r="W23" s="194">
        <f t="shared" si="1"/>
        <v>2500000</v>
      </c>
      <c r="X23" s="193">
        <f t="shared" si="2"/>
        <v>2045454.5454545456</v>
      </c>
      <c r="Y23" s="114"/>
      <c r="Z23" s="114"/>
      <c r="AA23" s="114"/>
      <c r="AB23" s="114">
        <f t="shared" si="6"/>
        <v>0</v>
      </c>
      <c r="AC23" s="306">
        <f t="shared" si="3"/>
        <v>0</v>
      </c>
      <c r="AD23" s="311">
        <f t="shared" si="4"/>
        <v>0</v>
      </c>
      <c r="AE23" s="118"/>
    </row>
    <row r="24" spans="1:31" x14ac:dyDescent="0.35">
      <c r="A24" s="150">
        <f>RO!A25</f>
        <v>15</v>
      </c>
      <c r="B24" s="43" t="str">
        <f>RO!B25</f>
        <v>Cianjur</v>
      </c>
      <c r="C24" s="42" t="s">
        <v>135</v>
      </c>
      <c r="D24" s="43" t="s">
        <v>225</v>
      </c>
      <c r="E24" s="151" t="str">
        <f>RO!C25</f>
        <v>Tanah Pekarangan Kantor Asper Cianjur</v>
      </c>
      <c r="F24" s="152">
        <f>RO!D25</f>
        <v>20</v>
      </c>
      <c r="G24" s="46">
        <v>0</v>
      </c>
      <c r="H24" s="25" t="s">
        <v>157</v>
      </c>
      <c r="I24" s="44">
        <v>7413017</v>
      </c>
      <c r="J24" s="26" t="s">
        <v>110</v>
      </c>
      <c r="K24" s="135">
        <f>RO!G25</f>
        <v>0</v>
      </c>
      <c r="L24" s="153"/>
      <c r="M24" s="37" t="s">
        <v>120</v>
      </c>
      <c r="N24" s="154" t="str">
        <f>RO!E25</f>
        <v>Izul Lailly Akbar</v>
      </c>
      <c r="O24" s="25" t="s">
        <v>143</v>
      </c>
      <c r="P24" s="44" t="s">
        <v>90</v>
      </c>
      <c r="Q24" s="155">
        <f>RO!H25</f>
        <v>44843</v>
      </c>
      <c r="R24" s="155">
        <f>RO!I25</f>
        <v>45207</v>
      </c>
      <c r="S24" s="29" t="s">
        <v>91</v>
      </c>
      <c r="T24" s="39">
        <f>RO!J25</f>
        <v>2318182</v>
      </c>
      <c r="U24" s="28">
        <f t="shared" si="5"/>
        <v>231818.2</v>
      </c>
      <c r="V24" s="70">
        <f t="shared" si="0"/>
        <v>-231818.2</v>
      </c>
      <c r="W24" s="194">
        <f t="shared" si="1"/>
        <v>2550000.2000000002</v>
      </c>
      <c r="X24" s="193">
        <f t="shared" si="2"/>
        <v>2086363.8</v>
      </c>
      <c r="Y24" s="42"/>
      <c r="Z24" s="42"/>
      <c r="AA24" s="42"/>
      <c r="AB24" s="42">
        <v>0</v>
      </c>
      <c r="AC24" s="306">
        <f t="shared" si="3"/>
        <v>0</v>
      </c>
      <c r="AD24" s="311">
        <f t="shared" si="4"/>
        <v>0</v>
      </c>
      <c r="AE24" s="29"/>
    </row>
    <row r="25" spans="1:31" x14ac:dyDescent="0.35">
      <c r="A25" s="150">
        <f>RO!A26</f>
        <v>16</v>
      </c>
      <c r="B25" s="43" t="str">
        <f>RO!B26</f>
        <v>Cianjur</v>
      </c>
      <c r="C25" s="42" t="s">
        <v>135</v>
      </c>
      <c r="D25" s="43" t="s">
        <v>225</v>
      </c>
      <c r="E25" s="151" t="str">
        <f>RO!C26</f>
        <v>Gudang Arsip</v>
      </c>
      <c r="F25" s="152">
        <f>RO!D26</f>
        <v>120.54</v>
      </c>
      <c r="G25" s="46">
        <v>0</v>
      </c>
      <c r="H25" s="25" t="s">
        <v>136</v>
      </c>
      <c r="I25" s="44">
        <v>3849165</v>
      </c>
      <c r="J25" s="26" t="s">
        <v>115</v>
      </c>
      <c r="K25" s="135">
        <f>RO!G26</f>
        <v>0</v>
      </c>
      <c r="L25" s="153"/>
      <c r="M25" s="37" t="s">
        <v>120</v>
      </c>
      <c r="N25" s="154" t="str">
        <f>RO!E26</f>
        <v>Rahadian Andri S</v>
      </c>
      <c r="O25" s="25" t="s">
        <v>158</v>
      </c>
      <c r="P25" s="44" t="s">
        <v>90</v>
      </c>
      <c r="Q25" s="155">
        <f>RO!H26</f>
        <v>45215</v>
      </c>
      <c r="R25" s="155">
        <f>RO!I26</f>
        <v>45214</v>
      </c>
      <c r="S25" s="29" t="s">
        <v>91</v>
      </c>
      <c r="T25" s="39">
        <f>RO!J26</f>
        <v>50000000</v>
      </c>
      <c r="U25" s="28">
        <f t="shared" si="5"/>
        <v>5000000</v>
      </c>
      <c r="V25" s="70">
        <f t="shared" si="0"/>
        <v>-5000000</v>
      </c>
      <c r="W25" s="194">
        <f t="shared" si="1"/>
        <v>55000000</v>
      </c>
      <c r="X25" s="193">
        <f t="shared" si="2"/>
        <v>45000000</v>
      </c>
      <c r="Y25" s="42"/>
      <c r="Z25" s="42"/>
      <c r="AA25" s="42"/>
      <c r="AB25" s="42">
        <f t="shared" si="6"/>
        <v>0</v>
      </c>
      <c r="AC25" s="306">
        <f t="shared" si="3"/>
        <v>0</v>
      </c>
      <c r="AD25" s="311">
        <f t="shared" si="4"/>
        <v>0</v>
      </c>
      <c r="AE25" s="29"/>
    </row>
    <row r="26" spans="1:31" s="120" customFormat="1" x14ac:dyDescent="0.35">
      <c r="A26" s="150">
        <f>RO!A27</f>
        <v>17</v>
      </c>
      <c r="B26" s="43" t="str">
        <f>RO!B27</f>
        <v>Cianjur</v>
      </c>
      <c r="C26" s="114" t="s">
        <v>227</v>
      </c>
      <c r="D26" s="113" t="s">
        <v>228</v>
      </c>
      <c r="E26" s="151" t="str">
        <f>RO!C27</f>
        <v>Pekarangan (Pos) RD KRPH Cibeber</v>
      </c>
      <c r="F26" s="152">
        <f>RO!D27</f>
        <v>30</v>
      </c>
      <c r="G26" s="115">
        <v>7.5</v>
      </c>
      <c r="H26" s="24" t="s">
        <v>156</v>
      </c>
      <c r="I26" s="116">
        <v>5428816</v>
      </c>
      <c r="J26" s="26" t="s">
        <v>116</v>
      </c>
      <c r="K26" s="135">
        <f>RO!G27</f>
        <v>0</v>
      </c>
      <c r="L26" s="153"/>
      <c r="M26" s="117" t="s">
        <v>120</v>
      </c>
      <c r="N26" s="154" t="str">
        <f>RO!E27</f>
        <v>Dede Saukani</v>
      </c>
      <c r="O26" s="24" t="s">
        <v>141</v>
      </c>
      <c r="P26" s="116" t="s">
        <v>90</v>
      </c>
      <c r="Q26" s="155">
        <f>RO!H27</f>
        <v>44709</v>
      </c>
      <c r="R26" s="155">
        <f>RO!I27</f>
        <v>45073</v>
      </c>
      <c r="S26" s="29" t="s">
        <v>91</v>
      </c>
      <c r="T26" s="39">
        <f>RO!J27</f>
        <v>4554000</v>
      </c>
      <c r="U26" s="119">
        <f t="shared" si="5"/>
        <v>455400</v>
      </c>
      <c r="V26" s="70">
        <f t="shared" si="0"/>
        <v>-455400</v>
      </c>
      <c r="W26" s="194">
        <f t="shared" si="1"/>
        <v>5009400</v>
      </c>
      <c r="X26" s="193">
        <f t="shared" si="2"/>
        <v>4098600</v>
      </c>
      <c r="Y26" s="42"/>
      <c r="Z26" s="114"/>
      <c r="AA26" s="114"/>
      <c r="AB26" s="114">
        <f t="shared" si="6"/>
        <v>0</v>
      </c>
      <c r="AC26" s="306">
        <f t="shared" si="3"/>
        <v>0</v>
      </c>
      <c r="AD26" s="311">
        <f t="shared" si="4"/>
        <v>0</v>
      </c>
      <c r="AE26" s="118"/>
    </row>
    <row r="27" spans="1:31" x14ac:dyDescent="0.35">
      <c r="A27" s="150">
        <f>RO!A28</f>
        <v>18</v>
      </c>
      <c r="B27" s="43" t="str">
        <f>RO!B28</f>
        <v>Cianjur</v>
      </c>
      <c r="C27" s="42" t="s">
        <v>227</v>
      </c>
      <c r="D27" s="43" t="s">
        <v>228</v>
      </c>
      <c r="E27" s="151" t="str">
        <f>RO!C28</f>
        <v>Tanah pekarangan KRPH Cibeber</v>
      </c>
      <c r="F27" s="152">
        <f>RO!D28</f>
        <v>30</v>
      </c>
      <c r="G27" s="46">
        <v>0</v>
      </c>
      <c r="H27" s="25" t="s">
        <v>156</v>
      </c>
      <c r="I27" s="44">
        <v>5428816</v>
      </c>
      <c r="J27" s="26" t="s">
        <v>119</v>
      </c>
      <c r="K27" s="135">
        <f>RO!G28</f>
        <v>0</v>
      </c>
      <c r="L27" s="153"/>
      <c r="M27" s="37" t="s">
        <v>120</v>
      </c>
      <c r="N27" s="154" t="s">
        <v>502</v>
      </c>
      <c r="O27" s="25" t="s">
        <v>156</v>
      </c>
      <c r="P27" s="44" t="s">
        <v>90</v>
      </c>
      <c r="Q27" s="155" t="str">
        <f>RO!H28</f>
        <v>07/03/2022</v>
      </c>
      <c r="R27" s="155" t="str">
        <f>RO!I28</f>
        <v>06/03/2023</v>
      </c>
      <c r="S27" s="29" t="s">
        <v>91</v>
      </c>
      <c r="T27" s="39">
        <f>RO!J28</f>
        <v>3465000</v>
      </c>
      <c r="U27" s="85">
        <f t="shared" si="5"/>
        <v>346500</v>
      </c>
      <c r="V27" s="70">
        <f t="shared" si="0"/>
        <v>-346500</v>
      </c>
      <c r="W27" s="194">
        <f t="shared" si="1"/>
        <v>3811500</v>
      </c>
      <c r="X27" s="193">
        <f t="shared" si="2"/>
        <v>3118500</v>
      </c>
      <c r="Y27" s="42"/>
      <c r="Z27" s="42">
        <v>4054054</v>
      </c>
      <c r="AA27" s="42"/>
      <c r="AB27" s="114">
        <f t="shared" si="6"/>
        <v>4054054</v>
      </c>
      <c r="AC27" s="306">
        <f t="shared" si="3"/>
        <v>4054054</v>
      </c>
      <c r="AD27" s="311">
        <f t="shared" si="4"/>
        <v>130.00012826679492</v>
      </c>
      <c r="AE27" s="29"/>
    </row>
    <row r="28" spans="1:31" x14ac:dyDescent="0.35">
      <c r="A28" s="150"/>
      <c r="B28" s="43"/>
      <c r="C28" s="42"/>
      <c r="D28" s="43"/>
      <c r="E28" s="253" t="s">
        <v>481</v>
      </c>
      <c r="F28" s="152"/>
      <c r="G28" s="46"/>
      <c r="H28" s="25"/>
      <c r="I28" s="44"/>
      <c r="J28" s="26"/>
      <c r="K28" s="135"/>
      <c r="L28" s="153"/>
      <c r="M28" s="37"/>
      <c r="N28" s="154"/>
      <c r="O28" s="25"/>
      <c r="P28" s="44"/>
      <c r="Q28" s="155"/>
      <c r="R28" s="155"/>
      <c r="S28" s="29"/>
      <c r="T28" s="39">
        <f>RO!J29</f>
        <v>0</v>
      </c>
      <c r="U28" s="85"/>
      <c r="V28" s="70"/>
      <c r="W28" s="194"/>
      <c r="X28" s="193"/>
      <c r="Y28" s="42"/>
      <c r="Z28" s="42"/>
      <c r="AA28" s="42"/>
      <c r="AB28" s="114">
        <f t="shared" si="6"/>
        <v>0</v>
      </c>
      <c r="AC28" s="306">
        <f t="shared" si="3"/>
        <v>0</v>
      </c>
      <c r="AD28" s="311"/>
      <c r="AE28" s="29"/>
    </row>
    <row r="29" spans="1:31" x14ac:dyDescent="0.35">
      <c r="A29" s="150">
        <f>RO!A30</f>
        <v>19</v>
      </c>
      <c r="B29" s="43" t="str">
        <f>RO!B30</f>
        <v>Cianjur</v>
      </c>
      <c r="C29" s="42" t="s">
        <v>227</v>
      </c>
      <c r="D29" s="43" t="s">
        <v>233</v>
      </c>
      <c r="E29" s="151" t="str">
        <f>RO!C30</f>
        <v>Tower XL</v>
      </c>
      <c r="F29" s="152">
        <f>RO!D30</f>
        <v>570</v>
      </c>
      <c r="G29" s="46">
        <v>0</v>
      </c>
      <c r="H29" s="25" t="s">
        <v>473</v>
      </c>
      <c r="I29" s="44"/>
      <c r="J29" s="26" t="s">
        <v>118</v>
      </c>
      <c r="K29" s="135">
        <f>RO!G30</f>
        <v>0</v>
      </c>
      <c r="L29" s="153"/>
      <c r="M29" s="37" t="s">
        <v>230</v>
      </c>
      <c r="N29" s="154" t="str">
        <f>RO!E30</f>
        <v>PT. Xl Axiata</v>
      </c>
      <c r="O29" s="25"/>
      <c r="P29" s="44" t="s">
        <v>231</v>
      </c>
      <c r="Q29" s="155">
        <f>RO!H30</f>
        <v>44805</v>
      </c>
      <c r="R29" s="155">
        <f>RO!I30</f>
        <v>45169</v>
      </c>
      <c r="S29" s="29" t="s">
        <v>91</v>
      </c>
      <c r="T29" s="39">
        <f>RO!J30</f>
        <v>54999999.450000003</v>
      </c>
      <c r="U29" s="28">
        <f t="shared" si="5"/>
        <v>5499999.9450000003</v>
      </c>
      <c r="V29" s="70">
        <f t="shared" si="0"/>
        <v>-5499999.9450000003</v>
      </c>
      <c r="W29" s="194">
        <f t="shared" si="1"/>
        <v>60499999.395000003</v>
      </c>
      <c r="X29" s="193">
        <f t="shared" si="2"/>
        <v>49499999.505000003</v>
      </c>
      <c r="Y29" s="42"/>
      <c r="Z29" s="42"/>
      <c r="AA29" s="42"/>
      <c r="AB29" s="114">
        <f t="shared" si="6"/>
        <v>0</v>
      </c>
      <c r="AC29" s="306">
        <f t="shared" si="3"/>
        <v>0</v>
      </c>
      <c r="AD29" s="311">
        <f t="shared" si="4"/>
        <v>0</v>
      </c>
      <c r="AE29" s="29"/>
    </row>
    <row r="30" spans="1:31" x14ac:dyDescent="0.35">
      <c r="A30" s="150">
        <f>RO!A31</f>
        <v>20</v>
      </c>
      <c r="B30" s="43" t="str">
        <f>RO!B31</f>
        <v>Cianjur</v>
      </c>
      <c r="C30" s="42" t="s">
        <v>227</v>
      </c>
      <c r="D30" s="43" t="s">
        <v>233</v>
      </c>
      <c r="E30" s="151" t="str">
        <f>RO!C31</f>
        <v>Tower Inti Bangun Sejahtera</v>
      </c>
      <c r="F30" s="152">
        <f>625+625</f>
        <v>1250</v>
      </c>
      <c r="G30" s="46">
        <v>0</v>
      </c>
      <c r="H30" s="25" t="s">
        <v>474</v>
      </c>
      <c r="I30" s="44"/>
      <c r="J30" s="26" t="s">
        <v>118</v>
      </c>
      <c r="K30" s="135">
        <f>RO!G31</f>
        <v>0</v>
      </c>
      <c r="L30" s="153"/>
      <c r="M30" s="37" t="s">
        <v>230</v>
      </c>
      <c r="N30" s="154" t="str">
        <f>RO!E31</f>
        <v>PT. IBS</v>
      </c>
      <c r="O30" s="25"/>
      <c r="P30" s="44" t="s">
        <v>231</v>
      </c>
      <c r="Q30" s="155">
        <f>RO!H31</f>
        <v>44830</v>
      </c>
      <c r="R30" s="155">
        <f>RO!I31</f>
        <v>45194</v>
      </c>
      <c r="S30" s="29" t="s">
        <v>91</v>
      </c>
      <c r="T30" s="39">
        <f>RO!J31</f>
        <v>99000000</v>
      </c>
      <c r="U30" s="28">
        <f>T30*11%</f>
        <v>10890000</v>
      </c>
      <c r="V30" s="70">
        <f>(T30*10%)*(-1)</f>
        <v>-9900000</v>
      </c>
      <c r="W30" s="194">
        <f t="shared" si="1"/>
        <v>109890000</v>
      </c>
      <c r="X30" s="193">
        <f t="shared" si="2"/>
        <v>89100000</v>
      </c>
      <c r="Y30" s="42">
        <v>97297298</v>
      </c>
      <c r="Z30" s="42">
        <v>97297298</v>
      </c>
      <c r="AA30" s="42"/>
      <c r="AB30" s="114">
        <f t="shared" si="6"/>
        <v>97297298</v>
      </c>
      <c r="AC30" s="306">
        <f t="shared" si="3"/>
        <v>97297298</v>
      </c>
      <c r="AD30" s="311">
        <f t="shared" si="4"/>
        <v>109.20010998877665</v>
      </c>
      <c r="AE30" s="29"/>
    </row>
    <row r="31" spans="1:31" x14ac:dyDescent="0.35">
      <c r="A31" s="150">
        <f>RO!A32</f>
        <v>21</v>
      </c>
      <c r="B31" s="43" t="str">
        <f>RO!B32</f>
        <v>Cianjur</v>
      </c>
      <c r="C31" s="42" t="s">
        <v>229</v>
      </c>
      <c r="D31" s="43" t="s">
        <v>232</v>
      </c>
      <c r="E31" s="151" t="str">
        <f>RO!C32</f>
        <v xml:space="preserve"> Tower Daya Mitra Telekomunikasi</v>
      </c>
      <c r="F31" s="152">
        <f>RO!D32</f>
        <v>570</v>
      </c>
      <c r="G31" s="46">
        <v>0</v>
      </c>
      <c r="H31" s="25" t="s">
        <v>475</v>
      </c>
      <c r="I31" s="23"/>
      <c r="J31" s="26" t="s">
        <v>118</v>
      </c>
      <c r="K31" s="135">
        <f>RO!G32</f>
        <v>0</v>
      </c>
      <c r="L31" s="153"/>
      <c r="M31" s="37" t="s">
        <v>230</v>
      </c>
      <c r="N31" s="154" t="str">
        <f>RO!E32</f>
        <v>PT. DMT</v>
      </c>
      <c r="O31" s="25"/>
      <c r="P31" s="44" t="s">
        <v>231</v>
      </c>
      <c r="Q31" s="155">
        <f>RO!H32</f>
        <v>44391</v>
      </c>
      <c r="R31" s="155">
        <f>RO!I32</f>
        <v>45120</v>
      </c>
      <c r="S31" s="29" t="s">
        <v>91</v>
      </c>
      <c r="T31" s="39">
        <f>RO!J32</f>
        <v>49577857.259999998</v>
      </c>
      <c r="U31" s="28">
        <f t="shared" si="5"/>
        <v>4957785.7259999998</v>
      </c>
      <c r="V31" s="70">
        <f t="shared" si="0"/>
        <v>-4957785.7259999998</v>
      </c>
      <c r="W31" s="194">
        <f t="shared" si="1"/>
        <v>54535642.986000001</v>
      </c>
      <c r="X31" s="193">
        <f t="shared" si="2"/>
        <v>44620071.533999994</v>
      </c>
      <c r="Y31" s="42"/>
      <c r="Z31" s="42"/>
      <c r="AA31" s="42"/>
      <c r="AB31" s="114">
        <f t="shared" si="6"/>
        <v>0</v>
      </c>
      <c r="AC31" s="306">
        <f t="shared" si="3"/>
        <v>0</v>
      </c>
      <c r="AD31" s="311">
        <f t="shared" si="4"/>
        <v>0</v>
      </c>
      <c r="AE31" s="29"/>
    </row>
    <row r="32" spans="1:31" x14ac:dyDescent="0.35">
      <c r="A32" s="150"/>
      <c r="B32" s="43"/>
      <c r="C32" s="42"/>
      <c r="D32" s="43"/>
      <c r="E32" s="151"/>
      <c r="F32" s="152"/>
      <c r="G32" s="46"/>
      <c r="H32" s="25"/>
      <c r="I32" s="44"/>
      <c r="J32" s="26"/>
      <c r="K32" s="47"/>
      <c r="L32" s="36"/>
      <c r="M32" s="37"/>
      <c r="N32" s="38"/>
      <c r="O32" s="25"/>
      <c r="P32" s="44"/>
      <c r="Q32" s="155"/>
      <c r="R32" s="155"/>
      <c r="S32" s="29"/>
      <c r="T32" s="39"/>
      <c r="U32" s="28"/>
      <c r="V32" s="29"/>
      <c r="W32" s="30"/>
      <c r="X32" s="28"/>
      <c r="Y32" s="42"/>
      <c r="Z32" s="42"/>
      <c r="AA32" s="42"/>
      <c r="AB32" s="114">
        <f t="shared" si="6"/>
        <v>0</v>
      </c>
      <c r="AC32" s="306">
        <f t="shared" si="3"/>
        <v>0</v>
      </c>
      <c r="AD32" s="311"/>
      <c r="AE32" s="29"/>
    </row>
    <row r="33" spans="1:32" x14ac:dyDescent="0.35">
      <c r="A33" s="150"/>
      <c r="B33" s="43"/>
      <c r="C33" s="42"/>
      <c r="D33" s="43"/>
      <c r="E33" s="151"/>
      <c r="F33" s="152"/>
      <c r="G33" s="46"/>
      <c r="H33" s="25"/>
      <c r="I33" s="44"/>
      <c r="J33" s="26"/>
      <c r="K33" s="47"/>
      <c r="L33" s="36"/>
      <c r="M33" s="37"/>
      <c r="N33" s="38"/>
      <c r="O33" s="25"/>
      <c r="P33" s="44"/>
      <c r="Q33" s="155"/>
      <c r="R33" s="155"/>
      <c r="S33" s="29"/>
      <c r="T33" s="39"/>
      <c r="U33" s="28"/>
      <c r="V33" s="29"/>
      <c r="W33" s="30"/>
      <c r="X33" s="28"/>
      <c r="Y33" s="42"/>
      <c r="Z33" s="266"/>
      <c r="AA33" s="42"/>
      <c r="AB33" s="42"/>
      <c r="AC33" s="42"/>
      <c r="AD33" s="339"/>
      <c r="AE33" s="29"/>
    </row>
    <row r="34" spans="1:32" x14ac:dyDescent="0.35">
      <c r="A34" s="4"/>
      <c r="B34" s="340"/>
      <c r="C34" s="340"/>
      <c r="D34" s="340"/>
      <c r="E34" s="340"/>
      <c r="F34" s="341"/>
      <c r="G34" s="340"/>
      <c r="H34" s="340"/>
      <c r="I34" s="340"/>
      <c r="J34" s="340"/>
      <c r="K34" s="340"/>
      <c r="L34" s="340"/>
      <c r="M34" s="340"/>
      <c r="N34" s="340"/>
      <c r="O34" s="342"/>
      <c r="P34" s="343"/>
      <c r="Q34" s="342"/>
      <c r="R34" s="342"/>
      <c r="S34" s="342"/>
      <c r="T34" s="344">
        <f>SUM(T10:T33)</f>
        <v>476063265.98272723</v>
      </c>
      <c r="U34" s="344">
        <f>SUM(U11:U33)</f>
        <v>48146326.598272726</v>
      </c>
      <c r="V34" s="344">
        <f>SUM(V11:V33)</f>
        <v>-47156326.598272726</v>
      </c>
      <c r="W34" s="344">
        <f>SUM(W11:W33)</f>
        <v>519709592.58099997</v>
      </c>
      <c r="X34" s="344">
        <f>SUM(X10:X33)</f>
        <v>428456939.38445455</v>
      </c>
      <c r="Y34" s="345">
        <f t="shared" ref="Y34:AE34" si="7">SUM(Y11:Y33)</f>
        <v>109955798</v>
      </c>
      <c r="Z34" s="345">
        <f t="shared" si="7"/>
        <v>139235077</v>
      </c>
      <c r="AA34" s="345">
        <f t="shared" si="7"/>
        <v>0</v>
      </c>
      <c r="AB34" s="345">
        <f t="shared" si="7"/>
        <v>139235077</v>
      </c>
      <c r="AC34" s="345">
        <f t="shared" si="7"/>
        <v>139235077</v>
      </c>
      <c r="AD34" s="346">
        <f t="shared" si="4"/>
        <v>32.496865892762287</v>
      </c>
      <c r="AE34" s="344">
        <f t="shared" si="7"/>
        <v>0</v>
      </c>
    </row>
    <row r="35" spans="1:32" x14ac:dyDescent="0.35">
      <c r="AC35" s="67"/>
      <c r="AD35" s="67"/>
    </row>
    <row r="36" spans="1:32" x14ac:dyDescent="0.35">
      <c r="A36" s="55"/>
      <c r="B36" s="55"/>
      <c r="C36" s="55"/>
      <c r="D36" s="55"/>
      <c r="E36" s="55"/>
      <c r="F36" s="55"/>
      <c r="G36" s="93"/>
      <c r="H36" s="55"/>
      <c r="I36" s="55"/>
      <c r="J36" s="58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238"/>
      <c r="Y36" s="55" t="s">
        <v>509</v>
      </c>
      <c r="Z36" s="55"/>
      <c r="AA36" s="55"/>
      <c r="AB36" s="55"/>
      <c r="AC36" s="55"/>
      <c r="AD36" s="55"/>
      <c r="AE36" s="58"/>
      <c r="AF36" s="57"/>
    </row>
    <row r="37" spans="1:32" x14ac:dyDescent="0.35">
      <c r="A37" s="239" t="s">
        <v>193</v>
      </c>
      <c r="B37" s="76"/>
      <c r="C37" s="55"/>
      <c r="D37" s="55"/>
      <c r="G37" s="93"/>
      <c r="H37" s="76" t="s">
        <v>193</v>
      </c>
      <c r="J37" s="240"/>
      <c r="K37" s="76"/>
      <c r="L37" s="76"/>
      <c r="M37" s="76"/>
      <c r="O37" s="55"/>
      <c r="P37" s="55"/>
      <c r="Q37" s="76" t="s">
        <v>194</v>
      </c>
      <c r="R37" s="55"/>
      <c r="S37" s="55"/>
      <c r="T37" s="55"/>
      <c r="U37" s="55"/>
      <c r="V37" s="55"/>
      <c r="W37" s="55"/>
      <c r="X37" s="55"/>
      <c r="Y37" s="241" t="s">
        <v>195</v>
      </c>
      <c r="Z37" s="241"/>
      <c r="AA37" s="55"/>
      <c r="AB37" s="55"/>
      <c r="AC37" s="55"/>
      <c r="AD37" s="55"/>
      <c r="AE37" s="58"/>
      <c r="AF37" s="57"/>
    </row>
    <row r="38" spans="1:32" x14ac:dyDescent="0.35">
      <c r="A38" s="76" t="s">
        <v>207</v>
      </c>
      <c r="B38" s="76"/>
      <c r="C38" s="55"/>
      <c r="D38" s="55"/>
      <c r="G38" s="93"/>
      <c r="H38" s="76" t="s">
        <v>236</v>
      </c>
      <c r="J38" s="76"/>
      <c r="K38" s="76"/>
      <c r="L38" s="76"/>
      <c r="M38" s="76"/>
      <c r="O38" s="55"/>
      <c r="P38" s="55"/>
      <c r="Q38" s="76" t="s">
        <v>208</v>
      </c>
      <c r="R38" s="55"/>
      <c r="S38" s="55"/>
      <c r="T38" s="55"/>
      <c r="U38" s="55"/>
      <c r="V38" s="55"/>
      <c r="W38" s="55"/>
      <c r="X38" s="55"/>
      <c r="Y38" s="241" t="s">
        <v>196</v>
      </c>
      <c r="Z38" s="241"/>
      <c r="AA38" s="55"/>
      <c r="AB38" s="55"/>
      <c r="AC38" s="55"/>
      <c r="AD38" s="55"/>
      <c r="AE38" s="55"/>
      <c r="AF38" s="57"/>
    </row>
    <row r="39" spans="1:32" x14ac:dyDescent="0.35">
      <c r="A39" s="76"/>
      <c r="B39" s="76"/>
      <c r="C39" s="55"/>
      <c r="D39" s="55"/>
      <c r="G39" s="93"/>
      <c r="H39" s="76"/>
      <c r="J39" s="76"/>
      <c r="K39" s="76"/>
      <c r="L39" s="76"/>
      <c r="M39" s="76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241"/>
      <c r="Z39" s="241"/>
      <c r="AA39" s="55"/>
      <c r="AB39" s="55"/>
      <c r="AC39" s="55"/>
      <c r="AD39" s="55"/>
      <c r="AE39" s="55"/>
      <c r="AF39" s="57"/>
    </row>
    <row r="40" spans="1:32" x14ac:dyDescent="0.35">
      <c r="A40" s="76"/>
      <c r="B40" s="76"/>
      <c r="C40" s="55"/>
      <c r="D40" s="55"/>
      <c r="G40" s="93"/>
      <c r="H40" s="76"/>
      <c r="J40" s="76"/>
      <c r="K40" s="76"/>
      <c r="L40" s="76"/>
      <c r="M40" s="76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241"/>
      <c r="Z40" s="241"/>
      <c r="AA40" s="55"/>
      <c r="AB40" s="55"/>
      <c r="AC40" s="55"/>
      <c r="AD40" s="55"/>
      <c r="AE40" s="55"/>
      <c r="AF40" s="57"/>
    </row>
    <row r="41" spans="1:32" x14ac:dyDescent="0.35">
      <c r="A41" s="242"/>
      <c r="B41" s="76"/>
      <c r="C41" s="55"/>
      <c r="D41" s="55"/>
      <c r="G41" s="93"/>
      <c r="H41" s="243"/>
      <c r="J41" s="243"/>
      <c r="K41" s="243"/>
      <c r="L41" s="243"/>
      <c r="M41" s="243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244"/>
      <c r="Z41" s="244"/>
      <c r="AA41" s="55"/>
      <c r="AB41" s="55"/>
      <c r="AC41" s="55"/>
      <c r="AD41" s="55"/>
      <c r="AE41" s="55"/>
      <c r="AF41" s="57"/>
    </row>
    <row r="42" spans="1:32" x14ac:dyDescent="0.35">
      <c r="A42" s="245"/>
      <c r="B42" s="76"/>
      <c r="C42" s="55"/>
      <c r="D42" s="55"/>
      <c r="G42" s="93"/>
      <c r="H42" s="76"/>
      <c r="J42" s="76"/>
      <c r="K42" s="76"/>
      <c r="L42" s="76"/>
      <c r="M42" s="76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241"/>
      <c r="Z42" s="241"/>
      <c r="AA42" s="55"/>
      <c r="AB42" s="55"/>
      <c r="AF42" s="57"/>
    </row>
    <row r="43" spans="1:32" x14ac:dyDescent="0.35">
      <c r="A43" s="55" t="s">
        <v>490</v>
      </c>
      <c r="B43" s="55"/>
      <c r="C43" s="55"/>
      <c r="D43" s="55"/>
      <c r="G43" s="93"/>
      <c r="H43" s="55" t="s">
        <v>491</v>
      </c>
      <c r="J43" s="55"/>
      <c r="K43" s="55"/>
      <c r="L43" s="55"/>
      <c r="M43" s="55"/>
      <c r="O43" s="55"/>
      <c r="P43" s="55"/>
      <c r="Q43" s="55" t="s">
        <v>492</v>
      </c>
      <c r="R43" s="55"/>
      <c r="S43" s="55"/>
      <c r="T43" s="55"/>
      <c r="U43" s="55"/>
      <c r="V43" s="55"/>
      <c r="W43" s="55"/>
      <c r="X43" s="55"/>
      <c r="Y43" s="55" t="s">
        <v>489</v>
      </c>
      <c r="Z43" s="55"/>
      <c r="AA43" s="55"/>
      <c r="AB43" s="55"/>
      <c r="AF43" s="57"/>
    </row>
  </sheetData>
  <mergeCells count="15">
    <mergeCell ref="AD6:AD7"/>
    <mergeCell ref="AE6:AE7"/>
    <mergeCell ref="F8:G8"/>
    <mergeCell ref="K6:M6"/>
    <mergeCell ref="N6:P6"/>
    <mergeCell ref="Q6:S6"/>
    <mergeCell ref="T6:W6"/>
    <mergeCell ref="X6:X7"/>
    <mergeCell ref="Y6:AC6"/>
    <mergeCell ref="A6:A7"/>
    <mergeCell ref="B6:B7"/>
    <mergeCell ref="C6:C7"/>
    <mergeCell ref="D6:D7"/>
    <mergeCell ref="E6:I6"/>
    <mergeCell ref="J6:J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2523-B92D-4102-B000-A16407D01CAB}">
  <dimension ref="A3:AC6"/>
  <sheetViews>
    <sheetView tabSelected="1" workbookViewId="0">
      <selection activeCell="G6" sqref="G6"/>
    </sheetView>
  </sheetViews>
  <sheetFormatPr defaultRowHeight="14.5" x14ac:dyDescent="0.35"/>
  <sheetData>
    <row r="3" spans="1:29" x14ac:dyDescent="0.35">
      <c r="A3" t="s">
        <v>510</v>
      </c>
      <c r="B3" t="s">
        <v>511</v>
      </c>
      <c r="C3" t="s">
        <v>512</v>
      </c>
      <c r="D3" t="s">
        <v>513</v>
      </c>
      <c r="E3" t="s">
        <v>514</v>
      </c>
      <c r="F3" t="s">
        <v>515</v>
      </c>
      <c r="G3" t="s">
        <v>516</v>
      </c>
      <c r="H3" t="s">
        <v>517</v>
      </c>
      <c r="I3" t="s">
        <v>518</v>
      </c>
      <c r="J3" t="s">
        <v>519</v>
      </c>
      <c r="K3" t="s">
        <v>520</v>
      </c>
      <c r="L3" t="s">
        <v>521</v>
      </c>
      <c r="M3" t="s">
        <v>522</v>
      </c>
      <c r="N3">
        <v>3</v>
      </c>
      <c r="O3" t="s">
        <v>523</v>
      </c>
      <c r="P3">
        <v>2</v>
      </c>
      <c r="Q3" t="s">
        <v>524</v>
      </c>
      <c r="R3" t="s">
        <v>525</v>
      </c>
      <c r="S3" t="s">
        <v>526</v>
      </c>
      <c r="T3" t="s">
        <v>527</v>
      </c>
      <c r="U3" t="s">
        <v>528</v>
      </c>
      <c r="V3" t="s">
        <v>529</v>
      </c>
      <c r="W3" t="s">
        <v>530</v>
      </c>
      <c r="X3" t="s">
        <v>531</v>
      </c>
      <c r="Y3" t="s">
        <v>531</v>
      </c>
      <c r="Z3" t="s">
        <v>523</v>
      </c>
      <c r="AA3">
        <v>2</v>
      </c>
      <c r="AB3" t="s">
        <v>523</v>
      </c>
      <c r="AC3">
        <v>2</v>
      </c>
    </row>
    <row r="6" spans="1:29" ht="132" x14ac:dyDescent="0.35">
      <c r="A6" s="455" t="s">
        <v>510</v>
      </c>
      <c r="B6" s="456" t="s">
        <v>511</v>
      </c>
      <c r="C6" s="456" t="s">
        <v>512</v>
      </c>
      <c r="D6" s="457" t="s">
        <v>513</v>
      </c>
      <c r="E6" s="456" t="s">
        <v>514</v>
      </c>
      <c r="F6" s="458" t="s">
        <v>515</v>
      </c>
      <c r="G6" s="458" t="s">
        <v>516</v>
      </c>
      <c r="H6" s="456" t="s">
        <v>517</v>
      </c>
      <c r="I6" s="456" t="s">
        <v>518</v>
      </c>
      <c r="J6" s="456" t="s">
        <v>519</v>
      </c>
      <c r="K6" s="456" t="s">
        <v>520</v>
      </c>
      <c r="L6" s="456" t="s">
        <v>521</v>
      </c>
      <c r="M6" s="456" t="s">
        <v>522</v>
      </c>
      <c r="N6" s="459">
        <v>3</v>
      </c>
      <c r="O6" s="456" t="s">
        <v>523</v>
      </c>
      <c r="P6" s="459">
        <v>2</v>
      </c>
      <c r="Q6" s="458" t="s">
        <v>524</v>
      </c>
      <c r="R6" s="456" t="s">
        <v>525</v>
      </c>
      <c r="S6" s="456" t="s">
        <v>526</v>
      </c>
      <c r="T6" s="456" t="s">
        <v>527</v>
      </c>
      <c r="U6" s="460" t="s">
        <v>528</v>
      </c>
      <c r="V6" s="460" t="s">
        <v>529</v>
      </c>
      <c r="W6" s="460" t="s">
        <v>530</v>
      </c>
      <c r="X6" s="456" t="s">
        <v>531</v>
      </c>
      <c r="Y6" s="456" t="s">
        <v>531</v>
      </c>
      <c r="Z6" s="456" t="s">
        <v>523</v>
      </c>
      <c r="AA6" s="461">
        <v>2</v>
      </c>
      <c r="AB6" s="456" t="s">
        <v>523</v>
      </c>
      <c r="AC6" s="45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1"/>
  <sheetViews>
    <sheetView topLeftCell="A4" zoomScale="95" zoomScaleNormal="95" workbookViewId="0">
      <selection activeCell="I35" sqref="I35"/>
    </sheetView>
  </sheetViews>
  <sheetFormatPr defaultRowHeight="14.5" x14ac:dyDescent="0.35"/>
  <cols>
    <col min="1" max="1" width="3.453125" customWidth="1"/>
    <col min="2" max="2" width="5" customWidth="1"/>
    <col min="3" max="3" width="13.90625" customWidth="1"/>
    <col min="4" max="4" width="31.54296875" customWidth="1"/>
    <col min="5" max="6" width="11.08984375" customWidth="1"/>
    <col min="7" max="7" width="34.90625" customWidth="1"/>
    <col min="8" max="8" width="20.08984375" customWidth="1"/>
    <col min="9" max="9" width="12.90625" customWidth="1"/>
    <col min="10" max="10" width="11.54296875" customWidth="1"/>
    <col min="11" max="11" width="14.90625" customWidth="1"/>
    <col min="12" max="12" width="12.6328125" customWidth="1"/>
    <col min="13" max="13" width="26" customWidth="1"/>
    <col min="14" max="14" width="17.90625" customWidth="1"/>
  </cols>
  <sheetData>
    <row r="1" spans="2:14" x14ac:dyDescent="0.35">
      <c r="B1" s="31" t="s">
        <v>70</v>
      </c>
    </row>
    <row r="2" spans="2:14" x14ac:dyDescent="0.35">
      <c r="B2" s="31" t="s">
        <v>160</v>
      </c>
    </row>
    <row r="3" spans="2:14" x14ac:dyDescent="0.35">
      <c r="B3" s="31" t="s">
        <v>161</v>
      </c>
    </row>
    <row r="5" spans="2:14" ht="17.25" customHeight="1" x14ac:dyDescent="0.35">
      <c r="B5" s="361" t="s">
        <v>26</v>
      </c>
      <c r="C5" s="362" t="s">
        <v>39</v>
      </c>
      <c r="D5" s="361" t="s">
        <v>50</v>
      </c>
      <c r="E5" s="361"/>
      <c r="F5" s="361"/>
      <c r="G5" s="361"/>
      <c r="H5" s="361"/>
      <c r="I5" s="361"/>
      <c r="J5" s="361"/>
      <c r="K5" s="361"/>
      <c r="L5" s="17" t="s">
        <v>84</v>
      </c>
      <c r="M5" s="358" t="s">
        <v>69</v>
      </c>
      <c r="N5" s="348" t="s">
        <v>22</v>
      </c>
    </row>
    <row r="6" spans="2:14" ht="34.5" x14ac:dyDescent="0.35">
      <c r="B6" s="362"/>
      <c r="C6" s="363"/>
      <c r="D6" s="13" t="s">
        <v>49</v>
      </c>
      <c r="E6" s="12" t="s">
        <v>44</v>
      </c>
      <c r="F6" s="12" t="s">
        <v>45</v>
      </c>
      <c r="G6" s="12" t="s">
        <v>40</v>
      </c>
      <c r="H6" s="12" t="s">
        <v>42</v>
      </c>
      <c r="I6" s="12" t="s">
        <v>46</v>
      </c>
      <c r="J6" s="13" t="s">
        <v>47</v>
      </c>
      <c r="K6" s="13" t="s">
        <v>48</v>
      </c>
      <c r="L6" s="13" t="s">
        <v>86</v>
      </c>
      <c r="M6" s="360"/>
      <c r="N6" s="349"/>
    </row>
    <row r="7" spans="2:14" x14ac:dyDescent="0.35">
      <c r="B7" s="15">
        <v>1</v>
      </c>
      <c r="C7" s="15">
        <v>2</v>
      </c>
      <c r="D7" s="15">
        <v>3</v>
      </c>
      <c r="E7" s="15">
        <v>4</v>
      </c>
      <c r="F7" s="15">
        <v>5</v>
      </c>
      <c r="G7" s="15">
        <v>6</v>
      </c>
      <c r="H7" s="15">
        <v>7</v>
      </c>
      <c r="I7" s="15">
        <v>8</v>
      </c>
      <c r="J7" s="15">
        <v>9</v>
      </c>
      <c r="K7" s="15">
        <v>10</v>
      </c>
      <c r="L7" s="15">
        <v>11</v>
      </c>
      <c r="M7" s="15">
        <v>12</v>
      </c>
      <c r="N7" s="15">
        <v>13</v>
      </c>
    </row>
    <row r="8" spans="2:14" x14ac:dyDescent="0.3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2:14" x14ac:dyDescent="0.35">
      <c r="B9" s="23"/>
      <c r="C9" s="14"/>
      <c r="D9" s="14"/>
      <c r="E9" s="23"/>
      <c r="F9" s="14"/>
      <c r="G9" s="14"/>
      <c r="H9" s="23"/>
      <c r="I9" s="14"/>
      <c r="J9" s="2"/>
      <c r="K9" s="2"/>
      <c r="L9" s="22"/>
      <c r="M9" s="2"/>
      <c r="N9" s="2"/>
    </row>
    <row r="10" spans="2:14" x14ac:dyDescent="0.35">
      <c r="B10" s="23"/>
      <c r="C10" s="14"/>
      <c r="D10" s="14"/>
      <c r="E10" s="14"/>
      <c r="F10" s="14"/>
      <c r="G10" s="14"/>
      <c r="H10" s="14"/>
      <c r="I10" s="14"/>
      <c r="J10" s="2"/>
      <c r="K10" s="2"/>
      <c r="L10" s="2"/>
      <c r="M10" s="2"/>
      <c r="N10" s="2"/>
    </row>
    <row r="11" spans="2:14" x14ac:dyDescent="0.35">
      <c r="B11" s="23"/>
      <c r="C11" s="14"/>
      <c r="D11" s="14"/>
      <c r="E11" s="14"/>
      <c r="F11" s="14"/>
      <c r="G11" s="14"/>
      <c r="H11" s="14"/>
      <c r="I11" s="14"/>
      <c r="J11" s="2"/>
      <c r="K11" s="2"/>
      <c r="L11" s="2"/>
      <c r="M11" s="2"/>
      <c r="N11" s="2"/>
    </row>
    <row r="12" spans="2:14" x14ac:dyDescent="0.35">
      <c r="B12" s="23"/>
      <c r="C12" s="14"/>
      <c r="D12" s="14"/>
      <c r="E12" s="23"/>
      <c r="F12" s="14"/>
      <c r="G12" s="14"/>
      <c r="H12" s="1"/>
      <c r="I12" s="14"/>
      <c r="J12" s="2"/>
      <c r="K12" s="2"/>
      <c r="L12" s="22"/>
      <c r="M12" s="2"/>
      <c r="N12" s="2"/>
    </row>
    <row r="13" spans="2:14" x14ac:dyDescent="0.35">
      <c r="B13" s="23"/>
      <c r="C13" s="14"/>
      <c r="D13" s="14"/>
      <c r="E13" s="14"/>
      <c r="F13" s="14"/>
      <c r="G13" s="14"/>
      <c r="H13" s="14"/>
      <c r="I13" s="14"/>
      <c r="J13" s="2"/>
      <c r="K13" s="2"/>
      <c r="L13" s="2"/>
      <c r="M13" s="2"/>
      <c r="N13" s="2"/>
    </row>
    <row r="14" spans="2:14" x14ac:dyDescent="0.35"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4" x14ac:dyDescent="0.35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2:14" x14ac:dyDescent="0.3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8" spans="2:3" x14ac:dyDescent="0.35">
      <c r="B18" s="16" t="s">
        <v>55</v>
      </c>
    </row>
    <row r="19" spans="2:3" x14ac:dyDescent="0.35">
      <c r="B19" t="s">
        <v>57</v>
      </c>
    </row>
    <row r="20" spans="2:3" x14ac:dyDescent="0.35">
      <c r="B20" t="s">
        <v>58</v>
      </c>
    </row>
    <row r="21" spans="2:3" x14ac:dyDescent="0.35">
      <c r="B21" t="s">
        <v>59</v>
      </c>
    </row>
    <row r="22" spans="2:3" x14ac:dyDescent="0.35">
      <c r="B22" t="s">
        <v>71</v>
      </c>
    </row>
    <row r="23" spans="2:3" x14ac:dyDescent="0.35">
      <c r="B23" t="s">
        <v>72</v>
      </c>
    </row>
    <row r="24" spans="2:3" x14ac:dyDescent="0.35">
      <c r="B24" t="s">
        <v>73</v>
      </c>
    </row>
    <row r="25" spans="2:3" x14ac:dyDescent="0.35">
      <c r="B25" t="s">
        <v>74</v>
      </c>
    </row>
    <row r="26" spans="2:3" x14ac:dyDescent="0.35">
      <c r="B26" t="s">
        <v>75</v>
      </c>
    </row>
    <row r="27" spans="2:3" x14ac:dyDescent="0.35">
      <c r="B27" t="s">
        <v>76</v>
      </c>
    </row>
    <row r="28" spans="2:3" x14ac:dyDescent="0.35">
      <c r="B28" t="s">
        <v>77</v>
      </c>
    </row>
    <row r="29" spans="2:3" x14ac:dyDescent="0.35">
      <c r="B29" t="s">
        <v>85</v>
      </c>
    </row>
    <row r="30" spans="2:3" x14ac:dyDescent="0.35">
      <c r="B30" t="s">
        <v>87</v>
      </c>
      <c r="C30" s="21"/>
    </row>
    <row r="31" spans="2:3" x14ac:dyDescent="0.35">
      <c r="B31" t="s">
        <v>88</v>
      </c>
    </row>
  </sheetData>
  <mergeCells count="5">
    <mergeCell ref="M5:M6"/>
    <mergeCell ref="N5:N6"/>
    <mergeCell ref="B5:B6"/>
    <mergeCell ref="C5:C6"/>
    <mergeCell ref="D5:K5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31"/>
  <sheetViews>
    <sheetView workbookViewId="0">
      <pane xSplit="5" ySplit="101" topLeftCell="F222" activePane="bottomRight" state="frozen"/>
      <selection pane="topRight" activeCell="F1" sqref="F1"/>
      <selection pane="bottomLeft" activeCell="A102" sqref="A102"/>
      <selection pane="bottomRight" activeCell="A234" sqref="A234"/>
    </sheetView>
  </sheetViews>
  <sheetFormatPr defaultColWidth="2" defaultRowHeight="14.5" x14ac:dyDescent="0.35"/>
  <cols>
    <col min="2" max="2" width="10.453125" customWidth="1"/>
    <col min="3" max="3" width="22.08984375" bestFit="1" customWidth="1"/>
    <col min="4" max="4" width="26.6328125" bestFit="1" customWidth="1"/>
    <col min="5" max="5" width="12.54296875" bestFit="1" customWidth="1"/>
    <col min="6" max="7" width="4" bestFit="1" customWidth="1"/>
    <col min="8" max="8" width="10.54296875" bestFit="1" customWidth="1"/>
    <col min="9" max="9" width="11.54296875" bestFit="1" customWidth="1"/>
    <col min="10" max="11" width="10.54296875" bestFit="1" customWidth="1"/>
    <col min="12" max="12" width="11.54296875" bestFit="1" customWidth="1"/>
    <col min="13" max="13" width="10.54296875" bestFit="1" customWidth="1"/>
    <col min="14" max="15" width="11.54296875" bestFit="1" customWidth="1"/>
    <col min="16" max="16" width="12.54296875" customWidth="1"/>
    <col min="17" max="18" width="12.54296875" bestFit="1" customWidth="1"/>
  </cols>
  <sheetData>
    <row r="1" spans="1:18" ht="21" x14ac:dyDescent="0.5">
      <c r="A1" s="198"/>
      <c r="B1" s="199" t="s">
        <v>237</v>
      </c>
      <c r="C1" s="199"/>
      <c r="D1" s="199"/>
      <c r="E1" s="200"/>
    </row>
    <row r="2" spans="1:18" ht="21.5" x14ac:dyDescent="0.55000000000000004">
      <c r="A2" s="198"/>
      <c r="B2" s="200" t="s">
        <v>238</v>
      </c>
      <c r="C2" s="200"/>
      <c r="D2" s="200"/>
      <c r="E2" s="201"/>
    </row>
    <row r="3" spans="1:18" ht="21" x14ac:dyDescent="0.5">
      <c r="A3" s="198"/>
      <c r="B3" s="200"/>
      <c r="C3" s="200"/>
      <c r="D3" s="200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202">
        <f>10-O4</f>
        <v>-122</v>
      </c>
      <c r="P3" s="198"/>
      <c r="Q3" s="198"/>
      <c r="R3" s="198"/>
    </row>
    <row r="4" spans="1:18" x14ac:dyDescent="0.35">
      <c r="A4" s="198"/>
      <c r="B4" s="203"/>
      <c r="C4" s="204"/>
      <c r="D4" s="198">
        <v>1</v>
      </c>
      <c r="E4" s="205">
        <v>2</v>
      </c>
      <c r="F4" s="206">
        <v>123</v>
      </c>
      <c r="G4" s="206">
        <v>124</v>
      </c>
      <c r="H4" s="206">
        <v>125</v>
      </c>
      <c r="I4" s="206">
        <v>126</v>
      </c>
      <c r="J4" s="206">
        <v>127</v>
      </c>
      <c r="K4" s="206">
        <v>128</v>
      </c>
      <c r="L4" s="206">
        <v>129</v>
      </c>
      <c r="M4" s="206">
        <v>130</v>
      </c>
      <c r="N4" s="206">
        <v>131</v>
      </c>
      <c r="O4" s="206">
        <v>132</v>
      </c>
      <c r="P4" s="206">
        <v>133</v>
      </c>
      <c r="Q4" s="206">
        <v>134</v>
      </c>
      <c r="R4" s="206"/>
    </row>
    <row r="5" spans="1:18" ht="15" customHeight="1" x14ac:dyDescent="0.35">
      <c r="A5" s="198"/>
      <c r="B5" s="207" t="s">
        <v>239</v>
      </c>
      <c r="C5" s="207" t="s">
        <v>221</v>
      </c>
      <c r="D5" s="207" t="s">
        <v>222</v>
      </c>
      <c r="E5" s="233" t="s">
        <v>240</v>
      </c>
      <c r="F5" s="365"/>
      <c r="G5" s="365"/>
      <c r="H5" s="365"/>
      <c r="I5" s="365"/>
      <c r="J5" s="365"/>
      <c r="K5" s="365"/>
      <c r="L5" s="365"/>
      <c r="M5" s="365"/>
      <c r="N5" s="365"/>
      <c r="O5" s="365"/>
      <c r="P5" s="365"/>
      <c r="Q5" s="366"/>
      <c r="R5" s="208"/>
    </row>
    <row r="6" spans="1:18" x14ac:dyDescent="0.35">
      <c r="A6" s="198"/>
      <c r="B6" s="209"/>
      <c r="C6" s="209"/>
      <c r="D6" s="209"/>
      <c r="E6" s="210" t="s">
        <v>241</v>
      </c>
      <c r="F6" s="364" t="s">
        <v>242</v>
      </c>
      <c r="G6" s="365"/>
      <c r="H6" s="365"/>
      <c r="I6" s="365"/>
      <c r="J6" s="365"/>
      <c r="K6" s="365"/>
      <c r="L6" s="365"/>
      <c r="M6" s="365"/>
      <c r="N6" s="365"/>
      <c r="O6" s="365"/>
      <c r="P6" s="365"/>
      <c r="Q6" s="366"/>
      <c r="R6" s="212"/>
    </row>
    <row r="7" spans="1:18" x14ac:dyDescent="0.35">
      <c r="A7" s="198"/>
      <c r="B7" s="213"/>
      <c r="C7" s="213"/>
      <c r="D7" s="213"/>
      <c r="E7" s="213"/>
      <c r="F7" s="211">
        <v>1</v>
      </c>
      <c r="G7" s="211">
        <v>2</v>
      </c>
      <c r="H7" s="211">
        <v>3</v>
      </c>
      <c r="I7" s="211">
        <v>4</v>
      </c>
      <c r="J7" s="211">
        <v>5</v>
      </c>
      <c r="K7" s="211">
        <v>6</v>
      </c>
      <c r="L7" s="211">
        <v>7</v>
      </c>
      <c r="M7" s="211">
        <v>8</v>
      </c>
      <c r="N7" s="211">
        <v>9</v>
      </c>
      <c r="O7" s="211">
        <v>10</v>
      </c>
      <c r="P7" s="211">
        <v>11</v>
      </c>
      <c r="Q7" s="211">
        <v>12</v>
      </c>
      <c r="R7" s="237">
        <f>E202-R202</f>
        <v>0</v>
      </c>
    </row>
    <row r="8" spans="1:18" hidden="1" x14ac:dyDescent="0.35">
      <c r="A8" s="198"/>
      <c r="B8" s="214" t="s">
        <v>243</v>
      </c>
      <c r="C8" s="215" t="s">
        <v>244</v>
      </c>
      <c r="D8" s="215"/>
      <c r="E8" s="216">
        <f t="shared" ref="E8:Q17" si="0">SUMIF($C$103:$C$231,$C8,E$103:E$231)</f>
        <v>0</v>
      </c>
      <c r="F8" s="217">
        <f t="shared" si="0"/>
        <v>0</v>
      </c>
      <c r="G8" s="217">
        <f t="shared" si="0"/>
        <v>0</v>
      </c>
      <c r="H8" s="217">
        <f t="shared" si="0"/>
        <v>0</v>
      </c>
      <c r="I8" s="217">
        <f t="shared" si="0"/>
        <v>0</v>
      </c>
      <c r="J8" s="217">
        <f t="shared" si="0"/>
        <v>0</v>
      </c>
      <c r="K8" s="217">
        <f t="shared" si="0"/>
        <v>0</v>
      </c>
      <c r="L8" s="217">
        <f t="shared" si="0"/>
        <v>0</v>
      </c>
      <c r="M8" s="217">
        <f t="shared" si="0"/>
        <v>0</v>
      </c>
      <c r="N8" s="217">
        <f t="shared" si="0"/>
        <v>0</v>
      </c>
      <c r="O8" s="217">
        <f t="shared" si="0"/>
        <v>0</v>
      </c>
      <c r="P8" s="217">
        <f t="shared" si="0"/>
        <v>0</v>
      </c>
      <c r="Q8" s="217">
        <f t="shared" si="0"/>
        <v>0</v>
      </c>
      <c r="R8" s="218"/>
    </row>
    <row r="9" spans="1:18" hidden="1" x14ac:dyDescent="0.35">
      <c r="A9" s="198"/>
      <c r="B9" s="214" t="s">
        <v>243</v>
      </c>
      <c r="C9" s="215" t="s">
        <v>245</v>
      </c>
      <c r="D9" s="215"/>
      <c r="E9" s="217">
        <f t="shared" si="0"/>
        <v>0</v>
      </c>
      <c r="F9" s="217">
        <f t="shared" si="0"/>
        <v>0</v>
      </c>
      <c r="G9" s="217">
        <f t="shared" si="0"/>
        <v>0</v>
      </c>
      <c r="H9" s="217">
        <f t="shared" si="0"/>
        <v>0</v>
      </c>
      <c r="I9" s="217">
        <f t="shared" si="0"/>
        <v>0</v>
      </c>
      <c r="J9" s="217">
        <f t="shared" si="0"/>
        <v>0</v>
      </c>
      <c r="K9" s="217">
        <f t="shared" si="0"/>
        <v>0</v>
      </c>
      <c r="L9" s="217">
        <f t="shared" si="0"/>
        <v>0</v>
      </c>
      <c r="M9" s="217">
        <f t="shared" si="0"/>
        <v>0</v>
      </c>
      <c r="N9" s="217">
        <f t="shared" si="0"/>
        <v>0</v>
      </c>
      <c r="O9" s="217">
        <f t="shared" si="0"/>
        <v>0</v>
      </c>
      <c r="P9" s="217">
        <f t="shared" si="0"/>
        <v>0</v>
      </c>
      <c r="Q9" s="217">
        <f t="shared" si="0"/>
        <v>0</v>
      </c>
      <c r="R9" s="218"/>
    </row>
    <row r="10" spans="1:18" hidden="1" x14ac:dyDescent="0.35">
      <c r="A10" s="198"/>
      <c r="B10" s="214" t="s">
        <v>243</v>
      </c>
      <c r="C10" s="215" t="s">
        <v>246</v>
      </c>
      <c r="D10" s="215"/>
      <c r="E10" s="217">
        <f t="shared" si="0"/>
        <v>0</v>
      </c>
      <c r="F10" s="217">
        <f t="shared" si="0"/>
        <v>0</v>
      </c>
      <c r="G10" s="217">
        <f t="shared" si="0"/>
        <v>0</v>
      </c>
      <c r="H10" s="217">
        <f t="shared" si="0"/>
        <v>0</v>
      </c>
      <c r="I10" s="217">
        <f t="shared" si="0"/>
        <v>0</v>
      </c>
      <c r="J10" s="217">
        <f t="shared" si="0"/>
        <v>0</v>
      </c>
      <c r="K10" s="217">
        <f t="shared" si="0"/>
        <v>0</v>
      </c>
      <c r="L10" s="217">
        <f t="shared" si="0"/>
        <v>0</v>
      </c>
      <c r="M10" s="217">
        <f t="shared" si="0"/>
        <v>0</v>
      </c>
      <c r="N10" s="217">
        <f t="shared" si="0"/>
        <v>0</v>
      </c>
      <c r="O10" s="217">
        <f t="shared" si="0"/>
        <v>0</v>
      </c>
      <c r="P10" s="217">
        <f t="shared" si="0"/>
        <v>0</v>
      </c>
      <c r="Q10" s="217">
        <f t="shared" si="0"/>
        <v>0</v>
      </c>
      <c r="R10" s="218"/>
    </row>
    <row r="11" spans="1:18" hidden="1" x14ac:dyDescent="0.35">
      <c r="A11" s="198"/>
      <c r="B11" s="214" t="s">
        <v>243</v>
      </c>
      <c r="C11" s="215" t="s">
        <v>247</v>
      </c>
      <c r="D11" s="215"/>
      <c r="E11" s="217">
        <f t="shared" si="0"/>
        <v>0</v>
      </c>
      <c r="F11" s="217">
        <f t="shared" si="0"/>
        <v>0</v>
      </c>
      <c r="G11" s="217">
        <f t="shared" si="0"/>
        <v>0</v>
      </c>
      <c r="H11" s="217">
        <f t="shared" si="0"/>
        <v>0</v>
      </c>
      <c r="I11" s="217">
        <f t="shared" si="0"/>
        <v>0</v>
      </c>
      <c r="J11" s="217">
        <f t="shared" si="0"/>
        <v>0</v>
      </c>
      <c r="K11" s="217">
        <f t="shared" si="0"/>
        <v>0</v>
      </c>
      <c r="L11" s="217">
        <f t="shared" si="0"/>
        <v>0</v>
      </c>
      <c r="M11" s="217">
        <f t="shared" si="0"/>
        <v>0</v>
      </c>
      <c r="N11" s="217">
        <f t="shared" si="0"/>
        <v>0</v>
      </c>
      <c r="O11" s="217">
        <f t="shared" si="0"/>
        <v>0</v>
      </c>
      <c r="P11" s="217">
        <f t="shared" si="0"/>
        <v>0</v>
      </c>
      <c r="Q11" s="217">
        <f t="shared" si="0"/>
        <v>0</v>
      </c>
      <c r="R11" s="218"/>
    </row>
    <row r="12" spans="1:18" hidden="1" x14ac:dyDescent="0.35">
      <c r="A12" s="198"/>
      <c r="B12" s="214" t="s">
        <v>243</v>
      </c>
      <c r="C12" s="215" t="s">
        <v>248</v>
      </c>
      <c r="D12" s="215"/>
      <c r="E12" s="217">
        <f t="shared" si="0"/>
        <v>0</v>
      </c>
      <c r="F12" s="217">
        <f t="shared" si="0"/>
        <v>0</v>
      </c>
      <c r="G12" s="217">
        <f t="shared" si="0"/>
        <v>0</v>
      </c>
      <c r="H12" s="217">
        <f t="shared" si="0"/>
        <v>0</v>
      </c>
      <c r="I12" s="217">
        <f t="shared" si="0"/>
        <v>0</v>
      </c>
      <c r="J12" s="217">
        <f t="shared" si="0"/>
        <v>0</v>
      </c>
      <c r="K12" s="217">
        <f t="shared" si="0"/>
        <v>0</v>
      </c>
      <c r="L12" s="217">
        <f t="shared" si="0"/>
        <v>0</v>
      </c>
      <c r="M12" s="217">
        <f t="shared" si="0"/>
        <v>0</v>
      </c>
      <c r="N12" s="217">
        <f t="shared" si="0"/>
        <v>0</v>
      </c>
      <c r="O12" s="217">
        <f t="shared" si="0"/>
        <v>0</v>
      </c>
      <c r="P12" s="217">
        <f t="shared" si="0"/>
        <v>0</v>
      </c>
      <c r="Q12" s="217">
        <f t="shared" si="0"/>
        <v>0</v>
      </c>
      <c r="R12" s="218"/>
    </row>
    <row r="13" spans="1:18" hidden="1" x14ac:dyDescent="0.35">
      <c r="A13" s="198"/>
      <c r="B13" s="214" t="s">
        <v>243</v>
      </c>
      <c r="C13" s="215" t="s">
        <v>249</v>
      </c>
      <c r="D13" s="215"/>
      <c r="E13" s="217">
        <f t="shared" si="0"/>
        <v>0</v>
      </c>
      <c r="F13" s="217">
        <f t="shared" si="0"/>
        <v>0</v>
      </c>
      <c r="G13" s="217">
        <f t="shared" si="0"/>
        <v>0</v>
      </c>
      <c r="H13" s="217">
        <f t="shared" si="0"/>
        <v>0</v>
      </c>
      <c r="I13" s="217">
        <f t="shared" si="0"/>
        <v>0</v>
      </c>
      <c r="J13" s="217">
        <f t="shared" si="0"/>
        <v>0</v>
      </c>
      <c r="K13" s="217">
        <f t="shared" si="0"/>
        <v>0</v>
      </c>
      <c r="L13" s="217">
        <f t="shared" si="0"/>
        <v>0</v>
      </c>
      <c r="M13" s="217">
        <f t="shared" si="0"/>
        <v>0</v>
      </c>
      <c r="N13" s="217">
        <f t="shared" si="0"/>
        <v>0</v>
      </c>
      <c r="O13" s="217">
        <f t="shared" si="0"/>
        <v>0</v>
      </c>
      <c r="P13" s="217">
        <f t="shared" si="0"/>
        <v>0</v>
      </c>
      <c r="Q13" s="217">
        <f t="shared" si="0"/>
        <v>0</v>
      </c>
      <c r="R13" s="218"/>
    </row>
    <row r="14" spans="1:18" hidden="1" x14ac:dyDescent="0.35">
      <c r="A14" s="198"/>
      <c r="B14" s="214" t="s">
        <v>243</v>
      </c>
      <c r="C14" s="215" t="s">
        <v>250</v>
      </c>
      <c r="D14" s="215"/>
      <c r="E14" s="217">
        <f t="shared" si="0"/>
        <v>0</v>
      </c>
      <c r="F14" s="217">
        <f t="shared" si="0"/>
        <v>0</v>
      </c>
      <c r="G14" s="217">
        <f t="shared" si="0"/>
        <v>0</v>
      </c>
      <c r="H14" s="217">
        <f t="shared" si="0"/>
        <v>0</v>
      </c>
      <c r="I14" s="217">
        <f t="shared" si="0"/>
        <v>0</v>
      </c>
      <c r="J14" s="217">
        <f t="shared" si="0"/>
        <v>0</v>
      </c>
      <c r="K14" s="217">
        <f t="shared" si="0"/>
        <v>0</v>
      </c>
      <c r="L14" s="217">
        <f t="shared" si="0"/>
        <v>0</v>
      </c>
      <c r="M14" s="217">
        <f t="shared" si="0"/>
        <v>0</v>
      </c>
      <c r="N14" s="217">
        <f t="shared" si="0"/>
        <v>0</v>
      </c>
      <c r="O14" s="217">
        <f t="shared" si="0"/>
        <v>0</v>
      </c>
      <c r="P14" s="217">
        <f t="shared" si="0"/>
        <v>0</v>
      </c>
      <c r="Q14" s="217">
        <f t="shared" si="0"/>
        <v>0</v>
      </c>
      <c r="R14" s="218"/>
    </row>
    <row r="15" spans="1:18" hidden="1" x14ac:dyDescent="0.35">
      <c r="A15" s="198"/>
      <c r="B15" s="214" t="s">
        <v>243</v>
      </c>
      <c r="C15" s="215" t="s">
        <v>251</v>
      </c>
      <c r="D15" s="215"/>
      <c r="E15" s="217">
        <f t="shared" si="0"/>
        <v>0</v>
      </c>
      <c r="F15" s="217">
        <f t="shared" si="0"/>
        <v>0</v>
      </c>
      <c r="G15" s="217">
        <f t="shared" si="0"/>
        <v>0</v>
      </c>
      <c r="H15" s="217">
        <f t="shared" si="0"/>
        <v>0</v>
      </c>
      <c r="I15" s="217">
        <f t="shared" si="0"/>
        <v>0</v>
      </c>
      <c r="J15" s="217">
        <f t="shared" si="0"/>
        <v>0</v>
      </c>
      <c r="K15" s="217">
        <f t="shared" si="0"/>
        <v>0</v>
      </c>
      <c r="L15" s="217">
        <f t="shared" si="0"/>
        <v>0</v>
      </c>
      <c r="M15" s="217">
        <f t="shared" si="0"/>
        <v>0</v>
      </c>
      <c r="N15" s="217">
        <f t="shared" si="0"/>
        <v>0</v>
      </c>
      <c r="O15" s="217">
        <f t="shared" si="0"/>
        <v>0</v>
      </c>
      <c r="P15" s="217">
        <f t="shared" si="0"/>
        <v>0</v>
      </c>
      <c r="Q15" s="217">
        <f t="shared" si="0"/>
        <v>0</v>
      </c>
      <c r="R15" s="218"/>
    </row>
    <row r="16" spans="1:18" hidden="1" x14ac:dyDescent="0.35">
      <c r="A16" s="198"/>
      <c r="B16" s="214" t="s">
        <v>243</v>
      </c>
      <c r="C16" s="215" t="s">
        <v>252</v>
      </c>
      <c r="D16" s="215"/>
      <c r="E16" s="217">
        <f t="shared" si="0"/>
        <v>0</v>
      </c>
      <c r="F16" s="217">
        <f t="shared" si="0"/>
        <v>0</v>
      </c>
      <c r="G16" s="217">
        <f t="shared" si="0"/>
        <v>0</v>
      </c>
      <c r="H16" s="217">
        <f t="shared" si="0"/>
        <v>0</v>
      </c>
      <c r="I16" s="217">
        <f t="shared" si="0"/>
        <v>0</v>
      </c>
      <c r="J16" s="217">
        <f t="shared" si="0"/>
        <v>0</v>
      </c>
      <c r="K16" s="217">
        <f t="shared" si="0"/>
        <v>0</v>
      </c>
      <c r="L16" s="217">
        <f t="shared" si="0"/>
        <v>0</v>
      </c>
      <c r="M16" s="217">
        <f t="shared" si="0"/>
        <v>0</v>
      </c>
      <c r="N16" s="217">
        <f t="shared" si="0"/>
        <v>0</v>
      </c>
      <c r="O16" s="217">
        <f t="shared" si="0"/>
        <v>0</v>
      </c>
      <c r="P16" s="217">
        <f t="shared" si="0"/>
        <v>0</v>
      </c>
      <c r="Q16" s="217">
        <f t="shared" si="0"/>
        <v>0</v>
      </c>
      <c r="R16" s="218"/>
    </row>
    <row r="17" spans="1:18" hidden="1" x14ac:dyDescent="0.35">
      <c r="A17" s="198"/>
      <c r="B17" s="214" t="s">
        <v>253</v>
      </c>
      <c r="C17" s="215" t="s">
        <v>254</v>
      </c>
      <c r="D17" s="215"/>
      <c r="E17" s="217">
        <f t="shared" si="0"/>
        <v>0</v>
      </c>
      <c r="F17" s="217">
        <f t="shared" si="0"/>
        <v>0</v>
      </c>
      <c r="G17" s="217">
        <f t="shared" si="0"/>
        <v>0</v>
      </c>
      <c r="H17" s="217">
        <f t="shared" si="0"/>
        <v>0</v>
      </c>
      <c r="I17" s="217">
        <f t="shared" si="0"/>
        <v>0</v>
      </c>
      <c r="J17" s="217">
        <f t="shared" si="0"/>
        <v>0</v>
      </c>
      <c r="K17" s="217">
        <f t="shared" si="0"/>
        <v>0</v>
      </c>
      <c r="L17" s="217">
        <f t="shared" si="0"/>
        <v>0</v>
      </c>
      <c r="M17" s="217">
        <f t="shared" si="0"/>
        <v>0</v>
      </c>
      <c r="N17" s="217">
        <f t="shared" si="0"/>
        <v>0</v>
      </c>
      <c r="O17" s="217">
        <f t="shared" si="0"/>
        <v>0</v>
      </c>
      <c r="P17" s="217">
        <f t="shared" si="0"/>
        <v>0</v>
      </c>
      <c r="Q17" s="217">
        <f t="shared" si="0"/>
        <v>0</v>
      </c>
      <c r="R17" s="218"/>
    </row>
    <row r="18" spans="1:18" hidden="1" x14ac:dyDescent="0.35">
      <c r="A18" s="198"/>
      <c r="B18" s="214" t="s">
        <v>253</v>
      </c>
      <c r="C18" s="215" t="s">
        <v>255</v>
      </c>
      <c r="D18" s="215"/>
      <c r="E18" s="217">
        <f t="shared" ref="E18:Q27" si="1">SUMIF($C$103:$C$231,$C18,E$103:E$231)</f>
        <v>0</v>
      </c>
      <c r="F18" s="217">
        <f t="shared" si="1"/>
        <v>0</v>
      </c>
      <c r="G18" s="217">
        <f t="shared" si="1"/>
        <v>0</v>
      </c>
      <c r="H18" s="217">
        <f t="shared" si="1"/>
        <v>0</v>
      </c>
      <c r="I18" s="217">
        <f t="shared" si="1"/>
        <v>0</v>
      </c>
      <c r="J18" s="217">
        <f t="shared" si="1"/>
        <v>0</v>
      </c>
      <c r="K18" s="217">
        <f t="shared" si="1"/>
        <v>0</v>
      </c>
      <c r="L18" s="217">
        <f t="shared" si="1"/>
        <v>0</v>
      </c>
      <c r="M18" s="217">
        <f t="shared" si="1"/>
        <v>0</v>
      </c>
      <c r="N18" s="217">
        <f t="shared" si="1"/>
        <v>0</v>
      </c>
      <c r="O18" s="217">
        <f t="shared" si="1"/>
        <v>0</v>
      </c>
      <c r="P18" s="217">
        <f t="shared" si="1"/>
        <v>0</v>
      </c>
      <c r="Q18" s="217">
        <f t="shared" si="1"/>
        <v>0</v>
      </c>
      <c r="R18" s="218"/>
    </row>
    <row r="19" spans="1:18" hidden="1" x14ac:dyDescent="0.35">
      <c r="A19" s="198"/>
      <c r="B19" s="214" t="s">
        <v>253</v>
      </c>
      <c r="C19" s="215" t="s">
        <v>256</v>
      </c>
      <c r="D19" s="215"/>
      <c r="E19" s="217">
        <f t="shared" si="1"/>
        <v>0</v>
      </c>
      <c r="F19" s="217">
        <f t="shared" si="1"/>
        <v>0</v>
      </c>
      <c r="G19" s="217">
        <f t="shared" si="1"/>
        <v>0</v>
      </c>
      <c r="H19" s="217">
        <f t="shared" si="1"/>
        <v>0</v>
      </c>
      <c r="I19" s="217">
        <f t="shared" si="1"/>
        <v>0</v>
      </c>
      <c r="J19" s="217">
        <f t="shared" si="1"/>
        <v>0</v>
      </c>
      <c r="K19" s="217">
        <f t="shared" si="1"/>
        <v>0</v>
      </c>
      <c r="L19" s="217">
        <f t="shared" si="1"/>
        <v>0</v>
      </c>
      <c r="M19" s="217">
        <f t="shared" si="1"/>
        <v>0</v>
      </c>
      <c r="N19" s="217">
        <f t="shared" si="1"/>
        <v>0</v>
      </c>
      <c r="O19" s="217">
        <f t="shared" si="1"/>
        <v>0</v>
      </c>
      <c r="P19" s="217">
        <f t="shared" si="1"/>
        <v>0</v>
      </c>
      <c r="Q19" s="217">
        <f t="shared" si="1"/>
        <v>0</v>
      </c>
      <c r="R19" s="218"/>
    </row>
    <row r="20" spans="1:18" ht="15.75" hidden="1" customHeight="1" x14ac:dyDescent="0.35">
      <c r="A20" s="198"/>
      <c r="B20" s="214" t="s">
        <v>253</v>
      </c>
      <c r="C20" s="215" t="s">
        <v>257</v>
      </c>
      <c r="D20" s="215"/>
      <c r="E20" s="217">
        <f t="shared" si="1"/>
        <v>0</v>
      </c>
      <c r="F20" s="217">
        <f t="shared" si="1"/>
        <v>0</v>
      </c>
      <c r="G20" s="217">
        <f t="shared" si="1"/>
        <v>0</v>
      </c>
      <c r="H20" s="217">
        <f t="shared" si="1"/>
        <v>0</v>
      </c>
      <c r="I20" s="217">
        <f t="shared" si="1"/>
        <v>0</v>
      </c>
      <c r="J20" s="217">
        <f t="shared" si="1"/>
        <v>0</v>
      </c>
      <c r="K20" s="217">
        <f t="shared" si="1"/>
        <v>0</v>
      </c>
      <c r="L20" s="217">
        <f t="shared" si="1"/>
        <v>0</v>
      </c>
      <c r="M20" s="217">
        <f t="shared" si="1"/>
        <v>0</v>
      </c>
      <c r="N20" s="217">
        <f t="shared" si="1"/>
        <v>0</v>
      </c>
      <c r="O20" s="217">
        <f t="shared" si="1"/>
        <v>0</v>
      </c>
      <c r="P20" s="217">
        <f t="shared" si="1"/>
        <v>0</v>
      </c>
      <c r="Q20" s="217">
        <f t="shared" si="1"/>
        <v>0</v>
      </c>
      <c r="R20" s="218"/>
    </row>
    <row r="21" spans="1:18" ht="15.75" hidden="1" customHeight="1" x14ac:dyDescent="0.35">
      <c r="A21" s="198"/>
      <c r="B21" s="214" t="s">
        <v>258</v>
      </c>
      <c r="C21" s="215" t="s">
        <v>259</v>
      </c>
      <c r="D21" s="215"/>
      <c r="E21" s="217">
        <f t="shared" si="1"/>
        <v>0</v>
      </c>
      <c r="F21" s="217">
        <f t="shared" si="1"/>
        <v>0</v>
      </c>
      <c r="G21" s="217">
        <f t="shared" si="1"/>
        <v>0</v>
      </c>
      <c r="H21" s="217">
        <f t="shared" si="1"/>
        <v>0</v>
      </c>
      <c r="I21" s="217">
        <f t="shared" si="1"/>
        <v>0</v>
      </c>
      <c r="J21" s="217">
        <f t="shared" si="1"/>
        <v>0</v>
      </c>
      <c r="K21" s="217">
        <f t="shared" si="1"/>
        <v>0</v>
      </c>
      <c r="L21" s="217">
        <f t="shared" si="1"/>
        <v>0</v>
      </c>
      <c r="M21" s="217">
        <f t="shared" si="1"/>
        <v>0</v>
      </c>
      <c r="N21" s="217">
        <f t="shared" si="1"/>
        <v>0</v>
      </c>
      <c r="O21" s="217">
        <f t="shared" si="1"/>
        <v>0</v>
      </c>
      <c r="P21" s="217">
        <f t="shared" si="1"/>
        <v>0</v>
      </c>
      <c r="Q21" s="217">
        <f t="shared" si="1"/>
        <v>0</v>
      </c>
      <c r="R21" s="218"/>
    </row>
    <row r="22" spans="1:18" ht="15.75" hidden="1" customHeight="1" x14ac:dyDescent="0.35">
      <c r="A22" s="198"/>
      <c r="B22" s="214" t="s">
        <v>258</v>
      </c>
      <c r="C22" s="215" t="s">
        <v>260</v>
      </c>
      <c r="D22" s="215"/>
      <c r="E22" s="217">
        <f t="shared" si="1"/>
        <v>0</v>
      </c>
      <c r="F22" s="217">
        <f t="shared" si="1"/>
        <v>0</v>
      </c>
      <c r="G22" s="217">
        <f t="shared" si="1"/>
        <v>0</v>
      </c>
      <c r="H22" s="217">
        <f t="shared" si="1"/>
        <v>0</v>
      </c>
      <c r="I22" s="217">
        <f t="shared" si="1"/>
        <v>0</v>
      </c>
      <c r="J22" s="217">
        <f t="shared" si="1"/>
        <v>0</v>
      </c>
      <c r="K22" s="217">
        <f t="shared" si="1"/>
        <v>0</v>
      </c>
      <c r="L22" s="217">
        <f t="shared" si="1"/>
        <v>0</v>
      </c>
      <c r="M22" s="217">
        <f t="shared" si="1"/>
        <v>0</v>
      </c>
      <c r="N22" s="217">
        <f t="shared" si="1"/>
        <v>0</v>
      </c>
      <c r="O22" s="217">
        <f t="shared" si="1"/>
        <v>0</v>
      </c>
      <c r="P22" s="217">
        <f t="shared" si="1"/>
        <v>0</v>
      </c>
      <c r="Q22" s="217">
        <f t="shared" si="1"/>
        <v>0</v>
      </c>
      <c r="R22" s="218"/>
    </row>
    <row r="23" spans="1:18" ht="15.75" hidden="1" customHeight="1" x14ac:dyDescent="0.35">
      <c r="A23" s="198"/>
      <c r="B23" s="214" t="s">
        <v>258</v>
      </c>
      <c r="C23" s="215" t="s">
        <v>261</v>
      </c>
      <c r="D23" s="215"/>
      <c r="E23" s="217">
        <f t="shared" si="1"/>
        <v>0</v>
      </c>
      <c r="F23" s="217">
        <f t="shared" si="1"/>
        <v>0</v>
      </c>
      <c r="G23" s="217">
        <f t="shared" si="1"/>
        <v>0</v>
      </c>
      <c r="H23" s="217">
        <f t="shared" si="1"/>
        <v>0</v>
      </c>
      <c r="I23" s="217">
        <f t="shared" si="1"/>
        <v>0</v>
      </c>
      <c r="J23" s="217">
        <f t="shared" si="1"/>
        <v>0</v>
      </c>
      <c r="K23" s="217">
        <f t="shared" si="1"/>
        <v>0</v>
      </c>
      <c r="L23" s="217">
        <f t="shared" si="1"/>
        <v>0</v>
      </c>
      <c r="M23" s="217">
        <f t="shared" si="1"/>
        <v>0</v>
      </c>
      <c r="N23" s="217">
        <f t="shared" si="1"/>
        <v>0</v>
      </c>
      <c r="O23" s="217">
        <f t="shared" si="1"/>
        <v>0</v>
      </c>
      <c r="P23" s="217">
        <f t="shared" si="1"/>
        <v>0</v>
      </c>
      <c r="Q23" s="217">
        <f t="shared" si="1"/>
        <v>0</v>
      </c>
      <c r="R23" s="218"/>
    </row>
    <row r="24" spans="1:18" ht="15.75" hidden="1" customHeight="1" x14ac:dyDescent="0.35">
      <c r="A24" s="198"/>
      <c r="B24" s="214" t="s">
        <v>258</v>
      </c>
      <c r="C24" s="215" t="s">
        <v>262</v>
      </c>
      <c r="D24" s="215"/>
      <c r="E24" s="217">
        <f t="shared" si="1"/>
        <v>0</v>
      </c>
      <c r="F24" s="217">
        <f t="shared" si="1"/>
        <v>0</v>
      </c>
      <c r="G24" s="217">
        <f t="shared" si="1"/>
        <v>0</v>
      </c>
      <c r="H24" s="217">
        <f t="shared" si="1"/>
        <v>0</v>
      </c>
      <c r="I24" s="217">
        <f t="shared" si="1"/>
        <v>0</v>
      </c>
      <c r="J24" s="217">
        <f t="shared" si="1"/>
        <v>0</v>
      </c>
      <c r="K24" s="217">
        <f t="shared" si="1"/>
        <v>0</v>
      </c>
      <c r="L24" s="217">
        <f t="shared" si="1"/>
        <v>0</v>
      </c>
      <c r="M24" s="217">
        <f t="shared" si="1"/>
        <v>0</v>
      </c>
      <c r="N24" s="217">
        <f t="shared" si="1"/>
        <v>0</v>
      </c>
      <c r="O24" s="217">
        <f t="shared" si="1"/>
        <v>0</v>
      </c>
      <c r="P24" s="217">
        <f t="shared" si="1"/>
        <v>0</v>
      </c>
      <c r="Q24" s="217">
        <f t="shared" si="1"/>
        <v>0</v>
      </c>
      <c r="R24" s="218"/>
    </row>
    <row r="25" spans="1:18" ht="15.75" hidden="1" customHeight="1" x14ac:dyDescent="0.35">
      <c r="A25" s="198"/>
      <c r="B25" s="214" t="s">
        <v>258</v>
      </c>
      <c r="C25" s="215" t="s">
        <v>263</v>
      </c>
      <c r="D25" s="215"/>
      <c r="E25" s="217">
        <f t="shared" si="1"/>
        <v>0</v>
      </c>
      <c r="F25" s="217">
        <f t="shared" si="1"/>
        <v>0</v>
      </c>
      <c r="G25" s="217">
        <f t="shared" si="1"/>
        <v>0</v>
      </c>
      <c r="H25" s="217">
        <f t="shared" si="1"/>
        <v>0</v>
      </c>
      <c r="I25" s="217">
        <f t="shared" si="1"/>
        <v>0</v>
      </c>
      <c r="J25" s="217">
        <f t="shared" si="1"/>
        <v>0</v>
      </c>
      <c r="K25" s="217">
        <f t="shared" si="1"/>
        <v>0</v>
      </c>
      <c r="L25" s="217">
        <f t="shared" si="1"/>
        <v>0</v>
      </c>
      <c r="M25" s="217">
        <f t="shared" si="1"/>
        <v>0</v>
      </c>
      <c r="N25" s="217">
        <f t="shared" si="1"/>
        <v>0</v>
      </c>
      <c r="O25" s="217">
        <f t="shared" si="1"/>
        <v>0</v>
      </c>
      <c r="P25" s="217">
        <f t="shared" si="1"/>
        <v>0</v>
      </c>
      <c r="Q25" s="217">
        <f t="shared" si="1"/>
        <v>0</v>
      </c>
      <c r="R25" s="218"/>
    </row>
    <row r="26" spans="1:18" ht="15.75" hidden="1" customHeight="1" x14ac:dyDescent="0.35">
      <c r="A26" s="198"/>
      <c r="B26" s="214" t="s">
        <v>258</v>
      </c>
      <c r="C26" s="215" t="s">
        <v>264</v>
      </c>
      <c r="D26" s="215"/>
      <c r="E26" s="217">
        <f t="shared" si="1"/>
        <v>0</v>
      </c>
      <c r="F26" s="217">
        <f t="shared" si="1"/>
        <v>0</v>
      </c>
      <c r="G26" s="217">
        <f t="shared" si="1"/>
        <v>0</v>
      </c>
      <c r="H26" s="217">
        <f t="shared" si="1"/>
        <v>0</v>
      </c>
      <c r="I26" s="217">
        <f t="shared" si="1"/>
        <v>0</v>
      </c>
      <c r="J26" s="217">
        <f t="shared" si="1"/>
        <v>0</v>
      </c>
      <c r="K26" s="217">
        <f t="shared" si="1"/>
        <v>0</v>
      </c>
      <c r="L26" s="217">
        <f t="shared" si="1"/>
        <v>0</v>
      </c>
      <c r="M26" s="217">
        <f t="shared" si="1"/>
        <v>0</v>
      </c>
      <c r="N26" s="217">
        <f t="shared" si="1"/>
        <v>0</v>
      </c>
      <c r="O26" s="217">
        <f t="shared" si="1"/>
        <v>0</v>
      </c>
      <c r="P26" s="217">
        <f t="shared" si="1"/>
        <v>0</v>
      </c>
      <c r="Q26" s="217">
        <f t="shared" si="1"/>
        <v>0</v>
      </c>
      <c r="R26" s="218"/>
    </row>
    <row r="27" spans="1:18" ht="15.75" hidden="1" customHeight="1" x14ac:dyDescent="0.35">
      <c r="A27" s="198"/>
      <c r="B27" s="214" t="s">
        <v>258</v>
      </c>
      <c r="C27" s="215" t="s">
        <v>265</v>
      </c>
      <c r="D27" s="215"/>
      <c r="E27" s="217">
        <f t="shared" si="1"/>
        <v>0</v>
      </c>
      <c r="F27" s="217">
        <f t="shared" si="1"/>
        <v>0</v>
      </c>
      <c r="G27" s="217">
        <f t="shared" si="1"/>
        <v>0</v>
      </c>
      <c r="H27" s="217">
        <f t="shared" si="1"/>
        <v>0</v>
      </c>
      <c r="I27" s="217">
        <f t="shared" si="1"/>
        <v>0</v>
      </c>
      <c r="J27" s="217">
        <f t="shared" si="1"/>
        <v>0</v>
      </c>
      <c r="K27" s="217">
        <f t="shared" si="1"/>
        <v>0</v>
      </c>
      <c r="L27" s="217">
        <f t="shared" si="1"/>
        <v>0</v>
      </c>
      <c r="M27" s="217">
        <f t="shared" si="1"/>
        <v>0</v>
      </c>
      <c r="N27" s="217">
        <f t="shared" si="1"/>
        <v>0</v>
      </c>
      <c r="O27" s="217">
        <f t="shared" si="1"/>
        <v>0</v>
      </c>
      <c r="P27" s="217">
        <f t="shared" si="1"/>
        <v>0</v>
      </c>
      <c r="Q27" s="217">
        <f t="shared" si="1"/>
        <v>0</v>
      </c>
      <c r="R27" s="218"/>
    </row>
    <row r="28" spans="1:18" ht="15.75" hidden="1" customHeight="1" x14ac:dyDescent="0.35">
      <c r="A28" s="198"/>
      <c r="B28" s="214" t="s">
        <v>258</v>
      </c>
      <c r="C28" s="215" t="s">
        <v>266</v>
      </c>
      <c r="D28" s="215"/>
      <c r="E28" s="217">
        <f t="shared" ref="E28:Q37" si="2">SUMIF($C$103:$C$231,$C28,E$103:E$231)</f>
        <v>0</v>
      </c>
      <c r="F28" s="217">
        <f t="shared" si="2"/>
        <v>0</v>
      </c>
      <c r="G28" s="217">
        <f t="shared" si="2"/>
        <v>0</v>
      </c>
      <c r="H28" s="217">
        <f t="shared" si="2"/>
        <v>0</v>
      </c>
      <c r="I28" s="217">
        <f t="shared" si="2"/>
        <v>0</v>
      </c>
      <c r="J28" s="217">
        <f t="shared" si="2"/>
        <v>0</v>
      </c>
      <c r="K28" s="217">
        <f t="shared" si="2"/>
        <v>0</v>
      </c>
      <c r="L28" s="217">
        <f t="shared" si="2"/>
        <v>0</v>
      </c>
      <c r="M28" s="217">
        <f t="shared" si="2"/>
        <v>0</v>
      </c>
      <c r="N28" s="217">
        <f t="shared" si="2"/>
        <v>0</v>
      </c>
      <c r="O28" s="217">
        <f t="shared" si="2"/>
        <v>0</v>
      </c>
      <c r="P28" s="217">
        <f t="shared" si="2"/>
        <v>0</v>
      </c>
      <c r="Q28" s="217">
        <f t="shared" si="2"/>
        <v>0</v>
      </c>
      <c r="R28" s="218"/>
    </row>
    <row r="29" spans="1:18" ht="15.75" hidden="1" customHeight="1" x14ac:dyDescent="0.35">
      <c r="A29" s="198"/>
      <c r="B29" s="214" t="s">
        <v>267</v>
      </c>
      <c r="C29" s="215" t="s">
        <v>267</v>
      </c>
      <c r="D29" s="215"/>
      <c r="E29" s="217">
        <f t="shared" si="2"/>
        <v>0</v>
      </c>
      <c r="F29" s="217">
        <f t="shared" si="2"/>
        <v>0</v>
      </c>
      <c r="G29" s="217">
        <f t="shared" si="2"/>
        <v>0</v>
      </c>
      <c r="H29" s="217">
        <f t="shared" si="2"/>
        <v>0</v>
      </c>
      <c r="I29" s="217">
        <f t="shared" si="2"/>
        <v>0</v>
      </c>
      <c r="J29" s="217">
        <f t="shared" si="2"/>
        <v>0</v>
      </c>
      <c r="K29" s="217">
        <f t="shared" si="2"/>
        <v>0</v>
      </c>
      <c r="L29" s="217">
        <f t="shared" si="2"/>
        <v>0</v>
      </c>
      <c r="M29" s="217">
        <f t="shared" si="2"/>
        <v>0</v>
      </c>
      <c r="N29" s="217">
        <f t="shared" si="2"/>
        <v>0</v>
      </c>
      <c r="O29" s="217">
        <f t="shared" si="2"/>
        <v>0</v>
      </c>
      <c r="P29" s="217">
        <f t="shared" si="2"/>
        <v>0</v>
      </c>
      <c r="Q29" s="217">
        <f t="shared" si="2"/>
        <v>0</v>
      </c>
      <c r="R29" s="218"/>
    </row>
    <row r="30" spans="1:18" ht="15.75" hidden="1" customHeight="1" x14ac:dyDescent="0.35">
      <c r="A30" s="198"/>
      <c r="B30" s="214" t="s">
        <v>267</v>
      </c>
      <c r="C30" s="215" t="s">
        <v>268</v>
      </c>
      <c r="D30" s="215"/>
      <c r="E30" s="217">
        <f t="shared" si="2"/>
        <v>0</v>
      </c>
      <c r="F30" s="217">
        <f t="shared" si="2"/>
        <v>0</v>
      </c>
      <c r="G30" s="217">
        <f t="shared" si="2"/>
        <v>0</v>
      </c>
      <c r="H30" s="217">
        <f t="shared" si="2"/>
        <v>0</v>
      </c>
      <c r="I30" s="217">
        <f t="shared" si="2"/>
        <v>0</v>
      </c>
      <c r="J30" s="217">
        <f t="shared" si="2"/>
        <v>0</v>
      </c>
      <c r="K30" s="217">
        <f t="shared" si="2"/>
        <v>0</v>
      </c>
      <c r="L30" s="217">
        <f t="shared" si="2"/>
        <v>0</v>
      </c>
      <c r="M30" s="217">
        <f t="shared" si="2"/>
        <v>0</v>
      </c>
      <c r="N30" s="217">
        <f t="shared" si="2"/>
        <v>0</v>
      </c>
      <c r="O30" s="217">
        <f t="shared" si="2"/>
        <v>0</v>
      </c>
      <c r="P30" s="217">
        <f t="shared" si="2"/>
        <v>0</v>
      </c>
      <c r="Q30" s="217">
        <f t="shared" si="2"/>
        <v>0</v>
      </c>
      <c r="R30" s="218"/>
    </row>
    <row r="31" spans="1:18" ht="15.75" hidden="1" customHeight="1" x14ac:dyDescent="0.35">
      <c r="A31" s="198"/>
      <c r="B31" s="214" t="s">
        <v>267</v>
      </c>
      <c r="C31" s="215" t="s">
        <v>269</v>
      </c>
      <c r="D31" s="215"/>
      <c r="E31" s="217">
        <f t="shared" si="2"/>
        <v>0</v>
      </c>
      <c r="F31" s="217">
        <f t="shared" si="2"/>
        <v>0</v>
      </c>
      <c r="G31" s="217">
        <f t="shared" si="2"/>
        <v>0</v>
      </c>
      <c r="H31" s="217">
        <f t="shared" si="2"/>
        <v>0</v>
      </c>
      <c r="I31" s="217">
        <f t="shared" si="2"/>
        <v>0</v>
      </c>
      <c r="J31" s="217">
        <f t="shared" si="2"/>
        <v>0</v>
      </c>
      <c r="K31" s="217">
        <f t="shared" si="2"/>
        <v>0</v>
      </c>
      <c r="L31" s="217">
        <f t="shared" si="2"/>
        <v>0</v>
      </c>
      <c r="M31" s="217">
        <f t="shared" si="2"/>
        <v>0</v>
      </c>
      <c r="N31" s="217">
        <f t="shared" si="2"/>
        <v>0</v>
      </c>
      <c r="O31" s="217">
        <f t="shared" si="2"/>
        <v>0</v>
      </c>
      <c r="P31" s="217">
        <f t="shared" si="2"/>
        <v>0</v>
      </c>
      <c r="Q31" s="217">
        <f t="shared" si="2"/>
        <v>0</v>
      </c>
      <c r="R31" s="218"/>
    </row>
    <row r="32" spans="1:18" ht="15.75" hidden="1" customHeight="1" x14ac:dyDescent="0.35">
      <c r="A32" s="198"/>
      <c r="B32" s="214" t="s">
        <v>267</v>
      </c>
      <c r="C32" s="215" t="s">
        <v>270</v>
      </c>
      <c r="D32" s="215"/>
      <c r="E32" s="217">
        <f t="shared" si="2"/>
        <v>0</v>
      </c>
      <c r="F32" s="217">
        <f t="shared" si="2"/>
        <v>0</v>
      </c>
      <c r="G32" s="217">
        <f t="shared" si="2"/>
        <v>0</v>
      </c>
      <c r="H32" s="217">
        <f t="shared" si="2"/>
        <v>0</v>
      </c>
      <c r="I32" s="217">
        <f t="shared" si="2"/>
        <v>0</v>
      </c>
      <c r="J32" s="217">
        <f t="shared" si="2"/>
        <v>0</v>
      </c>
      <c r="K32" s="217">
        <f t="shared" si="2"/>
        <v>0</v>
      </c>
      <c r="L32" s="217">
        <f t="shared" si="2"/>
        <v>0</v>
      </c>
      <c r="M32" s="217">
        <f t="shared" si="2"/>
        <v>0</v>
      </c>
      <c r="N32" s="217">
        <f t="shared" si="2"/>
        <v>0</v>
      </c>
      <c r="O32" s="217">
        <f t="shared" si="2"/>
        <v>0</v>
      </c>
      <c r="P32" s="217">
        <f t="shared" si="2"/>
        <v>0</v>
      </c>
      <c r="Q32" s="217">
        <f t="shared" si="2"/>
        <v>0</v>
      </c>
      <c r="R32" s="218"/>
    </row>
    <row r="33" spans="1:18" ht="15.75" hidden="1" customHeight="1" x14ac:dyDescent="0.35">
      <c r="A33" s="198"/>
      <c r="B33" s="214" t="s">
        <v>267</v>
      </c>
      <c r="C33" s="215" t="s">
        <v>271</v>
      </c>
      <c r="D33" s="215"/>
      <c r="E33" s="217">
        <f t="shared" si="2"/>
        <v>0</v>
      </c>
      <c r="F33" s="217">
        <f t="shared" si="2"/>
        <v>0</v>
      </c>
      <c r="G33" s="217">
        <f t="shared" si="2"/>
        <v>0</v>
      </c>
      <c r="H33" s="217">
        <f t="shared" si="2"/>
        <v>0</v>
      </c>
      <c r="I33" s="217">
        <f t="shared" si="2"/>
        <v>0</v>
      </c>
      <c r="J33" s="217">
        <f t="shared" si="2"/>
        <v>0</v>
      </c>
      <c r="K33" s="217">
        <f t="shared" si="2"/>
        <v>0</v>
      </c>
      <c r="L33" s="217">
        <f t="shared" si="2"/>
        <v>0</v>
      </c>
      <c r="M33" s="217">
        <f t="shared" si="2"/>
        <v>0</v>
      </c>
      <c r="N33" s="217">
        <f t="shared" si="2"/>
        <v>0</v>
      </c>
      <c r="O33" s="217">
        <f t="shared" si="2"/>
        <v>0</v>
      </c>
      <c r="P33" s="217">
        <f t="shared" si="2"/>
        <v>0</v>
      </c>
      <c r="Q33" s="217">
        <f t="shared" si="2"/>
        <v>0</v>
      </c>
      <c r="R33" s="218"/>
    </row>
    <row r="34" spans="1:18" ht="15.75" hidden="1" customHeight="1" x14ac:dyDescent="0.35">
      <c r="A34" s="198"/>
      <c r="B34" s="214" t="s">
        <v>272</v>
      </c>
      <c r="C34" s="215" t="s">
        <v>273</v>
      </c>
      <c r="D34" s="215"/>
      <c r="E34" s="217">
        <f t="shared" si="2"/>
        <v>0</v>
      </c>
      <c r="F34" s="217">
        <f t="shared" si="2"/>
        <v>0</v>
      </c>
      <c r="G34" s="217">
        <f t="shared" si="2"/>
        <v>0</v>
      </c>
      <c r="H34" s="217">
        <f t="shared" si="2"/>
        <v>0</v>
      </c>
      <c r="I34" s="217">
        <f t="shared" si="2"/>
        <v>0</v>
      </c>
      <c r="J34" s="217">
        <f t="shared" si="2"/>
        <v>0</v>
      </c>
      <c r="K34" s="217">
        <f t="shared" si="2"/>
        <v>0</v>
      </c>
      <c r="L34" s="217">
        <f t="shared" si="2"/>
        <v>0</v>
      </c>
      <c r="M34" s="217">
        <f t="shared" si="2"/>
        <v>0</v>
      </c>
      <c r="N34" s="217">
        <f t="shared" si="2"/>
        <v>0</v>
      </c>
      <c r="O34" s="217">
        <f t="shared" si="2"/>
        <v>0</v>
      </c>
      <c r="P34" s="217">
        <f t="shared" si="2"/>
        <v>0</v>
      </c>
      <c r="Q34" s="217">
        <f t="shared" si="2"/>
        <v>0</v>
      </c>
      <c r="R34" s="218"/>
    </row>
    <row r="35" spans="1:18" ht="15.75" hidden="1" customHeight="1" x14ac:dyDescent="0.35">
      <c r="A35" s="198"/>
      <c r="B35" s="214" t="s">
        <v>272</v>
      </c>
      <c r="C35" s="215" t="s">
        <v>274</v>
      </c>
      <c r="D35" s="215"/>
      <c r="E35" s="217">
        <f t="shared" si="2"/>
        <v>0</v>
      </c>
      <c r="F35" s="217">
        <f t="shared" si="2"/>
        <v>0</v>
      </c>
      <c r="G35" s="217">
        <f t="shared" si="2"/>
        <v>0</v>
      </c>
      <c r="H35" s="217">
        <f t="shared" si="2"/>
        <v>0</v>
      </c>
      <c r="I35" s="217">
        <f t="shared" si="2"/>
        <v>0</v>
      </c>
      <c r="J35" s="217">
        <f t="shared" si="2"/>
        <v>0</v>
      </c>
      <c r="K35" s="217">
        <f t="shared" si="2"/>
        <v>0</v>
      </c>
      <c r="L35" s="217">
        <f t="shared" si="2"/>
        <v>0</v>
      </c>
      <c r="M35" s="217">
        <f t="shared" si="2"/>
        <v>0</v>
      </c>
      <c r="N35" s="217">
        <f t="shared" si="2"/>
        <v>0</v>
      </c>
      <c r="O35" s="217">
        <f t="shared" si="2"/>
        <v>0</v>
      </c>
      <c r="P35" s="217">
        <f t="shared" si="2"/>
        <v>0</v>
      </c>
      <c r="Q35" s="217">
        <f t="shared" si="2"/>
        <v>0</v>
      </c>
      <c r="R35" s="218"/>
    </row>
    <row r="36" spans="1:18" ht="15.75" hidden="1" customHeight="1" x14ac:dyDescent="0.35">
      <c r="A36" s="198"/>
      <c r="B36" s="214" t="s">
        <v>272</v>
      </c>
      <c r="C36" s="215" t="s">
        <v>272</v>
      </c>
      <c r="D36" s="215"/>
      <c r="E36" s="217">
        <f t="shared" si="2"/>
        <v>0</v>
      </c>
      <c r="F36" s="217">
        <f t="shared" si="2"/>
        <v>0</v>
      </c>
      <c r="G36" s="217">
        <f t="shared" si="2"/>
        <v>0</v>
      </c>
      <c r="H36" s="217">
        <f t="shared" si="2"/>
        <v>0</v>
      </c>
      <c r="I36" s="217">
        <f t="shared" si="2"/>
        <v>0</v>
      </c>
      <c r="J36" s="217">
        <f t="shared" si="2"/>
        <v>0</v>
      </c>
      <c r="K36" s="217">
        <f t="shared" si="2"/>
        <v>0</v>
      </c>
      <c r="L36" s="217">
        <f t="shared" si="2"/>
        <v>0</v>
      </c>
      <c r="M36" s="217">
        <f t="shared" si="2"/>
        <v>0</v>
      </c>
      <c r="N36" s="217">
        <f t="shared" si="2"/>
        <v>0</v>
      </c>
      <c r="O36" s="217">
        <f t="shared" si="2"/>
        <v>0</v>
      </c>
      <c r="P36" s="217">
        <f t="shared" si="2"/>
        <v>0</v>
      </c>
      <c r="Q36" s="217">
        <f t="shared" si="2"/>
        <v>0</v>
      </c>
      <c r="R36" s="218"/>
    </row>
    <row r="37" spans="1:18" ht="15.75" hidden="1" customHeight="1" x14ac:dyDescent="0.35">
      <c r="A37" s="198"/>
      <c r="B37" s="214" t="s">
        <v>272</v>
      </c>
      <c r="C37" s="215" t="s">
        <v>275</v>
      </c>
      <c r="D37" s="215"/>
      <c r="E37" s="217">
        <f t="shared" si="2"/>
        <v>0</v>
      </c>
      <c r="F37" s="217">
        <f t="shared" si="2"/>
        <v>0</v>
      </c>
      <c r="G37" s="217">
        <f t="shared" si="2"/>
        <v>0</v>
      </c>
      <c r="H37" s="217">
        <f t="shared" si="2"/>
        <v>0</v>
      </c>
      <c r="I37" s="217">
        <f t="shared" si="2"/>
        <v>0</v>
      </c>
      <c r="J37" s="217">
        <f t="shared" si="2"/>
        <v>0</v>
      </c>
      <c r="K37" s="217">
        <f t="shared" si="2"/>
        <v>0</v>
      </c>
      <c r="L37" s="217">
        <f t="shared" si="2"/>
        <v>0</v>
      </c>
      <c r="M37" s="217">
        <f t="shared" si="2"/>
        <v>0</v>
      </c>
      <c r="N37" s="217">
        <f t="shared" si="2"/>
        <v>0</v>
      </c>
      <c r="O37" s="217">
        <f t="shared" si="2"/>
        <v>0</v>
      </c>
      <c r="P37" s="217">
        <f t="shared" si="2"/>
        <v>0</v>
      </c>
      <c r="Q37" s="217">
        <f t="shared" si="2"/>
        <v>0</v>
      </c>
      <c r="R37" s="218"/>
    </row>
    <row r="38" spans="1:18" ht="15.75" hidden="1" customHeight="1" x14ac:dyDescent="0.35">
      <c r="A38" s="198"/>
      <c r="B38" s="214" t="s">
        <v>272</v>
      </c>
      <c r="C38" s="215" t="s">
        <v>276</v>
      </c>
      <c r="D38" s="215"/>
      <c r="E38" s="217">
        <f t="shared" ref="E38:Q47" si="3">SUMIF($C$103:$C$231,$C38,E$103:E$231)</f>
        <v>0</v>
      </c>
      <c r="F38" s="217">
        <f t="shared" si="3"/>
        <v>0</v>
      </c>
      <c r="G38" s="217">
        <f t="shared" si="3"/>
        <v>0</v>
      </c>
      <c r="H38" s="217">
        <f t="shared" si="3"/>
        <v>0</v>
      </c>
      <c r="I38" s="217">
        <f t="shared" si="3"/>
        <v>0</v>
      </c>
      <c r="J38" s="217">
        <f t="shared" si="3"/>
        <v>0</v>
      </c>
      <c r="K38" s="217">
        <f t="shared" si="3"/>
        <v>0</v>
      </c>
      <c r="L38" s="217">
        <f t="shared" si="3"/>
        <v>0</v>
      </c>
      <c r="M38" s="217">
        <f t="shared" si="3"/>
        <v>0</v>
      </c>
      <c r="N38" s="217">
        <f t="shared" si="3"/>
        <v>0</v>
      </c>
      <c r="O38" s="217">
        <f t="shared" si="3"/>
        <v>0</v>
      </c>
      <c r="P38" s="217">
        <f t="shared" si="3"/>
        <v>0</v>
      </c>
      <c r="Q38" s="217">
        <f t="shared" si="3"/>
        <v>0</v>
      </c>
      <c r="R38" s="218"/>
    </row>
    <row r="39" spans="1:18" ht="15.75" hidden="1" customHeight="1" x14ac:dyDescent="0.35">
      <c r="A39" s="198"/>
      <c r="B39" s="214" t="s">
        <v>277</v>
      </c>
      <c r="C39" s="215" t="s">
        <v>278</v>
      </c>
      <c r="D39" s="215"/>
      <c r="E39" s="217">
        <f t="shared" si="3"/>
        <v>233969768.34545454</v>
      </c>
      <c r="F39" s="217">
        <f t="shared" si="3"/>
        <v>0</v>
      </c>
      <c r="G39" s="217">
        <f t="shared" si="3"/>
        <v>0</v>
      </c>
      <c r="H39" s="217">
        <f t="shared" si="3"/>
        <v>0</v>
      </c>
      <c r="I39" s="217">
        <f t="shared" si="3"/>
        <v>22275000</v>
      </c>
      <c r="J39" s="217">
        <f t="shared" si="3"/>
        <v>0</v>
      </c>
      <c r="K39" s="217">
        <f t="shared" si="3"/>
        <v>7573500</v>
      </c>
      <c r="L39" s="217">
        <f t="shared" si="3"/>
        <v>2045454.5454545456</v>
      </c>
      <c r="M39" s="217">
        <f t="shared" si="3"/>
        <v>7395300</v>
      </c>
      <c r="N39" s="217">
        <f t="shared" si="3"/>
        <v>22275000</v>
      </c>
      <c r="O39" s="217">
        <f t="shared" si="3"/>
        <v>9927163.8000000007</v>
      </c>
      <c r="P39" s="217">
        <f t="shared" si="3"/>
        <v>142430850</v>
      </c>
      <c r="Q39" s="217">
        <f t="shared" si="3"/>
        <v>20047500</v>
      </c>
      <c r="R39" s="218"/>
    </row>
    <row r="40" spans="1:18" ht="15.75" hidden="1" customHeight="1" x14ac:dyDescent="0.35">
      <c r="A40" s="198"/>
      <c r="B40" s="214" t="s">
        <v>277</v>
      </c>
      <c r="C40" s="215" t="s">
        <v>279</v>
      </c>
      <c r="D40" s="215"/>
      <c r="E40" s="217">
        <f t="shared" si="3"/>
        <v>0</v>
      </c>
      <c r="F40" s="217">
        <f t="shared" si="3"/>
        <v>0</v>
      </c>
      <c r="G40" s="217">
        <f t="shared" si="3"/>
        <v>0</v>
      </c>
      <c r="H40" s="217">
        <f t="shared" si="3"/>
        <v>0</v>
      </c>
      <c r="I40" s="217">
        <f t="shared" si="3"/>
        <v>0</v>
      </c>
      <c r="J40" s="217">
        <f t="shared" si="3"/>
        <v>0</v>
      </c>
      <c r="K40" s="217">
        <f t="shared" si="3"/>
        <v>0</v>
      </c>
      <c r="L40" s="217">
        <f t="shared" si="3"/>
        <v>0</v>
      </c>
      <c r="M40" s="217">
        <f t="shared" si="3"/>
        <v>0</v>
      </c>
      <c r="N40" s="217">
        <f t="shared" si="3"/>
        <v>0</v>
      </c>
      <c r="O40" s="217">
        <f t="shared" si="3"/>
        <v>0</v>
      </c>
      <c r="P40" s="217">
        <f t="shared" si="3"/>
        <v>0</v>
      </c>
      <c r="Q40" s="217">
        <f t="shared" si="3"/>
        <v>0</v>
      </c>
      <c r="R40" s="218"/>
    </row>
    <row r="41" spans="1:18" ht="15.75" hidden="1" customHeight="1" x14ac:dyDescent="0.35">
      <c r="A41" s="198"/>
      <c r="B41" s="214" t="s">
        <v>277</v>
      </c>
      <c r="C41" s="215" t="s">
        <v>280</v>
      </c>
      <c r="D41" s="215"/>
      <c r="E41" s="217">
        <f t="shared" si="3"/>
        <v>0</v>
      </c>
      <c r="F41" s="217">
        <f t="shared" si="3"/>
        <v>0</v>
      </c>
      <c r="G41" s="217">
        <f t="shared" si="3"/>
        <v>0</v>
      </c>
      <c r="H41" s="217">
        <f t="shared" si="3"/>
        <v>0</v>
      </c>
      <c r="I41" s="217">
        <f t="shared" si="3"/>
        <v>0</v>
      </c>
      <c r="J41" s="217">
        <f t="shared" si="3"/>
        <v>0</v>
      </c>
      <c r="K41" s="217">
        <f t="shared" si="3"/>
        <v>0</v>
      </c>
      <c r="L41" s="217">
        <f t="shared" si="3"/>
        <v>0</v>
      </c>
      <c r="M41" s="217">
        <f t="shared" si="3"/>
        <v>0</v>
      </c>
      <c r="N41" s="217">
        <f t="shared" si="3"/>
        <v>0</v>
      </c>
      <c r="O41" s="217">
        <f t="shared" si="3"/>
        <v>0</v>
      </c>
      <c r="P41" s="217">
        <f t="shared" si="3"/>
        <v>0</v>
      </c>
      <c r="Q41" s="217">
        <f t="shared" si="3"/>
        <v>0</v>
      </c>
      <c r="R41" s="218"/>
    </row>
    <row r="42" spans="1:18" ht="15.75" hidden="1" customHeight="1" x14ac:dyDescent="0.35">
      <c r="A42" s="198"/>
      <c r="B42" s="214" t="s">
        <v>277</v>
      </c>
      <c r="C42" s="215" t="s">
        <v>281</v>
      </c>
      <c r="D42" s="215"/>
      <c r="E42" s="217">
        <f t="shared" si="3"/>
        <v>0</v>
      </c>
      <c r="F42" s="217">
        <f t="shared" si="3"/>
        <v>0</v>
      </c>
      <c r="G42" s="217">
        <f t="shared" si="3"/>
        <v>0</v>
      </c>
      <c r="H42" s="217">
        <f t="shared" si="3"/>
        <v>0</v>
      </c>
      <c r="I42" s="217">
        <f t="shared" si="3"/>
        <v>0</v>
      </c>
      <c r="J42" s="217">
        <f t="shared" si="3"/>
        <v>0</v>
      </c>
      <c r="K42" s="217">
        <f t="shared" si="3"/>
        <v>0</v>
      </c>
      <c r="L42" s="217">
        <f t="shared" si="3"/>
        <v>0</v>
      </c>
      <c r="M42" s="217">
        <f t="shared" si="3"/>
        <v>0</v>
      </c>
      <c r="N42" s="217">
        <f t="shared" si="3"/>
        <v>0</v>
      </c>
      <c r="O42" s="217">
        <f t="shared" si="3"/>
        <v>0</v>
      </c>
      <c r="P42" s="217">
        <f t="shared" si="3"/>
        <v>0</v>
      </c>
      <c r="Q42" s="217">
        <f t="shared" si="3"/>
        <v>0</v>
      </c>
      <c r="R42" s="218"/>
    </row>
    <row r="43" spans="1:18" ht="15.75" hidden="1" customHeight="1" x14ac:dyDescent="0.35">
      <c r="A43" s="198"/>
      <c r="B43" s="214" t="s">
        <v>277</v>
      </c>
      <c r="C43" s="215" t="s">
        <v>282</v>
      </c>
      <c r="D43" s="215"/>
      <c r="E43" s="217">
        <f t="shared" si="3"/>
        <v>4050000</v>
      </c>
      <c r="F43" s="217">
        <f t="shared" si="3"/>
        <v>0</v>
      </c>
      <c r="G43" s="217">
        <f t="shared" si="3"/>
        <v>0</v>
      </c>
      <c r="H43" s="217">
        <f t="shared" si="3"/>
        <v>0</v>
      </c>
      <c r="I43" s="217">
        <f t="shared" si="3"/>
        <v>0</v>
      </c>
      <c r="J43" s="217">
        <f t="shared" si="3"/>
        <v>4050000</v>
      </c>
      <c r="K43" s="217">
        <f t="shared" si="3"/>
        <v>0</v>
      </c>
      <c r="L43" s="217">
        <f t="shared" si="3"/>
        <v>0</v>
      </c>
      <c r="M43" s="217">
        <f t="shared" si="3"/>
        <v>0</v>
      </c>
      <c r="N43" s="217">
        <f t="shared" si="3"/>
        <v>0</v>
      </c>
      <c r="O43" s="217">
        <f t="shared" si="3"/>
        <v>0</v>
      </c>
      <c r="P43" s="217">
        <f t="shared" si="3"/>
        <v>0</v>
      </c>
      <c r="Q43" s="217">
        <f t="shared" si="3"/>
        <v>0</v>
      </c>
      <c r="R43" s="218"/>
    </row>
    <row r="44" spans="1:18" ht="15.75" hidden="1" customHeight="1" x14ac:dyDescent="0.35">
      <c r="A44" s="198"/>
      <c r="B44" s="214" t="s">
        <v>277</v>
      </c>
      <c r="C44" s="215" t="s">
        <v>283</v>
      </c>
      <c r="D44" s="215"/>
      <c r="E44" s="217">
        <f t="shared" si="3"/>
        <v>0</v>
      </c>
      <c r="F44" s="217">
        <f t="shared" si="3"/>
        <v>0</v>
      </c>
      <c r="G44" s="217">
        <f t="shared" si="3"/>
        <v>0</v>
      </c>
      <c r="H44" s="217">
        <f t="shared" si="3"/>
        <v>0</v>
      </c>
      <c r="I44" s="217">
        <f t="shared" si="3"/>
        <v>0</v>
      </c>
      <c r="J44" s="217">
        <f t="shared" si="3"/>
        <v>0</v>
      </c>
      <c r="K44" s="217">
        <f t="shared" si="3"/>
        <v>0</v>
      </c>
      <c r="L44" s="217">
        <f t="shared" si="3"/>
        <v>0</v>
      </c>
      <c r="M44" s="217">
        <f t="shared" si="3"/>
        <v>0</v>
      </c>
      <c r="N44" s="217">
        <f t="shared" si="3"/>
        <v>0</v>
      </c>
      <c r="O44" s="217">
        <f t="shared" si="3"/>
        <v>0</v>
      </c>
      <c r="P44" s="217">
        <f t="shared" si="3"/>
        <v>0</v>
      </c>
      <c r="Q44" s="217">
        <f t="shared" si="3"/>
        <v>0</v>
      </c>
      <c r="R44" s="218"/>
    </row>
    <row r="45" spans="1:18" ht="15.75" hidden="1" customHeight="1" x14ac:dyDescent="0.35">
      <c r="A45" s="198"/>
      <c r="B45" s="214" t="s">
        <v>277</v>
      </c>
      <c r="C45" s="215" t="s">
        <v>284</v>
      </c>
      <c r="D45" s="215"/>
      <c r="E45" s="217">
        <f t="shared" si="3"/>
        <v>145817099.505</v>
      </c>
      <c r="F45" s="217">
        <f t="shared" si="3"/>
        <v>0</v>
      </c>
      <c r="G45" s="217">
        <f t="shared" si="3"/>
        <v>0</v>
      </c>
      <c r="H45" s="217">
        <f t="shared" si="3"/>
        <v>3118500</v>
      </c>
      <c r="I45" s="217">
        <f t="shared" si="3"/>
        <v>0</v>
      </c>
      <c r="J45" s="217">
        <f t="shared" si="3"/>
        <v>4098600</v>
      </c>
      <c r="K45" s="217">
        <f t="shared" si="3"/>
        <v>0</v>
      </c>
      <c r="L45" s="217">
        <f t="shared" si="3"/>
        <v>0</v>
      </c>
      <c r="M45" s="217">
        <f t="shared" si="3"/>
        <v>0</v>
      </c>
      <c r="N45" s="217">
        <f t="shared" si="3"/>
        <v>49499999.505000003</v>
      </c>
      <c r="O45" s="217">
        <f t="shared" si="3"/>
        <v>89100000</v>
      </c>
      <c r="P45" s="217">
        <f t="shared" si="3"/>
        <v>0</v>
      </c>
      <c r="Q45" s="217">
        <f t="shared" si="3"/>
        <v>0</v>
      </c>
      <c r="R45" s="218"/>
    </row>
    <row r="46" spans="1:18" ht="15.75" hidden="1" customHeight="1" x14ac:dyDescent="0.35">
      <c r="A46" s="198"/>
      <c r="B46" s="214" t="s">
        <v>277</v>
      </c>
      <c r="C46" s="215" t="s">
        <v>285</v>
      </c>
      <c r="D46" s="215"/>
      <c r="E46" s="217">
        <f t="shared" si="3"/>
        <v>44620071.533999994</v>
      </c>
      <c r="F46" s="217">
        <f t="shared" si="3"/>
        <v>0</v>
      </c>
      <c r="G46" s="217">
        <f t="shared" si="3"/>
        <v>0</v>
      </c>
      <c r="H46" s="217">
        <f t="shared" si="3"/>
        <v>0</v>
      </c>
      <c r="I46" s="217">
        <f t="shared" si="3"/>
        <v>0</v>
      </c>
      <c r="J46" s="217">
        <f t="shared" si="3"/>
        <v>0</v>
      </c>
      <c r="K46" s="217">
        <f t="shared" si="3"/>
        <v>0</v>
      </c>
      <c r="L46" s="217">
        <f t="shared" si="3"/>
        <v>44620071.533999994</v>
      </c>
      <c r="M46" s="217">
        <f t="shared" si="3"/>
        <v>0</v>
      </c>
      <c r="N46" s="217">
        <f t="shared" si="3"/>
        <v>0</v>
      </c>
      <c r="O46" s="217">
        <f t="shared" si="3"/>
        <v>0</v>
      </c>
      <c r="P46" s="217">
        <f t="shared" si="3"/>
        <v>0</v>
      </c>
      <c r="Q46" s="217">
        <f t="shared" si="3"/>
        <v>0</v>
      </c>
      <c r="R46" s="218"/>
    </row>
    <row r="47" spans="1:18" ht="15.75" hidden="1" customHeight="1" x14ac:dyDescent="0.35">
      <c r="A47" s="198"/>
      <c r="B47" s="214" t="s">
        <v>286</v>
      </c>
      <c r="C47" s="215" t="s">
        <v>287</v>
      </c>
      <c r="D47" s="215"/>
      <c r="E47" s="217">
        <f t="shared" si="3"/>
        <v>0</v>
      </c>
      <c r="F47" s="217">
        <f t="shared" si="3"/>
        <v>0</v>
      </c>
      <c r="G47" s="217">
        <f t="shared" si="3"/>
        <v>0</v>
      </c>
      <c r="H47" s="217">
        <f t="shared" si="3"/>
        <v>0</v>
      </c>
      <c r="I47" s="217">
        <f t="shared" si="3"/>
        <v>0</v>
      </c>
      <c r="J47" s="217">
        <f t="shared" si="3"/>
        <v>0</v>
      </c>
      <c r="K47" s="217">
        <f t="shared" si="3"/>
        <v>0</v>
      </c>
      <c r="L47" s="217">
        <f t="shared" si="3"/>
        <v>0</v>
      </c>
      <c r="M47" s="217">
        <f t="shared" si="3"/>
        <v>0</v>
      </c>
      <c r="N47" s="217">
        <f t="shared" si="3"/>
        <v>0</v>
      </c>
      <c r="O47" s="217">
        <f t="shared" si="3"/>
        <v>0</v>
      </c>
      <c r="P47" s="217">
        <f t="shared" si="3"/>
        <v>0</v>
      </c>
      <c r="Q47" s="217">
        <f t="shared" si="3"/>
        <v>0</v>
      </c>
      <c r="R47" s="218"/>
    </row>
    <row r="48" spans="1:18" ht="15.75" hidden="1" customHeight="1" x14ac:dyDescent="0.35">
      <c r="A48" s="198"/>
      <c r="B48" s="214" t="s">
        <v>286</v>
      </c>
      <c r="C48" s="215" t="s">
        <v>288</v>
      </c>
      <c r="D48" s="215"/>
      <c r="E48" s="217">
        <f t="shared" ref="E48:Q55" si="4">SUMIF($C$103:$C$231,$C48,E$103:E$231)</f>
        <v>0</v>
      </c>
      <c r="F48" s="217">
        <f t="shared" si="4"/>
        <v>0</v>
      </c>
      <c r="G48" s="217">
        <f t="shared" si="4"/>
        <v>0</v>
      </c>
      <c r="H48" s="217">
        <f t="shared" si="4"/>
        <v>0</v>
      </c>
      <c r="I48" s="217">
        <f t="shared" si="4"/>
        <v>0</v>
      </c>
      <c r="J48" s="217">
        <f t="shared" si="4"/>
        <v>0</v>
      </c>
      <c r="K48" s="217">
        <f t="shared" si="4"/>
        <v>0</v>
      </c>
      <c r="L48" s="217">
        <f t="shared" si="4"/>
        <v>0</v>
      </c>
      <c r="M48" s="217">
        <f t="shared" si="4"/>
        <v>0</v>
      </c>
      <c r="N48" s="217">
        <f t="shared" si="4"/>
        <v>0</v>
      </c>
      <c r="O48" s="217">
        <f t="shared" si="4"/>
        <v>0</v>
      </c>
      <c r="P48" s="217">
        <f t="shared" si="4"/>
        <v>0</v>
      </c>
      <c r="Q48" s="217">
        <f t="shared" si="4"/>
        <v>0</v>
      </c>
      <c r="R48" s="218"/>
    </row>
    <row r="49" spans="1:18" ht="15.75" hidden="1" customHeight="1" x14ac:dyDescent="0.35">
      <c r="A49" s="198"/>
      <c r="B49" s="214" t="s">
        <v>286</v>
      </c>
      <c r="C49" s="215" t="s">
        <v>289</v>
      </c>
      <c r="D49" s="215"/>
      <c r="E49" s="217">
        <f t="shared" si="4"/>
        <v>0</v>
      </c>
      <c r="F49" s="217">
        <f t="shared" si="4"/>
        <v>0</v>
      </c>
      <c r="G49" s="217">
        <f t="shared" si="4"/>
        <v>0</v>
      </c>
      <c r="H49" s="217">
        <f t="shared" si="4"/>
        <v>0</v>
      </c>
      <c r="I49" s="217">
        <f t="shared" si="4"/>
        <v>0</v>
      </c>
      <c r="J49" s="217">
        <f t="shared" si="4"/>
        <v>0</v>
      </c>
      <c r="K49" s="217">
        <f t="shared" si="4"/>
        <v>0</v>
      </c>
      <c r="L49" s="217">
        <f t="shared" si="4"/>
        <v>0</v>
      </c>
      <c r="M49" s="217">
        <f t="shared" si="4"/>
        <v>0</v>
      </c>
      <c r="N49" s="217">
        <f t="shared" si="4"/>
        <v>0</v>
      </c>
      <c r="O49" s="217">
        <f t="shared" si="4"/>
        <v>0</v>
      </c>
      <c r="P49" s="217">
        <f t="shared" si="4"/>
        <v>0</v>
      </c>
      <c r="Q49" s="217">
        <f t="shared" si="4"/>
        <v>0</v>
      </c>
      <c r="R49" s="218"/>
    </row>
    <row r="50" spans="1:18" ht="15.75" hidden="1" customHeight="1" x14ac:dyDescent="0.35">
      <c r="A50" s="198"/>
      <c r="B50" s="214" t="s">
        <v>286</v>
      </c>
      <c r="C50" s="215" t="s">
        <v>290</v>
      </c>
      <c r="D50" s="215"/>
      <c r="E50" s="217">
        <f t="shared" si="4"/>
        <v>0</v>
      </c>
      <c r="F50" s="217">
        <f t="shared" si="4"/>
        <v>0</v>
      </c>
      <c r="G50" s="217">
        <f t="shared" si="4"/>
        <v>0</v>
      </c>
      <c r="H50" s="217">
        <f t="shared" si="4"/>
        <v>0</v>
      </c>
      <c r="I50" s="217">
        <f t="shared" si="4"/>
        <v>0</v>
      </c>
      <c r="J50" s="217">
        <f t="shared" si="4"/>
        <v>0</v>
      </c>
      <c r="K50" s="217">
        <f t="shared" si="4"/>
        <v>0</v>
      </c>
      <c r="L50" s="217">
        <f t="shared" si="4"/>
        <v>0</v>
      </c>
      <c r="M50" s="217">
        <f t="shared" si="4"/>
        <v>0</v>
      </c>
      <c r="N50" s="217">
        <f t="shared" si="4"/>
        <v>0</v>
      </c>
      <c r="O50" s="217">
        <f t="shared" si="4"/>
        <v>0</v>
      </c>
      <c r="P50" s="217">
        <f t="shared" si="4"/>
        <v>0</v>
      </c>
      <c r="Q50" s="217">
        <f t="shared" si="4"/>
        <v>0</v>
      </c>
      <c r="R50" s="218"/>
    </row>
    <row r="51" spans="1:18" ht="15.75" hidden="1" customHeight="1" x14ac:dyDescent="0.35">
      <c r="A51" s="198"/>
      <c r="B51" s="214" t="s">
        <v>286</v>
      </c>
      <c r="C51" s="215" t="s">
        <v>291</v>
      </c>
      <c r="D51" s="215"/>
      <c r="E51" s="217">
        <f t="shared" si="4"/>
        <v>0</v>
      </c>
      <c r="F51" s="217">
        <f t="shared" si="4"/>
        <v>0</v>
      </c>
      <c r="G51" s="217">
        <f t="shared" si="4"/>
        <v>0</v>
      </c>
      <c r="H51" s="217">
        <f t="shared" si="4"/>
        <v>0</v>
      </c>
      <c r="I51" s="217">
        <f t="shared" si="4"/>
        <v>0</v>
      </c>
      <c r="J51" s="217">
        <f t="shared" si="4"/>
        <v>0</v>
      </c>
      <c r="K51" s="217">
        <f t="shared" si="4"/>
        <v>0</v>
      </c>
      <c r="L51" s="217">
        <f t="shared" si="4"/>
        <v>0</v>
      </c>
      <c r="M51" s="217">
        <f t="shared" si="4"/>
        <v>0</v>
      </c>
      <c r="N51" s="217">
        <f t="shared" si="4"/>
        <v>0</v>
      </c>
      <c r="O51" s="217">
        <f t="shared" si="4"/>
        <v>0</v>
      </c>
      <c r="P51" s="217">
        <f t="shared" si="4"/>
        <v>0</v>
      </c>
      <c r="Q51" s="217">
        <f t="shared" si="4"/>
        <v>0</v>
      </c>
      <c r="R51" s="218"/>
    </row>
    <row r="52" spans="1:18" ht="15.75" hidden="1" customHeight="1" x14ac:dyDescent="0.35">
      <c r="A52" s="198"/>
      <c r="B52" s="214" t="s">
        <v>286</v>
      </c>
      <c r="C52" s="215" t="s">
        <v>292</v>
      </c>
      <c r="D52" s="215"/>
      <c r="E52" s="217">
        <f t="shared" si="4"/>
        <v>0</v>
      </c>
      <c r="F52" s="217">
        <f t="shared" si="4"/>
        <v>0</v>
      </c>
      <c r="G52" s="217">
        <f t="shared" si="4"/>
        <v>0</v>
      </c>
      <c r="H52" s="217">
        <f t="shared" si="4"/>
        <v>0</v>
      </c>
      <c r="I52" s="217">
        <f t="shared" si="4"/>
        <v>0</v>
      </c>
      <c r="J52" s="217">
        <f t="shared" si="4"/>
        <v>0</v>
      </c>
      <c r="K52" s="217">
        <f t="shared" si="4"/>
        <v>0</v>
      </c>
      <c r="L52" s="217">
        <f t="shared" si="4"/>
        <v>0</v>
      </c>
      <c r="M52" s="217">
        <f t="shared" si="4"/>
        <v>0</v>
      </c>
      <c r="N52" s="217">
        <f t="shared" si="4"/>
        <v>0</v>
      </c>
      <c r="O52" s="217">
        <f t="shared" si="4"/>
        <v>0</v>
      </c>
      <c r="P52" s="217">
        <f t="shared" si="4"/>
        <v>0</v>
      </c>
      <c r="Q52" s="217">
        <f t="shared" si="4"/>
        <v>0</v>
      </c>
      <c r="R52" s="218"/>
    </row>
    <row r="53" spans="1:18" ht="15.75" hidden="1" customHeight="1" x14ac:dyDescent="0.35">
      <c r="A53" s="198"/>
      <c r="B53" s="214" t="s">
        <v>286</v>
      </c>
      <c r="C53" s="215" t="s">
        <v>293</v>
      </c>
      <c r="D53" s="215"/>
      <c r="E53" s="217">
        <f t="shared" si="4"/>
        <v>0</v>
      </c>
      <c r="F53" s="217">
        <f t="shared" si="4"/>
        <v>0</v>
      </c>
      <c r="G53" s="217">
        <f t="shared" si="4"/>
        <v>0</v>
      </c>
      <c r="H53" s="217">
        <f t="shared" si="4"/>
        <v>0</v>
      </c>
      <c r="I53" s="217">
        <f t="shared" si="4"/>
        <v>0</v>
      </c>
      <c r="J53" s="217">
        <f t="shared" si="4"/>
        <v>0</v>
      </c>
      <c r="K53" s="217">
        <f t="shared" si="4"/>
        <v>0</v>
      </c>
      <c r="L53" s="217">
        <f t="shared" si="4"/>
        <v>0</v>
      </c>
      <c r="M53" s="217">
        <f t="shared" si="4"/>
        <v>0</v>
      </c>
      <c r="N53" s="217">
        <f t="shared" si="4"/>
        <v>0</v>
      </c>
      <c r="O53" s="217">
        <f t="shared" si="4"/>
        <v>0</v>
      </c>
      <c r="P53" s="217">
        <f t="shared" si="4"/>
        <v>0</v>
      </c>
      <c r="Q53" s="217">
        <f t="shared" si="4"/>
        <v>0</v>
      </c>
      <c r="R53" s="218"/>
    </row>
    <row r="54" spans="1:18" ht="15.75" hidden="1" customHeight="1" x14ac:dyDescent="0.35">
      <c r="A54" s="198"/>
      <c r="B54" s="214" t="s">
        <v>286</v>
      </c>
      <c r="C54" s="215" t="s">
        <v>294</v>
      </c>
      <c r="D54" s="215"/>
      <c r="E54" s="217">
        <f t="shared" si="4"/>
        <v>0</v>
      </c>
      <c r="F54" s="217">
        <f t="shared" si="4"/>
        <v>0</v>
      </c>
      <c r="G54" s="217">
        <f t="shared" si="4"/>
        <v>0</v>
      </c>
      <c r="H54" s="217">
        <f t="shared" si="4"/>
        <v>0</v>
      </c>
      <c r="I54" s="217">
        <f t="shared" si="4"/>
        <v>0</v>
      </c>
      <c r="J54" s="217">
        <f t="shared" si="4"/>
        <v>0</v>
      </c>
      <c r="K54" s="217">
        <f t="shared" si="4"/>
        <v>0</v>
      </c>
      <c r="L54" s="217">
        <f t="shared" si="4"/>
        <v>0</v>
      </c>
      <c r="M54" s="217">
        <f t="shared" si="4"/>
        <v>0</v>
      </c>
      <c r="N54" s="217">
        <f t="shared" si="4"/>
        <v>0</v>
      </c>
      <c r="O54" s="217">
        <f t="shared" si="4"/>
        <v>0</v>
      </c>
      <c r="P54" s="217">
        <f t="shared" si="4"/>
        <v>0</v>
      </c>
      <c r="Q54" s="217">
        <f t="shared" si="4"/>
        <v>0</v>
      </c>
      <c r="R54" s="218"/>
    </row>
    <row r="55" spans="1:18" ht="15.75" hidden="1" customHeight="1" x14ac:dyDescent="0.35">
      <c r="A55" s="198"/>
      <c r="B55" s="214" t="s">
        <v>286</v>
      </c>
      <c r="C55" s="215" t="s">
        <v>295</v>
      </c>
      <c r="D55" s="215"/>
      <c r="E55" s="217">
        <f t="shared" si="4"/>
        <v>0</v>
      </c>
      <c r="F55" s="217">
        <f t="shared" si="4"/>
        <v>0</v>
      </c>
      <c r="G55" s="217">
        <f t="shared" si="4"/>
        <v>0</v>
      </c>
      <c r="H55" s="217">
        <f t="shared" si="4"/>
        <v>0</v>
      </c>
      <c r="I55" s="217">
        <f t="shared" si="4"/>
        <v>0</v>
      </c>
      <c r="J55" s="217">
        <f t="shared" si="4"/>
        <v>0</v>
      </c>
      <c r="K55" s="217">
        <f t="shared" si="4"/>
        <v>0</v>
      </c>
      <c r="L55" s="217">
        <f t="shared" si="4"/>
        <v>0</v>
      </c>
      <c r="M55" s="217">
        <f t="shared" si="4"/>
        <v>0</v>
      </c>
      <c r="N55" s="217">
        <f t="shared" si="4"/>
        <v>0</v>
      </c>
      <c r="O55" s="217">
        <f t="shared" si="4"/>
        <v>0</v>
      </c>
      <c r="P55" s="217">
        <f t="shared" si="4"/>
        <v>0</v>
      </c>
      <c r="Q55" s="217">
        <f t="shared" si="4"/>
        <v>0</v>
      </c>
      <c r="R55" s="218"/>
    </row>
    <row r="56" spans="1:18" ht="15.75" hidden="1" customHeight="1" x14ac:dyDescent="0.35">
      <c r="A56" s="198"/>
      <c r="B56" s="214" t="s">
        <v>296</v>
      </c>
      <c r="C56" s="215" t="s">
        <v>297</v>
      </c>
      <c r="D56" s="215"/>
      <c r="E56" s="217" t="e">
        <f>SUM(#REF!)</f>
        <v>#REF!</v>
      </c>
      <c r="F56" s="217">
        <f t="shared" ref="F56:Q65" si="5">SUMIF($C$103:$C$231,$C56,F$103:F$231)</f>
        <v>0</v>
      </c>
      <c r="G56" s="217">
        <f t="shared" si="5"/>
        <v>0</v>
      </c>
      <c r="H56" s="217">
        <f t="shared" si="5"/>
        <v>0</v>
      </c>
      <c r="I56" s="217">
        <f t="shared" si="5"/>
        <v>0</v>
      </c>
      <c r="J56" s="217">
        <f t="shared" si="5"/>
        <v>0</v>
      </c>
      <c r="K56" s="217">
        <f t="shared" si="5"/>
        <v>0</v>
      </c>
      <c r="L56" s="217">
        <f t="shared" si="5"/>
        <v>0</v>
      </c>
      <c r="M56" s="217">
        <f t="shared" si="5"/>
        <v>0</v>
      </c>
      <c r="N56" s="217">
        <f t="shared" si="5"/>
        <v>0</v>
      </c>
      <c r="O56" s="217">
        <f t="shared" si="5"/>
        <v>0</v>
      </c>
      <c r="P56" s="217">
        <f t="shared" si="5"/>
        <v>0</v>
      </c>
      <c r="Q56" s="217">
        <f t="shared" si="5"/>
        <v>0</v>
      </c>
      <c r="R56" s="218"/>
    </row>
    <row r="57" spans="1:18" ht="15.75" hidden="1" customHeight="1" x14ac:dyDescent="0.35">
      <c r="A57" s="198"/>
      <c r="B57" s="214" t="s">
        <v>296</v>
      </c>
      <c r="C57" s="215" t="s">
        <v>298</v>
      </c>
      <c r="D57" s="215"/>
      <c r="E57" s="217">
        <f t="shared" ref="E57:E81" si="6">SUMIF($C$103:$C$231,$C57,E$103:E$231)</f>
        <v>0</v>
      </c>
      <c r="F57" s="217">
        <f t="shared" si="5"/>
        <v>0</v>
      </c>
      <c r="G57" s="217">
        <f t="shared" si="5"/>
        <v>0</v>
      </c>
      <c r="H57" s="217">
        <f t="shared" si="5"/>
        <v>0</v>
      </c>
      <c r="I57" s="217">
        <f t="shared" si="5"/>
        <v>0</v>
      </c>
      <c r="J57" s="217">
        <f t="shared" si="5"/>
        <v>0</v>
      </c>
      <c r="K57" s="217">
        <f t="shared" si="5"/>
        <v>0</v>
      </c>
      <c r="L57" s="217">
        <f t="shared" si="5"/>
        <v>0</v>
      </c>
      <c r="M57" s="217">
        <f t="shared" si="5"/>
        <v>0</v>
      </c>
      <c r="N57" s="217">
        <f t="shared" si="5"/>
        <v>0</v>
      </c>
      <c r="O57" s="217">
        <f t="shared" si="5"/>
        <v>0</v>
      </c>
      <c r="P57" s="217">
        <f t="shared" si="5"/>
        <v>0</v>
      </c>
      <c r="Q57" s="217">
        <f t="shared" si="5"/>
        <v>0</v>
      </c>
      <c r="R57" s="218"/>
    </row>
    <row r="58" spans="1:18" ht="15.75" hidden="1" customHeight="1" x14ac:dyDescent="0.35">
      <c r="A58" s="198"/>
      <c r="B58" s="214" t="s">
        <v>296</v>
      </c>
      <c r="C58" s="215" t="s">
        <v>296</v>
      </c>
      <c r="D58" s="215"/>
      <c r="E58" s="217">
        <f t="shared" si="6"/>
        <v>0</v>
      </c>
      <c r="F58" s="217">
        <f t="shared" si="5"/>
        <v>0</v>
      </c>
      <c r="G58" s="217">
        <f t="shared" si="5"/>
        <v>0</v>
      </c>
      <c r="H58" s="217">
        <f t="shared" si="5"/>
        <v>0</v>
      </c>
      <c r="I58" s="217">
        <f t="shared" si="5"/>
        <v>0</v>
      </c>
      <c r="J58" s="217">
        <f t="shared" si="5"/>
        <v>0</v>
      </c>
      <c r="K58" s="217">
        <f t="shared" si="5"/>
        <v>0</v>
      </c>
      <c r="L58" s="217">
        <f t="shared" si="5"/>
        <v>0</v>
      </c>
      <c r="M58" s="217">
        <f t="shared" si="5"/>
        <v>0</v>
      </c>
      <c r="N58" s="217">
        <f t="shared" si="5"/>
        <v>0</v>
      </c>
      <c r="O58" s="217">
        <f t="shared" si="5"/>
        <v>0</v>
      </c>
      <c r="P58" s="217">
        <f t="shared" si="5"/>
        <v>0</v>
      </c>
      <c r="Q58" s="217">
        <f t="shared" si="5"/>
        <v>0</v>
      </c>
      <c r="R58" s="218"/>
    </row>
    <row r="59" spans="1:18" ht="15.75" hidden="1" customHeight="1" x14ac:dyDescent="0.35">
      <c r="A59" s="198"/>
      <c r="B59" s="214" t="s">
        <v>296</v>
      </c>
      <c r="C59" s="215" t="s">
        <v>299</v>
      </c>
      <c r="D59" s="215"/>
      <c r="E59" s="217">
        <f t="shared" si="6"/>
        <v>0</v>
      </c>
      <c r="F59" s="217">
        <f t="shared" si="5"/>
        <v>0</v>
      </c>
      <c r="G59" s="217">
        <f t="shared" si="5"/>
        <v>0</v>
      </c>
      <c r="H59" s="217">
        <f t="shared" si="5"/>
        <v>0</v>
      </c>
      <c r="I59" s="217">
        <f t="shared" si="5"/>
        <v>0</v>
      </c>
      <c r="J59" s="217">
        <f t="shared" si="5"/>
        <v>0</v>
      </c>
      <c r="K59" s="217">
        <f t="shared" si="5"/>
        <v>0</v>
      </c>
      <c r="L59" s="217">
        <f t="shared" si="5"/>
        <v>0</v>
      </c>
      <c r="M59" s="217">
        <f t="shared" si="5"/>
        <v>0</v>
      </c>
      <c r="N59" s="217">
        <f t="shared" si="5"/>
        <v>0</v>
      </c>
      <c r="O59" s="217">
        <f t="shared" si="5"/>
        <v>0</v>
      </c>
      <c r="P59" s="217">
        <f t="shared" si="5"/>
        <v>0</v>
      </c>
      <c r="Q59" s="217">
        <f t="shared" si="5"/>
        <v>0</v>
      </c>
      <c r="R59" s="218"/>
    </row>
    <row r="60" spans="1:18" ht="15.75" hidden="1" customHeight="1" x14ac:dyDescent="0.35">
      <c r="A60" s="198"/>
      <c r="B60" s="214" t="s">
        <v>296</v>
      </c>
      <c r="C60" s="215" t="s">
        <v>300</v>
      </c>
      <c r="D60" s="215"/>
      <c r="E60" s="217">
        <f t="shared" si="6"/>
        <v>0</v>
      </c>
      <c r="F60" s="217">
        <f t="shared" si="5"/>
        <v>0</v>
      </c>
      <c r="G60" s="217">
        <f t="shared" si="5"/>
        <v>0</v>
      </c>
      <c r="H60" s="217">
        <f t="shared" si="5"/>
        <v>0</v>
      </c>
      <c r="I60" s="217">
        <f t="shared" si="5"/>
        <v>0</v>
      </c>
      <c r="J60" s="217">
        <f t="shared" si="5"/>
        <v>0</v>
      </c>
      <c r="K60" s="217">
        <f t="shared" si="5"/>
        <v>0</v>
      </c>
      <c r="L60" s="217">
        <f t="shared" si="5"/>
        <v>0</v>
      </c>
      <c r="M60" s="217">
        <f t="shared" si="5"/>
        <v>0</v>
      </c>
      <c r="N60" s="217">
        <f t="shared" si="5"/>
        <v>0</v>
      </c>
      <c r="O60" s="217">
        <f t="shared" si="5"/>
        <v>0</v>
      </c>
      <c r="P60" s="217">
        <f t="shared" si="5"/>
        <v>0</v>
      </c>
      <c r="Q60" s="217">
        <f t="shared" si="5"/>
        <v>0</v>
      </c>
      <c r="R60" s="218"/>
    </row>
    <row r="61" spans="1:18" ht="15.75" hidden="1" customHeight="1" x14ac:dyDescent="0.35">
      <c r="A61" s="198"/>
      <c r="B61" s="214" t="s">
        <v>296</v>
      </c>
      <c r="C61" s="215" t="s">
        <v>301</v>
      </c>
      <c r="D61" s="215"/>
      <c r="E61" s="217">
        <f t="shared" si="6"/>
        <v>0</v>
      </c>
      <c r="F61" s="217">
        <f t="shared" si="5"/>
        <v>0</v>
      </c>
      <c r="G61" s="217">
        <f t="shared" si="5"/>
        <v>0</v>
      </c>
      <c r="H61" s="217">
        <f t="shared" si="5"/>
        <v>0</v>
      </c>
      <c r="I61" s="217">
        <f t="shared" si="5"/>
        <v>0</v>
      </c>
      <c r="J61" s="217">
        <f t="shared" si="5"/>
        <v>0</v>
      </c>
      <c r="K61" s="217">
        <f t="shared" si="5"/>
        <v>0</v>
      </c>
      <c r="L61" s="217">
        <f t="shared" si="5"/>
        <v>0</v>
      </c>
      <c r="M61" s="217">
        <f t="shared" si="5"/>
        <v>0</v>
      </c>
      <c r="N61" s="217">
        <f t="shared" si="5"/>
        <v>0</v>
      </c>
      <c r="O61" s="217">
        <f t="shared" si="5"/>
        <v>0</v>
      </c>
      <c r="P61" s="217">
        <f t="shared" si="5"/>
        <v>0</v>
      </c>
      <c r="Q61" s="217">
        <f t="shared" si="5"/>
        <v>0</v>
      </c>
      <c r="R61" s="218"/>
    </row>
    <row r="62" spans="1:18" ht="15.75" hidden="1" customHeight="1" x14ac:dyDescent="0.35">
      <c r="A62" s="198"/>
      <c r="B62" s="214" t="s">
        <v>302</v>
      </c>
      <c r="C62" s="215" t="s">
        <v>303</v>
      </c>
      <c r="D62" s="215"/>
      <c r="E62" s="217">
        <f t="shared" si="6"/>
        <v>0</v>
      </c>
      <c r="F62" s="217">
        <f t="shared" si="5"/>
        <v>0</v>
      </c>
      <c r="G62" s="217">
        <f t="shared" si="5"/>
        <v>0</v>
      </c>
      <c r="H62" s="217">
        <f t="shared" si="5"/>
        <v>0</v>
      </c>
      <c r="I62" s="217">
        <f t="shared" si="5"/>
        <v>0</v>
      </c>
      <c r="J62" s="217">
        <f t="shared" si="5"/>
        <v>0</v>
      </c>
      <c r="K62" s="217">
        <f t="shared" si="5"/>
        <v>0</v>
      </c>
      <c r="L62" s="217">
        <f t="shared" si="5"/>
        <v>0</v>
      </c>
      <c r="M62" s="217">
        <f t="shared" si="5"/>
        <v>0</v>
      </c>
      <c r="N62" s="217">
        <f t="shared" si="5"/>
        <v>0</v>
      </c>
      <c r="O62" s="217">
        <f t="shared" si="5"/>
        <v>0</v>
      </c>
      <c r="P62" s="217">
        <f t="shared" si="5"/>
        <v>0</v>
      </c>
      <c r="Q62" s="217">
        <f t="shared" si="5"/>
        <v>0</v>
      </c>
      <c r="R62" s="218"/>
    </row>
    <row r="63" spans="1:18" ht="15.75" hidden="1" customHeight="1" x14ac:dyDescent="0.35">
      <c r="A63" s="198"/>
      <c r="B63" s="214" t="s">
        <v>302</v>
      </c>
      <c r="C63" s="215" t="s">
        <v>304</v>
      </c>
      <c r="D63" s="215"/>
      <c r="E63" s="217">
        <f t="shared" si="6"/>
        <v>0</v>
      </c>
      <c r="F63" s="217">
        <f t="shared" si="5"/>
        <v>0</v>
      </c>
      <c r="G63" s="217">
        <f t="shared" si="5"/>
        <v>0</v>
      </c>
      <c r="H63" s="217">
        <f t="shared" si="5"/>
        <v>0</v>
      </c>
      <c r="I63" s="217">
        <f t="shared" si="5"/>
        <v>0</v>
      </c>
      <c r="J63" s="217">
        <f t="shared" si="5"/>
        <v>0</v>
      </c>
      <c r="K63" s="217">
        <f t="shared" si="5"/>
        <v>0</v>
      </c>
      <c r="L63" s="217">
        <f t="shared" si="5"/>
        <v>0</v>
      </c>
      <c r="M63" s="217">
        <f t="shared" si="5"/>
        <v>0</v>
      </c>
      <c r="N63" s="217">
        <f t="shared" si="5"/>
        <v>0</v>
      </c>
      <c r="O63" s="217">
        <f t="shared" si="5"/>
        <v>0</v>
      </c>
      <c r="P63" s="217">
        <f t="shared" si="5"/>
        <v>0</v>
      </c>
      <c r="Q63" s="217">
        <f t="shared" si="5"/>
        <v>0</v>
      </c>
      <c r="R63" s="218"/>
    </row>
    <row r="64" spans="1:18" ht="15.75" hidden="1" customHeight="1" x14ac:dyDescent="0.35">
      <c r="A64" s="198"/>
      <c r="B64" s="214" t="s">
        <v>302</v>
      </c>
      <c r="C64" s="215" t="s">
        <v>305</v>
      </c>
      <c r="D64" s="215"/>
      <c r="E64" s="217">
        <f t="shared" si="6"/>
        <v>0</v>
      </c>
      <c r="F64" s="217">
        <f t="shared" si="5"/>
        <v>0</v>
      </c>
      <c r="G64" s="217">
        <f t="shared" si="5"/>
        <v>0</v>
      </c>
      <c r="H64" s="217">
        <f t="shared" si="5"/>
        <v>0</v>
      </c>
      <c r="I64" s="217">
        <f t="shared" si="5"/>
        <v>0</v>
      </c>
      <c r="J64" s="217">
        <f t="shared" si="5"/>
        <v>0</v>
      </c>
      <c r="K64" s="217">
        <f t="shared" si="5"/>
        <v>0</v>
      </c>
      <c r="L64" s="217">
        <f t="shared" si="5"/>
        <v>0</v>
      </c>
      <c r="M64" s="217">
        <f t="shared" si="5"/>
        <v>0</v>
      </c>
      <c r="N64" s="217">
        <f t="shared" si="5"/>
        <v>0</v>
      </c>
      <c r="O64" s="217">
        <f t="shared" si="5"/>
        <v>0</v>
      </c>
      <c r="P64" s="217">
        <f t="shared" si="5"/>
        <v>0</v>
      </c>
      <c r="Q64" s="217">
        <f t="shared" si="5"/>
        <v>0</v>
      </c>
      <c r="R64" s="218"/>
    </row>
    <row r="65" spans="1:18" ht="15.75" hidden="1" customHeight="1" x14ac:dyDescent="0.35">
      <c r="A65" s="198"/>
      <c r="B65" s="214" t="s">
        <v>302</v>
      </c>
      <c r="C65" s="215" t="s">
        <v>306</v>
      </c>
      <c r="D65" s="215"/>
      <c r="E65" s="217">
        <f t="shared" si="6"/>
        <v>0</v>
      </c>
      <c r="F65" s="217">
        <f t="shared" si="5"/>
        <v>0</v>
      </c>
      <c r="G65" s="217">
        <f t="shared" si="5"/>
        <v>0</v>
      </c>
      <c r="H65" s="217">
        <f t="shared" si="5"/>
        <v>0</v>
      </c>
      <c r="I65" s="217">
        <f t="shared" si="5"/>
        <v>0</v>
      </c>
      <c r="J65" s="217">
        <f t="shared" si="5"/>
        <v>0</v>
      </c>
      <c r="K65" s="217">
        <f t="shared" si="5"/>
        <v>0</v>
      </c>
      <c r="L65" s="217">
        <f t="shared" si="5"/>
        <v>0</v>
      </c>
      <c r="M65" s="217">
        <f t="shared" si="5"/>
        <v>0</v>
      </c>
      <c r="N65" s="217">
        <f t="shared" si="5"/>
        <v>0</v>
      </c>
      <c r="O65" s="217">
        <f t="shared" si="5"/>
        <v>0</v>
      </c>
      <c r="P65" s="217">
        <f t="shared" si="5"/>
        <v>0</v>
      </c>
      <c r="Q65" s="217">
        <f t="shared" si="5"/>
        <v>0</v>
      </c>
      <c r="R65" s="218"/>
    </row>
    <row r="66" spans="1:18" ht="15.75" hidden="1" customHeight="1" x14ac:dyDescent="0.35">
      <c r="A66" s="198"/>
      <c r="B66" s="214" t="s">
        <v>302</v>
      </c>
      <c r="C66" s="215" t="s">
        <v>307</v>
      </c>
      <c r="D66" s="215"/>
      <c r="E66" s="217">
        <f t="shared" si="6"/>
        <v>0</v>
      </c>
      <c r="F66" s="217">
        <f t="shared" ref="F66:Q75" si="7">SUMIF($C$103:$C$231,$C66,F$103:F$231)</f>
        <v>0</v>
      </c>
      <c r="G66" s="217">
        <f t="shared" si="7"/>
        <v>0</v>
      </c>
      <c r="H66" s="217">
        <f t="shared" si="7"/>
        <v>0</v>
      </c>
      <c r="I66" s="217">
        <f t="shared" si="7"/>
        <v>0</v>
      </c>
      <c r="J66" s="217">
        <f t="shared" si="7"/>
        <v>0</v>
      </c>
      <c r="K66" s="217">
        <f t="shared" si="7"/>
        <v>0</v>
      </c>
      <c r="L66" s="217">
        <f t="shared" si="7"/>
        <v>0</v>
      </c>
      <c r="M66" s="217">
        <f t="shared" si="7"/>
        <v>0</v>
      </c>
      <c r="N66" s="217">
        <f t="shared" si="7"/>
        <v>0</v>
      </c>
      <c r="O66" s="217">
        <f t="shared" si="7"/>
        <v>0</v>
      </c>
      <c r="P66" s="217">
        <f t="shared" si="7"/>
        <v>0</v>
      </c>
      <c r="Q66" s="217">
        <f t="shared" si="7"/>
        <v>0</v>
      </c>
      <c r="R66" s="218"/>
    </row>
    <row r="67" spans="1:18" ht="15.75" hidden="1" customHeight="1" x14ac:dyDescent="0.35">
      <c r="A67" s="198"/>
      <c r="B67" s="214" t="s">
        <v>308</v>
      </c>
      <c r="C67" s="215" t="s">
        <v>309</v>
      </c>
      <c r="D67" s="215"/>
      <c r="E67" s="217">
        <f t="shared" si="6"/>
        <v>0</v>
      </c>
      <c r="F67" s="217">
        <f t="shared" si="7"/>
        <v>0</v>
      </c>
      <c r="G67" s="217">
        <f t="shared" si="7"/>
        <v>0</v>
      </c>
      <c r="H67" s="217">
        <f t="shared" si="7"/>
        <v>0</v>
      </c>
      <c r="I67" s="217">
        <f t="shared" si="7"/>
        <v>0</v>
      </c>
      <c r="J67" s="217">
        <f t="shared" si="7"/>
        <v>0</v>
      </c>
      <c r="K67" s="217">
        <f t="shared" si="7"/>
        <v>0</v>
      </c>
      <c r="L67" s="217">
        <f t="shared" si="7"/>
        <v>0</v>
      </c>
      <c r="M67" s="217">
        <f t="shared" si="7"/>
        <v>0</v>
      </c>
      <c r="N67" s="217">
        <f t="shared" si="7"/>
        <v>0</v>
      </c>
      <c r="O67" s="217">
        <f t="shared" si="7"/>
        <v>0</v>
      </c>
      <c r="P67" s="217">
        <f t="shared" si="7"/>
        <v>0</v>
      </c>
      <c r="Q67" s="217">
        <f t="shared" si="7"/>
        <v>0</v>
      </c>
      <c r="R67" s="218"/>
    </row>
    <row r="68" spans="1:18" ht="15.75" hidden="1" customHeight="1" x14ac:dyDescent="0.35">
      <c r="A68" s="198"/>
      <c r="B68" s="214" t="s">
        <v>308</v>
      </c>
      <c r="C68" s="215" t="s">
        <v>310</v>
      </c>
      <c r="D68" s="215"/>
      <c r="E68" s="217">
        <f t="shared" si="6"/>
        <v>0</v>
      </c>
      <c r="F68" s="217">
        <f t="shared" si="7"/>
        <v>0</v>
      </c>
      <c r="G68" s="217">
        <f t="shared" si="7"/>
        <v>0</v>
      </c>
      <c r="H68" s="217">
        <f t="shared" si="7"/>
        <v>0</v>
      </c>
      <c r="I68" s="217">
        <f t="shared" si="7"/>
        <v>0</v>
      </c>
      <c r="J68" s="217">
        <f t="shared" si="7"/>
        <v>0</v>
      </c>
      <c r="K68" s="217">
        <f t="shared" si="7"/>
        <v>0</v>
      </c>
      <c r="L68" s="217">
        <f t="shared" si="7"/>
        <v>0</v>
      </c>
      <c r="M68" s="217">
        <f t="shared" si="7"/>
        <v>0</v>
      </c>
      <c r="N68" s="217">
        <f t="shared" si="7"/>
        <v>0</v>
      </c>
      <c r="O68" s="217">
        <f t="shared" si="7"/>
        <v>0</v>
      </c>
      <c r="P68" s="217">
        <f t="shared" si="7"/>
        <v>0</v>
      </c>
      <c r="Q68" s="217">
        <f t="shared" si="7"/>
        <v>0</v>
      </c>
      <c r="R68" s="218"/>
    </row>
    <row r="69" spans="1:18" ht="15.75" hidden="1" customHeight="1" x14ac:dyDescent="0.35">
      <c r="A69" s="198"/>
      <c r="B69" s="214" t="s">
        <v>308</v>
      </c>
      <c r="C69" s="215" t="s">
        <v>308</v>
      </c>
      <c r="D69" s="215"/>
      <c r="E69" s="217">
        <f t="shared" si="6"/>
        <v>0</v>
      </c>
      <c r="F69" s="217">
        <f t="shared" si="7"/>
        <v>0</v>
      </c>
      <c r="G69" s="217">
        <f t="shared" si="7"/>
        <v>0</v>
      </c>
      <c r="H69" s="217">
        <f t="shared" si="7"/>
        <v>0</v>
      </c>
      <c r="I69" s="217">
        <f t="shared" si="7"/>
        <v>0</v>
      </c>
      <c r="J69" s="217">
        <f t="shared" si="7"/>
        <v>0</v>
      </c>
      <c r="K69" s="217">
        <f t="shared" si="7"/>
        <v>0</v>
      </c>
      <c r="L69" s="217">
        <f t="shared" si="7"/>
        <v>0</v>
      </c>
      <c r="M69" s="217">
        <f t="shared" si="7"/>
        <v>0</v>
      </c>
      <c r="N69" s="217">
        <f t="shared" si="7"/>
        <v>0</v>
      </c>
      <c r="O69" s="217">
        <f t="shared" si="7"/>
        <v>0</v>
      </c>
      <c r="P69" s="217">
        <f t="shared" si="7"/>
        <v>0</v>
      </c>
      <c r="Q69" s="217">
        <f t="shared" si="7"/>
        <v>0</v>
      </c>
      <c r="R69" s="218"/>
    </row>
    <row r="70" spans="1:18" ht="15.75" hidden="1" customHeight="1" x14ac:dyDescent="0.35">
      <c r="A70" s="198"/>
      <c r="B70" s="214" t="s">
        <v>308</v>
      </c>
      <c r="C70" s="215" t="s">
        <v>311</v>
      </c>
      <c r="D70" s="215"/>
      <c r="E70" s="217">
        <f t="shared" si="6"/>
        <v>0</v>
      </c>
      <c r="F70" s="217">
        <f t="shared" si="7"/>
        <v>0</v>
      </c>
      <c r="G70" s="217">
        <f t="shared" si="7"/>
        <v>0</v>
      </c>
      <c r="H70" s="217">
        <f t="shared" si="7"/>
        <v>0</v>
      </c>
      <c r="I70" s="217">
        <f t="shared" si="7"/>
        <v>0</v>
      </c>
      <c r="J70" s="217">
        <f t="shared" si="7"/>
        <v>0</v>
      </c>
      <c r="K70" s="217">
        <f t="shared" si="7"/>
        <v>0</v>
      </c>
      <c r="L70" s="217">
        <f t="shared" si="7"/>
        <v>0</v>
      </c>
      <c r="M70" s="217">
        <f t="shared" si="7"/>
        <v>0</v>
      </c>
      <c r="N70" s="217">
        <f t="shared" si="7"/>
        <v>0</v>
      </c>
      <c r="O70" s="217">
        <f t="shared" si="7"/>
        <v>0</v>
      </c>
      <c r="P70" s="217">
        <f t="shared" si="7"/>
        <v>0</v>
      </c>
      <c r="Q70" s="217">
        <f t="shared" si="7"/>
        <v>0</v>
      </c>
      <c r="R70" s="218"/>
    </row>
    <row r="71" spans="1:18" ht="15.75" hidden="1" customHeight="1" x14ac:dyDescent="0.35">
      <c r="A71" s="198"/>
      <c r="B71" s="214" t="s">
        <v>312</v>
      </c>
      <c r="C71" s="215" t="s">
        <v>313</v>
      </c>
      <c r="D71" s="215"/>
      <c r="E71" s="217">
        <f t="shared" si="6"/>
        <v>0</v>
      </c>
      <c r="F71" s="217">
        <f t="shared" si="7"/>
        <v>0</v>
      </c>
      <c r="G71" s="217">
        <f t="shared" si="7"/>
        <v>0</v>
      </c>
      <c r="H71" s="217">
        <f t="shared" si="7"/>
        <v>0</v>
      </c>
      <c r="I71" s="217">
        <f t="shared" si="7"/>
        <v>0</v>
      </c>
      <c r="J71" s="217">
        <f t="shared" si="7"/>
        <v>0</v>
      </c>
      <c r="K71" s="217">
        <f t="shared" si="7"/>
        <v>0</v>
      </c>
      <c r="L71" s="217">
        <f t="shared" si="7"/>
        <v>0</v>
      </c>
      <c r="M71" s="217">
        <f t="shared" si="7"/>
        <v>0</v>
      </c>
      <c r="N71" s="217">
        <f t="shared" si="7"/>
        <v>0</v>
      </c>
      <c r="O71" s="217">
        <f t="shared" si="7"/>
        <v>0</v>
      </c>
      <c r="P71" s="217">
        <f t="shared" si="7"/>
        <v>0</v>
      </c>
      <c r="Q71" s="217">
        <f t="shared" si="7"/>
        <v>0</v>
      </c>
      <c r="R71" s="218"/>
    </row>
    <row r="72" spans="1:18" ht="15.75" hidden="1" customHeight="1" x14ac:dyDescent="0.35">
      <c r="A72" s="198"/>
      <c r="B72" s="214" t="s">
        <v>312</v>
      </c>
      <c r="C72" s="215" t="s">
        <v>314</v>
      </c>
      <c r="D72" s="215"/>
      <c r="E72" s="217">
        <f t="shared" si="6"/>
        <v>0</v>
      </c>
      <c r="F72" s="217">
        <f t="shared" si="7"/>
        <v>0</v>
      </c>
      <c r="G72" s="217">
        <f t="shared" si="7"/>
        <v>0</v>
      </c>
      <c r="H72" s="217">
        <f t="shared" si="7"/>
        <v>0</v>
      </c>
      <c r="I72" s="217">
        <f t="shared" si="7"/>
        <v>0</v>
      </c>
      <c r="J72" s="217">
        <f t="shared" si="7"/>
        <v>0</v>
      </c>
      <c r="K72" s="217">
        <f t="shared" si="7"/>
        <v>0</v>
      </c>
      <c r="L72" s="217">
        <f t="shared" si="7"/>
        <v>0</v>
      </c>
      <c r="M72" s="217">
        <f t="shared" si="7"/>
        <v>0</v>
      </c>
      <c r="N72" s="217">
        <f t="shared" si="7"/>
        <v>0</v>
      </c>
      <c r="O72" s="217">
        <f t="shared" si="7"/>
        <v>0</v>
      </c>
      <c r="P72" s="217">
        <f t="shared" si="7"/>
        <v>0</v>
      </c>
      <c r="Q72" s="217">
        <f t="shared" si="7"/>
        <v>0</v>
      </c>
      <c r="R72" s="218"/>
    </row>
    <row r="73" spans="1:18" ht="15.75" hidden="1" customHeight="1" x14ac:dyDescent="0.35">
      <c r="A73" s="198"/>
      <c r="B73" s="214" t="s">
        <v>312</v>
      </c>
      <c r="C73" s="215" t="s">
        <v>315</v>
      </c>
      <c r="D73" s="215"/>
      <c r="E73" s="217">
        <f t="shared" si="6"/>
        <v>0</v>
      </c>
      <c r="F73" s="217">
        <f t="shared" si="7"/>
        <v>0</v>
      </c>
      <c r="G73" s="217">
        <f t="shared" si="7"/>
        <v>0</v>
      </c>
      <c r="H73" s="217">
        <f t="shared" si="7"/>
        <v>0</v>
      </c>
      <c r="I73" s="217">
        <f t="shared" si="7"/>
        <v>0</v>
      </c>
      <c r="J73" s="217">
        <f t="shared" si="7"/>
        <v>0</v>
      </c>
      <c r="K73" s="217">
        <f t="shared" si="7"/>
        <v>0</v>
      </c>
      <c r="L73" s="217">
        <f t="shared" si="7"/>
        <v>0</v>
      </c>
      <c r="M73" s="217">
        <f t="shared" si="7"/>
        <v>0</v>
      </c>
      <c r="N73" s="217">
        <f t="shared" si="7"/>
        <v>0</v>
      </c>
      <c r="O73" s="217">
        <f t="shared" si="7"/>
        <v>0</v>
      </c>
      <c r="P73" s="217">
        <f t="shared" si="7"/>
        <v>0</v>
      </c>
      <c r="Q73" s="217">
        <f t="shared" si="7"/>
        <v>0</v>
      </c>
      <c r="R73" s="218"/>
    </row>
    <row r="74" spans="1:18" ht="15.75" hidden="1" customHeight="1" x14ac:dyDescent="0.35">
      <c r="A74" s="198"/>
      <c r="B74" s="214" t="s">
        <v>312</v>
      </c>
      <c r="C74" s="215" t="s">
        <v>316</v>
      </c>
      <c r="D74" s="215"/>
      <c r="E74" s="217">
        <f t="shared" si="6"/>
        <v>0</v>
      </c>
      <c r="F74" s="217">
        <f t="shared" si="7"/>
        <v>0</v>
      </c>
      <c r="G74" s="217">
        <f t="shared" si="7"/>
        <v>0</v>
      </c>
      <c r="H74" s="217">
        <f t="shared" si="7"/>
        <v>0</v>
      </c>
      <c r="I74" s="217">
        <f t="shared" si="7"/>
        <v>0</v>
      </c>
      <c r="J74" s="217">
        <f t="shared" si="7"/>
        <v>0</v>
      </c>
      <c r="K74" s="217">
        <f t="shared" si="7"/>
        <v>0</v>
      </c>
      <c r="L74" s="217">
        <f t="shared" si="7"/>
        <v>0</v>
      </c>
      <c r="M74" s="217">
        <f t="shared" si="7"/>
        <v>0</v>
      </c>
      <c r="N74" s="217">
        <f t="shared" si="7"/>
        <v>0</v>
      </c>
      <c r="O74" s="217">
        <f t="shared" si="7"/>
        <v>0</v>
      </c>
      <c r="P74" s="217">
        <f t="shared" si="7"/>
        <v>0</v>
      </c>
      <c r="Q74" s="217">
        <f t="shared" si="7"/>
        <v>0</v>
      </c>
      <c r="R74" s="218"/>
    </row>
    <row r="75" spans="1:18" ht="15.75" hidden="1" customHeight="1" x14ac:dyDescent="0.35">
      <c r="A75" s="198"/>
      <c r="B75" s="214" t="s">
        <v>312</v>
      </c>
      <c r="C75" s="215" t="s">
        <v>317</v>
      </c>
      <c r="D75" s="215"/>
      <c r="E75" s="217">
        <f t="shared" si="6"/>
        <v>0</v>
      </c>
      <c r="F75" s="217">
        <f t="shared" si="7"/>
        <v>0</v>
      </c>
      <c r="G75" s="217">
        <f t="shared" si="7"/>
        <v>0</v>
      </c>
      <c r="H75" s="217">
        <f t="shared" si="7"/>
        <v>0</v>
      </c>
      <c r="I75" s="217">
        <f t="shared" si="7"/>
        <v>0</v>
      </c>
      <c r="J75" s="217">
        <f t="shared" si="7"/>
        <v>0</v>
      </c>
      <c r="K75" s="217">
        <f t="shared" si="7"/>
        <v>0</v>
      </c>
      <c r="L75" s="217">
        <f t="shared" si="7"/>
        <v>0</v>
      </c>
      <c r="M75" s="217">
        <f t="shared" si="7"/>
        <v>0</v>
      </c>
      <c r="N75" s="217">
        <f t="shared" si="7"/>
        <v>0</v>
      </c>
      <c r="O75" s="217">
        <f t="shared" si="7"/>
        <v>0</v>
      </c>
      <c r="P75" s="217">
        <f t="shared" si="7"/>
        <v>0</v>
      </c>
      <c r="Q75" s="217">
        <f t="shared" si="7"/>
        <v>0</v>
      </c>
      <c r="R75" s="218"/>
    </row>
    <row r="76" spans="1:18" ht="15.75" hidden="1" customHeight="1" x14ac:dyDescent="0.35">
      <c r="A76" s="198"/>
      <c r="B76" s="214" t="s">
        <v>312</v>
      </c>
      <c r="C76" s="215" t="s">
        <v>318</v>
      </c>
      <c r="D76" s="215"/>
      <c r="E76" s="217">
        <f t="shared" si="6"/>
        <v>0</v>
      </c>
      <c r="F76" s="217">
        <f t="shared" ref="F76:Q85" si="8">SUMIF($C$103:$C$231,$C76,F$103:F$231)</f>
        <v>0</v>
      </c>
      <c r="G76" s="217">
        <f t="shared" si="8"/>
        <v>0</v>
      </c>
      <c r="H76" s="217">
        <f t="shared" si="8"/>
        <v>0</v>
      </c>
      <c r="I76" s="217">
        <f t="shared" si="8"/>
        <v>0</v>
      </c>
      <c r="J76" s="217">
        <f t="shared" si="8"/>
        <v>0</v>
      </c>
      <c r="K76" s="217">
        <f t="shared" si="8"/>
        <v>0</v>
      </c>
      <c r="L76" s="217">
        <f t="shared" si="8"/>
        <v>0</v>
      </c>
      <c r="M76" s="217">
        <f t="shared" si="8"/>
        <v>0</v>
      </c>
      <c r="N76" s="217">
        <f t="shared" si="8"/>
        <v>0</v>
      </c>
      <c r="O76" s="217">
        <f t="shared" si="8"/>
        <v>0</v>
      </c>
      <c r="P76" s="217">
        <f t="shared" si="8"/>
        <v>0</v>
      </c>
      <c r="Q76" s="217">
        <f t="shared" si="8"/>
        <v>0</v>
      </c>
      <c r="R76" s="218"/>
    </row>
    <row r="77" spans="1:18" ht="15.75" hidden="1" customHeight="1" x14ac:dyDescent="0.35">
      <c r="A77" s="198"/>
      <c r="B77" s="214" t="s">
        <v>312</v>
      </c>
      <c r="C77" s="215" t="s">
        <v>319</v>
      </c>
      <c r="D77" s="215"/>
      <c r="E77" s="217">
        <f t="shared" si="6"/>
        <v>0</v>
      </c>
      <c r="F77" s="217">
        <f t="shared" si="8"/>
        <v>0</v>
      </c>
      <c r="G77" s="217">
        <f t="shared" si="8"/>
        <v>0</v>
      </c>
      <c r="H77" s="217">
        <f t="shared" si="8"/>
        <v>0</v>
      </c>
      <c r="I77" s="217">
        <f t="shared" si="8"/>
        <v>0</v>
      </c>
      <c r="J77" s="217">
        <f t="shared" si="8"/>
        <v>0</v>
      </c>
      <c r="K77" s="217">
        <f t="shared" si="8"/>
        <v>0</v>
      </c>
      <c r="L77" s="217">
        <f t="shared" si="8"/>
        <v>0</v>
      </c>
      <c r="M77" s="217">
        <f t="shared" si="8"/>
        <v>0</v>
      </c>
      <c r="N77" s="217">
        <f t="shared" si="8"/>
        <v>0</v>
      </c>
      <c r="O77" s="217">
        <f t="shared" si="8"/>
        <v>0</v>
      </c>
      <c r="P77" s="217">
        <f t="shared" si="8"/>
        <v>0</v>
      </c>
      <c r="Q77" s="217">
        <f t="shared" si="8"/>
        <v>0</v>
      </c>
      <c r="R77" s="218"/>
    </row>
    <row r="78" spans="1:18" ht="15.75" hidden="1" customHeight="1" x14ac:dyDescent="0.35">
      <c r="A78" s="198"/>
      <c r="B78" s="214" t="s">
        <v>312</v>
      </c>
      <c r="C78" s="215" t="s">
        <v>320</v>
      </c>
      <c r="D78" s="215"/>
      <c r="E78" s="217">
        <f t="shared" si="6"/>
        <v>0</v>
      </c>
      <c r="F78" s="217">
        <f t="shared" si="8"/>
        <v>0</v>
      </c>
      <c r="G78" s="217">
        <f t="shared" si="8"/>
        <v>0</v>
      </c>
      <c r="H78" s="217">
        <f t="shared" si="8"/>
        <v>0</v>
      </c>
      <c r="I78" s="217">
        <f t="shared" si="8"/>
        <v>0</v>
      </c>
      <c r="J78" s="217">
        <f t="shared" si="8"/>
        <v>0</v>
      </c>
      <c r="K78" s="217">
        <f t="shared" si="8"/>
        <v>0</v>
      </c>
      <c r="L78" s="217">
        <f t="shared" si="8"/>
        <v>0</v>
      </c>
      <c r="M78" s="217">
        <f t="shared" si="8"/>
        <v>0</v>
      </c>
      <c r="N78" s="217">
        <f t="shared" si="8"/>
        <v>0</v>
      </c>
      <c r="O78" s="217">
        <f t="shared" si="8"/>
        <v>0</v>
      </c>
      <c r="P78" s="217">
        <f t="shared" si="8"/>
        <v>0</v>
      </c>
      <c r="Q78" s="217">
        <f t="shared" si="8"/>
        <v>0</v>
      </c>
      <c r="R78" s="218"/>
    </row>
    <row r="79" spans="1:18" ht="15.75" hidden="1" customHeight="1" x14ac:dyDescent="0.35">
      <c r="A79" s="198"/>
      <c r="B79" s="214" t="s">
        <v>312</v>
      </c>
      <c r="C79" s="215" t="s">
        <v>321</v>
      </c>
      <c r="D79" s="215"/>
      <c r="E79" s="217">
        <f t="shared" si="6"/>
        <v>0</v>
      </c>
      <c r="F79" s="217">
        <f t="shared" si="8"/>
        <v>0</v>
      </c>
      <c r="G79" s="217">
        <f t="shared" si="8"/>
        <v>0</v>
      </c>
      <c r="H79" s="217">
        <f t="shared" si="8"/>
        <v>0</v>
      </c>
      <c r="I79" s="217">
        <f t="shared" si="8"/>
        <v>0</v>
      </c>
      <c r="J79" s="217">
        <f t="shared" si="8"/>
        <v>0</v>
      </c>
      <c r="K79" s="217">
        <f t="shared" si="8"/>
        <v>0</v>
      </c>
      <c r="L79" s="217">
        <f t="shared" si="8"/>
        <v>0</v>
      </c>
      <c r="M79" s="217">
        <f t="shared" si="8"/>
        <v>0</v>
      </c>
      <c r="N79" s="217">
        <f t="shared" si="8"/>
        <v>0</v>
      </c>
      <c r="O79" s="217">
        <f t="shared" si="8"/>
        <v>0</v>
      </c>
      <c r="P79" s="217">
        <f t="shared" si="8"/>
        <v>0</v>
      </c>
      <c r="Q79" s="217">
        <f t="shared" si="8"/>
        <v>0</v>
      </c>
      <c r="R79" s="218"/>
    </row>
    <row r="80" spans="1:18" ht="15.75" hidden="1" customHeight="1" x14ac:dyDescent="0.35">
      <c r="A80" s="198"/>
      <c r="B80" s="214" t="s">
        <v>312</v>
      </c>
      <c r="C80" s="215" t="s">
        <v>322</v>
      </c>
      <c r="D80" s="215"/>
      <c r="E80" s="217">
        <f t="shared" si="6"/>
        <v>0</v>
      </c>
      <c r="F80" s="217">
        <f t="shared" si="8"/>
        <v>0</v>
      </c>
      <c r="G80" s="217">
        <f t="shared" si="8"/>
        <v>0</v>
      </c>
      <c r="H80" s="217">
        <f t="shared" si="8"/>
        <v>0</v>
      </c>
      <c r="I80" s="217">
        <f t="shared" si="8"/>
        <v>0</v>
      </c>
      <c r="J80" s="217">
        <f t="shared" si="8"/>
        <v>0</v>
      </c>
      <c r="K80" s="217">
        <f t="shared" si="8"/>
        <v>0</v>
      </c>
      <c r="L80" s="217">
        <f t="shared" si="8"/>
        <v>0</v>
      </c>
      <c r="M80" s="217">
        <f t="shared" si="8"/>
        <v>0</v>
      </c>
      <c r="N80" s="217">
        <f t="shared" si="8"/>
        <v>0</v>
      </c>
      <c r="O80" s="217">
        <f t="shared" si="8"/>
        <v>0</v>
      </c>
      <c r="P80" s="217">
        <f t="shared" si="8"/>
        <v>0</v>
      </c>
      <c r="Q80" s="217">
        <f t="shared" si="8"/>
        <v>0</v>
      </c>
      <c r="R80" s="218"/>
    </row>
    <row r="81" spans="1:18" ht="15.75" hidden="1" customHeight="1" x14ac:dyDescent="0.35">
      <c r="A81" s="198"/>
      <c r="B81" s="214" t="s">
        <v>323</v>
      </c>
      <c r="C81" s="215" t="s">
        <v>324</v>
      </c>
      <c r="D81" s="215"/>
      <c r="E81" s="217">
        <f t="shared" si="6"/>
        <v>0</v>
      </c>
      <c r="F81" s="217">
        <f t="shared" si="8"/>
        <v>0</v>
      </c>
      <c r="G81" s="217">
        <f t="shared" si="8"/>
        <v>0</v>
      </c>
      <c r="H81" s="217">
        <f t="shared" si="8"/>
        <v>0</v>
      </c>
      <c r="I81" s="217">
        <f t="shared" si="8"/>
        <v>0</v>
      </c>
      <c r="J81" s="217">
        <f t="shared" si="8"/>
        <v>0</v>
      </c>
      <c r="K81" s="217">
        <f t="shared" si="8"/>
        <v>0</v>
      </c>
      <c r="L81" s="217">
        <f t="shared" si="8"/>
        <v>0</v>
      </c>
      <c r="M81" s="217">
        <f t="shared" si="8"/>
        <v>0</v>
      </c>
      <c r="N81" s="217">
        <f t="shared" si="8"/>
        <v>0</v>
      </c>
      <c r="O81" s="217">
        <f t="shared" si="8"/>
        <v>0</v>
      </c>
      <c r="P81" s="217">
        <f t="shared" si="8"/>
        <v>0</v>
      </c>
      <c r="Q81" s="217">
        <f t="shared" si="8"/>
        <v>0</v>
      </c>
      <c r="R81" s="218"/>
    </row>
    <row r="82" spans="1:18" ht="15.75" hidden="1" customHeight="1" x14ac:dyDescent="0.35">
      <c r="A82" s="198"/>
      <c r="B82" s="214" t="s">
        <v>323</v>
      </c>
      <c r="C82" s="215" t="s">
        <v>325</v>
      </c>
      <c r="D82" s="215"/>
      <c r="E82" s="217" t="e">
        <f>SUM(#REF!)</f>
        <v>#REF!</v>
      </c>
      <c r="F82" s="217">
        <f t="shared" si="8"/>
        <v>0</v>
      </c>
      <c r="G82" s="217">
        <f t="shared" si="8"/>
        <v>0</v>
      </c>
      <c r="H82" s="217">
        <f t="shared" si="8"/>
        <v>0</v>
      </c>
      <c r="I82" s="217">
        <f t="shared" si="8"/>
        <v>0</v>
      </c>
      <c r="J82" s="217">
        <f t="shared" si="8"/>
        <v>0</v>
      </c>
      <c r="K82" s="217">
        <f t="shared" si="8"/>
        <v>0</v>
      </c>
      <c r="L82" s="217">
        <f t="shared" si="8"/>
        <v>0</v>
      </c>
      <c r="M82" s="217">
        <f t="shared" si="8"/>
        <v>0</v>
      </c>
      <c r="N82" s="217">
        <f t="shared" si="8"/>
        <v>0</v>
      </c>
      <c r="O82" s="217">
        <f t="shared" si="8"/>
        <v>0</v>
      </c>
      <c r="P82" s="217">
        <f t="shared" si="8"/>
        <v>0</v>
      </c>
      <c r="Q82" s="217">
        <f t="shared" si="8"/>
        <v>0</v>
      </c>
      <c r="R82" s="218"/>
    </row>
    <row r="83" spans="1:18" ht="15.75" hidden="1" customHeight="1" x14ac:dyDescent="0.35">
      <c r="A83" s="198"/>
      <c r="B83" s="214" t="s">
        <v>323</v>
      </c>
      <c r="C83" s="215" t="s">
        <v>326</v>
      </c>
      <c r="D83" s="215"/>
      <c r="E83" s="217">
        <f t="shared" ref="E83:E100" si="9">SUMIF($C$103:$C$231,$C83,E$103:E$231)</f>
        <v>0</v>
      </c>
      <c r="F83" s="217">
        <f t="shared" si="8"/>
        <v>0</v>
      </c>
      <c r="G83" s="217">
        <f t="shared" si="8"/>
        <v>0</v>
      </c>
      <c r="H83" s="217">
        <f t="shared" si="8"/>
        <v>0</v>
      </c>
      <c r="I83" s="217">
        <f t="shared" si="8"/>
        <v>0</v>
      </c>
      <c r="J83" s="217">
        <f t="shared" si="8"/>
        <v>0</v>
      </c>
      <c r="K83" s="217">
        <f t="shared" si="8"/>
        <v>0</v>
      </c>
      <c r="L83" s="217">
        <f t="shared" si="8"/>
        <v>0</v>
      </c>
      <c r="M83" s="217">
        <f t="shared" si="8"/>
        <v>0</v>
      </c>
      <c r="N83" s="217">
        <f t="shared" si="8"/>
        <v>0</v>
      </c>
      <c r="O83" s="217">
        <f t="shared" si="8"/>
        <v>0</v>
      </c>
      <c r="P83" s="217">
        <f t="shared" si="8"/>
        <v>0</v>
      </c>
      <c r="Q83" s="217">
        <f t="shared" si="8"/>
        <v>0</v>
      </c>
      <c r="R83" s="218"/>
    </row>
    <row r="84" spans="1:18" ht="15.75" hidden="1" customHeight="1" x14ac:dyDescent="0.35">
      <c r="A84" s="198"/>
      <c r="B84" s="214" t="s">
        <v>323</v>
      </c>
      <c r="C84" s="215" t="s">
        <v>327</v>
      </c>
      <c r="D84" s="215"/>
      <c r="E84" s="217">
        <f t="shared" si="9"/>
        <v>0</v>
      </c>
      <c r="F84" s="217">
        <f t="shared" si="8"/>
        <v>0</v>
      </c>
      <c r="G84" s="217">
        <f t="shared" si="8"/>
        <v>0</v>
      </c>
      <c r="H84" s="217">
        <f t="shared" si="8"/>
        <v>0</v>
      </c>
      <c r="I84" s="217">
        <f t="shared" si="8"/>
        <v>0</v>
      </c>
      <c r="J84" s="217">
        <f t="shared" si="8"/>
        <v>0</v>
      </c>
      <c r="K84" s="217">
        <f t="shared" si="8"/>
        <v>0</v>
      </c>
      <c r="L84" s="217">
        <f t="shared" si="8"/>
        <v>0</v>
      </c>
      <c r="M84" s="217">
        <f t="shared" si="8"/>
        <v>0</v>
      </c>
      <c r="N84" s="217">
        <f t="shared" si="8"/>
        <v>0</v>
      </c>
      <c r="O84" s="217">
        <f t="shared" si="8"/>
        <v>0</v>
      </c>
      <c r="P84" s="217">
        <f t="shared" si="8"/>
        <v>0</v>
      </c>
      <c r="Q84" s="217">
        <f t="shared" si="8"/>
        <v>0</v>
      </c>
      <c r="R84" s="218"/>
    </row>
    <row r="85" spans="1:18" ht="15.75" hidden="1" customHeight="1" x14ac:dyDescent="0.35">
      <c r="A85" s="198"/>
      <c r="B85" s="214" t="s">
        <v>323</v>
      </c>
      <c r="C85" s="215" t="s">
        <v>328</v>
      </c>
      <c r="D85" s="215"/>
      <c r="E85" s="217">
        <f t="shared" si="9"/>
        <v>0</v>
      </c>
      <c r="F85" s="217">
        <f t="shared" si="8"/>
        <v>0</v>
      </c>
      <c r="G85" s="217">
        <f t="shared" si="8"/>
        <v>0</v>
      </c>
      <c r="H85" s="217">
        <f t="shared" si="8"/>
        <v>0</v>
      </c>
      <c r="I85" s="217">
        <f t="shared" si="8"/>
        <v>0</v>
      </c>
      <c r="J85" s="217">
        <f t="shared" si="8"/>
        <v>0</v>
      </c>
      <c r="K85" s="217">
        <f t="shared" si="8"/>
        <v>0</v>
      </c>
      <c r="L85" s="217">
        <f t="shared" si="8"/>
        <v>0</v>
      </c>
      <c r="M85" s="217">
        <f t="shared" si="8"/>
        <v>0</v>
      </c>
      <c r="N85" s="217">
        <f t="shared" si="8"/>
        <v>0</v>
      </c>
      <c r="O85" s="217">
        <f t="shared" si="8"/>
        <v>0</v>
      </c>
      <c r="P85" s="217">
        <f t="shared" si="8"/>
        <v>0</v>
      </c>
      <c r="Q85" s="217">
        <f t="shared" si="8"/>
        <v>0</v>
      </c>
      <c r="R85" s="218"/>
    </row>
    <row r="86" spans="1:18" ht="15.75" hidden="1" customHeight="1" x14ac:dyDescent="0.35">
      <c r="A86" s="198"/>
      <c r="B86" s="214" t="s">
        <v>323</v>
      </c>
      <c r="C86" s="215" t="s">
        <v>329</v>
      </c>
      <c r="D86" s="215"/>
      <c r="E86" s="217">
        <f t="shared" si="9"/>
        <v>0</v>
      </c>
      <c r="F86" s="217">
        <f t="shared" ref="F86:Q100" si="10">SUMIF($C$103:$C$231,$C86,F$103:F$231)</f>
        <v>0</v>
      </c>
      <c r="G86" s="217">
        <f t="shared" si="10"/>
        <v>0</v>
      </c>
      <c r="H86" s="217">
        <f t="shared" si="10"/>
        <v>0</v>
      </c>
      <c r="I86" s="217">
        <f t="shared" si="10"/>
        <v>0</v>
      </c>
      <c r="J86" s="217">
        <f t="shared" si="10"/>
        <v>0</v>
      </c>
      <c r="K86" s="217">
        <f t="shared" si="10"/>
        <v>0</v>
      </c>
      <c r="L86" s="217">
        <f t="shared" si="10"/>
        <v>0</v>
      </c>
      <c r="M86" s="217">
        <f t="shared" si="10"/>
        <v>0</v>
      </c>
      <c r="N86" s="217">
        <f t="shared" si="10"/>
        <v>0</v>
      </c>
      <c r="O86" s="217">
        <f t="shared" si="10"/>
        <v>0</v>
      </c>
      <c r="P86" s="217">
        <f t="shared" si="10"/>
        <v>0</v>
      </c>
      <c r="Q86" s="217">
        <f t="shared" si="10"/>
        <v>0</v>
      </c>
      <c r="R86" s="218"/>
    </row>
    <row r="87" spans="1:18" ht="15.75" hidden="1" customHeight="1" x14ac:dyDescent="0.35">
      <c r="A87" s="198"/>
      <c r="B87" s="214" t="s">
        <v>330</v>
      </c>
      <c r="C87" s="215" t="s">
        <v>331</v>
      </c>
      <c r="D87" s="215"/>
      <c r="E87" s="217">
        <f t="shared" si="9"/>
        <v>0</v>
      </c>
      <c r="F87" s="217">
        <f t="shared" si="10"/>
        <v>0</v>
      </c>
      <c r="G87" s="217">
        <f t="shared" si="10"/>
        <v>0</v>
      </c>
      <c r="H87" s="217">
        <f t="shared" si="10"/>
        <v>0</v>
      </c>
      <c r="I87" s="217">
        <f t="shared" si="10"/>
        <v>0</v>
      </c>
      <c r="J87" s="217">
        <f t="shared" si="10"/>
        <v>0</v>
      </c>
      <c r="K87" s="217">
        <f t="shared" si="10"/>
        <v>0</v>
      </c>
      <c r="L87" s="217">
        <f t="shared" si="10"/>
        <v>0</v>
      </c>
      <c r="M87" s="217">
        <f t="shared" si="10"/>
        <v>0</v>
      </c>
      <c r="N87" s="217">
        <f t="shared" si="10"/>
        <v>0</v>
      </c>
      <c r="O87" s="217">
        <f t="shared" si="10"/>
        <v>0</v>
      </c>
      <c r="P87" s="217">
        <f t="shared" si="10"/>
        <v>0</v>
      </c>
      <c r="Q87" s="217">
        <f t="shared" si="10"/>
        <v>0</v>
      </c>
      <c r="R87" s="218"/>
    </row>
    <row r="88" spans="1:18" ht="15.75" hidden="1" customHeight="1" x14ac:dyDescent="0.35">
      <c r="A88" s="198"/>
      <c r="B88" s="214" t="s">
        <v>330</v>
      </c>
      <c r="C88" s="215" t="s">
        <v>332</v>
      </c>
      <c r="D88" s="215"/>
      <c r="E88" s="217">
        <f t="shared" si="9"/>
        <v>0</v>
      </c>
      <c r="F88" s="217">
        <f t="shared" si="10"/>
        <v>0</v>
      </c>
      <c r="G88" s="217">
        <f t="shared" si="10"/>
        <v>0</v>
      </c>
      <c r="H88" s="217">
        <f t="shared" si="10"/>
        <v>0</v>
      </c>
      <c r="I88" s="217">
        <f t="shared" si="10"/>
        <v>0</v>
      </c>
      <c r="J88" s="217">
        <f t="shared" si="10"/>
        <v>0</v>
      </c>
      <c r="K88" s="217">
        <f t="shared" si="10"/>
        <v>0</v>
      </c>
      <c r="L88" s="217">
        <f t="shared" si="10"/>
        <v>0</v>
      </c>
      <c r="M88" s="217">
        <f t="shared" si="10"/>
        <v>0</v>
      </c>
      <c r="N88" s="217">
        <f t="shared" si="10"/>
        <v>0</v>
      </c>
      <c r="O88" s="217">
        <f t="shared" si="10"/>
        <v>0</v>
      </c>
      <c r="P88" s="217">
        <f t="shared" si="10"/>
        <v>0</v>
      </c>
      <c r="Q88" s="217">
        <f t="shared" si="10"/>
        <v>0</v>
      </c>
      <c r="R88" s="218"/>
    </row>
    <row r="89" spans="1:18" ht="15.75" hidden="1" customHeight="1" x14ac:dyDescent="0.35">
      <c r="A89" s="198"/>
      <c r="B89" s="214" t="s">
        <v>330</v>
      </c>
      <c r="C89" s="215" t="s">
        <v>333</v>
      </c>
      <c r="D89" s="215"/>
      <c r="E89" s="217">
        <f t="shared" si="9"/>
        <v>0</v>
      </c>
      <c r="F89" s="217">
        <f t="shared" si="10"/>
        <v>0</v>
      </c>
      <c r="G89" s="217">
        <f t="shared" si="10"/>
        <v>0</v>
      </c>
      <c r="H89" s="217">
        <f t="shared" si="10"/>
        <v>0</v>
      </c>
      <c r="I89" s="217">
        <f t="shared" si="10"/>
        <v>0</v>
      </c>
      <c r="J89" s="217">
        <f t="shared" si="10"/>
        <v>0</v>
      </c>
      <c r="K89" s="217">
        <f t="shared" si="10"/>
        <v>0</v>
      </c>
      <c r="L89" s="217">
        <f t="shared" si="10"/>
        <v>0</v>
      </c>
      <c r="M89" s="217">
        <f t="shared" si="10"/>
        <v>0</v>
      </c>
      <c r="N89" s="217">
        <f t="shared" si="10"/>
        <v>0</v>
      </c>
      <c r="O89" s="217">
        <f t="shared" si="10"/>
        <v>0</v>
      </c>
      <c r="P89" s="217">
        <f t="shared" si="10"/>
        <v>0</v>
      </c>
      <c r="Q89" s="217">
        <f t="shared" si="10"/>
        <v>0</v>
      </c>
      <c r="R89" s="218"/>
    </row>
    <row r="90" spans="1:18" ht="15.75" hidden="1" customHeight="1" x14ac:dyDescent="0.35">
      <c r="A90" s="198"/>
      <c r="B90" s="214" t="s">
        <v>330</v>
      </c>
      <c r="C90" s="215" t="s">
        <v>334</v>
      </c>
      <c r="D90" s="215"/>
      <c r="E90" s="217">
        <f t="shared" si="9"/>
        <v>0</v>
      </c>
      <c r="F90" s="217">
        <f t="shared" si="10"/>
        <v>0</v>
      </c>
      <c r="G90" s="217">
        <f t="shared" si="10"/>
        <v>0</v>
      </c>
      <c r="H90" s="217">
        <f t="shared" si="10"/>
        <v>0</v>
      </c>
      <c r="I90" s="217">
        <f t="shared" si="10"/>
        <v>0</v>
      </c>
      <c r="J90" s="217">
        <f t="shared" si="10"/>
        <v>0</v>
      </c>
      <c r="K90" s="217">
        <f t="shared" si="10"/>
        <v>0</v>
      </c>
      <c r="L90" s="217">
        <f t="shared" si="10"/>
        <v>0</v>
      </c>
      <c r="M90" s="217">
        <f t="shared" si="10"/>
        <v>0</v>
      </c>
      <c r="N90" s="217">
        <f t="shared" si="10"/>
        <v>0</v>
      </c>
      <c r="O90" s="217">
        <f t="shared" si="10"/>
        <v>0</v>
      </c>
      <c r="P90" s="217">
        <f t="shared" si="10"/>
        <v>0</v>
      </c>
      <c r="Q90" s="217">
        <f t="shared" si="10"/>
        <v>0</v>
      </c>
      <c r="R90" s="218"/>
    </row>
    <row r="91" spans="1:18" ht="15.75" hidden="1" customHeight="1" x14ac:dyDescent="0.35">
      <c r="A91" s="198"/>
      <c r="B91" s="214" t="s">
        <v>330</v>
      </c>
      <c r="C91" s="215" t="s">
        <v>335</v>
      </c>
      <c r="D91" s="215"/>
      <c r="E91" s="217">
        <f t="shared" si="9"/>
        <v>0</v>
      </c>
      <c r="F91" s="217">
        <f t="shared" si="10"/>
        <v>0</v>
      </c>
      <c r="G91" s="217">
        <f t="shared" si="10"/>
        <v>0</v>
      </c>
      <c r="H91" s="217">
        <f t="shared" si="10"/>
        <v>0</v>
      </c>
      <c r="I91" s="217">
        <f t="shared" si="10"/>
        <v>0</v>
      </c>
      <c r="J91" s="217">
        <f t="shared" si="10"/>
        <v>0</v>
      </c>
      <c r="K91" s="217">
        <f t="shared" si="10"/>
        <v>0</v>
      </c>
      <c r="L91" s="217">
        <f t="shared" si="10"/>
        <v>0</v>
      </c>
      <c r="M91" s="217">
        <f t="shared" si="10"/>
        <v>0</v>
      </c>
      <c r="N91" s="217">
        <f t="shared" si="10"/>
        <v>0</v>
      </c>
      <c r="O91" s="217">
        <f t="shared" si="10"/>
        <v>0</v>
      </c>
      <c r="P91" s="217">
        <f t="shared" si="10"/>
        <v>0</v>
      </c>
      <c r="Q91" s="217">
        <f t="shared" si="10"/>
        <v>0</v>
      </c>
      <c r="R91" s="218"/>
    </row>
    <row r="92" spans="1:18" ht="15.75" hidden="1" customHeight="1" x14ac:dyDescent="0.35">
      <c r="A92" s="198"/>
      <c r="B92" s="214" t="s">
        <v>330</v>
      </c>
      <c r="C92" s="215" t="s">
        <v>336</v>
      </c>
      <c r="D92" s="215"/>
      <c r="E92" s="217">
        <f t="shared" si="9"/>
        <v>0</v>
      </c>
      <c r="F92" s="217">
        <f t="shared" si="10"/>
        <v>0</v>
      </c>
      <c r="G92" s="217">
        <f t="shared" si="10"/>
        <v>0</v>
      </c>
      <c r="H92" s="217">
        <f t="shared" si="10"/>
        <v>0</v>
      </c>
      <c r="I92" s="217">
        <f t="shared" si="10"/>
        <v>0</v>
      </c>
      <c r="J92" s="217">
        <f t="shared" si="10"/>
        <v>0</v>
      </c>
      <c r="K92" s="217">
        <f t="shared" si="10"/>
        <v>0</v>
      </c>
      <c r="L92" s="217">
        <f t="shared" si="10"/>
        <v>0</v>
      </c>
      <c r="M92" s="217">
        <f t="shared" si="10"/>
        <v>0</v>
      </c>
      <c r="N92" s="217">
        <f t="shared" si="10"/>
        <v>0</v>
      </c>
      <c r="O92" s="217">
        <f t="shared" si="10"/>
        <v>0</v>
      </c>
      <c r="P92" s="217">
        <f t="shared" si="10"/>
        <v>0</v>
      </c>
      <c r="Q92" s="217">
        <f t="shared" si="10"/>
        <v>0</v>
      </c>
      <c r="R92" s="218"/>
    </row>
    <row r="93" spans="1:18" ht="15.75" hidden="1" customHeight="1" x14ac:dyDescent="0.35">
      <c r="A93" s="198"/>
      <c r="B93" s="214" t="s">
        <v>330</v>
      </c>
      <c r="C93" s="215" t="s">
        <v>337</v>
      </c>
      <c r="D93" s="215"/>
      <c r="E93" s="217">
        <f t="shared" si="9"/>
        <v>0</v>
      </c>
      <c r="F93" s="217">
        <f t="shared" si="10"/>
        <v>0</v>
      </c>
      <c r="G93" s="217">
        <f t="shared" si="10"/>
        <v>0</v>
      </c>
      <c r="H93" s="217">
        <f t="shared" si="10"/>
        <v>0</v>
      </c>
      <c r="I93" s="217">
        <f t="shared" si="10"/>
        <v>0</v>
      </c>
      <c r="J93" s="217">
        <f t="shared" si="10"/>
        <v>0</v>
      </c>
      <c r="K93" s="217">
        <f t="shared" si="10"/>
        <v>0</v>
      </c>
      <c r="L93" s="217">
        <f t="shared" si="10"/>
        <v>0</v>
      </c>
      <c r="M93" s="217">
        <f t="shared" si="10"/>
        <v>0</v>
      </c>
      <c r="N93" s="217">
        <f t="shared" si="10"/>
        <v>0</v>
      </c>
      <c r="O93" s="217">
        <f t="shared" si="10"/>
        <v>0</v>
      </c>
      <c r="P93" s="217">
        <f t="shared" si="10"/>
        <v>0</v>
      </c>
      <c r="Q93" s="217">
        <f t="shared" si="10"/>
        <v>0</v>
      </c>
      <c r="R93" s="218"/>
    </row>
    <row r="94" spans="1:18" ht="15.75" hidden="1" customHeight="1" x14ac:dyDescent="0.35">
      <c r="A94" s="198"/>
      <c r="B94" s="214" t="s">
        <v>330</v>
      </c>
      <c r="C94" s="215" t="s">
        <v>338</v>
      </c>
      <c r="D94" s="215"/>
      <c r="E94" s="217">
        <f t="shared" si="9"/>
        <v>0</v>
      </c>
      <c r="F94" s="217">
        <f t="shared" si="10"/>
        <v>0</v>
      </c>
      <c r="G94" s="217">
        <f t="shared" si="10"/>
        <v>0</v>
      </c>
      <c r="H94" s="217">
        <f t="shared" si="10"/>
        <v>0</v>
      </c>
      <c r="I94" s="217">
        <f t="shared" si="10"/>
        <v>0</v>
      </c>
      <c r="J94" s="217">
        <f t="shared" si="10"/>
        <v>0</v>
      </c>
      <c r="K94" s="217">
        <f t="shared" si="10"/>
        <v>0</v>
      </c>
      <c r="L94" s="217">
        <f t="shared" si="10"/>
        <v>0</v>
      </c>
      <c r="M94" s="217">
        <f t="shared" si="10"/>
        <v>0</v>
      </c>
      <c r="N94" s="217">
        <f t="shared" si="10"/>
        <v>0</v>
      </c>
      <c r="O94" s="217">
        <f t="shared" si="10"/>
        <v>0</v>
      </c>
      <c r="P94" s="217">
        <f t="shared" si="10"/>
        <v>0</v>
      </c>
      <c r="Q94" s="217">
        <f t="shared" si="10"/>
        <v>0</v>
      </c>
      <c r="R94" s="218"/>
    </row>
    <row r="95" spans="1:18" ht="15.75" hidden="1" customHeight="1" x14ac:dyDescent="0.35">
      <c r="A95" s="198"/>
      <c r="B95" s="214" t="s">
        <v>330</v>
      </c>
      <c r="C95" s="215" t="s">
        <v>339</v>
      </c>
      <c r="D95" s="215"/>
      <c r="E95" s="217">
        <f t="shared" si="9"/>
        <v>0</v>
      </c>
      <c r="F95" s="217">
        <f t="shared" si="10"/>
        <v>0</v>
      </c>
      <c r="G95" s="217">
        <f t="shared" si="10"/>
        <v>0</v>
      </c>
      <c r="H95" s="217">
        <f t="shared" si="10"/>
        <v>0</v>
      </c>
      <c r="I95" s="217">
        <f t="shared" si="10"/>
        <v>0</v>
      </c>
      <c r="J95" s="217">
        <f t="shared" si="10"/>
        <v>0</v>
      </c>
      <c r="K95" s="217">
        <f t="shared" si="10"/>
        <v>0</v>
      </c>
      <c r="L95" s="217">
        <f t="shared" si="10"/>
        <v>0</v>
      </c>
      <c r="M95" s="217">
        <f t="shared" si="10"/>
        <v>0</v>
      </c>
      <c r="N95" s="217">
        <f t="shared" si="10"/>
        <v>0</v>
      </c>
      <c r="O95" s="217">
        <f t="shared" si="10"/>
        <v>0</v>
      </c>
      <c r="P95" s="217">
        <f t="shared" si="10"/>
        <v>0</v>
      </c>
      <c r="Q95" s="217">
        <f t="shared" si="10"/>
        <v>0</v>
      </c>
      <c r="R95" s="218"/>
    </row>
    <row r="96" spans="1:18" ht="15.75" hidden="1" customHeight="1" x14ac:dyDescent="0.35">
      <c r="A96" s="198"/>
      <c r="B96" s="214" t="s">
        <v>340</v>
      </c>
      <c r="C96" s="215" t="s">
        <v>341</v>
      </c>
      <c r="D96" s="215"/>
      <c r="E96" s="217">
        <f t="shared" si="9"/>
        <v>0</v>
      </c>
      <c r="F96" s="217">
        <f t="shared" si="10"/>
        <v>0</v>
      </c>
      <c r="G96" s="217">
        <f t="shared" si="10"/>
        <v>0</v>
      </c>
      <c r="H96" s="217">
        <f t="shared" si="10"/>
        <v>0</v>
      </c>
      <c r="I96" s="217">
        <f t="shared" si="10"/>
        <v>0</v>
      </c>
      <c r="J96" s="217">
        <f t="shared" si="10"/>
        <v>0</v>
      </c>
      <c r="K96" s="217">
        <f t="shared" si="10"/>
        <v>0</v>
      </c>
      <c r="L96" s="217">
        <f t="shared" si="10"/>
        <v>0</v>
      </c>
      <c r="M96" s="217">
        <f t="shared" si="10"/>
        <v>0</v>
      </c>
      <c r="N96" s="217">
        <f t="shared" si="10"/>
        <v>0</v>
      </c>
      <c r="O96" s="217">
        <f t="shared" si="10"/>
        <v>0</v>
      </c>
      <c r="P96" s="217">
        <f t="shared" si="10"/>
        <v>0</v>
      </c>
      <c r="Q96" s="217">
        <f t="shared" si="10"/>
        <v>0</v>
      </c>
      <c r="R96" s="218"/>
    </row>
    <row r="97" spans="1:18" ht="15.75" hidden="1" customHeight="1" x14ac:dyDescent="0.35">
      <c r="A97" s="198"/>
      <c r="B97" s="214" t="s">
        <v>340</v>
      </c>
      <c r="C97" s="215" t="s">
        <v>342</v>
      </c>
      <c r="D97" s="215"/>
      <c r="E97" s="217">
        <f t="shared" si="9"/>
        <v>0</v>
      </c>
      <c r="F97" s="217">
        <f t="shared" si="10"/>
        <v>0</v>
      </c>
      <c r="G97" s="217">
        <f t="shared" si="10"/>
        <v>0</v>
      </c>
      <c r="H97" s="217">
        <f t="shared" si="10"/>
        <v>0</v>
      </c>
      <c r="I97" s="217">
        <f t="shared" si="10"/>
        <v>0</v>
      </c>
      <c r="J97" s="217">
        <f t="shared" si="10"/>
        <v>0</v>
      </c>
      <c r="K97" s="217">
        <f t="shared" si="10"/>
        <v>0</v>
      </c>
      <c r="L97" s="217">
        <f t="shared" si="10"/>
        <v>0</v>
      </c>
      <c r="M97" s="217">
        <f t="shared" si="10"/>
        <v>0</v>
      </c>
      <c r="N97" s="217">
        <f t="shared" si="10"/>
        <v>0</v>
      </c>
      <c r="O97" s="217">
        <f t="shared" si="10"/>
        <v>0</v>
      </c>
      <c r="P97" s="217">
        <f t="shared" si="10"/>
        <v>0</v>
      </c>
      <c r="Q97" s="217">
        <f t="shared" si="10"/>
        <v>0</v>
      </c>
      <c r="R97" s="218"/>
    </row>
    <row r="98" spans="1:18" ht="15.75" hidden="1" customHeight="1" x14ac:dyDescent="0.35">
      <c r="A98" s="198"/>
      <c r="B98" s="214" t="s">
        <v>340</v>
      </c>
      <c r="C98" s="215" t="s">
        <v>343</v>
      </c>
      <c r="D98" s="215"/>
      <c r="E98" s="217">
        <f t="shared" si="9"/>
        <v>0</v>
      </c>
      <c r="F98" s="217">
        <f t="shared" si="10"/>
        <v>0</v>
      </c>
      <c r="G98" s="217">
        <f t="shared" si="10"/>
        <v>0</v>
      </c>
      <c r="H98" s="217">
        <f t="shared" si="10"/>
        <v>0</v>
      </c>
      <c r="I98" s="217">
        <f t="shared" si="10"/>
        <v>0</v>
      </c>
      <c r="J98" s="217">
        <f t="shared" si="10"/>
        <v>0</v>
      </c>
      <c r="K98" s="217">
        <f t="shared" si="10"/>
        <v>0</v>
      </c>
      <c r="L98" s="217">
        <f t="shared" si="10"/>
        <v>0</v>
      </c>
      <c r="M98" s="217">
        <f t="shared" si="10"/>
        <v>0</v>
      </c>
      <c r="N98" s="217">
        <f t="shared" si="10"/>
        <v>0</v>
      </c>
      <c r="O98" s="217">
        <f t="shared" si="10"/>
        <v>0</v>
      </c>
      <c r="P98" s="217">
        <f t="shared" si="10"/>
        <v>0</v>
      </c>
      <c r="Q98" s="217">
        <f t="shared" si="10"/>
        <v>0</v>
      </c>
      <c r="R98" s="218"/>
    </row>
    <row r="99" spans="1:18" ht="15.75" hidden="1" customHeight="1" x14ac:dyDescent="0.35">
      <c r="A99" s="198"/>
      <c r="B99" s="214" t="s">
        <v>340</v>
      </c>
      <c r="C99" s="215" t="s">
        <v>344</v>
      </c>
      <c r="D99" s="215"/>
      <c r="E99" s="217">
        <f t="shared" si="9"/>
        <v>0</v>
      </c>
      <c r="F99" s="217">
        <f t="shared" si="10"/>
        <v>0</v>
      </c>
      <c r="G99" s="217">
        <f t="shared" si="10"/>
        <v>0</v>
      </c>
      <c r="H99" s="217">
        <f t="shared" si="10"/>
        <v>0</v>
      </c>
      <c r="I99" s="217">
        <f t="shared" si="10"/>
        <v>0</v>
      </c>
      <c r="J99" s="217">
        <f t="shared" si="10"/>
        <v>0</v>
      </c>
      <c r="K99" s="217">
        <f t="shared" si="10"/>
        <v>0</v>
      </c>
      <c r="L99" s="217">
        <f t="shared" si="10"/>
        <v>0</v>
      </c>
      <c r="M99" s="217">
        <f t="shared" si="10"/>
        <v>0</v>
      </c>
      <c r="N99" s="217">
        <f t="shared" si="10"/>
        <v>0</v>
      </c>
      <c r="O99" s="217">
        <f t="shared" si="10"/>
        <v>0</v>
      </c>
      <c r="P99" s="217">
        <f t="shared" si="10"/>
        <v>0</v>
      </c>
      <c r="Q99" s="217">
        <f t="shared" si="10"/>
        <v>0</v>
      </c>
      <c r="R99" s="218"/>
    </row>
    <row r="100" spans="1:18" ht="15.75" hidden="1" customHeight="1" x14ac:dyDescent="0.35">
      <c r="A100" s="198"/>
      <c r="B100" s="214" t="s">
        <v>340</v>
      </c>
      <c r="C100" s="215" t="s">
        <v>340</v>
      </c>
      <c r="D100" s="215"/>
      <c r="E100" s="217">
        <f t="shared" si="9"/>
        <v>0</v>
      </c>
      <c r="F100" s="217">
        <f t="shared" si="10"/>
        <v>0</v>
      </c>
      <c r="G100" s="217">
        <f t="shared" si="10"/>
        <v>0</v>
      </c>
      <c r="H100" s="217">
        <f t="shared" si="10"/>
        <v>0</v>
      </c>
      <c r="I100" s="217">
        <f t="shared" si="10"/>
        <v>0</v>
      </c>
      <c r="J100" s="217">
        <f t="shared" si="10"/>
        <v>0</v>
      </c>
      <c r="K100" s="217">
        <f t="shared" si="10"/>
        <v>0</v>
      </c>
      <c r="L100" s="217">
        <f t="shared" si="10"/>
        <v>0</v>
      </c>
      <c r="M100" s="217">
        <f t="shared" si="10"/>
        <v>0</v>
      </c>
      <c r="N100" s="217">
        <f t="shared" si="10"/>
        <v>0</v>
      </c>
      <c r="O100" s="217">
        <f t="shared" si="10"/>
        <v>0</v>
      </c>
      <c r="P100" s="217">
        <f t="shared" si="10"/>
        <v>0</v>
      </c>
      <c r="Q100" s="217">
        <f t="shared" si="10"/>
        <v>0</v>
      </c>
      <c r="R100" s="218"/>
    </row>
    <row r="101" spans="1:18" ht="15.75" customHeight="1" x14ac:dyDescent="0.35">
      <c r="A101" s="198"/>
      <c r="B101" s="219"/>
      <c r="C101" s="220"/>
      <c r="D101" s="220"/>
      <c r="E101" s="221"/>
      <c r="F101" s="221"/>
      <c r="G101" s="221"/>
      <c r="H101" s="221"/>
      <c r="I101" s="221"/>
      <c r="J101" s="221"/>
      <c r="K101" s="221"/>
      <c r="L101" s="221"/>
      <c r="M101" s="221"/>
      <c r="N101" s="221"/>
      <c r="O101" s="221"/>
      <c r="P101" s="221"/>
      <c r="Q101" s="221"/>
      <c r="R101" s="218"/>
    </row>
    <row r="102" spans="1:18" ht="15.75" customHeight="1" x14ac:dyDescent="0.35">
      <c r="A102" s="198"/>
      <c r="B102" s="222" t="s">
        <v>222</v>
      </c>
      <c r="C102" s="220"/>
      <c r="D102" s="220"/>
      <c r="E102" s="221"/>
      <c r="F102" s="221"/>
      <c r="G102" s="221"/>
      <c r="H102" s="221"/>
      <c r="I102" s="221"/>
      <c r="J102" s="221"/>
      <c r="K102" s="221"/>
      <c r="L102" s="221"/>
      <c r="M102" s="221"/>
      <c r="N102" s="221"/>
      <c r="O102" s="221"/>
      <c r="P102" s="221"/>
      <c r="Q102" s="221"/>
      <c r="R102" s="218"/>
    </row>
    <row r="103" spans="1:18" ht="15.75" hidden="1" customHeight="1" x14ac:dyDescent="0.35">
      <c r="A103" s="198"/>
      <c r="B103" s="223" t="s">
        <v>243</v>
      </c>
      <c r="C103" s="224" t="s">
        <v>244</v>
      </c>
      <c r="D103" s="224" t="s">
        <v>244</v>
      </c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21"/>
    </row>
    <row r="104" spans="1:18" ht="15.75" hidden="1" customHeight="1" x14ac:dyDescent="0.35">
      <c r="A104" s="198"/>
      <c r="B104" s="223" t="s">
        <v>243</v>
      </c>
      <c r="C104" s="224" t="s">
        <v>244</v>
      </c>
      <c r="D104" s="224" t="s">
        <v>345</v>
      </c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21"/>
    </row>
    <row r="105" spans="1:18" ht="15.75" hidden="1" customHeight="1" x14ac:dyDescent="0.35">
      <c r="A105" s="198"/>
      <c r="B105" s="223" t="s">
        <v>243</v>
      </c>
      <c r="C105" s="224" t="s">
        <v>244</v>
      </c>
      <c r="D105" s="224" t="s">
        <v>346</v>
      </c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21"/>
    </row>
    <row r="106" spans="1:18" ht="15.75" hidden="1" customHeight="1" x14ac:dyDescent="0.35">
      <c r="A106" s="198"/>
      <c r="B106" s="223" t="s">
        <v>243</v>
      </c>
      <c r="C106" s="224" t="s">
        <v>245</v>
      </c>
      <c r="D106" s="224" t="s">
        <v>245</v>
      </c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21"/>
    </row>
    <row r="107" spans="1:18" ht="15.75" hidden="1" customHeight="1" x14ac:dyDescent="0.35">
      <c r="A107" s="198"/>
      <c r="B107" s="223" t="s">
        <v>243</v>
      </c>
      <c r="C107" s="224" t="s">
        <v>245</v>
      </c>
      <c r="D107" s="224" t="s">
        <v>347</v>
      </c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21"/>
    </row>
    <row r="108" spans="1:18" ht="15.75" hidden="1" customHeight="1" x14ac:dyDescent="0.35">
      <c r="A108" s="198"/>
      <c r="B108" s="223" t="s">
        <v>243</v>
      </c>
      <c r="C108" s="224" t="s">
        <v>246</v>
      </c>
      <c r="D108" s="224" t="s">
        <v>348</v>
      </c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21"/>
    </row>
    <row r="109" spans="1:18" ht="15.75" hidden="1" customHeight="1" x14ac:dyDescent="0.35">
      <c r="A109" s="198"/>
      <c r="B109" s="223" t="s">
        <v>243</v>
      </c>
      <c r="C109" s="224" t="s">
        <v>246</v>
      </c>
      <c r="D109" s="224" t="s">
        <v>349</v>
      </c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21"/>
    </row>
    <row r="110" spans="1:18" ht="15.75" hidden="1" customHeight="1" x14ac:dyDescent="0.35">
      <c r="A110" s="198"/>
      <c r="B110" s="223" t="s">
        <v>243</v>
      </c>
      <c r="C110" s="224" t="s">
        <v>247</v>
      </c>
      <c r="D110" s="224" t="s">
        <v>350</v>
      </c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21"/>
    </row>
    <row r="111" spans="1:18" ht="15.75" hidden="1" customHeight="1" x14ac:dyDescent="0.35">
      <c r="A111" s="198"/>
      <c r="B111" s="223" t="s">
        <v>243</v>
      </c>
      <c r="C111" s="224" t="s">
        <v>247</v>
      </c>
      <c r="D111" s="224" t="s">
        <v>351</v>
      </c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21"/>
    </row>
    <row r="112" spans="1:18" ht="15.75" hidden="1" customHeight="1" x14ac:dyDescent="0.35">
      <c r="A112" s="198"/>
      <c r="B112" s="223" t="s">
        <v>243</v>
      </c>
      <c r="C112" s="224" t="s">
        <v>247</v>
      </c>
      <c r="D112" s="224" t="s">
        <v>352</v>
      </c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21"/>
    </row>
    <row r="113" spans="1:18" ht="15.75" hidden="1" customHeight="1" x14ac:dyDescent="0.35">
      <c r="A113" s="198"/>
      <c r="B113" s="223" t="s">
        <v>243</v>
      </c>
      <c r="C113" s="224" t="s">
        <v>247</v>
      </c>
      <c r="D113" s="224" t="s">
        <v>353</v>
      </c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21"/>
    </row>
    <row r="114" spans="1:18" ht="15.75" hidden="1" customHeight="1" x14ac:dyDescent="0.35">
      <c r="A114" s="198"/>
      <c r="B114" s="223" t="s">
        <v>243</v>
      </c>
      <c r="C114" s="224" t="s">
        <v>248</v>
      </c>
      <c r="D114" s="224" t="s">
        <v>354</v>
      </c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21"/>
    </row>
    <row r="115" spans="1:18" ht="15.75" hidden="1" customHeight="1" x14ac:dyDescent="0.35">
      <c r="A115" s="198"/>
      <c r="B115" s="223" t="s">
        <v>243</v>
      </c>
      <c r="C115" s="224" t="s">
        <v>248</v>
      </c>
      <c r="D115" s="224" t="s">
        <v>355</v>
      </c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21"/>
    </row>
    <row r="116" spans="1:18" ht="15.75" hidden="1" customHeight="1" x14ac:dyDescent="0.35">
      <c r="A116" s="198"/>
      <c r="B116" s="223" t="s">
        <v>243</v>
      </c>
      <c r="C116" s="224" t="s">
        <v>248</v>
      </c>
      <c r="D116" s="224" t="s">
        <v>356</v>
      </c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21"/>
    </row>
    <row r="117" spans="1:18" ht="15.75" hidden="1" customHeight="1" x14ac:dyDescent="0.35">
      <c r="A117" s="198"/>
      <c r="B117" s="223" t="s">
        <v>243</v>
      </c>
      <c r="C117" s="224" t="s">
        <v>249</v>
      </c>
      <c r="D117" s="224" t="s">
        <v>357</v>
      </c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21"/>
    </row>
    <row r="118" spans="1:18" ht="15.75" hidden="1" customHeight="1" x14ac:dyDescent="0.35">
      <c r="A118" s="198"/>
      <c r="B118" s="223" t="s">
        <v>243</v>
      </c>
      <c r="C118" s="224" t="s">
        <v>249</v>
      </c>
      <c r="D118" s="224" t="s">
        <v>249</v>
      </c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21"/>
    </row>
    <row r="119" spans="1:18" ht="15.75" hidden="1" customHeight="1" x14ac:dyDescent="0.35">
      <c r="A119" s="198"/>
      <c r="B119" s="223" t="s">
        <v>243</v>
      </c>
      <c r="C119" s="224" t="s">
        <v>249</v>
      </c>
      <c r="D119" s="224" t="s">
        <v>358</v>
      </c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21"/>
    </row>
    <row r="120" spans="1:18" ht="15.75" hidden="1" customHeight="1" x14ac:dyDescent="0.35">
      <c r="A120" s="198"/>
      <c r="B120" s="223" t="s">
        <v>243</v>
      </c>
      <c r="C120" s="224" t="s">
        <v>249</v>
      </c>
      <c r="D120" s="224" t="s">
        <v>359</v>
      </c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21"/>
    </row>
    <row r="121" spans="1:18" ht="15.75" hidden="1" customHeight="1" x14ac:dyDescent="0.35">
      <c r="A121" s="198"/>
      <c r="B121" s="223" t="s">
        <v>243</v>
      </c>
      <c r="C121" s="224" t="s">
        <v>250</v>
      </c>
      <c r="D121" s="224" t="s">
        <v>360</v>
      </c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21"/>
    </row>
    <row r="122" spans="1:18" ht="15.75" hidden="1" customHeight="1" x14ac:dyDescent="0.35">
      <c r="A122" s="198"/>
      <c r="B122" s="223" t="s">
        <v>243</v>
      </c>
      <c r="C122" s="224" t="s">
        <v>250</v>
      </c>
      <c r="D122" s="224" t="s">
        <v>361</v>
      </c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21"/>
    </row>
    <row r="123" spans="1:18" ht="15.75" hidden="1" customHeight="1" x14ac:dyDescent="0.35">
      <c r="A123" s="198"/>
      <c r="B123" s="223" t="s">
        <v>243</v>
      </c>
      <c r="C123" s="224" t="s">
        <v>251</v>
      </c>
      <c r="D123" s="224" t="s">
        <v>362</v>
      </c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21"/>
    </row>
    <row r="124" spans="1:18" ht="15.75" hidden="1" customHeight="1" x14ac:dyDescent="0.35">
      <c r="A124" s="198"/>
      <c r="B124" s="223" t="s">
        <v>243</v>
      </c>
      <c r="C124" s="224" t="s">
        <v>251</v>
      </c>
      <c r="D124" s="224" t="s">
        <v>363</v>
      </c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21"/>
    </row>
    <row r="125" spans="1:18" ht="15.75" hidden="1" customHeight="1" x14ac:dyDescent="0.35">
      <c r="A125" s="198"/>
      <c r="B125" s="223" t="s">
        <v>243</v>
      </c>
      <c r="C125" s="224" t="s">
        <v>251</v>
      </c>
      <c r="D125" s="224" t="s">
        <v>364</v>
      </c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21"/>
    </row>
    <row r="126" spans="1:18" ht="15.75" hidden="1" customHeight="1" x14ac:dyDescent="0.35">
      <c r="A126" s="198"/>
      <c r="B126" s="223" t="s">
        <v>243</v>
      </c>
      <c r="C126" s="224" t="s">
        <v>252</v>
      </c>
      <c r="D126" s="224" t="s">
        <v>365</v>
      </c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21"/>
    </row>
    <row r="127" spans="1:18" ht="15.75" hidden="1" customHeight="1" x14ac:dyDescent="0.35">
      <c r="A127" s="198"/>
      <c r="B127" s="223" t="s">
        <v>243</v>
      </c>
      <c r="C127" s="224" t="s">
        <v>252</v>
      </c>
      <c r="D127" s="224" t="s">
        <v>366</v>
      </c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21"/>
    </row>
    <row r="128" spans="1:18" ht="15.75" hidden="1" customHeight="1" x14ac:dyDescent="0.35">
      <c r="A128" s="198"/>
      <c r="B128" s="223" t="s">
        <v>243</v>
      </c>
      <c r="C128" s="224" t="s">
        <v>252</v>
      </c>
      <c r="D128" s="224" t="s">
        <v>367</v>
      </c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21"/>
    </row>
    <row r="129" spans="1:18" ht="15.75" hidden="1" customHeight="1" x14ac:dyDescent="0.35">
      <c r="A129" s="198"/>
      <c r="B129" s="223" t="s">
        <v>243</v>
      </c>
      <c r="C129" s="224" t="s">
        <v>252</v>
      </c>
      <c r="D129" s="224" t="s">
        <v>368</v>
      </c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21"/>
    </row>
    <row r="130" spans="1:18" ht="15.75" hidden="1" customHeight="1" x14ac:dyDescent="0.35">
      <c r="A130" s="198"/>
      <c r="B130" s="223" t="s">
        <v>253</v>
      </c>
      <c r="C130" s="224" t="s">
        <v>254</v>
      </c>
      <c r="D130" s="224" t="s">
        <v>369</v>
      </c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21"/>
    </row>
    <row r="131" spans="1:18" ht="15.75" hidden="1" customHeight="1" x14ac:dyDescent="0.35">
      <c r="A131" s="198"/>
      <c r="B131" s="223" t="s">
        <v>253</v>
      </c>
      <c r="C131" s="224" t="s">
        <v>254</v>
      </c>
      <c r="D131" s="224" t="s">
        <v>370</v>
      </c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21"/>
    </row>
    <row r="132" spans="1:18" ht="15.75" hidden="1" customHeight="1" x14ac:dyDescent="0.35">
      <c r="A132" s="198"/>
      <c r="B132" s="223" t="s">
        <v>253</v>
      </c>
      <c r="C132" s="224" t="s">
        <v>254</v>
      </c>
      <c r="D132" s="224" t="s">
        <v>371</v>
      </c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21"/>
    </row>
    <row r="133" spans="1:18" ht="15.75" hidden="1" customHeight="1" x14ac:dyDescent="0.35">
      <c r="A133" s="198"/>
      <c r="B133" s="223" t="s">
        <v>253</v>
      </c>
      <c r="C133" s="224" t="s">
        <v>254</v>
      </c>
      <c r="D133" s="224" t="s">
        <v>372</v>
      </c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21"/>
    </row>
    <row r="134" spans="1:18" ht="15.75" hidden="1" customHeight="1" x14ac:dyDescent="0.35">
      <c r="A134" s="198"/>
      <c r="B134" s="223" t="s">
        <v>253</v>
      </c>
      <c r="C134" s="224" t="s">
        <v>255</v>
      </c>
      <c r="D134" s="224" t="s">
        <v>373</v>
      </c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21"/>
    </row>
    <row r="135" spans="1:18" ht="15.75" hidden="1" customHeight="1" x14ac:dyDescent="0.35">
      <c r="A135" s="198"/>
      <c r="B135" s="223" t="s">
        <v>253</v>
      </c>
      <c r="C135" s="224" t="s">
        <v>255</v>
      </c>
      <c r="D135" s="224" t="s">
        <v>374</v>
      </c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21"/>
    </row>
    <row r="136" spans="1:18" ht="15.75" hidden="1" customHeight="1" x14ac:dyDescent="0.35">
      <c r="A136" s="198"/>
      <c r="B136" s="223" t="s">
        <v>253</v>
      </c>
      <c r="C136" s="224" t="s">
        <v>255</v>
      </c>
      <c r="D136" s="224" t="s">
        <v>255</v>
      </c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21"/>
    </row>
    <row r="137" spans="1:18" ht="15.75" hidden="1" customHeight="1" x14ac:dyDescent="0.35">
      <c r="A137" s="198"/>
      <c r="B137" s="223" t="s">
        <v>253</v>
      </c>
      <c r="C137" s="224" t="s">
        <v>256</v>
      </c>
      <c r="D137" s="224" t="s">
        <v>375</v>
      </c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21"/>
    </row>
    <row r="138" spans="1:18" ht="15.75" hidden="1" customHeight="1" x14ac:dyDescent="0.35">
      <c r="A138" s="198"/>
      <c r="B138" s="223" t="s">
        <v>253</v>
      </c>
      <c r="C138" s="224" t="s">
        <v>256</v>
      </c>
      <c r="D138" s="224" t="s">
        <v>376</v>
      </c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21"/>
    </row>
    <row r="139" spans="1:18" ht="15.75" hidden="1" customHeight="1" x14ac:dyDescent="0.35">
      <c r="A139" s="198"/>
      <c r="B139" s="223" t="s">
        <v>253</v>
      </c>
      <c r="C139" s="224" t="s">
        <v>256</v>
      </c>
      <c r="D139" s="224" t="s">
        <v>377</v>
      </c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21"/>
    </row>
    <row r="140" spans="1:18" ht="15.75" hidden="1" customHeight="1" x14ac:dyDescent="0.35">
      <c r="A140" s="198"/>
      <c r="B140" s="223" t="s">
        <v>253</v>
      </c>
      <c r="C140" s="224" t="s">
        <v>257</v>
      </c>
      <c r="D140" s="224" t="s">
        <v>378</v>
      </c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21"/>
    </row>
    <row r="141" spans="1:18" ht="15.75" hidden="1" customHeight="1" x14ac:dyDescent="0.35">
      <c r="A141" s="198"/>
      <c r="B141" s="223" t="s">
        <v>253</v>
      </c>
      <c r="C141" s="224" t="s">
        <v>257</v>
      </c>
      <c r="D141" s="224" t="s">
        <v>379</v>
      </c>
      <c r="E141" s="225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21"/>
    </row>
    <row r="142" spans="1:18" ht="15.75" hidden="1" customHeight="1" x14ac:dyDescent="0.35">
      <c r="A142" s="198"/>
      <c r="B142" s="223" t="s">
        <v>253</v>
      </c>
      <c r="C142" s="224" t="s">
        <v>257</v>
      </c>
      <c r="D142" s="224" t="s">
        <v>314</v>
      </c>
      <c r="E142" s="22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21"/>
    </row>
    <row r="143" spans="1:18" ht="15.75" hidden="1" customHeight="1" x14ac:dyDescent="0.35">
      <c r="A143" s="198"/>
      <c r="B143" s="223" t="s">
        <v>253</v>
      </c>
      <c r="C143" s="224" t="s">
        <v>257</v>
      </c>
      <c r="D143" s="224" t="s">
        <v>250</v>
      </c>
      <c r="E143" s="22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21"/>
    </row>
    <row r="144" spans="1:18" ht="15.75" hidden="1" customHeight="1" x14ac:dyDescent="0.35">
      <c r="A144" s="198"/>
      <c r="B144" s="223" t="s">
        <v>258</v>
      </c>
      <c r="C144" s="224" t="s">
        <v>259</v>
      </c>
      <c r="D144" s="224" t="s">
        <v>380</v>
      </c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21"/>
    </row>
    <row r="145" spans="1:18" ht="15.75" hidden="1" customHeight="1" x14ac:dyDescent="0.35">
      <c r="A145" s="198"/>
      <c r="B145" s="223" t="s">
        <v>258</v>
      </c>
      <c r="C145" s="224" t="s">
        <v>259</v>
      </c>
      <c r="D145" s="224" t="s">
        <v>381</v>
      </c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21"/>
    </row>
    <row r="146" spans="1:18" ht="15.75" hidden="1" customHeight="1" x14ac:dyDescent="0.35">
      <c r="A146" s="198"/>
      <c r="B146" s="223" t="s">
        <v>258</v>
      </c>
      <c r="C146" s="224" t="s">
        <v>259</v>
      </c>
      <c r="D146" s="224" t="s">
        <v>382</v>
      </c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21"/>
    </row>
    <row r="147" spans="1:18" ht="15.75" hidden="1" customHeight="1" x14ac:dyDescent="0.35">
      <c r="A147" s="198"/>
      <c r="B147" s="223" t="s">
        <v>258</v>
      </c>
      <c r="C147" s="224" t="s">
        <v>260</v>
      </c>
      <c r="D147" s="224" t="s">
        <v>383</v>
      </c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21"/>
    </row>
    <row r="148" spans="1:18" ht="15.75" hidden="1" customHeight="1" x14ac:dyDescent="0.35">
      <c r="A148" s="198"/>
      <c r="B148" s="223" t="s">
        <v>258</v>
      </c>
      <c r="C148" s="224" t="s">
        <v>260</v>
      </c>
      <c r="D148" s="224" t="s">
        <v>303</v>
      </c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21"/>
    </row>
    <row r="149" spans="1:18" ht="15.75" hidden="1" customHeight="1" x14ac:dyDescent="0.35">
      <c r="A149" s="198"/>
      <c r="B149" s="223" t="s">
        <v>258</v>
      </c>
      <c r="C149" s="224" t="s">
        <v>260</v>
      </c>
      <c r="D149" s="224" t="s">
        <v>260</v>
      </c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21"/>
    </row>
    <row r="150" spans="1:18" ht="15.75" hidden="1" customHeight="1" x14ac:dyDescent="0.35">
      <c r="A150" s="198"/>
      <c r="B150" s="223" t="s">
        <v>258</v>
      </c>
      <c r="C150" s="224" t="s">
        <v>261</v>
      </c>
      <c r="D150" s="224" t="s">
        <v>384</v>
      </c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21"/>
    </row>
    <row r="151" spans="1:18" ht="15.75" hidden="1" customHeight="1" x14ac:dyDescent="0.35">
      <c r="A151" s="198"/>
      <c r="B151" s="223" t="s">
        <v>258</v>
      </c>
      <c r="C151" s="224" t="s">
        <v>261</v>
      </c>
      <c r="D151" s="224" t="s">
        <v>385</v>
      </c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21"/>
    </row>
    <row r="152" spans="1:18" ht="15.75" hidden="1" customHeight="1" x14ac:dyDescent="0.35">
      <c r="A152" s="198"/>
      <c r="B152" s="223" t="s">
        <v>258</v>
      </c>
      <c r="C152" s="224" t="s">
        <v>261</v>
      </c>
      <c r="D152" s="224" t="s">
        <v>386</v>
      </c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21"/>
    </row>
    <row r="153" spans="1:18" ht="15.75" hidden="1" customHeight="1" x14ac:dyDescent="0.35">
      <c r="A153" s="198"/>
      <c r="B153" s="223" t="s">
        <v>258</v>
      </c>
      <c r="C153" s="224" t="s">
        <v>262</v>
      </c>
      <c r="D153" s="224" t="s">
        <v>387</v>
      </c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21"/>
    </row>
    <row r="154" spans="1:18" ht="15.75" hidden="1" customHeight="1" x14ac:dyDescent="0.35">
      <c r="A154" s="198"/>
      <c r="B154" s="223" t="s">
        <v>258</v>
      </c>
      <c r="C154" s="224" t="s">
        <v>262</v>
      </c>
      <c r="D154" s="224" t="s">
        <v>388</v>
      </c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21"/>
    </row>
    <row r="155" spans="1:18" ht="15.75" hidden="1" customHeight="1" x14ac:dyDescent="0.35">
      <c r="A155" s="198"/>
      <c r="B155" s="223" t="s">
        <v>258</v>
      </c>
      <c r="C155" s="224" t="s">
        <v>262</v>
      </c>
      <c r="D155" s="224" t="s">
        <v>262</v>
      </c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21"/>
    </row>
    <row r="156" spans="1:18" ht="15.75" hidden="1" customHeight="1" x14ac:dyDescent="0.35">
      <c r="A156" s="198"/>
      <c r="B156" s="223" t="s">
        <v>258</v>
      </c>
      <c r="C156" s="224" t="s">
        <v>263</v>
      </c>
      <c r="D156" s="224" t="s">
        <v>389</v>
      </c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21"/>
    </row>
    <row r="157" spans="1:18" ht="15.75" hidden="1" customHeight="1" x14ac:dyDescent="0.35">
      <c r="A157" s="198"/>
      <c r="B157" s="223" t="s">
        <v>258</v>
      </c>
      <c r="C157" s="224" t="s">
        <v>263</v>
      </c>
      <c r="D157" s="224" t="s">
        <v>390</v>
      </c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21"/>
    </row>
    <row r="158" spans="1:18" ht="15.75" hidden="1" customHeight="1" x14ac:dyDescent="0.35">
      <c r="A158" s="198"/>
      <c r="B158" s="223" t="s">
        <v>258</v>
      </c>
      <c r="C158" s="224" t="s">
        <v>263</v>
      </c>
      <c r="D158" s="224" t="s">
        <v>391</v>
      </c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21"/>
    </row>
    <row r="159" spans="1:18" ht="15.75" hidden="1" customHeight="1" x14ac:dyDescent="0.35">
      <c r="A159" s="198"/>
      <c r="B159" s="223" t="s">
        <v>258</v>
      </c>
      <c r="C159" s="224" t="s">
        <v>264</v>
      </c>
      <c r="D159" s="224" t="s">
        <v>392</v>
      </c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21"/>
    </row>
    <row r="160" spans="1:18" ht="15.75" hidden="1" customHeight="1" x14ac:dyDescent="0.35">
      <c r="A160" s="198"/>
      <c r="B160" s="223" t="s">
        <v>258</v>
      </c>
      <c r="C160" s="224" t="s">
        <v>264</v>
      </c>
      <c r="D160" s="224" t="s">
        <v>393</v>
      </c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21"/>
    </row>
    <row r="161" spans="1:18" ht="15.75" hidden="1" customHeight="1" x14ac:dyDescent="0.35">
      <c r="A161" s="198"/>
      <c r="B161" s="223" t="s">
        <v>258</v>
      </c>
      <c r="C161" s="224" t="s">
        <v>264</v>
      </c>
      <c r="D161" s="224" t="s">
        <v>394</v>
      </c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21"/>
    </row>
    <row r="162" spans="1:18" ht="15.75" hidden="1" customHeight="1" x14ac:dyDescent="0.35">
      <c r="A162" s="198"/>
      <c r="B162" s="223" t="s">
        <v>258</v>
      </c>
      <c r="C162" s="224" t="s">
        <v>265</v>
      </c>
      <c r="D162" s="224" t="s">
        <v>395</v>
      </c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21"/>
    </row>
    <row r="163" spans="1:18" ht="15.75" hidden="1" customHeight="1" x14ac:dyDescent="0.35">
      <c r="A163" s="198"/>
      <c r="B163" s="223" t="s">
        <v>258</v>
      </c>
      <c r="C163" s="224" t="s">
        <v>265</v>
      </c>
      <c r="D163" s="224" t="s">
        <v>396</v>
      </c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21"/>
    </row>
    <row r="164" spans="1:18" ht="15.75" hidden="1" customHeight="1" x14ac:dyDescent="0.35">
      <c r="A164" s="198"/>
      <c r="B164" s="223" t="s">
        <v>258</v>
      </c>
      <c r="C164" s="224" t="s">
        <v>265</v>
      </c>
      <c r="D164" s="224" t="s">
        <v>397</v>
      </c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21"/>
    </row>
    <row r="165" spans="1:18" ht="15.75" hidden="1" customHeight="1" x14ac:dyDescent="0.35">
      <c r="A165" s="198"/>
      <c r="B165" s="223" t="s">
        <v>258</v>
      </c>
      <c r="C165" s="224" t="s">
        <v>265</v>
      </c>
      <c r="D165" s="224" t="s">
        <v>398</v>
      </c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21"/>
    </row>
    <row r="166" spans="1:18" ht="15.75" hidden="1" customHeight="1" x14ac:dyDescent="0.35">
      <c r="A166" s="198"/>
      <c r="B166" s="223" t="s">
        <v>258</v>
      </c>
      <c r="C166" s="224" t="s">
        <v>266</v>
      </c>
      <c r="D166" s="224" t="s">
        <v>399</v>
      </c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21"/>
    </row>
    <row r="167" spans="1:18" ht="15.75" hidden="1" customHeight="1" x14ac:dyDescent="0.35">
      <c r="A167" s="198"/>
      <c r="B167" s="223" t="s">
        <v>258</v>
      </c>
      <c r="C167" s="224" t="s">
        <v>266</v>
      </c>
      <c r="D167" s="224" t="s">
        <v>266</v>
      </c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21"/>
    </row>
    <row r="168" spans="1:18" ht="15.75" hidden="1" customHeight="1" x14ac:dyDescent="0.35">
      <c r="A168" s="198"/>
      <c r="B168" s="223" t="s">
        <v>258</v>
      </c>
      <c r="C168" s="224" t="s">
        <v>266</v>
      </c>
      <c r="D168" s="224" t="s">
        <v>400</v>
      </c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21"/>
    </row>
    <row r="169" spans="1:18" ht="15.75" hidden="1" customHeight="1" x14ac:dyDescent="0.35">
      <c r="A169" s="198"/>
      <c r="B169" s="223" t="s">
        <v>267</v>
      </c>
      <c r="C169" s="224" t="s">
        <v>267</v>
      </c>
      <c r="D169" s="224" t="s">
        <v>401</v>
      </c>
      <c r="E169" s="217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1"/>
    </row>
    <row r="170" spans="1:18" ht="15.75" hidden="1" customHeight="1" x14ac:dyDescent="0.35">
      <c r="A170" s="198"/>
      <c r="B170" s="223" t="s">
        <v>267</v>
      </c>
      <c r="C170" s="224" t="s">
        <v>267</v>
      </c>
      <c r="D170" s="224" t="s">
        <v>402</v>
      </c>
      <c r="E170" s="217"/>
      <c r="F170" s="228"/>
      <c r="G170" s="228"/>
      <c r="H170" s="228"/>
      <c r="I170" s="228"/>
      <c r="J170" s="228"/>
      <c r="K170" s="228"/>
      <c r="L170" s="228"/>
      <c r="M170" s="228"/>
      <c r="N170" s="228"/>
      <c r="O170" s="228"/>
      <c r="P170" s="228"/>
      <c r="Q170" s="228"/>
      <c r="R170" s="221"/>
    </row>
    <row r="171" spans="1:18" ht="15.75" hidden="1" customHeight="1" x14ac:dyDescent="0.35">
      <c r="A171" s="198"/>
      <c r="B171" s="223" t="s">
        <v>267</v>
      </c>
      <c r="C171" s="224" t="s">
        <v>267</v>
      </c>
      <c r="D171" s="224" t="s">
        <v>403</v>
      </c>
      <c r="E171" s="217"/>
      <c r="F171" s="228"/>
      <c r="G171" s="228"/>
      <c r="H171" s="228"/>
      <c r="I171" s="228"/>
      <c r="J171" s="228"/>
      <c r="K171" s="228"/>
      <c r="L171" s="228"/>
      <c r="M171" s="228"/>
      <c r="N171" s="228"/>
      <c r="O171" s="228"/>
      <c r="P171" s="228"/>
      <c r="Q171" s="228"/>
      <c r="R171" s="221"/>
    </row>
    <row r="172" spans="1:18" ht="15.75" hidden="1" customHeight="1" x14ac:dyDescent="0.35">
      <c r="A172" s="198"/>
      <c r="B172" s="223" t="s">
        <v>267</v>
      </c>
      <c r="C172" s="224" t="s">
        <v>268</v>
      </c>
      <c r="D172" s="224" t="s">
        <v>404</v>
      </c>
      <c r="E172" s="217"/>
      <c r="F172" s="229"/>
      <c r="G172" s="229"/>
      <c r="H172" s="229"/>
      <c r="I172" s="229"/>
      <c r="J172" s="229"/>
      <c r="K172" s="229"/>
      <c r="L172" s="229"/>
      <c r="M172" s="229"/>
      <c r="N172" s="229"/>
      <c r="O172" s="229"/>
      <c r="P172" s="229"/>
      <c r="Q172" s="229"/>
      <c r="R172" s="221"/>
    </row>
    <row r="173" spans="1:18" ht="15.75" hidden="1" customHeight="1" x14ac:dyDescent="0.35">
      <c r="A173" s="198"/>
      <c r="B173" s="223" t="s">
        <v>267</v>
      </c>
      <c r="C173" s="224" t="s">
        <v>268</v>
      </c>
      <c r="D173" s="224" t="s">
        <v>405</v>
      </c>
      <c r="E173" s="217"/>
      <c r="F173" s="229"/>
      <c r="G173" s="229"/>
      <c r="H173" s="229"/>
      <c r="I173" s="229"/>
      <c r="J173" s="229"/>
      <c r="K173" s="229"/>
      <c r="L173" s="229"/>
      <c r="M173" s="229"/>
      <c r="N173" s="229"/>
      <c r="O173" s="229"/>
      <c r="P173" s="229"/>
      <c r="Q173" s="229"/>
      <c r="R173" s="221"/>
    </row>
    <row r="174" spans="1:18" ht="15.75" hidden="1" customHeight="1" x14ac:dyDescent="0.35">
      <c r="A174" s="198"/>
      <c r="B174" s="223" t="s">
        <v>267</v>
      </c>
      <c r="C174" s="224" t="s">
        <v>268</v>
      </c>
      <c r="D174" s="224" t="s">
        <v>406</v>
      </c>
      <c r="E174" s="217"/>
      <c r="F174" s="228"/>
      <c r="G174" s="228"/>
      <c r="H174" s="228"/>
      <c r="I174" s="228"/>
      <c r="J174" s="228"/>
      <c r="K174" s="228"/>
      <c r="L174" s="228"/>
      <c r="M174" s="228"/>
      <c r="N174" s="228"/>
      <c r="O174" s="228"/>
      <c r="P174" s="228"/>
      <c r="Q174" s="228"/>
      <c r="R174" s="221"/>
    </row>
    <row r="175" spans="1:18" ht="15.75" hidden="1" customHeight="1" x14ac:dyDescent="0.35">
      <c r="A175" s="198"/>
      <c r="B175" s="223" t="s">
        <v>267</v>
      </c>
      <c r="C175" s="224" t="s">
        <v>268</v>
      </c>
      <c r="D175" s="224" t="s">
        <v>407</v>
      </c>
      <c r="E175" s="217"/>
      <c r="F175" s="228"/>
      <c r="G175" s="228"/>
      <c r="H175" s="228"/>
      <c r="I175" s="228"/>
      <c r="J175" s="228"/>
      <c r="K175" s="228"/>
      <c r="L175" s="228"/>
      <c r="M175" s="228"/>
      <c r="N175" s="228"/>
      <c r="O175" s="228"/>
      <c r="P175" s="228"/>
      <c r="Q175" s="228"/>
      <c r="R175" s="221"/>
    </row>
    <row r="176" spans="1:18" ht="15.75" hidden="1" customHeight="1" x14ac:dyDescent="0.35">
      <c r="A176" s="198"/>
      <c r="B176" s="223" t="s">
        <v>267</v>
      </c>
      <c r="C176" s="224" t="s">
        <v>269</v>
      </c>
      <c r="D176" s="224" t="s">
        <v>408</v>
      </c>
      <c r="E176" s="217"/>
      <c r="F176" s="228"/>
      <c r="G176" s="228"/>
      <c r="H176" s="228"/>
      <c r="I176" s="228"/>
      <c r="J176" s="228"/>
      <c r="K176" s="228"/>
      <c r="L176" s="228"/>
      <c r="M176" s="228"/>
      <c r="N176" s="228"/>
      <c r="O176" s="228"/>
      <c r="P176" s="228"/>
      <c r="Q176" s="228"/>
      <c r="R176" s="221"/>
    </row>
    <row r="177" spans="1:18" ht="15.75" hidden="1" customHeight="1" x14ac:dyDescent="0.35">
      <c r="A177" s="198"/>
      <c r="B177" s="223" t="s">
        <v>267</v>
      </c>
      <c r="C177" s="224" t="s">
        <v>269</v>
      </c>
      <c r="D177" s="224" t="s">
        <v>409</v>
      </c>
      <c r="E177" s="217"/>
      <c r="F177" s="228"/>
      <c r="G177" s="228"/>
      <c r="H177" s="228"/>
      <c r="I177" s="228"/>
      <c r="J177" s="228"/>
      <c r="K177" s="228"/>
      <c r="L177" s="228"/>
      <c r="M177" s="228"/>
      <c r="N177" s="228"/>
      <c r="O177" s="228"/>
      <c r="P177" s="228"/>
      <c r="Q177" s="228"/>
      <c r="R177" s="221"/>
    </row>
    <row r="178" spans="1:18" ht="15.75" hidden="1" customHeight="1" x14ac:dyDescent="0.35">
      <c r="A178" s="198"/>
      <c r="B178" s="223" t="s">
        <v>267</v>
      </c>
      <c r="C178" s="224" t="s">
        <v>269</v>
      </c>
      <c r="D178" s="224" t="s">
        <v>410</v>
      </c>
      <c r="E178" s="217"/>
      <c r="F178" s="228"/>
      <c r="G178" s="228"/>
      <c r="H178" s="228"/>
      <c r="I178" s="228"/>
      <c r="J178" s="228"/>
      <c r="K178" s="228"/>
      <c r="L178" s="228"/>
      <c r="M178" s="228"/>
      <c r="N178" s="228"/>
      <c r="O178" s="228"/>
      <c r="P178" s="228"/>
      <c r="Q178" s="228"/>
      <c r="R178" s="221"/>
    </row>
    <row r="179" spans="1:18" ht="15.75" hidden="1" customHeight="1" x14ac:dyDescent="0.35">
      <c r="A179" s="198"/>
      <c r="B179" s="223" t="s">
        <v>267</v>
      </c>
      <c r="C179" s="224" t="s">
        <v>270</v>
      </c>
      <c r="D179" s="224" t="s">
        <v>411</v>
      </c>
      <c r="E179" s="217"/>
      <c r="F179" s="228"/>
      <c r="G179" s="228"/>
      <c r="H179" s="228"/>
      <c r="I179" s="228"/>
      <c r="J179" s="228"/>
      <c r="K179" s="228"/>
      <c r="L179" s="228"/>
      <c r="M179" s="228"/>
      <c r="N179" s="228"/>
      <c r="O179" s="228"/>
      <c r="P179" s="228"/>
      <c r="Q179" s="228"/>
      <c r="R179" s="221"/>
    </row>
    <row r="180" spans="1:18" ht="15.75" hidden="1" customHeight="1" x14ac:dyDescent="0.35">
      <c r="A180" s="198"/>
      <c r="B180" s="223" t="s">
        <v>267</v>
      </c>
      <c r="C180" s="224" t="s">
        <v>270</v>
      </c>
      <c r="D180" s="224" t="s">
        <v>412</v>
      </c>
      <c r="E180" s="217"/>
      <c r="F180" s="228"/>
      <c r="G180" s="228"/>
      <c r="H180" s="228"/>
      <c r="I180" s="228"/>
      <c r="J180" s="228"/>
      <c r="K180" s="228"/>
      <c r="L180" s="228"/>
      <c r="M180" s="228"/>
      <c r="N180" s="228"/>
      <c r="O180" s="228"/>
      <c r="P180" s="228"/>
      <c r="Q180" s="228"/>
      <c r="R180" s="221"/>
    </row>
    <row r="181" spans="1:18" ht="15.75" hidden="1" customHeight="1" x14ac:dyDescent="0.35">
      <c r="A181" s="198"/>
      <c r="B181" s="223" t="s">
        <v>267</v>
      </c>
      <c r="C181" s="224" t="s">
        <v>270</v>
      </c>
      <c r="D181" s="224" t="s">
        <v>413</v>
      </c>
      <c r="E181" s="217"/>
      <c r="F181" s="228"/>
      <c r="G181" s="228"/>
      <c r="H181" s="228"/>
      <c r="I181" s="228"/>
      <c r="J181" s="228"/>
      <c r="K181" s="228"/>
      <c r="L181" s="228"/>
      <c r="M181" s="228"/>
      <c r="N181" s="228"/>
      <c r="O181" s="228"/>
      <c r="P181" s="228"/>
      <c r="Q181" s="228"/>
      <c r="R181" s="221"/>
    </row>
    <row r="182" spans="1:18" ht="15.75" hidden="1" customHeight="1" x14ac:dyDescent="0.35">
      <c r="A182" s="198"/>
      <c r="B182" s="223" t="s">
        <v>267</v>
      </c>
      <c r="C182" s="224" t="s">
        <v>271</v>
      </c>
      <c r="D182" s="224" t="s">
        <v>414</v>
      </c>
      <c r="E182" s="217"/>
      <c r="F182" s="228"/>
      <c r="G182" s="228"/>
      <c r="H182" s="228"/>
      <c r="I182" s="228"/>
      <c r="J182" s="228"/>
      <c r="K182" s="228"/>
      <c r="L182" s="228"/>
      <c r="M182" s="228"/>
      <c r="N182" s="228"/>
      <c r="O182" s="228"/>
      <c r="P182" s="228"/>
      <c r="Q182" s="228"/>
      <c r="R182" s="221"/>
    </row>
    <row r="183" spans="1:18" ht="15.75" hidden="1" customHeight="1" x14ac:dyDescent="0.35">
      <c r="A183" s="198"/>
      <c r="B183" s="223" t="s">
        <v>267</v>
      </c>
      <c r="C183" s="224" t="s">
        <v>271</v>
      </c>
      <c r="D183" s="224" t="s">
        <v>415</v>
      </c>
      <c r="E183" s="217"/>
      <c r="F183" s="228"/>
      <c r="G183" s="228"/>
      <c r="H183" s="228"/>
      <c r="I183" s="228"/>
      <c r="J183" s="228"/>
      <c r="K183" s="228"/>
      <c r="L183" s="228"/>
      <c r="M183" s="228"/>
      <c r="N183" s="228"/>
      <c r="O183" s="228"/>
      <c r="P183" s="228"/>
      <c r="Q183" s="228"/>
      <c r="R183" s="221"/>
    </row>
    <row r="184" spans="1:18" ht="15.75" hidden="1" customHeight="1" x14ac:dyDescent="0.35">
      <c r="A184" s="198"/>
      <c r="B184" s="223" t="s">
        <v>267</v>
      </c>
      <c r="C184" s="224" t="s">
        <v>271</v>
      </c>
      <c r="D184" s="224" t="s">
        <v>416</v>
      </c>
      <c r="E184" s="217"/>
      <c r="F184" s="228"/>
      <c r="G184" s="228"/>
      <c r="H184" s="228"/>
      <c r="I184" s="228"/>
      <c r="J184" s="228"/>
      <c r="K184" s="228"/>
      <c r="L184" s="228"/>
      <c r="M184" s="228"/>
      <c r="N184" s="228"/>
      <c r="O184" s="228"/>
      <c r="P184" s="228"/>
      <c r="Q184" s="228"/>
      <c r="R184" s="221"/>
    </row>
    <row r="185" spans="1:18" ht="15.75" hidden="1" customHeight="1" x14ac:dyDescent="0.35">
      <c r="A185" s="198"/>
      <c r="B185" s="223" t="s">
        <v>272</v>
      </c>
      <c r="C185" s="224" t="s">
        <v>273</v>
      </c>
      <c r="D185" s="224" t="s">
        <v>417</v>
      </c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21"/>
    </row>
    <row r="186" spans="1:18" ht="15.75" hidden="1" customHeight="1" x14ac:dyDescent="0.35">
      <c r="A186" s="198"/>
      <c r="B186" s="223" t="s">
        <v>272</v>
      </c>
      <c r="C186" s="224" t="s">
        <v>273</v>
      </c>
      <c r="D186" s="224" t="s">
        <v>418</v>
      </c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21"/>
    </row>
    <row r="187" spans="1:18" ht="15.75" hidden="1" customHeight="1" x14ac:dyDescent="0.35">
      <c r="A187" s="198"/>
      <c r="B187" s="223" t="s">
        <v>272</v>
      </c>
      <c r="C187" s="224" t="s">
        <v>273</v>
      </c>
      <c r="D187" s="224" t="s">
        <v>419</v>
      </c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21"/>
    </row>
    <row r="188" spans="1:18" ht="15.75" hidden="1" customHeight="1" x14ac:dyDescent="0.35">
      <c r="A188" s="198"/>
      <c r="B188" s="223" t="s">
        <v>272</v>
      </c>
      <c r="C188" s="224" t="s">
        <v>273</v>
      </c>
      <c r="D188" s="224" t="s">
        <v>420</v>
      </c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21"/>
    </row>
    <row r="189" spans="1:18" ht="15.75" hidden="1" customHeight="1" x14ac:dyDescent="0.35">
      <c r="A189" s="198"/>
      <c r="B189" s="223" t="s">
        <v>272</v>
      </c>
      <c r="C189" s="224" t="s">
        <v>274</v>
      </c>
      <c r="D189" s="224" t="s">
        <v>421</v>
      </c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21"/>
    </row>
    <row r="190" spans="1:18" ht="15.75" hidden="1" customHeight="1" x14ac:dyDescent="0.35">
      <c r="A190" s="198"/>
      <c r="B190" s="223" t="s">
        <v>272</v>
      </c>
      <c r="C190" s="224" t="s">
        <v>274</v>
      </c>
      <c r="D190" s="224" t="s">
        <v>422</v>
      </c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21"/>
    </row>
    <row r="191" spans="1:18" ht="15.75" hidden="1" customHeight="1" x14ac:dyDescent="0.35">
      <c r="A191" s="198"/>
      <c r="B191" s="223" t="s">
        <v>272</v>
      </c>
      <c r="C191" s="224" t="s">
        <v>274</v>
      </c>
      <c r="D191" s="224" t="s">
        <v>423</v>
      </c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21"/>
    </row>
    <row r="192" spans="1:18" ht="15.75" hidden="1" customHeight="1" x14ac:dyDescent="0.35">
      <c r="A192" s="198"/>
      <c r="B192" s="223" t="s">
        <v>272</v>
      </c>
      <c r="C192" s="224" t="s">
        <v>272</v>
      </c>
      <c r="D192" s="224" t="s">
        <v>424</v>
      </c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21"/>
    </row>
    <row r="193" spans="1:18" ht="15.75" hidden="1" customHeight="1" x14ac:dyDescent="0.35">
      <c r="A193" s="198"/>
      <c r="B193" s="223" t="s">
        <v>272</v>
      </c>
      <c r="C193" s="224" t="s">
        <v>272</v>
      </c>
      <c r="D193" s="224" t="s">
        <v>425</v>
      </c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21"/>
    </row>
    <row r="194" spans="1:18" ht="15.75" hidden="1" customHeight="1" x14ac:dyDescent="0.35">
      <c r="A194" s="198"/>
      <c r="B194" s="223" t="s">
        <v>272</v>
      </c>
      <c r="C194" s="224" t="s">
        <v>272</v>
      </c>
      <c r="D194" s="224" t="s">
        <v>426</v>
      </c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21"/>
    </row>
    <row r="195" spans="1:18" ht="15.75" hidden="1" customHeight="1" x14ac:dyDescent="0.35">
      <c r="A195" s="198"/>
      <c r="B195" s="223" t="s">
        <v>272</v>
      </c>
      <c r="C195" s="224" t="s">
        <v>272</v>
      </c>
      <c r="D195" s="224" t="s">
        <v>427</v>
      </c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21"/>
    </row>
    <row r="196" spans="1:18" ht="15.75" hidden="1" customHeight="1" x14ac:dyDescent="0.35">
      <c r="A196" s="198"/>
      <c r="B196" s="223" t="s">
        <v>272</v>
      </c>
      <c r="C196" s="224" t="s">
        <v>275</v>
      </c>
      <c r="D196" s="224" t="s">
        <v>428</v>
      </c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21"/>
    </row>
    <row r="197" spans="1:18" ht="15.75" hidden="1" customHeight="1" x14ac:dyDescent="0.35">
      <c r="A197" s="198"/>
      <c r="B197" s="223" t="s">
        <v>272</v>
      </c>
      <c r="C197" s="224" t="s">
        <v>275</v>
      </c>
      <c r="D197" s="224" t="s">
        <v>429</v>
      </c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21"/>
    </row>
    <row r="198" spans="1:18" ht="15.75" hidden="1" customHeight="1" x14ac:dyDescent="0.35">
      <c r="A198" s="198"/>
      <c r="B198" s="223" t="s">
        <v>272</v>
      </c>
      <c r="C198" s="224" t="s">
        <v>275</v>
      </c>
      <c r="D198" s="224" t="s">
        <v>430</v>
      </c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21"/>
    </row>
    <row r="199" spans="1:18" ht="15.75" hidden="1" customHeight="1" x14ac:dyDescent="0.35">
      <c r="A199" s="198"/>
      <c r="B199" s="223" t="s">
        <v>272</v>
      </c>
      <c r="C199" s="224" t="s">
        <v>276</v>
      </c>
      <c r="D199" s="224" t="s">
        <v>431</v>
      </c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21"/>
    </row>
    <row r="200" spans="1:18" ht="15.75" hidden="1" customHeight="1" x14ac:dyDescent="0.35">
      <c r="A200" s="198"/>
      <c r="B200" s="223" t="s">
        <v>272</v>
      </c>
      <c r="C200" s="224" t="s">
        <v>276</v>
      </c>
      <c r="D200" s="224" t="s">
        <v>432</v>
      </c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21"/>
    </row>
    <row r="201" spans="1:18" ht="15.75" hidden="1" customHeight="1" x14ac:dyDescent="0.35">
      <c r="A201" s="198"/>
      <c r="B201" s="223" t="s">
        <v>272</v>
      </c>
      <c r="C201" s="224" t="s">
        <v>276</v>
      </c>
      <c r="D201" s="224" t="s">
        <v>276</v>
      </c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21"/>
    </row>
    <row r="202" spans="1:18" ht="15.75" customHeight="1" x14ac:dyDescent="0.35">
      <c r="A202" s="198"/>
      <c r="B202" s="223" t="s">
        <v>277</v>
      </c>
      <c r="C202" s="224" t="s">
        <v>278</v>
      </c>
      <c r="D202" s="224" t="s">
        <v>433</v>
      </c>
      <c r="E202" s="217">
        <f>RO!L13+RO!L14+RO!L15+RO!L16+RO!L17+RO!L18+RO!L19+RO!L24+RO!L25+RO!L26+RO!L20</f>
        <v>116491418.34545454</v>
      </c>
      <c r="F202" s="217"/>
      <c r="G202" s="217"/>
      <c r="H202" s="217"/>
      <c r="I202" s="217">
        <f>RO!T13</f>
        <v>22275000</v>
      </c>
      <c r="J202" s="217"/>
      <c r="K202" s="217">
        <f>RO!V15</f>
        <v>7573500</v>
      </c>
      <c r="L202" s="217">
        <f>RO!W24</f>
        <v>2045454.5454545456</v>
      </c>
      <c r="M202" s="217">
        <f>RO!X14+RO!X19</f>
        <v>7395300</v>
      </c>
      <c r="N202" s="217">
        <f>RO!Y17</f>
        <v>22275000</v>
      </c>
      <c r="O202" s="217">
        <f>RO!Z20+RO!Z25+RO!Z18</f>
        <v>9927163.8000000007</v>
      </c>
      <c r="P202" s="217">
        <f>RO!AA26</f>
        <v>45000000</v>
      </c>
      <c r="Q202" s="217"/>
      <c r="R202" s="221">
        <f>SUM(F202:Q202)</f>
        <v>116491418.34545454</v>
      </c>
    </row>
    <row r="203" spans="1:18" ht="15.75" customHeight="1" x14ac:dyDescent="0.35">
      <c r="A203" s="198"/>
      <c r="B203" s="223" t="s">
        <v>277</v>
      </c>
      <c r="C203" s="224" t="s">
        <v>278</v>
      </c>
      <c r="D203" s="224" t="s">
        <v>434</v>
      </c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21">
        <f t="shared" ref="R203:R231" si="11">SUM(F203:Q203)</f>
        <v>0</v>
      </c>
    </row>
    <row r="204" spans="1:18" ht="15.75" customHeight="1" x14ac:dyDescent="0.35">
      <c r="A204" s="198"/>
      <c r="B204" s="223" t="s">
        <v>277</v>
      </c>
      <c r="C204" s="224" t="s">
        <v>278</v>
      </c>
      <c r="D204" s="224" t="s">
        <v>261</v>
      </c>
      <c r="E204" s="217">
        <f>RO!L22+RO!L21</f>
        <v>8330850</v>
      </c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>
        <f>RO!AA21+RO!AA22</f>
        <v>8330850</v>
      </c>
      <c r="Q204" s="217"/>
      <c r="R204" s="221">
        <f t="shared" si="11"/>
        <v>8330850</v>
      </c>
    </row>
    <row r="205" spans="1:18" ht="15.75" customHeight="1" x14ac:dyDescent="0.35">
      <c r="A205" s="198"/>
      <c r="B205" s="223" t="s">
        <v>277</v>
      </c>
      <c r="C205" s="224" t="s">
        <v>278</v>
      </c>
      <c r="D205" s="224" t="s">
        <v>435</v>
      </c>
      <c r="E205" s="217">
        <f>RO!L23+RO!L12</f>
        <v>109147500</v>
      </c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>
        <f>RO!AA23</f>
        <v>89100000</v>
      </c>
      <c r="Q205" s="217">
        <f>RO!AB12</f>
        <v>20047500</v>
      </c>
      <c r="R205" s="221">
        <f t="shared" si="11"/>
        <v>109147500</v>
      </c>
    </row>
    <row r="206" spans="1:18" ht="15.75" customHeight="1" x14ac:dyDescent="0.35">
      <c r="A206" s="198"/>
      <c r="B206" s="223" t="s">
        <v>277</v>
      </c>
      <c r="C206" s="224" t="s">
        <v>279</v>
      </c>
      <c r="D206" s="224" t="s">
        <v>436</v>
      </c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21">
        <f t="shared" si="11"/>
        <v>0</v>
      </c>
    </row>
    <row r="207" spans="1:18" ht="15.75" customHeight="1" x14ac:dyDescent="0.35">
      <c r="A207" s="198"/>
      <c r="B207" s="223" t="s">
        <v>277</v>
      </c>
      <c r="C207" s="224" t="s">
        <v>279</v>
      </c>
      <c r="D207" s="224" t="s">
        <v>437</v>
      </c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21">
        <f t="shared" si="11"/>
        <v>0</v>
      </c>
    </row>
    <row r="208" spans="1:18" ht="15.75" customHeight="1" x14ac:dyDescent="0.35">
      <c r="A208" s="198"/>
      <c r="B208" s="223" t="s">
        <v>277</v>
      </c>
      <c r="C208" s="224" t="s">
        <v>279</v>
      </c>
      <c r="D208" s="224" t="s">
        <v>438</v>
      </c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21">
        <f t="shared" si="11"/>
        <v>0</v>
      </c>
    </row>
    <row r="209" spans="1:18" ht="15.75" customHeight="1" x14ac:dyDescent="0.35">
      <c r="A209" s="198"/>
      <c r="B209" s="223" t="s">
        <v>277</v>
      </c>
      <c r="C209" s="224" t="s">
        <v>279</v>
      </c>
      <c r="D209" s="224" t="s">
        <v>439</v>
      </c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21">
        <f t="shared" si="11"/>
        <v>0</v>
      </c>
    </row>
    <row r="210" spans="1:18" ht="15.75" customHeight="1" x14ac:dyDescent="0.35">
      <c r="A210" s="198"/>
      <c r="B210" s="223" t="s">
        <v>277</v>
      </c>
      <c r="C210" s="224" t="s">
        <v>280</v>
      </c>
      <c r="D210" s="224" t="s">
        <v>440</v>
      </c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21">
        <f t="shared" si="11"/>
        <v>0</v>
      </c>
    </row>
    <row r="211" spans="1:18" ht="15.75" customHeight="1" x14ac:dyDescent="0.35">
      <c r="A211" s="198"/>
      <c r="B211" s="223" t="s">
        <v>277</v>
      </c>
      <c r="C211" s="224" t="s">
        <v>280</v>
      </c>
      <c r="D211" s="224" t="s">
        <v>441</v>
      </c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21">
        <f t="shared" si="11"/>
        <v>0</v>
      </c>
    </row>
    <row r="212" spans="1:18" ht="15.75" customHeight="1" x14ac:dyDescent="0.35">
      <c r="A212" s="198"/>
      <c r="B212" s="223" t="s">
        <v>277</v>
      </c>
      <c r="C212" s="224" t="s">
        <v>280</v>
      </c>
      <c r="D212" s="224" t="s">
        <v>442</v>
      </c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21">
        <f t="shared" si="11"/>
        <v>0</v>
      </c>
    </row>
    <row r="213" spans="1:18" ht="15.75" customHeight="1" x14ac:dyDescent="0.35">
      <c r="A213" s="198"/>
      <c r="B213" s="223" t="s">
        <v>277</v>
      </c>
      <c r="C213" s="224" t="s">
        <v>281</v>
      </c>
      <c r="D213" s="224" t="s">
        <v>443</v>
      </c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21">
        <f t="shared" si="11"/>
        <v>0</v>
      </c>
    </row>
    <row r="214" spans="1:18" ht="15.75" customHeight="1" x14ac:dyDescent="0.35">
      <c r="A214" s="198"/>
      <c r="B214" s="223" t="s">
        <v>277</v>
      </c>
      <c r="C214" s="224" t="s">
        <v>281</v>
      </c>
      <c r="D214" s="224" t="s">
        <v>444</v>
      </c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21">
        <f t="shared" si="11"/>
        <v>0</v>
      </c>
    </row>
    <row r="215" spans="1:18" ht="15.75" customHeight="1" x14ac:dyDescent="0.35">
      <c r="A215" s="198"/>
      <c r="B215" s="223" t="s">
        <v>277</v>
      </c>
      <c r="C215" s="224" t="s">
        <v>281</v>
      </c>
      <c r="D215" s="224" t="s">
        <v>445</v>
      </c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21">
        <f t="shared" si="11"/>
        <v>0</v>
      </c>
    </row>
    <row r="216" spans="1:18" ht="15.75" customHeight="1" x14ac:dyDescent="0.35">
      <c r="A216" s="198"/>
      <c r="B216" s="223" t="s">
        <v>277</v>
      </c>
      <c r="C216" s="224" t="s">
        <v>282</v>
      </c>
      <c r="D216" s="224" t="s">
        <v>446</v>
      </c>
      <c r="E216" s="217">
        <f>RO!L11</f>
        <v>4050000</v>
      </c>
      <c r="F216" s="217"/>
      <c r="G216" s="217"/>
      <c r="H216" s="217"/>
      <c r="I216" s="217"/>
      <c r="J216" s="217">
        <f>RO!U11</f>
        <v>4050000</v>
      </c>
      <c r="K216" s="217"/>
      <c r="L216" s="217"/>
      <c r="M216" s="217"/>
      <c r="N216" s="217"/>
      <c r="O216" s="217"/>
      <c r="P216" s="217"/>
      <c r="Q216" s="217"/>
      <c r="R216" s="221">
        <f t="shared" si="11"/>
        <v>4050000</v>
      </c>
    </row>
    <row r="217" spans="1:18" ht="15.75" customHeight="1" x14ac:dyDescent="0.35">
      <c r="A217" s="198"/>
      <c r="B217" s="223" t="s">
        <v>277</v>
      </c>
      <c r="C217" s="224" t="s">
        <v>282</v>
      </c>
      <c r="D217" s="224" t="s">
        <v>447</v>
      </c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21">
        <f t="shared" si="11"/>
        <v>0</v>
      </c>
    </row>
    <row r="218" spans="1:18" ht="15.75" customHeight="1" x14ac:dyDescent="0.35">
      <c r="A218" s="198"/>
      <c r="B218" s="223" t="s">
        <v>277</v>
      </c>
      <c r="C218" s="224" t="s">
        <v>282</v>
      </c>
      <c r="D218" s="224" t="s">
        <v>448</v>
      </c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21">
        <f t="shared" si="11"/>
        <v>0</v>
      </c>
    </row>
    <row r="219" spans="1:18" ht="15.75" customHeight="1" x14ac:dyDescent="0.35">
      <c r="A219" s="198"/>
      <c r="B219" s="223" t="s">
        <v>277</v>
      </c>
      <c r="C219" s="224" t="s">
        <v>282</v>
      </c>
      <c r="D219" s="224" t="s">
        <v>449</v>
      </c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21">
        <f t="shared" si="11"/>
        <v>0</v>
      </c>
    </row>
    <row r="220" spans="1:18" ht="15.75" customHeight="1" x14ac:dyDescent="0.35">
      <c r="A220" s="198"/>
      <c r="B220" s="223" t="s">
        <v>277</v>
      </c>
      <c r="C220" s="224" t="s">
        <v>282</v>
      </c>
      <c r="D220" s="224" t="s">
        <v>282</v>
      </c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21">
        <f t="shared" si="11"/>
        <v>0</v>
      </c>
    </row>
    <row r="221" spans="1:18" ht="15.75" customHeight="1" x14ac:dyDescent="0.35">
      <c r="A221" s="198"/>
      <c r="B221" s="223" t="s">
        <v>277</v>
      </c>
      <c r="C221" s="224" t="s">
        <v>283</v>
      </c>
      <c r="D221" s="224" t="s">
        <v>450</v>
      </c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21">
        <f t="shared" si="11"/>
        <v>0</v>
      </c>
    </row>
    <row r="222" spans="1:18" ht="15.75" customHeight="1" x14ac:dyDescent="0.35">
      <c r="A222" s="198"/>
      <c r="B222" s="223" t="s">
        <v>277</v>
      </c>
      <c r="C222" s="224" t="s">
        <v>283</v>
      </c>
      <c r="D222" s="224" t="s">
        <v>451</v>
      </c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21">
        <f t="shared" si="11"/>
        <v>0</v>
      </c>
    </row>
    <row r="223" spans="1:18" ht="15.75" customHeight="1" x14ac:dyDescent="0.35">
      <c r="A223" s="198"/>
      <c r="B223" s="223" t="s">
        <v>277</v>
      </c>
      <c r="C223" s="224" t="s">
        <v>283</v>
      </c>
      <c r="D223" s="224" t="s">
        <v>452</v>
      </c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21">
        <f t="shared" si="11"/>
        <v>0</v>
      </c>
    </row>
    <row r="224" spans="1:18" ht="15.75" customHeight="1" x14ac:dyDescent="0.35">
      <c r="A224" s="198"/>
      <c r="B224" s="223" t="s">
        <v>277</v>
      </c>
      <c r="C224" s="224" t="s">
        <v>284</v>
      </c>
      <c r="D224" s="224" t="s">
        <v>453</v>
      </c>
      <c r="E224" s="217">
        <f>RO!L30+RO!L31</f>
        <v>138599999.505</v>
      </c>
      <c r="F224" s="217"/>
      <c r="G224" s="217"/>
      <c r="H224" s="217"/>
      <c r="I224" s="217"/>
      <c r="J224" s="217"/>
      <c r="K224" s="217"/>
      <c r="L224" s="217"/>
      <c r="M224" s="217"/>
      <c r="N224" s="217">
        <f>RO!Y30</f>
        <v>49499999.505000003</v>
      </c>
      <c r="O224" s="217">
        <f>RO!Z31</f>
        <v>89100000</v>
      </c>
      <c r="P224" s="217"/>
      <c r="Q224" s="217"/>
      <c r="R224" s="221">
        <f t="shared" si="11"/>
        <v>138599999.505</v>
      </c>
    </row>
    <row r="225" spans="1:18" ht="15.75" customHeight="1" x14ac:dyDescent="0.35">
      <c r="A225" s="198"/>
      <c r="B225" s="223" t="s">
        <v>277</v>
      </c>
      <c r="C225" s="224" t="s">
        <v>284</v>
      </c>
      <c r="D225" s="224" t="s">
        <v>454</v>
      </c>
      <c r="E225" s="217">
        <f>RO!L27+RO!L28</f>
        <v>7217100</v>
      </c>
      <c r="F225" s="217"/>
      <c r="G225" s="217"/>
      <c r="H225" s="217">
        <f>RO!S28</f>
        <v>3118500</v>
      </c>
      <c r="I225" s="217"/>
      <c r="J225" s="217">
        <f>RO!U27</f>
        <v>4098600</v>
      </c>
      <c r="K225" s="217"/>
      <c r="L225" s="217"/>
      <c r="M225" s="217"/>
      <c r="N225" s="217"/>
      <c r="O225" s="217"/>
      <c r="P225" s="217"/>
      <c r="Q225" s="217"/>
      <c r="R225" s="221">
        <f t="shared" si="11"/>
        <v>7217100</v>
      </c>
    </row>
    <row r="226" spans="1:18" ht="15.75" customHeight="1" x14ac:dyDescent="0.35">
      <c r="A226" s="198"/>
      <c r="B226" s="223" t="s">
        <v>277</v>
      </c>
      <c r="C226" s="224" t="s">
        <v>284</v>
      </c>
      <c r="D226" s="224" t="s">
        <v>455</v>
      </c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21">
        <f t="shared" si="11"/>
        <v>0</v>
      </c>
    </row>
    <row r="227" spans="1:18" ht="15.75" customHeight="1" x14ac:dyDescent="0.35">
      <c r="A227" s="198"/>
      <c r="B227" s="223" t="s">
        <v>277</v>
      </c>
      <c r="C227" s="224" t="s">
        <v>285</v>
      </c>
      <c r="D227" s="224" t="s">
        <v>456</v>
      </c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21">
        <f t="shared" si="11"/>
        <v>0</v>
      </c>
    </row>
    <row r="228" spans="1:18" ht="15.75" customHeight="1" x14ac:dyDescent="0.35">
      <c r="A228" s="198"/>
      <c r="B228" s="223" t="s">
        <v>277</v>
      </c>
      <c r="C228" s="224" t="s">
        <v>285</v>
      </c>
      <c r="D228" s="224" t="s">
        <v>457</v>
      </c>
      <c r="E228" s="217">
        <f>RO!P32</f>
        <v>44620071.533999994</v>
      </c>
      <c r="F228" s="217"/>
      <c r="G228" s="217"/>
      <c r="H228" s="217"/>
      <c r="I228" s="217"/>
      <c r="J228" s="217"/>
      <c r="K228" s="217"/>
      <c r="L228" s="217">
        <f>RO!W32</f>
        <v>44620071.533999994</v>
      </c>
      <c r="M228" s="217"/>
      <c r="N228" s="217"/>
      <c r="O228" s="217"/>
      <c r="P228" s="217"/>
      <c r="Q228" s="217"/>
      <c r="R228" s="221">
        <f t="shared" si="11"/>
        <v>44620071.533999994</v>
      </c>
    </row>
    <row r="229" spans="1:18" ht="15.75" customHeight="1" x14ac:dyDescent="0.35">
      <c r="A229" s="198"/>
      <c r="B229" s="223" t="s">
        <v>277</v>
      </c>
      <c r="C229" s="224" t="s">
        <v>285</v>
      </c>
      <c r="D229" s="224" t="s">
        <v>458</v>
      </c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21">
        <f t="shared" si="11"/>
        <v>0</v>
      </c>
    </row>
    <row r="230" spans="1:18" ht="15.75" customHeight="1" x14ac:dyDescent="0.35">
      <c r="A230" s="198"/>
      <c r="B230" s="223" t="s">
        <v>277</v>
      </c>
      <c r="C230" s="224" t="s">
        <v>285</v>
      </c>
      <c r="D230" s="224" t="s">
        <v>459</v>
      </c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21">
        <f t="shared" si="11"/>
        <v>0</v>
      </c>
    </row>
    <row r="231" spans="1:18" ht="15.75" customHeight="1" x14ac:dyDescent="0.35">
      <c r="A231" s="198"/>
      <c r="B231" s="223" t="s">
        <v>277</v>
      </c>
      <c r="C231" s="224" t="s">
        <v>285</v>
      </c>
      <c r="D231" s="224" t="s">
        <v>460</v>
      </c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21">
        <f t="shared" si="11"/>
        <v>0</v>
      </c>
    </row>
    <row r="232" spans="1:18" ht="15.75" customHeight="1" x14ac:dyDescent="0.35">
      <c r="A232" s="198"/>
      <c r="B232" s="223"/>
      <c r="C232" s="230"/>
      <c r="D232" s="223"/>
      <c r="E232" s="230">
        <f t="shared" ref="E232:R232" si="12">SUM(E202:E231)</f>
        <v>428456939.38445455</v>
      </c>
      <c r="F232" s="230">
        <f t="shared" si="12"/>
        <v>0</v>
      </c>
      <c r="G232" s="230">
        <f t="shared" si="12"/>
        <v>0</v>
      </c>
      <c r="H232" s="230">
        <f t="shared" si="12"/>
        <v>3118500</v>
      </c>
      <c r="I232" s="230">
        <f t="shared" si="12"/>
        <v>22275000</v>
      </c>
      <c r="J232" s="230">
        <f t="shared" si="12"/>
        <v>8148600</v>
      </c>
      <c r="K232" s="230">
        <f t="shared" si="12"/>
        <v>7573500</v>
      </c>
      <c r="L232" s="230">
        <f t="shared" si="12"/>
        <v>46665526.079454541</v>
      </c>
      <c r="M232" s="230">
        <f t="shared" si="12"/>
        <v>7395300</v>
      </c>
      <c r="N232" s="230">
        <f t="shared" si="12"/>
        <v>71774999.504999995</v>
      </c>
      <c r="O232" s="230">
        <f t="shared" si="12"/>
        <v>99027163.799999997</v>
      </c>
      <c r="P232" s="230">
        <f t="shared" si="12"/>
        <v>142430850</v>
      </c>
      <c r="Q232" s="230">
        <f t="shared" si="12"/>
        <v>20047500</v>
      </c>
      <c r="R232" s="230">
        <f t="shared" si="12"/>
        <v>428456939.38445455</v>
      </c>
    </row>
    <row r="233" spans="1:18" s="236" customFormat="1" ht="15.75" customHeight="1" x14ac:dyDescent="0.35">
      <c r="A233" s="234"/>
      <c r="B233" s="235"/>
      <c r="C233" s="235"/>
      <c r="D233" s="235"/>
      <c r="E233" s="235"/>
      <c r="F233" s="235"/>
      <c r="G233" s="235"/>
      <c r="H233" s="235"/>
      <c r="I233" s="235"/>
      <c r="J233" s="235"/>
      <c r="K233" s="235"/>
      <c r="L233" s="235"/>
      <c r="M233" s="235"/>
      <c r="N233" s="235"/>
      <c r="O233" s="235"/>
      <c r="P233" s="235"/>
      <c r="Q233" s="235"/>
      <c r="R233" s="235"/>
    </row>
    <row r="234" spans="1:18" ht="15.75" customHeight="1" x14ac:dyDescent="0.35">
      <c r="A234" s="198"/>
      <c r="B234" s="231"/>
      <c r="C234" s="232"/>
      <c r="D234" s="231"/>
      <c r="E234" s="232"/>
      <c r="F234" s="231"/>
      <c r="G234" s="231"/>
      <c r="H234" s="231"/>
      <c r="I234" s="231"/>
      <c r="J234" s="231"/>
      <c r="K234" s="231"/>
      <c r="L234" s="231"/>
      <c r="M234" s="231"/>
      <c r="N234" s="231"/>
      <c r="O234" s="231"/>
      <c r="P234" s="231"/>
      <c r="Q234" s="232"/>
      <c r="R234" s="232"/>
    </row>
    <row r="235" spans="1:18" ht="15.75" customHeight="1" x14ac:dyDescent="0.35">
      <c r="A235" s="198"/>
      <c r="B235" s="231"/>
      <c r="C235" s="232"/>
      <c r="D235" s="231"/>
      <c r="E235" s="231"/>
      <c r="F235" s="231"/>
      <c r="G235" s="231"/>
      <c r="H235" s="231"/>
      <c r="I235" s="231"/>
      <c r="J235" s="231"/>
      <c r="K235" s="231"/>
      <c r="L235" s="231"/>
      <c r="M235" s="231"/>
      <c r="N235" s="231"/>
      <c r="O235" s="231"/>
      <c r="P235" s="231"/>
      <c r="Q235" s="232"/>
      <c r="R235" s="231"/>
    </row>
    <row r="236" spans="1:18" ht="15.75" customHeight="1" x14ac:dyDescent="0.35">
      <c r="A236" s="198"/>
      <c r="B236" s="231"/>
      <c r="C236" s="232"/>
      <c r="D236" s="231"/>
      <c r="E236" s="231"/>
      <c r="F236" s="231"/>
      <c r="G236" s="231"/>
      <c r="H236" s="231"/>
      <c r="I236" s="231"/>
      <c r="J236" s="231"/>
      <c r="K236" s="231"/>
      <c r="L236" s="231"/>
      <c r="M236" s="231"/>
      <c r="N236" s="231"/>
      <c r="O236" s="231"/>
      <c r="P236" s="231"/>
      <c r="Q236" s="231"/>
      <c r="R236" s="231"/>
    </row>
    <row r="237" spans="1:18" ht="15.75" customHeight="1" x14ac:dyDescent="0.35">
      <c r="A237" s="198"/>
      <c r="B237" s="231"/>
      <c r="C237" s="232"/>
      <c r="D237" s="231"/>
      <c r="E237" s="231"/>
      <c r="F237" s="231"/>
      <c r="G237" s="231"/>
      <c r="H237" s="231"/>
      <c r="I237" s="231"/>
      <c r="J237" s="231"/>
      <c r="K237" s="231"/>
      <c r="L237" s="231"/>
      <c r="M237" s="231"/>
      <c r="N237" s="231"/>
      <c r="O237" s="231"/>
      <c r="P237" s="231"/>
      <c r="Q237" s="231"/>
      <c r="R237" s="231"/>
    </row>
    <row r="238" spans="1:18" ht="15.75" customHeight="1" x14ac:dyDescent="0.35">
      <c r="A238" s="198"/>
      <c r="B238" s="231"/>
      <c r="C238" s="232"/>
      <c r="D238" s="231"/>
      <c r="E238" s="231"/>
      <c r="F238" s="231"/>
      <c r="G238" s="231"/>
      <c r="H238" s="231"/>
      <c r="I238" s="231"/>
      <c r="J238" s="231"/>
      <c r="K238" s="231"/>
      <c r="L238" s="231"/>
      <c r="M238" s="231"/>
      <c r="N238" s="231"/>
      <c r="O238" s="231"/>
      <c r="P238" s="231"/>
      <c r="Q238" s="231"/>
      <c r="R238" s="231"/>
    </row>
    <row r="239" spans="1:18" ht="15.75" customHeight="1" x14ac:dyDescent="0.35">
      <c r="A239" s="198"/>
      <c r="B239" s="231"/>
      <c r="C239" s="232"/>
      <c r="D239" s="231"/>
      <c r="E239" s="231"/>
      <c r="F239" s="231"/>
      <c r="G239" s="231"/>
      <c r="H239" s="231"/>
      <c r="I239" s="231"/>
      <c r="J239" s="231"/>
      <c r="K239" s="231"/>
      <c r="L239" s="231"/>
      <c r="M239" s="231"/>
      <c r="N239" s="231"/>
      <c r="O239" s="231"/>
      <c r="P239" s="231"/>
      <c r="Q239" s="231"/>
      <c r="R239" s="231"/>
    </row>
    <row r="240" spans="1:18" ht="15.75" customHeight="1" x14ac:dyDescent="0.35">
      <c r="A240" s="198"/>
      <c r="B240" s="231"/>
      <c r="C240" s="232"/>
      <c r="D240" s="231"/>
      <c r="E240" s="231"/>
      <c r="F240" s="231"/>
      <c r="G240" s="231"/>
      <c r="H240" s="231"/>
      <c r="I240" s="231"/>
      <c r="J240" s="231"/>
      <c r="K240" s="231"/>
      <c r="L240" s="231"/>
      <c r="M240" s="231"/>
      <c r="N240" s="231"/>
      <c r="O240" s="231"/>
      <c r="P240" s="231"/>
      <c r="Q240" s="231"/>
      <c r="R240" s="231"/>
    </row>
    <row r="241" spans="1:18" ht="15.75" customHeight="1" x14ac:dyDescent="0.35">
      <c r="A241" s="198"/>
      <c r="B241" s="231"/>
      <c r="C241" s="232"/>
      <c r="D241" s="231"/>
      <c r="E241" s="231"/>
      <c r="F241" s="231"/>
      <c r="G241" s="231"/>
      <c r="H241" s="231"/>
      <c r="I241" s="231"/>
      <c r="J241" s="231"/>
      <c r="K241" s="231"/>
      <c r="L241" s="231"/>
      <c r="M241" s="231"/>
      <c r="N241" s="231"/>
      <c r="O241" s="231"/>
      <c r="P241" s="231"/>
      <c r="Q241" s="231"/>
      <c r="R241" s="231"/>
    </row>
    <row r="242" spans="1:18" ht="15.75" customHeight="1" x14ac:dyDescent="0.35">
      <c r="A242" s="198"/>
      <c r="B242" s="231"/>
      <c r="C242" s="232"/>
      <c r="D242" s="231"/>
      <c r="E242" s="231"/>
      <c r="F242" s="231"/>
      <c r="G242" s="231"/>
      <c r="H242" s="231"/>
      <c r="I242" s="231"/>
      <c r="J242" s="231"/>
      <c r="K242" s="231"/>
      <c r="L242" s="231"/>
      <c r="M242" s="231"/>
      <c r="N242" s="231"/>
      <c r="O242" s="231"/>
      <c r="P242" s="231"/>
      <c r="Q242" s="231"/>
      <c r="R242" s="231"/>
    </row>
    <row r="243" spans="1:18" ht="15.75" customHeight="1" x14ac:dyDescent="0.35">
      <c r="A243" s="198"/>
      <c r="B243" s="231"/>
      <c r="C243" s="232"/>
      <c r="D243" s="231"/>
      <c r="E243" s="231"/>
      <c r="F243" s="231"/>
      <c r="G243" s="231"/>
      <c r="H243" s="231"/>
      <c r="I243" s="231"/>
      <c r="J243" s="231"/>
      <c r="K243" s="231"/>
      <c r="L243" s="231"/>
      <c r="M243" s="231"/>
      <c r="N243" s="231"/>
      <c r="O243" s="231"/>
      <c r="P243" s="231"/>
      <c r="Q243" s="231"/>
      <c r="R243" s="231"/>
    </row>
    <row r="244" spans="1:18" ht="15.75" customHeight="1" x14ac:dyDescent="0.35">
      <c r="A244" s="198"/>
      <c r="B244" s="231"/>
      <c r="C244" s="232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  <c r="N244" s="231"/>
      <c r="O244" s="231"/>
      <c r="P244" s="231"/>
      <c r="Q244" s="231"/>
      <c r="R244" s="231"/>
    </row>
    <row r="245" spans="1:18" ht="15.75" customHeight="1" x14ac:dyDescent="0.35">
      <c r="A245" s="198"/>
      <c r="B245" s="231"/>
      <c r="C245" s="232"/>
      <c r="D245" s="231"/>
      <c r="E245" s="231"/>
      <c r="F245" s="231"/>
      <c r="G245" s="231"/>
      <c r="H245" s="231"/>
      <c r="I245" s="231"/>
      <c r="J245" s="231"/>
      <c r="K245" s="231"/>
      <c r="L245" s="231"/>
      <c r="M245" s="231"/>
      <c r="N245" s="231"/>
      <c r="O245" s="231"/>
      <c r="P245" s="231"/>
      <c r="Q245" s="231"/>
      <c r="R245" s="231"/>
    </row>
    <row r="246" spans="1:18" ht="15.75" customHeight="1" x14ac:dyDescent="0.35">
      <c r="A246" s="198"/>
      <c r="B246" s="231"/>
      <c r="C246" s="232"/>
      <c r="D246" s="231"/>
      <c r="E246" s="231"/>
      <c r="F246" s="231"/>
      <c r="G246" s="231"/>
      <c r="H246" s="231"/>
      <c r="I246" s="231"/>
      <c r="J246" s="231"/>
      <c r="K246" s="231"/>
      <c r="L246" s="231"/>
      <c r="M246" s="231"/>
      <c r="N246" s="231"/>
      <c r="O246" s="231"/>
      <c r="P246" s="231"/>
      <c r="Q246" s="231"/>
      <c r="R246" s="231"/>
    </row>
    <row r="247" spans="1:18" ht="15.75" customHeight="1" x14ac:dyDescent="0.35">
      <c r="A247" s="198"/>
      <c r="B247" s="231"/>
      <c r="C247" s="232"/>
      <c r="D247" s="231"/>
      <c r="E247" s="231"/>
      <c r="F247" s="231"/>
      <c r="G247" s="231"/>
      <c r="H247" s="231"/>
      <c r="I247" s="231"/>
      <c r="J247" s="231"/>
      <c r="K247" s="231"/>
      <c r="L247" s="231"/>
      <c r="M247" s="231"/>
      <c r="N247" s="231"/>
      <c r="O247" s="231"/>
      <c r="P247" s="231"/>
      <c r="Q247" s="231"/>
      <c r="R247" s="231"/>
    </row>
    <row r="248" spans="1:18" ht="15.75" customHeight="1" x14ac:dyDescent="0.35">
      <c r="A248" s="198"/>
      <c r="B248" s="231"/>
      <c r="C248" s="232"/>
      <c r="D248" s="231"/>
      <c r="E248" s="231"/>
      <c r="F248" s="231"/>
      <c r="G248" s="231"/>
      <c r="H248" s="231"/>
      <c r="I248" s="231"/>
      <c r="J248" s="231"/>
      <c r="K248" s="231"/>
      <c r="L248" s="231"/>
      <c r="M248" s="231"/>
      <c r="N248" s="231"/>
      <c r="O248" s="231"/>
      <c r="P248" s="231"/>
      <c r="Q248" s="231"/>
      <c r="R248" s="231"/>
    </row>
    <row r="249" spans="1:18" ht="15.75" customHeight="1" x14ac:dyDescent="0.35">
      <c r="A249" s="198"/>
      <c r="B249" s="231"/>
      <c r="C249" s="232"/>
      <c r="D249" s="231"/>
      <c r="E249" s="231"/>
      <c r="F249" s="231"/>
      <c r="G249" s="231"/>
      <c r="H249" s="231"/>
      <c r="I249" s="231"/>
      <c r="J249" s="231"/>
      <c r="K249" s="231"/>
      <c r="L249" s="231"/>
      <c r="M249" s="231"/>
      <c r="N249" s="231"/>
      <c r="O249" s="231"/>
      <c r="P249" s="231"/>
      <c r="Q249" s="231"/>
      <c r="R249" s="231"/>
    </row>
    <row r="250" spans="1:18" ht="15.75" customHeight="1" x14ac:dyDescent="0.35">
      <c r="A250" s="198"/>
      <c r="B250" s="231"/>
      <c r="C250" s="232"/>
      <c r="D250" s="231"/>
      <c r="E250" s="231"/>
      <c r="F250" s="231"/>
      <c r="G250" s="231"/>
      <c r="H250" s="231"/>
      <c r="I250" s="231"/>
      <c r="J250" s="231"/>
      <c r="K250" s="231"/>
      <c r="L250" s="231"/>
      <c r="M250" s="231"/>
      <c r="N250" s="231"/>
      <c r="O250" s="231"/>
      <c r="P250" s="231"/>
      <c r="Q250" s="231"/>
      <c r="R250" s="231"/>
    </row>
    <row r="251" spans="1:18" ht="15.75" customHeight="1" x14ac:dyDescent="0.35">
      <c r="A251" s="198"/>
      <c r="B251" s="231"/>
      <c r="C251" s="232"/>
      <c r="D251" s="231"/>
      <c r="E251" s="231"/>
      <c r="F251" s="231"/>
      <c r="G251" s="231"/>
      <c r="H251" s="231"/>
      <c r="I251" s="231"/>
      <c r="J251" s="231"/>
      <c r="K251" s="231"/>
      <c r="L251" s="231"/>
      <c r="M251" s="231"/>
      <c r="N251" s="231"/>
      <c r="O251" s="231"/>
      <c r="P251" s="231"/>
      <c r="Q251" s="231"/>
      <c r="R251" s="231"/>
    </row>
    <row r="252" spans="1:18" ht="15.75" customHeight="1" x14ac:dyDescent="0.35">
      <c r="A252" s="198"/>
      <c r="B252" s="231"/>
      <c r="C252" s="232"/>
      <c r="D252" s="231"/>
      <c r="E252" s="231"/>
      <c r="F252" s="231"/>
      <c r="G252" s="231"/>
      <c r="H252" s="231"/>
      <c r="I252" s="231"/>
      <c r="J252" s="231"/>
      <c r="K252" s="231"/>
      <c r="L252" s="231"/>
      <c r="M252" s="231"/>
      <c r="N252" s="231"/>
      <c r="O252" s="231"/>
      <c r="P252" s="231"/>
      <c r="Q252" s="231"/>
      <c r="R252" s="231"/>
    </row>
    <row r="253" spans="1:18" ht="15.75" customHeight="1" x14ac:dyDescent="0.35">
      <c r="A253" s="198"/>
      <c r="B253" s="231"/>
      <c r="C253" s="232"/>
      <c r="D253" s="231"/>
      <c r="E253" s="231"/>
      <c r="F253" s="231"/>
      <c r="G253" s="231"/>
      <c r="H253" s="231"/>
      <c r="I253" s="231"/>
      <c r="J253" s="231"/>
      <c r="K253" s="231"/>
      <c r="L253" s="231"/>
      <c r="M253" s="231"/>
      <c r="N253" s="231"/>
      <c r="O253" s="231"/>
      <c r="P253" s="231"/>
      <c r="Q253" s="231"/>
      <c r="R253" s="231"/>
    </row>
    <row r="254" spans="1:18" ht="15.75" customHeight="1" x14ac:dyDescent="0.35">
      <c r="A254" s="198"/>
      <c r="B254" s="231"/>
      <c r="C254" s="232"/>
      <c r="D254" s="231"/>
      <c r="E254" s="231"/>
      <c r="F254" s="231"/>
      <c r="G254" s="231"/>
      <c r="H254" s="231"/>
      <c r="I254" s="231"/>
      <c r="J254" s="231"/>
      <c r="K254" s="231"/>
      <c r="L254" s="231"/>
      <c r="M254" s="231"/>
      <c r="N254" s="231"/>
      <c r="O254" s="231"/>
      <c r="P254" s="231"/>
      <c r="Q254" s="231"/>
      <c r="R254" s="231"/>
    </row>
    <row r="255" spans="1:18" ht="15.75" customHeight="1" x14ac:dyDescent="0.35">
      <c r="A255" s="198"/>
      <c r="B255" s="231"/>
      <c r="C255" s="232"/>
      <c r="D255" s="231"/>
      <c r="E255" s="231"/>
      <c r="F255" s="231"/>
      <c r="G255" s="231"/>
      <c r="H255" s="231"/>
      <c r="I255" s="231"/>
      <c r="J255" s="231"/>
      <c r="K255" s="231"/>
      <c r="L255" s="231"/>
      <c r="M255" s="231"/>
      <c r="N255" s="231"/>
      <c r="O255" s="231"/>
      <c r="P255" s="231"/>
      <c r="Q255" s="231"/>
      <c r="R255" s="231"/>
    </row>
    <row r="256" spans="1:18" ht="15.75" customHeight="1" x14ac:dyDescent="0.35">
      <c r="A256" s="198"/>
      <c r="B256" s="231"/>
      <c r="C256" s="232"/>
      <c r="D256" s="231"/>
      <c r="E256" s="231"/>
      <c r="F256" s="231"/>
      <c r="G256" s="231"/>
      <c r="H256" s="231"/>
      <c r="I256" s="231"/>
      <c r="J256" s="231"/>
      <c r="K256" s="231"/>
      <c r="L256" s="231"/>
      <c r="M256" s="231"/>
      <c r="N256" s="231"/>
      <c r="O256" s="231"/>
      <c r="P256" s="231"/>
      <c r="Q256" s="231"/>
      <c r="R256" s="231"/>
    </row>
    <row r="257" spans="1:18" ht="15.75" customHeight="1" x14ac:dyDescent="0.35">
      <c r="A257" s="198"/>
      <c r="B257" s="231"/>
      <c r="C257" s="232"/>
      <c r="D257" s="231"/>
      <c r="E257" s="231"/>
      <c r="F257" s="231"/>
      <c r="G257" s="231"/>
      <c r="H257" s="231"/>
      <c r="I257" s="231"/>
      <c r="J257" s="231"/>
      <c r="K257" s="231"/>
      <c r="L257" s="231"/>
      <c r="M257" s="231"/>
      <c r="N257" s="231"/>
      <c r="O257" s="231"/>
      <c r="P257" s="231"/>
      <c r="Q257" s="231"/>
      <c r="R257" s="231"/>
    </row>
    <row r="258" spans="1:18" ht="15.75" customHeight="1" x14ac:dyDescent="0.35">
      <c r="A258" s="198"/>
      <c r="B258" s="231"/>
      <c r="C258" s="232"/>
      <c r="D258" s="231"/>
      <c r="E258" s="231"/>
      <c r="F258" s="231"/>
      <c r="G258" s="231"/>
      <c r="H258" s="231"/>
      <c r="I258" s="231"/>
      <c r="J258" s="231"/>
      <c r="K258" s="231"/>
      <c r="L258" s="231"/>
      <c r="M258" s="231"/>
      <c r="N258" s="231"/>
      <c r="O258" s="231"/>
      <c r="P258" s="231"/>
      <c r="Q258" s="231"/>
      <c r="R258" s="231"/>
    </row>
    <row r="259" spans="1:18" ht="15.75" customHeight="1" x14ac:dyDescent="0.35">
      <c r="A259" s="198"/>
      <c r="B259" s="231"/>
      <c r="C259" s="232"/>
      <c r="D259" s="231"/>
      <c r="E259" s="231"/>
      <c r="F259" s="231"/>
      <c r="G259" s="231"/>
      <c r="H259" s="231"/>
      <c r="I259" s="231"/>
      <c r="J259" s="231"/>
      <c r="K259" s="231"/>
      <c r="L259" s="231"/>
      <c r="M259" s="231"/>
      <c r="N259" s="231"/>
      <c r="O259" s="231"/>
      <c r="P259" s="231"/>
      <c r="Q259" s="231"/>
      <c r="R259" s="231"/>
    </row>
    <row r="260" spans="1:18" ht="15.75" customHeight="1" x14ac:dyDescent="0.35">
      <c r="A260" s="198"/>
      <c r="B260" s="231"/>
      <c r="C260" s="232"/>
      <c r="D260" s="231"/>
      <c r="E260" s="231"/>
      <c r="F260" s="231"/>
      <c r="G260" s="231"/>
      <c r="H260" s="231"/>
      <c r="I260" s="231"/>
      <c r="J260" s="231"/>
      <c r="K260" s="231"/>
      <c r="L260" s="231"/>
      <c r="M260" s="231"/>
      <c r="N260" s="231"/>
      <c r="O260" s="231"/>
      <c r="P260" s="231"/>
      <c r="Q260" s="231"/>
      <c r="R260" s="231"/>
    </row>
    <row r="261" spans="1:18" ht="15.75" customHeight="1" x14ac:dyDescent="0.35">
      <c r="A261" s="198"/>
      <c r="B261" s="231"/>
      <c r="C261" s="232"/>
      <c r="D261" s="231"/>
      <c r="E261" s="231"/>
      <c r="F261" s="231"/>
      <c r="G261" s="231"/>
      <c r="H261" s="231"/>
      <c r="I261" s="231"/>
      <c r="J261" s="231"/>
      <c r="K261" s="231"/>
      <c r="L261" s="231"/>
      <c r="M261" s="231"/>
      <c r="N261" s="231"/>
      <c r="O261" s="231"/>
      <c r="P261" s="231"/>
      <c r="Q261" s="231"/>
      <c r="R261" s="231"/>
    </row>
    <row r="262" spans="1:18" ht="15.75" customHeight="1" x14ac:dyDescent="0.35">
      <c r="A262" s="198"/>
      <c r="B262" s="231"/>
      <c r="C262" s="232"/>
      <c r="D262" s="231"/>
      <c r="E262" s="231"/>
      <c r="F262" s="231"/>
      <c r="G262" s="231"/>
      <c r="H262" s="231"/>
      <c r="I262" s="231"/>
      <c r="J262" s="231"/>
      <c r="K262" s="231"/>
      <c r="L262" s="231"/>
      <c r="M262" s="231"/>
      <c r="N262" s="231"/>
      <c r="O262" s="231"/>
      <c r="P262" s="231"/>
      <c r="Q262" s="231"/>
      <c r="R262" s="231"/>
    </row>
    <row r="263" spans="1:18" ht="15.75" customHeight="1" x14ac:dyDescent="0.35">
      <c r="A263" s="198"/>
      <c r="B263" s="231"/>
      <c r="C263" s="232"/>
      <c r="D263" s="231"/>
      <c r="E263" s="231"/>
      <c r="F263" s="231"/>
      <c r="G263" s="231"/>
      <c r="H263" s="231"/>
      <c r="I263" s="231"/>
      <c r="J263" s="231"/>
      <c r="K263" s="231"/>
      <c r="L263" s="231"/>
      <c r="M263" s="231"/>
      <c r="N263" s="231"/>
      <c r="O263" s="231"/>
      <c r="P263" s="231"/>
      <c r="Q263" s="231"/>
      <c r="R263" s="231"/>
    </row>
    <row r="264" spans="1:18" ht="15.75" customHeight="1" x14ac:dyDescent="0.35">
      <c r="A264" s="198"/>
      <c r="B264" s="231"/>
      <c r="C264" s="232"/>
      <c r="D264" s="231"/>
      <c r="E264" s="231"/>
      <c r="F264" s="231"/>
      <c r="G264" s="231"/>
      <c r="H264" s="231"/>
      <c r="I264" s="231"/>
      <c r="J264" s="231"/>
      <c r="K264" s="231"/>
      <c r="L264" s="231"/>
      <c r="M264" s="231"/>
      <c r="N264" s="231"/>
      <c r="O264" s="231"/>
      <c r="P264" s="231"/>
      <c r="Q264" s="231"/>
      <c r="R264" s="231"/>
    </row>
    <row r="265" spans="1:18" ht="15.75" customHeight="1" x14ac:dyDescent="0.35">
      <c r="A265" s="198"/>
      <c r="B265" s="231"/>
      <c r="C265" s="232"/>
      <c r="D265" s="231"/>
      <c r="E265" s="231"/>
      <c r="F265" s="231"/>
      <c r="G265" s="231"/>
      <c r="H265" s="231"/>
      <c r="I265" s="231"/>
      <c r="J265" s="231"/>
      <c r="K265" s="231"/>
      <c r="L265" s="231"/>
      <c r="M265" s="231"/>
      <c r="N265" s="231"/>
      <c r="O265" s="231"/>
      <c r="P265" s="231"/>
      <c r="Q265" s="231"/>
      <c r="R265" s="231"/>
    </row>
    <row r="266" spans="1:18" ht="15.75" customHeight="1" x14ac:dyDescent="0.35">
      <c r="A266" s="198"/>
      <c r="B266" s="231"/>
      <c r="C266" s="232"/>
      <c r="D266" s="231"/>
      <c r="E266" s="231"/>
      <c r="F266" s="231"/>
      <c r="G266" s="231"/>
      <c r="H266" s="231"/>
      <c r="I266" s="231"/>
      <c r="J266" s="231"/>
      <c r="K266" s="231"/>
      <c r="L266" s="231"/>
      <c r="M266" s="231"/>
      <c r="N266" s="231"/>
      <c r="O266" s="231"/>
      <c r="P266" s="231"/>
      <c r="Q266" s="231"/>
      <c r="R266" s="231"/>
    </row>
    <row r="267" spans="1:18" ht="15.75" customHeight="1" x14ac:dyDescent="0.35">
      <c r="A267" s="198"/>
      <c r="B267" s="231"/>
      <c r="C267" s="232"/>
      <c r="D267" s="231"/>
      <c r="E267" s="231"/>
      <c r="F267" s="231"/>
      <c r="G267" s="231"/>
      <c r="H267" s="231"/>
      <c r="I267" s="231"/>
      <c r="J267" s="231"/>
      <c r="K267" s="231"/>
      <c r="L267" s="231"/>
      <c r="M267" s="231"/>
      <c r="N267" s="231"/>
      <c r="O267" s="231"/>
      <c r="P267" s="231"/>
      <c r="Q267" s="231"/>
      <c r="R267" s="231"/>
    </row>
    <row r="268" spans="1:18" ht="15.75" customHeight="1" x14ac:dyDescent="0.35">
      <c r="A268" s="198"/>
      <c r="B268" s="231"/>
      <c r="C268" s="232"/>
      <c r="D268" s="231"/>
      <c r="E268" s="231"/>
      <c r="F268" s="231"/>
      <c r="G268" s="231"/>
      <c r="H268" s="231"/>
      <c r="I268" s="231"/>
      <c r="J268" s="231"/>
      <c r="K268" s="231"/>
      <c r="L268" s="231"/>
      <c r="M268" s="231"/>
      <c r="N268" s="231"/>
      <c r="O268" s="231"/>
      <c r="P268" s="231"/>
      <c r="Q268" s="231"/>
      <c r="R268" s="231"/>
    </row>
    <row r="269" spans="1:18" ht="15.75" customHeight="1" x14ac:dyDescent="0.35">
      <c r="A269" s="198"/>
      <c r="B269" s="231"/>
      <c r="C269" s="232"/>
      <c r="D269" s="231"/>
      <c r="E269" s="231"/>
      <c r="F269" s="231"/>
      <c r="G269" s="231"/>
      <c r="H269" s="231"/>
      <c r="I269" s="231"/>
      <c r="J269" s="231"/>
      <c r="K269" s="231"/>
      <c r="L269" s="231"/>
      <c r="M269" s="231"/>
      <c r="N269" s="231"/>
      <c r="O269" s="231"/>
      <c r="P269" s="231"/>
      <c r="Q269" s="231"/>
      <c r="R269" s="231"/>
    </row>
    <row r="270" spans="1:18" ht="15.75" customHeight="1" x14ac:dyDescent="0.35">
      <c r="A270" s="198"/>
      <c r="B270" s="231"/>
      <c r="C270" s="232"/>
      <c r="D270" s="231"/>
      <c r="E270" s="231"/>
      <c r="F270" s="231"/>
      <c r="G270" s="231"/>
      <c r="H270" s="231"/>
      <c r="I270" s="231"/>
      <c r="J270" s="231"/>
      <c r="K270" s="231"/>
      <c r="L270" s="231"/>
      <c r="M270" s="231"/>
      <c r="N270" s="231"/>
      <c r="O270" s="231"/>
      <c r="P270" s="231"/>
      <c r="Q270" s="231"/>
      <c r="R270" s="231"/>
    </row>
    <row r="271" spans="1:18" ht="15.75" customHeight="1" x14ac:dyDescent="0.35">
      <c r="A271" s="198"/>
      <c r="B271" s="231"/>
      <c r="C271" s="232"/>
      <c r="D271" s="231"/>
      <c r="E271" s="231"/>
      <c r="F271" s="231"/>
      <c r="G271" s="231"/>
      <c r="H271" s="231"/>
      <c r="I271" s="231"/>
      <c r="J271" s="231"/>
      <c r="K271" s="231"/>
      <c r="L271" s="231"/>
      <c r="M271" s="231"/>
      <c r="N271" s="231"/>
      <c r="O271" s="231"/>
      <c r="P271" s="231"/>
      <c r="Q271" s="231"/>
      <c r="R271" s="231"/>
    </row>
    <row r="272" spans="1:18" ht="15.75" customHeight="1" x14ac:dyDescent="0.35">
      <c r="A272" s="198"/>
      <c r="B272" s="231"/>
      <c r="C272" s="232"/>
      <c r="D272" s="231"/>
      <c r="E272" s="231"/>
      <c r="F272" s="231"/>
      <c r="G272" s="231"/>
      <c r="H272" s="231"/>
      <c r="I272" s="231"/>
      <c r="J272" s="231"/>
      <c r="K272" s="231"/>
      <c r="L272" s="231"/>
      <c r="M272" s="231"/>
      <c r="N272" s="231"/>
      <c r="O272" s="231"/>
      <c r="P272" s="231"/>
      <c r="Q272" s="231"/>
      <c r="R272" s="231"/>
    </row>
    <row r="273" spans="1:18" ht="15.75" customHeight="1" x14ac:dyDescent="0.35">
      <c r="A273" s="198"/>
      <c r="B273" s="231"/>
      <c r="C273" s="232"/>
      <c r="D273" s="231"/>
      <c r="E273" s="231"/>
      <c r="F273" s="231"/>
      <c r="G273" s="231"/>
      <c r="H273" s="231"/>
      <c r="I273" s="231"/>
      <c r="J273" s="231"/>
      <c r="K273" s="231"/>
      <c r="L273" s="231"/>
      <c r="M273" s="231"/>
      <c r="N273" s="231"/>
      <c r="O273" s="231"/>
      <c r="P273" s="231"/>
      <c r="Q273" s="231"/>
      <c r="R273" s="231"/>
    </row>
    <row r="274" spans="1:18" ht="15.75" customHeight="1" x14ac:dyDescent="0.35">
      <c r="A274" s="198"/>
      <c r="B274" s="231"/>
      <c r="C274" s="232"/>
      <c r="D274" s="231"/>
      <c r="E274" s="231"/>
      <c r="F274" s="231"/>
      <c r="G274" s="231"/>
      <c r="H274" s="231"/>
      <c r="I274" s="231"/>
      <c r="J274" s="231"/>
      <c r="K274" s="231"/>
      <c r="L274" s="231"/>
      <c r="M274" s="231"/>
      <c r="N274" s="231"/>
      <c r="O274" s="231"/>
      <c r="P274" s="231"/>
      <c r="Q274" s="231"/>
      <c r="R274" s="231"/>
    </row>
    <row r="275" spans="1:18" ht="15.75" customHeight="1" x14ac:dyDescent="0.35">
      <c r="A275" s="198"/>
      <c r="B275" s="231"/>
      <c r="C275" s="232"/>
      <c r="D275" s="231"/>
      <c r="E275" s="231"/>
      <c r="F275" s="231"/>
      <c r="G275" s="231"/>
      <c r="H275" s="231"/>
      <c r="I275" s="231"/>
      <c r="J275" s="231"/>
      <c r="K275" s="231"/>
      <c r="L275" s="231"/>
      <c r="M275" s="231"/>
      <c r="N275" s="231"/>
      <c r="O275" s="231"/>
      <c r="P275" s="231"/>
      <c r="Q275" s="231"/>
      <c r="R275" s="231"/>
    </row>
    <row r="276" spans="1:18" ht="15.75" customHeight="1" x14ac:dyDescent="0.35">
      <c r="A276" s="198"/>
      <c r="B276" s="231"/>
      <c r="C276" s="232"/>
      <c r="D276" s="231"/>
      <c r="E276" s="231"/>
      <c r="F276" s="231"/>
      <c r="G276" s="231"/>
      <c r="H276" s="231"/>
      <c r="I276" s="231"/>
      <c r="J276" s="231"/>
      <c r="K276" s="231"/>
      <c r="L276" s="231"/>
      <c r="M276" s="231"/>
      <c r="N276" s="231"/>
      <c r="O276" s="231"/>
      <c r="P276" s="231"/>
      <c r="Q276" s="231"/>
      <c r="R276" s="231"/>
    </row>
    <row r="277" spans="1:18" ht="15.75" customHeight="1" x14ac:dyDescent="0.35">
      <c r="A277" s="198"/>
      <c r="B277" s="231"/>
      <c r="C277" s="232"/>
      <c r="D277" s="231"/>
      <c r="E277" s="231"/>
      <c r="F277" s="231"/>
      <c r="G277" s="231"/>
      <c r="H277" s="231"/>
      <c r="I277" s="231"/>
      <c r="J277" s="231"/>
      <c r="K277" s="231"/>
      <c r="L277" s="231"/>
      <c r="M277" s="231"/>
      <c r="N277" s="231"/>
      <c r="O277" s="231"/>
      <c r="P277" s="231"/>
      <c r="Q277" s="231"/>
      <c r="R277" s="231"/>
    </row>
    <row r="278" spans="1:18" ht="15.75" customHeight="1" x14ac:dyDescent="0.35">
      <c r="A278" s="198"/>
      <c r="B278" s="231"/>
      <c r="C278" s="232"/>
      <c r="D278" s="231"/>
      <c r="E278" s="231"/>
      <c r="F278" s="231"/>
      <c r="G278" s="231"/>
      <c r="H278" s="231"/>
      <c r="I278" s="231"/>
      <c r="J278" s="231"/>
      <c r="K278" s="231"/>
      <c r="L278" s="231"/>
      <c r="M278" s="231"/>
      <c r="N278" s="231"/>
      <c r="O278" s="231"/>
      <c r="P278" s="231"/>
      <c r="Q278" s="231"/>
      <c r="R278" s="231"/>
    </row>
    <row r="279" spans="1:18" ht="15.75" customHeight="1" x14ac:dyDescent="0.35">
      <c r="A279" s="198"/>
      <c r="B279" s="231"/>
      <c r="C279" s="232"/>
      <c r="D279" s="231"/>
      <c r="E279" s="231"/>
      <c r="F279" s="231"/>
      <c r="G279" s="231"/>
      <c r="H279" s="231"/>
      <c r="I279" s="231"/>
      <c r="J279" s="231"/>
      <c r="K279" s="231"/>
      <c r="L279" s="231"/>
      <c r="M279" s="231"/>
      <c r="N279" s="231"/>
      <c r="O279" s="231"/>
      <c r="P279" s="231"/>
      <c r="Q279" s="231"/>
      <c r="R279" s="231"/>
    </row>
    <row r="280" spans="1:18" ht="15.75" customHeight="1" x14ac:dyDescent="0.35">
      <c r="A280" s="198"/>
      <c r="B280" s="231"/>
      <c r="C280" s="232"/>
      <c r="D280" s="231"/>
      <c r="E280" s="231"/>
      <c r="F280" s="231"/>
      <c r="G280" s="231"/>
      <c r="H280" s="231"/>
      <c r="I280" s="231"/>
      <c r="J280" s="231"/>
      <c r="K280" s="231"/>
      <c r="L280" s="231"/>
      <c r="M280" s="231"/>
      <c r="N280" s="231"/>
      <c r="O280" s="231"/>
      <c r="P280" s="231"/>
      <c r="Q280" s="231"/>
      <c r="R280" s="231"/>
    </row>
    <row r="281" spans="1:18" ht="15.75" customHeight="1" x14ac:dyDescent="0.35">
      <c r="A281" s="198"/>
      <c r="B281" s="231"/>
      <c r="C281" s="232"/>
      <c r="D281" s="231"/>
      <c r="E281" s="231"/>
      <c r="F281" s="231"/>
      <c r="G281" s="231"/>
      <c r="H281" s="231"/>
      <c r="I281" s="231"/>
      <c r="J281" s="231"/>
      <c r="K281" s="231"/>
      <c r="L281" s="231"/>
      <c r="M281" s="231"/>
      <c r="N281" s="231"/>
      <c r="O281" s="231"/>
      <c r="P281" s="231"/>
      <c r="Q281" s="231"/>
      <c r="R281" s="231"/>
    </row>
    <row r="282" spans="1:18" ht="15.75" customHeight="1" x14ac:dyDescent="0.35">
      <c r="A282" s="198"/>
      <c r="B282" s="231"/>
      <c r="C282" s="232"/>
      <c r="D282" s="231"/>
      <c r="E282" s="231"/>
      <c r="F282" s="231"/>
      <c r="G282" s="231"/>
      <c r="H282" s="231"/>
      <c r="I282" s="231"/>
      <c r="J282" s="231"/>
      <c r="K282" s="231"/>
      <c r="L282" s="231"/>
      <c r="M282" s="231"/>
      <c r="N282" s="231"/>
      <c r="O282" s="231"/>
      <c r="P282" s="231"/>
      <c r="Q282" s="231"/>
      <c r="R282" s="231"/>
    </row>
    <row r="283" spans="1:18" ht="15.75" customHeight="1" x14ac:dyDescent="0.35">
      <c r="A283" s="198"/>
      <c r="B283" s="231"/>
      <c r="C283" s="232"/>
      <c r="D283" s="231"/>
      <c r="E283" s="231"/>
      <c r="F283" s="231"/>
      <c r="G283" s="231"/>
      <c r="H283" s="231"/>
      <c r="I283" s="231"/>
      <c r="J283" s="231"/>
      <c r="K283" s="231"/>
      <c r="L283" s="231"/>
      <c r="M283" s="231"/>
      <c r="N283" s="231"/>
      <c r="O283" s="231"/>
      <c r="P283" s="231"/>
      <c r="Q283" s="231"/>
      <c r="R283" s="231"/>
    </row>
    <row r="284" spans="1:18" ht="15.75" customHeight="1" x14ac:dyDescent="0.35">
      <c r="A284" s="198"/>
      <c r="B284" s="231"/>
      <c r="C284" s="232"/>
      <c r="D284" s="231"/>
      <c r="E284" s="231"/>
      <c r="F284" s="231"/>
      <c r="G284" s="231"/>
      <c r="H284" s="231"/>
      <c r="I284" s="231"/>
      <c r="J284" s="231"/>
      <c r="K284" s="231"/>
      <c r="L284" s="231"/>
      <c r="M284" s="231"/>
      <c r="N284" s="231"/>
      <c r="O284" s="231"/>
      <c r="P284" s="231"/>
      <c r="Q284" s="231"/>
      <c r="R284" s="231"/>
    </row>
    <row r="285" spans="1:18" ht="15.75" customHeight="1" x14ac:dyDescent="0.35">
      <c r="A285" s="198"/>
      <c r="B285" s="231"/>
      <c r="C285" s="232"/>
      <c r="D285" s="231"/>
      <c r="E285" s="231"/>
      <c r="F285" s="231"/>
      <c r="G285" s="231"/>
      <c r="H285" s="231"/>
      <c r="I285" s="231"/>
      <c r="J285" s="231"/>
      <c r="K285" s="231"/>
      <c r="L285" s="231"/>
      <c r="M285" s="231"/>
      <c r="N285" s="231"/>
      <c r="O285" s="231"/>
      <c r="P285" s="231"/>
      <c r="Q285" s="231"/>
      <c r="R285" s="231"/>
    </row>
    <row r="286" spans="1:18" ht="15.75" customHeight="1" x14ac:dyDescent="0.35">
      <c r="A286" s="198"/>
      <c r="B286" s="231"/>
      <c r="C286" s="232"/>
      <c r="D286" s="231"/>
      <c r="E286" s="231"/>
      <c r="F286" s="231"/>
      <c r="G286" s="231"/>
      <c r="H286" s="231"/>
      <c r="I286" s="231"/>
      <c r="J286" s="231"/>
      <c r="K286" s="231"/>
      <c r="L286" s="231"/>
      <c r="M286" s="231"/>
      <c r="N286" s="231"/>
      <c r="O286" s="231"/>
      <c r="P286" s="231"/>
      <c r="Q286" s="231"/>
      <c r="R286" s="231"/>
    </row>
    <row r="287" spans="1:18" ht="15.75" customHeight="1" x14ac:dyDescent="0.35">
      <c r="A287" s="198"/>
      <c r="B287" s="231"/>
      <c r="C287" s="232"/>
      <c r="D287" s="231"/>
      <c r="E287" s="231"/>
      <c r="F287" s="231"/>
      <c r="G287" s="231"/>
      <c r="H287" s="231"/>
      <c r="I287" s="231"/>
      <c r="J287" s="231"/>
      <c r="K287" s="231"/>
      <c r="L287" s="231"/>
      <c r="M287" s="231"/>
      <c r="N287" s="231"/>
      <c r="O287" s="231"/>
      <c r="P287" s="231"/>
      <c r="Q287" s="231"/>
      <c r="R287" s="231"/>
    </row>
    <row r="288" spans="1:18" ht="15.75" customHeight="1" x14ac:dyDescent="0.35">
      <c r="A288" s="198"/>
      <c r="B288" s="231"/>
      <c r="C288" s="232"/>
      <c r="D288" s="231"/>
      <c r="E288" s="231"/>
      <c r="F288" s="231"/>
      <c r="G288" s="231"/>
      <c r="H288" s="231"/>
      <c r="I288" s="231"/>
      <c r="J288" s="231"/>
      <c r="K288" s="231"/>
      <c r="L288" s="231"/>
      <c r="M288" s="231"/>
      <c r="N288" s="231"/>
      <c r="O288" s="231"/>
      <c r="P288" s="231"/>
      <c r="Q288" s="231"/>
      <c r="R288" s="231"/>
    </row>
    <row r="289" spans="1:18" ht="15.75" customHeight="1" x14ac:dyDescent="0.35">
      <c r="A289" s="198"/>
      <c r="B289" s="231"/>
      <c r="C289" s="232"/>
      <c r="D289" s="231"/>
      <c r="E289" s="231"/>
      <c r="F289" s="231"/>
      <c r="G289" s="231"/>
      <c r="H289" s="231"/>
      <c r="I289" s="231"/>
      <c r="J289" s="231"/>
      <c r="K289" s="231"/>
      <c r="L289" s="231"/>
      <c r="M289" s="231"/>
      <c r="N289" s="231"/>
      <c r="O289" s="231"/>
      <c r="P289" s="231"/>
      <c r="Q289" s="231"/>
      <c r="R289" s="231"/>
    </row>
    <row r="290" spans="1:18" ht="15.75" customHeight="1" x14ac:dyDescent="0.35">
      <c r="A290" s="198"/>
      <c r="B290" s="231"/>
      <c r="C290" s="232"/>
      <c r="D290" s="231"/>
      <c r="E290" s="231"/>
      <c r="F290" s="231"/>
      <c r="G290" s="231"/>
      <c r="H290" s="231"/>
      <c r="I290" s="231"/>
      <c r="J290" s="231"/>
      <c r="K290" s="231"/>
      <c r="L290" s="231"/>
      <c r="M290" s="231"/>
      <c r="N290" s="231"/>
      <c r="O290" s="231"/>
      <c r="P290" s="231"/>
      <c r="Q290" s="231"/>
      <c r="R290" s="231"/>
    </row>
    <row r="291" spans="1:18" ht="15.75" customHeight="1" x14ac:dyDescent="0.35">
      <c r="A291" s="198"/>
      <c r="B291" s="231"/>
      <c r="C291" s="232"/>
      <c r="D291" s="231"/>
      <c r="E291" s="231"/>
      <c r="F291" s="231"/>
      <c r="G291" s="231"/>
      <c r="H291" s="231"/>
      <c r="I291" s="231"/>
      <c r="J291" s="231"/>
      <c r="K291" s="231"/>
      <c r="L291" s="231"/>
      <c r="M291" s="231"/>
      <c r="N291" s="231"/>
      <c r="O291" s="231"/>
      <c r="P291" s="231"/>
      <c r="Q291" s="231"/>
      <c r="R291" s="231"/>
    </row>
    <row r="292" spans="1:18" ht="15.75" customHeight="1" x14ac:dyDescent="0.35">
      <c r="A292" s="198"/>
      <c r="B292" s="231"/>
      <c r="C292" s="232"/>
      <c r="D292" s="231"/>
      <c r="E292" s="231"/>
      <c r="F292" s="231"/>
      <c r="G292" s="231"/>
      <c r="H292" s="231"/>
      <c r="I292" s="231"/>
      <c r="J292" s="231"/>
      <c r="K292" s="231"/>
      <c r="L292" s="231"/>
      <c r="M292" s="231"/>
      <c r="N292" s="231"/>
      <c r="O292" s="231"/>
      <c r="P292" s="231"/>
      <c r="Q292" s="231"/>
      <c r="R292" s="231"/>
    </row>
    <row r="293" spans="1:18" ht="15.75" customHeight="1" x14ac:dyDescent="0.35">
      <c r="A293" s="198"/>
      <c r="B293" s="231"/>
      <c r="C293" s="232"/>
      <c r="D293" s="231"/>
      <c r="E293" s="231"/>
      <c r="F293" s="231"/>
      <c r="G293" s="231"/>
      <c r="H293" s="231"/>
      <c r="I293" s="231"/>
      <c r="J293" s="231"/>
      <c r="K293" s="231"/>
      <c r="L293" s="231"/>
      <c r="M293" s="231"/>
      <c r="N293" s="231"/>
      <c r="O293" s="231"/>
      <c r="P293" s="231"/>
      <c r="Q293" s="231"/>
      <c r="R293" s="231"/>
    </row>
    <row r="294" spans="1:18" ht="15.75" customHeight="1" x14ac:dyDescent="0.35">
      <c r="A294" s="198"/>
      <c r="B294" s="231"/>
      <c r="C294" s="232"/>
      <c r="D294" s="231"/>
      <c r="E294" s="231"/>
      <c r="F294" s="231"/>
      <c r="G294" s="231"/>
      <c r="H294" s="231"/>
      <c r="I294" s="231"/>
      <c r="J294" s="231"/>
      <c r="K294" s="231"/>
      <c r="L294" s="231"/>
      <c r="M294" s="231"/>
      <c r="N294" s="231"/>
      <c r="O294" s="231"/>
      <c r="P294" s="231"/>
      <c r="Q294" s="231"/>
      <c r="R294" s="231"/>
    </row>
    <row r="295" spans="1:18" ht="15.75" customHeight="1" x14ac:dyDescent="0.35">
      <c r="A295" s="198"/>
      <c r="B295" s="231"/>
      <c r="C295" s="232"/>
      <c r="D295" s="231"/>
      <c r="E295" s="231"/>
      <c r="F295" s="231"/>
      <c r="G295" s="231"/>
      <c r="H295" s="231"/>
      <c r="I295" s="231"/>
      <c r="J295" s="231"/>
      <c r="K295" s="231"/>
      <c r="L295" s="231"/>
      <c r="M295" s="231"/>
      <c r="N295" s="231"/>
      <c r="O295" s="231"/>
      <c r="P295" s="231"/>
      <c r="Q295" s="231"/>
      <c r="R295" s="231"/>
    </row>
    <row r="296" spans="1:18" ht="15.75" customHeight="1" x14ac:dyDescent="0.35">
      <c r="A296" s="198"/>
      <c r="B296" s="231"/>
      <c r="C296" s="232"/>
      <c r="D296" s="231"/>
      <c r="E296" s="231"/>
      <c r="F296" s="231"/>
      <c r="G296" s="231"/>
      <c r="H296" s="231"/>
      <c r="I296" s="231"/>
      <c r="J296" s="231"/>
      <c r="K296" s="231"/>
      <c r="L296" s="231"/>
      <c r="M296" s="231"/>
      <c r="N296" s="231"/>
      <c r="O296" s="231"/>
      <c r="P296" s="231"/>
      <c r="Q296" s="231"/>
      <c r="R296" s="231"/>
    </row>
    <row r="297" spans="1:18" ht="15.75" customHeight="1" x14ac:dyDescent="0.35">
      <c r="A297" s="198"/>
      <c r="B297" s="231"/>
      <c r="C297" s="232"/>
      <c r="D297" s="231"/>
      <c r="E297" s="231"/>
      <c r="F297" s="231"/>
      <c r="G297" s="231"/>
      <c r="H297" s="231"/>
      <c r="I297" s="231"/>
      <c r="J297" s="231"/>
      <c r="K297" s="231"/>
      <c r="L297" s="231"/>
      <c r="M297" s="231"/>
      <c r="N297" s="231"/>
      <c r="O297" s="231"/>
      <c r="P297" s="231"/>
      <c r="Q297" s="231"/>
      <c r="R297" s="231"/>
    </row>
    <row r="298" spans="1:18" ht="15.75" customHeight="1" x14ac:dyDescent="0.35">
      <c r="A298" s="198"/>
      <c r="B298" s="231"/>
      <c r="C298" s="232"/>
      <c r="D298" s="231"/>
      <c r="E298" s="231"/>
      <c r="F298" s="231"/>
      <c r="G298" s="231"/>
      <c r="H298" s="231"/>
      <c r="I298" s="231"/>
      <c r="J298" s="231"/>
      <c r="K298" s="231"/>
      <c r="L298" s="231"/>
      <c r="M298" s="231"/>
      <c r="N298" s="231"/>
      <c r="O298" s="231"/>
      <c r="P298" s="231"/>
      <c r="Q298" s="231"/>
      <c r="R298" s="231"/>
    </row>
    <row r="299" spans="1:18" ht="15.75" customHeight="1" x14ac:dyDescent="0.35">
      <c r="A299" s="198"/>
      <c r="B299" s="231"/>
      <c r="C299" s="232"/>
      <c r="D299" s="231"/>
      <c r="E299" s="231"/>
      <c r="F299" s="231"/>
      <c r="G299" s="231"/>
      <c r="H299" s="231"/>
      <c r="I299" s="231"/>
      <c r="J299" s="231"/>
      <c r="K299" s="231"/>
      <c r="L299" s="231"/>
      <c r="M299" s="231"/>
      <c r="N299" s="231"/>
      <c r="O299" s="231"/>
      <c r="P299" s="231"/>
      <c r="Q299" s="231"/>
      <c r="R299" s="231"/>
    </row>
    <row r="300" spans="1:18" ht="15.75" customHeight="1" x14ac:dyDescent="0.35">
      <c r="A300" s="198"/>
      <c r="B300" s="231"/>
      <c r="C300" s="232"/>
      <c r="D300" s="231"/>
      <c r="E300" s="231"/>
      <c r="F300" s="231"/>
      <c r="G300" s="231"/>
      <c r="H300" s="231"/>
      <c r="I300" s="231"/>
      <c r="J300" s="231"/>
      <c r="K300" s="231"/>
      <c r="L300" s="231"/>
      <c r="M300" s="231"/>
      <c r="N300" s="231"/>
      <c r="O300" s="231"/>
      <c r="P300" s="231"/>
      <c r="Q300" s="231"/>
      <c r="R300" s="231"/>
    </row>
    <row r="301" spans="1:18" ht="15.75" customHeight="1" x14ac:dyDescent="0.35">
      <c r="A301" s="198"/>
      <c r="B301" s="231"/>
      <c r="C301" s="232"/>
      <c r="D301" s="231"/>
      <c r="E301" s="231"/>
      <c r="F301" s="231"/>
      <c r="G301" s="231"/>
      <c r="H301" s="231"/>
      <c r="I301" s="231"/>
      <c r="J301" s="231"/>
      <c r="K301" s="231"/>
      <c r="L301" s="231"/>
      <c r="M301" s="231"/>
      <c r="N301" s="231"/>
      <c r="O301" s="231"/>
      <c r="P301" s="231"/>
      <c r="Q301" s="231"/>
      <c r="R301" s="231"/>
    </row>
    <row r="302" spans="1:18" ht="15.75" customHeight="1" x14ac:dyDescent="0.35">
      <c r="A302" s="198"/>
      <c r="B302" s="231"/>
      <c r="C302" s="232"/>
      <c r="D302" s="231"/>
      <c r="E302" s="231"/>
      <c r="F302" s="231"/>
      <c r="G302" s="231"/>
      <c r="H302" s="231"/>
      <c r="I302" s="231"/>
      <c r="J302" s="231"/>
      <c r="K302" s="231"/>
      <c r="L302" s="231"/>
      <c r="M302" s="231"/>
      <c r="N302" s="231"/>
      <c r="O302" s="231"/>
      <c r="P302" s="231"/>
      <c r="Q302" s="231"/>
      <c r="R302" s="231"/>
    </row>
    <row r="303" spans="1:18" ht="15.75" customHeight="1" x14ac:dyDescent="0.35">
      <c r="A303" s="198"/>
      <c r="B303" s="231"/>
      <c r="C303" s="232"/>
      <c r="D303" s="231"/>
      <c r="E303" s="231"/>
      <c r="F303" s="231"/>
      <c r="G303" s="231"/>
      <c r="H303" s="231"/>
      <c r="I303" s="231"/>
      <c r="J303" s="231"/>
      <c r="K303" s="231"/>
      <c r="L303" s="231"/>
      <c r="M303" s="231"/>
      <c r="N303" s="231"/>
      <c r="O303" s="231"/>
      <c r="P303" s="231"/>
      <c r="Q303" s="231"/>
      <c r="R303" s="231"/>
    </row>
    <row r="304" spans="1:18" ht="15.75" customHeight="1" x14ac:dyDescent="0.35">
      <c r="A304" s="198"/>
      <c r="B304" s="231"/>
      <c r="C304" s="232"/>
      <c r="D304" s="231"/>
      <c r="E304" s="231"/>
      <c r="F304" s="231"/>
      <c r="G304" s="231"/>
      <c r="H304" s="231"/>
      <c r="I304" s="231"/>
      <c r="J304" s="231"/>
      <c r="K304" s="231"/>
      <c r="L304" s="231"/>
      <c r="M304" s="231"/>
      <c r="N304" s="231"/>
      <c r="O304" s="231"/>
      <c r="P304" s="231"/>
      <c r="Q304" s="231"/>
      <c r="R304" s="231"/>
    </row>
    <row r="305" spans="1:18" ht="15.75" customHeight="1" x14ac:dyDescent="0.35">
      <c r="A305" s="198"/>
      <c r="B305" s="231"/>
      <c r="C305" s="232"/>
      <c r="D305" s="231"/>
      <c r="E305" s="231"/>
      <c r="F305" s="231"/>
      <c r="G305" s="231"/>
      <c r="H305" s="231"/>
      <c r="I305" s="231"/>
      <c r="J305" s="231"/>
      <c r="K305" s="231"/>
      <c r="L305" s="231"/>
      <c r="M305" s="231"/>
      <c r="N305" s="231"/>
      <c r="O305" s="231"/>
      <c r="P305" s="231"/>
      <c r="Q305" s="231"/>
      <c r="R305" s="231"/>
    </row>
    <row r="306" spans="1:18" ht="15.75" customHeight="1" x14ac:dyDescent="0.35">
      <c r="A306" s="198"/>
      <c r="B306" s="231"/>
      <c r="C306" s="232"/>
      <c r="D306" s="231"/>
      <c r="E306" s="231"/>
      <c r="F306" s="231"/>
      <c r="G306" s="231"/>
      <c r="H306" s="231"/>
      <c r="I306" s="231"/>
      <c r="J306" s="231"/>
      <c r="K306" s="231"/>
      <c r="L306" s="231"/>
      <c r="M306" s="231"/>
      <c r="N306" s="231"/>
      <c r="O306" s="231"/>
      <c r="P306" s="231"/>
      <c r="Q306" s="231"/>
      <c r="R306" s="231"/>
    </row>
    <row r="307" spans="1:18" ht="15.75" customHeight="1" x14ac:dyDescent="0.35">
      <c r="A307" s="198"/>
      <c r="B307" s="231"/>
      <c r="C307" s="232"/>
      <c r="D307" s="231"/>
      <c r="E307" s="231"/>
      <c r="F307" s="231"/>
      <c r="G307" s="231"/>
      <c r="H307" s="231"/>
      <c r="I307" s="231"/>
      <c r="J307" s="231"/>
      <c r="K307" s="231"/>
      <c r="L307" s="231"/>
      <c r="M307" s="231"/>
      <c r="N307" s="231"/>
      <c r="O307" s="231"/>
      <c r="P307" s="231"/>
      <c r="Q307" s="231"/>
      <c r="R307" s="231"/>
    </row>
    <row r="308" spans="1:18" ht="15.75" customHeight="1" x14ac:dyDescent="0.35">
      <c r="A308" s="198"/>
      <c r="B308" s="231"/>
      <c r="C308" s="232"/>
      <c r="D308" s="231"/>
      <c r="E308" s="231"/>
      <c r="F308" s="231"/>
      <c r="G308" s="231"/>
      <c r="H308" s="231"/>
      <c r="I308" s="231"/>
      <c r="J308" s="231"/>
      <c r="K308" s="231"/>
      <c r="L308" s="231"/>
      <c r="M308" s="231"/>
      <c r="N308" s="231"/>
      <c r="O308" s="231"/>
      <c r="P308" s="231"/>
      <c r="Q308" s="231"/>
      <c r="R308" s="231"/>
    </row>
    <row r="309" spans="1:18" ht="15.75" customHeight="1" x14ac:dyDescent="0.35">
      <c r="A309" s="198"/>
      <c r="B309" s="231"/>
      <c r="C309" s="232"/>
      <c r="D309" s="231"/>
      <c r="E309" s="231"/>
      <c r="F309" s="231"/>
      <c r="G309" s="231"/>
      <c r="H309" s="231"/>
      <c r="I309" s="231"/>
      <c r="J309" s="231"/>
      <c r="K309" s="231"/>
      <c r="L309" s="231"/>
      <c r="M309" s="231"/>
      <c r="N309" s="231"/>
      <c r="O309" s="231"/>
      <c r="P309" s="231"/>
      <c r="Q309" s="231"/>
      <c r="R309" s="231"/>
    </row>
    <row r="310" spans="1:18" ht="15.75" customHeight="1" x14ac:dyDescent="0.35">
      <c r="A310" s="198"/>
      <c r="B310" s="231"/>
      <c r="C310" s="232"/>
      <c r="D310" s="231"/>
      <c r="E310" s="231"/>
      <c r="F310" s="231"/>
      <c r="G310" s="231"/>
      <c r="H310" s="231"/>
      <c r="I310" s="231"/>
      <c r="J310" s="231"/>
      <c r="K310" s="231"/>
      <c r="L310" s="231"/>
      <c r="M310" s="231"/>
      <c r="N310" s="231"/>
      <c r="O310" s="231"/>
      <c r="P310" s="231"/>
      <c r="Q310" s="231"/>
      <c r="R310" s="231"/>
    </row>
    <row r="311" spans="1:18" ht="15.75" customHeight="1" x14ac:dyDescent="0.35">
      <c r="A311" s="198"/>
      <c r="B311" s="231"/>
      <c r="C311" s="232"/>
      <c r="D311" s="231"/>
      <c r="E311" s="231"/>
      <c r="F311" s="231"/>
      <c r="G311" s="231"/>
      <c r="H311" s="231"/>
      <c r="I311" s="231"/>
      <c r="J311" s="231"/>
      <c r="K311" s="231"/>
      <c r="L311" s="231"/>
      <c r="M311" s="231"/>
      <c r="N311" s="231"/>
      <c r="O311" s="231"/>
      <c r="P311" s="231"/>
      <c r="Q311" s="231"/>
      <c r="R311" s="231"/>
    </row>
    <row r="312" spans="1:18" ht="15.75" customHeight="1" x14ac:dyDescent="0.35">
      <c r="A312" s="198"/>
      <c r="B312" s="231"/>
      <c r="C312" s="232"/>
      <c r="D312" s="231"/>
      <c r="E312" s="231"/>
      <c r="F312" s="231"/>
      <c r="G312" s="231"/>
      <c r="H312" s="231"/>
      <c r="I312" s="231"/>
      <c r="J312" s="231"/>
      <c r="K312" s="231"/>
      <c r="L312" s="231"/>
      <c r="M312" s="231"/>
      <c r="N312" s="231"/>
      <c r="O312" s="231"/>
      <c r="P312" s="231"/>
      <c r="Q312" s="231"/>
      <c r="R312" s="231"/>
    </row>
    <row r="313" spans="1:18" ht="15.75" customHeight="1" x14ac:dyDescent="0.35">
      <c r="A313" s="198"/>
      <c r="B313" s="231"/>
      <c r="C313" s="232"/>
      <c r="D313" s="231"/>
      <c r="E313" s="231"/>
      <c r="F313" s="231"/>
      <c r="G313" s="231"/>
      <c r="H313" s="231"/>
      <c r="I313" s="231"/>
      <c r="J313" s="231"/>
      <c r="K313" s="231"/>
      <c r="L313" s="231"/>
      <c r="M313" s="231"/>
      <c r="N313" s="231"/>
      <c r="O313" s="231"/>
      <c r="P313" s="231"/>
      <c r="Q313" s="231"/>
      <c r="R313" s="231"/>
    </row>
    <row r="314" spans="1:18" ht="15.75" customHeight="1" x14ac:dyDescent="0.35">
      <c r="A314" s="198"/>
      <c r="B314" s="231"/>
      <c r="C314" s="232"/>
      <c r="D314" s="231"/>
      <c r="E314" s="231"/>
      <c r="F314" s="231"/>
      <c r="G314" s="231"/>
      <c r="H314" s="231"/>
      <c r="I314" s="231"/>
      <c r="J314" s="231"/>
      <c r="K314" s="231"/>
      <c r="L314" s="231"/>
      <c r="M314" s="231"/>
      <c r="N314" s="231"/>
      <c r="O314" s="231"/>
      <c r="P314" s="231"/>
      <c r="Q314" s="231"/>
      <c r="R314" s="231"/>
    </row>
    <row r="315" spans="1:18" ht="15.75" customHeight="1" x14ac:dyDescent="0.35">
      <c r="A315" s="198"/>
      <c r="B315" s="231"/>
      <c r="C315" s="232"/>
      <c r="D315" s="231"/>
      <c r="E315" s="231"/>
      <c r="F315" s="231"/>
      <c r="G315" s="231"/>
      <c r="H315" s="231"/>
      <c r="I315" s="231"/>
      <c r="J315" s="231"/>
      <c r="K315" s="231"/>
      <c r="L315" s="231"/>
      <c r="M315" s="231"/>
      <c r="N315" s="231"/>
      <c r="O315" s="231"/>
      <c r="P315" s="231"/>
      <c r="Q315" s="231"/>
      <c r="R315" s="231"/>
    </row>
    <row r="316" spans="1:18" ht="15.75" customHeight="1" x14ac:dyDescent="0.35">
      <c r="A316" s="198"/>
      <c r="B316" s="231"/>
      <c r="C316" s="232"/>
      <c r="D316" s="231"/>
      <c r="E316" s="231"/>
      <c r="F316" s="231"/>
      <c r="G316" s="231"/>
      <c r="H316" s="231"/>
      <c r="I316" s="231"/>
      <c r="J316" s="231"/>
      <c r="K316" s="231"/>
      <c r="L316" s="231"/>
      <c r="M316" s="231"/>
      <c r="N316" s="231"/>
      <c r="O316" s="231"/>
      <c r="P316" s="231"/>
      <c r="Q316" s="231"/>
      <c r="R316" s="231"/>
    </row>
    <row r="317" spans="1:18" ht="15.75" customHeight="1" x14ac:dyDescent="0.35">
      <c r="A317" s="198"/>
      <c r="B317" s="231"/>
      <c r="C317" s="232"/>
      <c r="D317" s="231"/>
      <c r="E317" s="231"/>
      <c r="F317" s="231"/>
      <c r="G317" s="231"/>
      <c r="H317" s="231"/>
      <c r="I317" s="231"/>
      <c r="J317" s="231"/>
      <c r="K317" s="231"/>
      <c r="L317" s="231"/>
      <c r="M317" s="231"/>
      <c r="N317" s="231"/>
      <c r="O317" s="231"/>
      <c r="P317" s="231"/>
      <c r="Q317" s="231"/>
      <c r="R317" s="231"/>
    </row>
    <row r="318" spans="1:18" ht="15.75" customHeight="1" x14ac:dyDescent="0.35">
      <c r="A318" s="198"/>
      <c r="B318" s="231"/>
      <c r="C318" s="232"/>
      <c r="D318" s="231"/>
      <c r="E318" s="231"/>
      <c r="F318" s="231"/>
      <c r="G318" s="231"/>
      <c r="H318" s="231"/>
      <c r="I318" s="231"/>
      <c r="J318" s="231"/>
      <c r="K318" s="231"/>
      <c r="L318" s="231"/>
      <c r="M318" s="231"/>
      <c r="N318" s="231"/>
      <c r="O318" s="231"/>
      <c r="P318" s="231"/>
      <c r="Q318" s="231"/>
      <c r="R318" s="231"/>
    </row>
    <row r="319" spans="1:18" ht="15.75" customHeight="1" x14ac:dyDescent="0.35">
      <c r="A319" s="198"/>
      <c r="B319" s="231"/>
      <c r="C319" s="232"/>
      <c r="D319" s="231"/>
      <c r="E319" s="231"/>
      <c r="F319" s="231"/>
      <c r="G319" s="231"/>
      <c r="H319" s="231"/>
      <c r="I319" s="231"/>
      <c r="J319" s="231"/>
      <c r="K319" s="231"/>
      <c r="L319" s="231"/>
      <c r="M319" s="231"/>
      <c r="N319" s="231"/>
      <c r="O319" s="231"/>
      <c r="P319" s="231"/>
      <c r="Q319" s="231"/>
      <c r="R319" s="231"/>
    </row>
    <row r="320" spans="1:18" ht="15.75" customHeight="1" x14ac:dyDescent="0.35">
      <c r="A320" s="198"/>
      <c r="B320" s="231"/>
      <c r="C320" s="232"/>
      <c r="D320" s="231"/>
      <c r="E320" s="231"/>
      <c r="F320" s="231"/>
      <c r="G320" s="231"/>
      <c r="H320" s="231"/>
      <c r="I320" s="231"/>
      <c r="J320" s="231"/>
      <c r="K320" s="231"/>
      <c r="L320" s="231"/>
      <c r="M320" s="231"/>
      <c r="N320" s="231"/>
      <c r="O320" s="231"/>
      <c r="P320" s="231"/>
      <c r="Q320" s="231"/>
      <c r="R320" s="231"/>
    </row>
    <row r="321" spans="1:18" ht="15.75" customHeight="1" x14ac:dyDescent="0.35">
      <c r="A321" s="198"/>
      <c r="B321" s="231"/>
      <c r="C321" s="232"/>
      <c r="D321" s="231"/>
      <c r="E321" s="231"/>
      <c r="F321" s="231"/>
      <c r="G321" s="231"/>
      <c r="H321" s="231"/>
      <c r="I321" s="231"/>
      <c r="J321" s="231"/>
      <c r="K321" s="231"/>
      <c r="L321" s="231"/>
      <c r="M321" s="231"/>
      <c r="N321" s="231"/>
      <c r="O321" s="231"/>
      <c r="P321" s="231"/>
      <c r="Q321" s="231"/>
      <c r="R321" s="231"/>
    </row>
    <row r="322" spans="1:18" ht="15.75" customHeight="1" x14ac:dyDescent="0.35">
      <c r="A322" s="198"/>
      <c r="B322" s="231"/>
      <c r="C322" s="232"/>
      <c r="D322" s="231"/>
      <c r="E322" s="231"/>
      <c r="F322" s="231"/>
      <c r="G322" s="231"/>
      <c r="H322" s="231"/>
      <c r="I322" s="231"/>
      <c r="J322" s="231"/>
      <c r="K322" s="231"/>
      <c r="L322" s="231"/>
      <c r="M322" s="231"/>
      <c r="N322" s="231"/>
      <c r="O322" s="231"/>
      <c r="P322" s="231"/>
      <c r="Q322" s="231"/>
      <c r="R322" s="231"/>
    </row>
    <row r="323" spans="1:18" ht="15.75" customHeight="1" x14ac:dyDescent="0.35">
      <c r="A323" s="198"/>
      <c r="B323" s="231"/>
      <c r="C323" s="232"/>
      <c r="D323" s="231"/>
      <c r="E323" s="231"/>
      <c r="F323" s="231"/>
      <c r="G323" s="231"/>
      <c r="H323" s="231"/>
      <c r="I323" s="231"/>
      <c r="J323" s="231"/>
      <c r="K323" s="231"/>
      <c r="L323" s="231"/>
      <c r="M323" s="231"/>
      <c r="N323" s="231"/>
      <c r="O323" s="231"/>
      <c r="P323" s="231"/>
      <c r="Q323" s="231"/>
      <c r="R323" s="231"/>
    </row>
    <row r="324" spans="1:18" ht="15.75" customHeight="1" x14ac:dyDescent="0.35">
      <c r="A324" s="198"/>
      <c r="B324" s="231"/>
      <c r="C324" s="232"/>
      <c r="D324" s="231"/>
      <c r="E324" s="231"/>
      <c r="F324" s="231"/>
      <c r="G324" s="231"/>
      <c r="H324" s="231"/>
      <c r="I324" s="231"/>
      <c r="J324" s="231"/>
      <c r="K324" s="231"/>
      <c r="L324" s="231"/>
      <c r="M324" s="231"/>
      <c r="N324" s="231"/>
      <c r="O324" s="231"/>
      <c r="P324" s="231"/>
      <c r="Q324" s="231"/>
      <c r="R324" s="231"/>
    </row>
    <row r="325" spans="1:18" ht="15.75" customHeight="1" x14ac:dyDescent="0.35">
      <c r="A325" s="198"/>
      <c r="B325" s="231"/>
      <c r="C325" s="232"/>
      <c r="D325" s="231"/>
      <c r="E325" s="231"/>
      <c r="F325" s="231"/>
      <c r="G325" s="231"/>
      <c r="H325" s="231"/>
      <c r="I325" s="231"/>
      <c r="J325" s="231"/>
      <c r="K325" s="231"/>
      <c r="L325" s="231"/>
      <c r="M325" s="231"/>
      <c r="N325" s="231"/>
      <c r="O325" s="231"/>
      <c r="P325" s="231"/>
      <c r="Q325" s="231"/>
      <c r="R325" s="231"/>
    </row>
    <row r="326" spans="1:18" ht="15.75" customHeight="1" x14ac:dyDescent="0.35">
      <c r="A326" s="198"/>
      <c r="B326" s="231"/>
      <c r="C326" s="232"/>
      <c r="D326" s="231"/>
      <c r="E326" s="231"/>
      <c r="F326" s="231"/>
      <c r="G326" s="231"/>
      <c r="H326" s="231"/>
      <c r="I326" s="231"/>
      <c r="J326" s="231"/>
      <c r="K326" s="231"/>
      <c r="L326" s="231"/>
      <c r="M326" s="231"/>
      <c r="N326" s="231"/>
      <c r="O326" s="231"/>
      <c r="P326" s="231"/>
      <c r="Q326" s="231"/>
      <c r="R326" s="231"/>
    </row>
    <row r="327" spans="1:18" ht="15.75" customHeight="1" x14ac:dyDescent="0.35">
      <c r="A327" s="198"/>
      <c r="B327" s="231"/>
      <c r="C327" s="232"/>
      <c r="D327" s="231"/>
      <c r="E327" s="231"/>
      <c r="F327" s="231"/>
      <c r="G327" s="231"/>
      <c r="H327" s="231"/>
      <c r="I327" s="231"/>
      <c r="J327" s="231"/>
      <c r="K327" s="231"/>
      <c r="L327" s="231"/>
      <c r="M327" s="231"/>
      <c r="N327" s="231"/>
      <c r="O327" s="231"/>
      <c r="P327" s="231"/>
      <c r="Q327" s="231"/>
      <c r="R327" s="231"/>
    </row>
    <row r="328" spans="1:18" ht="15.75" customHeight="1" x14ac:dyDescent="0.35">
      <c r="A328" s="198"/>
      <c r="B328" s="231"/>
      <c r="C328" s="232"/>
      <c r="D328" s="231"/>
      <c r="E328" s="231"/>
      <c r="F328" s="231"/>
      <c r="G328" s="231"/>
      <c r="H328" s="231"/>
      <c r="I328" s="231"/>
      <c r="J328" s="231"/>
      <c r="K328" s="231"/>
      <c r="L328" s="231"/>
      <c r="M328" s="231"/>
      <c r="N328" s="231"/>
      <c r="O328" s="231"/>
      <c r="P328" s="231"/>
      <c r="Q328" s="231"/>
      <c r="R328" s="231"/>
    </row>
    <row r="329" spans="1:18" ht="15.75" customHeight="1" x14ac:dyDescent="0.35">
      <c r="A329" s="198"/>
      <c r="B329" s="231"/>
      <c r="C329" s="232"/>
      <c r="D329" s="231"/>
      <c r="E329" s="231"/>
      <c r="F329" s="231"/>
      <c r="G329" s="231"/>
      <c r="H329" s="231"/>
      <c r="I329" s="231"/>
      <c r="J329" s="231"/>
      <c r="K329" s="231"/>
      <c r="L329" s="231"/>
      <c r="M329" s="231"/>
      <c r="N329" s="231"/>
      <c r="O329" s="231"/>
      <c r="P329" s="231"/>
      <c r="Q329" s="231"/>
      <c r="R329" s="231"/>
    </row>
    <row r="330" spans="1:18" ht="15.75" customHeight="1" x14ac:dyDescent="0.35">
      <c r="A330" s="198"/>
      <c r="B330" s="231"/>
      <c r="C330" s="232"/>
      <c r="D330" s="231"/>
      <c r="E330" s="231"/>
      <c r="F330" s="231"/>
      <c r="G330" s="231"/>
      <c r="H330" s="231"/>
      <c r="I330" s="231"/>
      <c r="J330" s="231"/>
      <c r="K330" s="231"/>
      <c r="L330" s="231"/>
      <c r="M330" s="231"/>
      <c r="N330" s="231"/>
      <c r="O330" s="231"/>
      <c r="P330" s="231"/>
      <c r="Q330" s="231"/>
      <c r="R330" s="231"/>
    </row>
    <row r="331" spans="1:18" ht="15.75" customHeight="1" x14ac:dyDescent="0.35">
      <c r="A331" s="198"/>
      <c r="B331" s="231"/>
      <c r="C331" s="232"/>
      <c r="D331" s="231"/>
      <c r="E331" s="231"/>
      <c r="F331" s="231"/>
      <c r="G331" s="231"/>
      <c r="H331" s="231"/>
      <c r="I331" s="231"/>
      <c r="J331" s="231"/>
      <c r="K331" s="231"/>
      <c r="L331" s="231"/>
      <c r="M331" s="231"/>
      <c r="N331" s="231"/>
      <c r="O331" s="231"/>
      <c r="P331" s="231"/>
      <c r="Q331" s="231"/>
      <c r="R331" s="231"/>
    </row>
    <row r="332" spans="1:18" ht="15.75" customHeight="1" x14ac:dyDescent="0.35">
      <c r="A332" s="198"/>
      <c r="B332" s="231"/>
      <c r="C332" s="232"/>
      <c r="D332" s="231"/>
      <c r="E332" s="231"/>
      <c r="F332" s="231"/>
      <c r="G332" s="231"/>
      <c r="H332" s="231"/>
      <c r="I332" s="231"/>
      <c r="J332" s="231"/>
      <c r="K332" s="231"/>
      <c r="L332" s="231"/>
      <c r="M332" s="231"/>
      <c r="N332" s="231"/>
      <c r="O332" s="231"/>
      <c r="P332" s="231"/>
      <c r="Q332" s="231"/>
      <c r="R332" s="231"/>
    </row>
    <row r="333" spans="1:18" ht="15.75" customHeight="1" x14ac:dyDescent="0.35">
      <c r="A333" s="198"/>
      <c r="B333" s="231"/>
      <c r="C333" s="232"/>
      <c r="D333" s="231"/>
      <c r="E333" s="231"/>
      <c r="F333" s="231"/>
      <c r="G333" s="231"/>
      <c r="H333" s="231"/>
      <c r="I333" s="231"/>
      <c r="J333" s="231"/>
      <c r="K333" s="231"/>
      <c r="L333" s="231"/>
      <c r="M333" s="231"/>
      <c r="N333" s="231"/>
      <c r="O333" s="231"/>
      <c r="P333" s="231"/>
      <c r="Q333" s="231"/>
      <c r="R333" s="231"/>
    </row>
    <row r="334" spans="1:18" ht="15.75" customHeight="1" x14ac:dyDescent="0.35">
      <c r="A334" s="198"/>
      <c r="B334" s="231"/>
      <c r="C334" s="232"/>
      <c r="D334" s="231"/>
      <c r="E334" s="231"/>
      <c r="F334" s="231"/>
      <c r="G334" s="231"/>
      <c r="H334" s="231"/>
      <c r="I334" s="231"/>
      <c r="J334" s="231"/>
      <c r="K334" s="231"/>
      <c r="L334" s="231"/>
      <c r="M334" s="231"/>
      <c r="N334" s="231"/>
      <c r="O334" s="231"/>
      <c r="P334" s="231"/>
      <c r="Q334" s="231"/>
      <c r="R334" s="231"/>
    </row>
    <row r="335" spans="1:18" ht="15.75" customHeight="1" x14ac:dyDescent="0.35">
      <c r="A335" s="198"/>
      <c r="B335" s="231"/>
      <c r="C335" s="232"/>
      <c r="D335" s="231"/>
      <c r="E335" s="231"/>
      <c r="F335" s="231"/>
      <c r="G335" s="231"/>
      <c r="H335" s="231"/>
      <c r="I335" s="231"/>
      <c r="J335" s="231"/>
      <c r="K335" s="231"/>
      <c r="L335" s="231"/>
      <c r="M335" s="231"/>
      <c r="N335" s="231"/>
      <c r="O335" s="231"/>
      <c r="P335" s="231"/>
      <c r="Q335" s="231"/>
      <c r="R335" s="231"/>
    </row>
    <row r="336" spans="1:18" ht="15.75" customHeight="1" x14ac:dyDescent="0.35">
      <c r="A336" s="198"/>
      <c r="B336" s="231"/>
      <c r="C336" s="232"/>
      <c r="D336" s="231"/>
      <c r="E336" s="231"/>
      <c r="F336" s="231"/>
      <c r="G336" s="231"/>
      <c r="H336" s="231"/>
      <c r="I336" s="231"/>
      <c r="J336" s="231"/>
      <c r="K336" s="231"/>
      <c r="L336" s="231"/>
      <c r="M336" s="231"/>
      <c r="N336" s="231"/>
      <c r="O336" s="231"/>
      <c r="P336" s="231"/>
      <c r="Q336" s="231"/>
      <c r="R336" s="231"/>
    </row>
    <row r="337" spans="1:18" ht="15.75" customHeight="1" x14ac:dyDescent="0.35">
      <c r="A337" s="198"/>
      <c r="B337" s="231"/>
      <c r="C337" s="232"/>
      <c r="D337" s="231"/>
      <c r="E337" s="231"/>
      <c r="F337" s="231"/>
      <c r="G337" s="231"/>
      <c r="H337" s="231"/>
      <c r="I337" s="231"/>
      <c r="J337" s="231"/>
      <c r="K337" s="231"/>
      <c r="L337" s="231"/>
      <c r="M337" s="231"/>
      <c r="N337" s="231"/>
      <c r="O337" s="231"/>
      <c r="P337" s="231"/>
      <c r="Q337" s="231"/>
      <c r="R337" s="231"/>
    </row>
    <row r="338" spans="1:18" ht="15.75" customHeight="1" x14ac:dyDescent="0.35">
      <c r="A338" s="198"/>
      <c r="B338" s="231"/>
      <c r="C338" s="232"/>
      <c r="D338" s="231"/>
      <c r="E338" s="231"/>
      <c r="F338" s="231"/>
      <c r="G338" s="231"/>
      <c r="H338" s="231"/>
      <c r="I338" s="231"/>
      <c r="J338" s="231"/>
      <c r="K338" s="231"/>
      <c r="L338" s="231"/>
      <c r="M338" s="231"/>
      <c r="N338" s="231"/>
      <c r="O338" s="231"/>
      <c r="P338" s="231"/>
      <c r="Q338" s="231"/>
      <c r="R338" s="231"/>
    </row>
    <row r="339" spans="1:18" ht="15.75" customHeight="1" x14ac:dyDescent="0.35">
      <c r="A339" s="198"/>
      <c r="B339" s="231"/>
      <c r="C339" s="232"/>
      <c r="D339" s="231"/>
      <c r="E339" s="231"/>
      <c r="F339" s="231"/>
      <c r="G339" s="231"/>
      <c r="H339" s="231"/>
      <c r="I339" s="231"/>
      <c r="J339" s="231"/>
      <c r="K339" s="231"/>
      <c r="L339" s="231"/>
      <c r="M339" s="231"/>
      <c r="N339" s="231"/>
      <c r="O339" s="231"/>
      <c r="P339" s="231"/>
      <c r="Q339" s="231"/>
      <c r="R339" s="231"/>
    </row>
    <row r="340" spans="1:18" ht="15.75" customHeight="1" x14ac:dyDescent="0.35">
      <c r="A340" s="198"/>
      <c r="B340" s="231"/>
      <c r="C340" s="232"/>
      <c r="D340" s="231"/>
      <c r="E340" s="231"/>
      <c r="F340" s="231"/>
      <c r="G340" s="231"/>
      <c r="H340" s="231"/>
      <c r="I340" s="231"/>
      <c r="J340" s="231"/>
      <c r="K340" s="231"/>
      <c r="L340" s="231"/>
      <c r="M340" s="231"/>
      <c r="N340" s="231"/>
      <c r="O340" s="231"/>
      <c r="P340" s="231"/>
      <c r="Q340" s="231"/>
      <c r="R340" s="231"/>
    </row>
    <row r="341" spans="1:18" ht="15.75" customHeight="1" x14ac:dyDescent="0.35">
      <c r="A341" s="198"/>
      <c r="B341" s="231"/>
      <c r="C341" s="232"/>
      <c r="D341" s="231"/>
      <c r="E341" s="231"/>
      <c r="F341" s="231"/>
      <c r="G341" s="231"/>
      <c r="H341" s="231"/>
      <c r="I341" s="231"/>
      <c r="J341" s="231"/>
      <c r="K341" s="231"/>
      <c r="L341" s="231"/>
      <c r="M341" s="231"/>
      <c r="N341" s="231"/>
      <c r="O341" s="231"/>
      <c r="P341" s="231"/>
      <c r="Q341" s="231"/>
      <c r="R341" s="231"/>
    </row>
    <row r="342" spans="1:18" ht="15.75" customHeight="1" x14ac:dyDescent="0.35">
      <c r="A342" s="198"/>
      <c r="B342" s="231"/>
      <c r="C342" s="232"/>
      <c r="D342" s="231"/>
      <c r="E342" s="231"/>
      <c r="F342" s="231"/>
      <c r="G342" s="231"/>
      <c r="H342" s="231"/>
      <c r="I342" s="231"/>
      <c r="J342" s="231"/>
      <c r="K342" s="231"/>
      <c r="L342" s="231"/>
      <c r="M342" s="231"/>
      <c r="N342" s="231"/>
      <c r="O342" s="231"/>
      <c r="P342" s="231"/>
      <c r="Q342" s="231"/>
      <c r="R342" s="231"/>
    </row>
    <row r="343" spans="1:18" ht="15.75" customHeight="1" x14ac:dyDescent="0.35">
      <c r="A343" s="198"/>
      <c r="B343" s="231"/>
      <c r="C343" s="232"/>
      <c r="D343" s="231"/>
      <c r="E343" s="231"/>
      <c r="F343" s="231"/>
      <c r="G343" s="231"/>
      <c r="H343" s="231"/>
      <c r="I343" s="231"/>
      <c r="J343" s="231"/>
      <c r="K343" s="231"/>
      <c r="L343" s="231"/>
      <c r="M343" s="231"/>
      <c r="N343" s="231"/>
      <c r="O343" s="231"/>
      <c r="P343" s="231"/>
      <c r="Q343" s="231"/>
      <c r="R343" s="231"/>
    </row>
    <row r="344" spans="1:18" ht="15.75" customHeight="1" x14ac:dyDescent="0.35">
      <c r="A344" s="198"/>
      <c r="B344" s="231"/>
      <c r="C344" s="232"/>
      <c r="D344" s="231"/>
      <c r="E344" s="231"/>
      <c r="F344" s="231"/>
      <c r="G344" s="231"/>
      <c r="H344" s="231"/>
      <c r="I344" s="231"/>
      <c r="J344" s="231"/>
      <c r="K344" s="231"/>
      <c r="L344" s="231"/>
      <c r="M344" s="231"/>
      <c r="N344" s="231"/>
      <c r="O344" s="231"/>
      <c r="P344" s="231"/>
      <c r="Q344" s="231"/>
      <c r="R344" s="231"/>
    </row>
    <row r="345" spans="1:18" ht="15.75" customHeight="1" x14ac:dyDescent="0.35">
      <c r="A345" s="198"/>
      <c r="B345" s="231"/>
      <c r="C345" s="232"/>
      <c r="D345" s="231"/>
      <c r="E345" s="231"/>
      <c r="F345" s="231"/>
      <c r="G345" s="231"/>
      <c r="H345" s="231"/>
      <c r="I345" s="231"/>
      <c r="J345" s="231"/>
      <c r="K345" s="231"/>
      <c r="L345" s="231"/>
      <c r="M345" s="231"/>
      <c r="N345" s="231"/>
      <c r="O345" s="231"/>
      <c r="P345" s="231"/>
      <c r="Q345" s="231"/>
      <c r="R345" s="231"/>
    </row>
    <row r="346" spans="1:18" ht="15.75" customHeight="1" x14ac:dyDescent="0.35">
      <c r="A346" s="198"/>
      <c r="B346" s="231"/>
      <c r="C346" s="232"/>
      <c r="D346" s="231"/>
      <c r="E346" s="231"/>
      <c r="F346" s="231"/>
      <c r="G346" s="231"/>
      <c r="H346" s="231"/>
      <c r="I346" s="231"/>
      <c r="J346" s="231"/>
      <c r="K346" s="231"/>
      <c r="L346" s="231"/>
      <c r="M346" s="231"/>
      <c r="N346" s="231"/>
      <c r="O346" s="231"/>
      <c r="P346" s="231"/>
      <c r="Q346" s="231"/>
      <c r="R346" s="231"/>
    </row>
    <row r="347" spans="1:18" ht="15.75" customHeight="1" x14ac:dyDescent="0.35">
      <c r="A347" s="198"/>
      <c r="B347" s="231"/>
      <c r="C347" s="232"/>
      <c r="D347" s="231"/>
      <c r="E347" s="231"/>
      <c r="F347" s="231"/>
      <c r="G347" s="231"/>
      <c r="H347" s="231"/>
      <c r="I347" s="231"/>
      <c r="J347" s="231"/>
      <c r="K347" s="231"/>
      <c r="L347" s="231"/>
      <c r="M347" s="231"/>
      <c r="N347" s="231"/>
      <c r="O347" s="231"/>
      <c r="P347" s="231"/>
      <c r="Q347" s="231"/>
      <c r="R347" s="231"/>
    </row>
    <row r="348" spans="1:18" ht="15.75" customHeight="1" x14ac:dyDescent="0.35">
      <c r="A348" s="198"/>
      <c r="B348" s="231"/>
      <c r="C348" s="232"/>
      <c r="D348" s="231"/>
      <c r="E348" s="231"/>
      <c r="F348" s="231"/>
      <c r="G348" s="231"/>
      <c r="H348" s="231"/>
      <c r="I348" s="231"/>
      <c r="J348" s="231"/>
      <c r="K348" s="231"/>
      <c r="L348" s="231"/>
      <c r="M348" s="231"/>
      <c r="N348" s="231"/>
      <c r="O348" s="231"/>
      <c r="P348" s="231"/>
      <c r="Q348" s="231"/>
      <c r="R348" s="231"/>
    </row>
    <row r="349" spans="1:18" ht="15.75" customHeight="1" x14ac:dyDescent="0.35">
      <c r="A349" s="198"/>
      <c r="B349" s="231"/>
      <c r="C349" s="232"/>
      <c r="D349" s="231"/>
      <c r="E349" s="231"/>
      <c r="F349" s="231"/>
      <c r="G349" s="231"/>
      <c r="H349" s="231"/>
      <c r="I349" s="231"/>
      <c r="J349" s="231"/>
      <c r="K349" s="231"/>
      <c r="L349" s="231"/>
      <c r="M349" s="231"/>
      <c r="N349" s="231"/>
      <c r="O349" s="231"/>
      <c r="P349" s="231"/>
      <c r="Q349" s="231"/>
      <c r="R349" s="231"/>
    </row>
    <row r="350" spans="1:18" ht="15.75" customHeight="1" x14ac:dyDescent="0.35">
      <c r="A350" s="198"/>
      <c r="B350" s="231"/>
      <c r="C350" s="232"/>
      <c r="D350" s="231"/>
      <c r="E350" s="231"/>
      <c r="F350" s="231"/>
      <c r="G350" s="231"/>
      <c r="H350" s="231"/>
      <c r="I350" s="231"/>
      <c r="J350" s="231"/>
      <c r="K350" s="231"/>
      <c r="L350" s="231"/>
      <c r="M350" s="231"/>
      <c r="N350" s="231"/>
      <c r="O350" s="231"/>
      <c r="P350" s="231"/>
      <c r="Q350" s="231"/>
      <c r="R350" s="231"/>
    </row>
    <row r="351" spans="1:18" ht="15.75" customHeight="1" x14ac:dyDescent="0.35">
      <c r="A351" s="198"/>
      <c r="B351" s="231"/>
      <c r="C351" s="232"/>
      <c r="D351" s="231"/>
      <c r="E351" s="231"/>
      <c r="F351" s="231"/>
      <c r="G351" s="231"/>
      <c r="H351" s="231"/>
      <c r="I351" s="231"/>
      <c r="J351" s="231"/>
      <c r="K351" s="231"/>
      <c r="L351" s="231"/>
      <c r="M351" s="231"/>
      <c r="N351" s="231"/>
      <c r="O351" s="231"/>
      <c r="P351" s="231"/>
      <c r="Q351" s="231"/>
      <c r="R351" s="231"/>
    </row>
    <row r="352" spans="1:18" ht="15.75" customHeight="1" x14ac:dyDescent="0.35">
      <c r="A352" s="198"/>
      <c r="B352" s="231"/>
      <c r="C352" s="232"/>
      <c r="D352" s="231"/>
      <c r="E352" s="231"/>
      <c r="F352" s="231"/>
      <c r="G352" s="231"/>
      <c r="H352" s="231"/>
      <c r="I352" s="231"/>
      <c r="J352" s="231"/>
      <c r="K352" s="231"/>
      <c r="L352" s="231"/>
      <c r="M352" s="231"/>
      <c r="N352" s="231"/>
      <c r="O352" s="231"/>
      <c r="P352" s="231"/>
      <c r="Q352" s="231"/>
      <c r="R352" s="231"/>
    </row>
    <row r="353" spans="1:18" ht="15.75" customHeight="1" x14ac:dyDescent="0.35">
      <c r="A353" s="198"/>
      <c r="B353" s="231"/>
      <c r="C353" s="232"/>
      <c r="D353" s="231"/>
      <c r="E353" s="231"/>
      <c r="F353" s="231"/>
      <c r="G353" s="231"/>
      <c r="H353" s="231"/>
      <c r="I353" s="231"/>
      <c r="J353" s="231"/>
      <c r="K353" s="231"/>
      <c r="L353" s="231"/>
      <c r="M353" s="231"/>
      <c r="N353" s="231"/>
      <c r="O353" s="231"/>
      <c r="P353" s="231"/>
      <c r="Q353" s="231"/>
      <c r="R353" s="231"/>
    </row>
    <row r="354" spans="1:18" ht="15.75" customHeight="1" x14ac:dyDescent="0.35">
      <c r="A354" s="198"/>
      <c r="B354" s="231"/>
      <c r="C354" s="232"/>
      <c r="D354" s="231"/>
      <c r="E354" s="231"/>
      <c r="F354" s="231"/>
      <c r="G354" s="231"/>
      <c r="H354" s="231"/>
      <c r="I354" s="231"/>
      <c r="J354" s="231"/>
      <c r="K354" s="231"/>
      <c r="L354" s="231"/>
      <c r="M354" s="231"/>
      <c r="N354" s="231"/>
      <c r="O354" s="231"/>
      <c r="P354" s="231"/>
      <c r="Q354" s="231"/>
      <c r="R354" s="231"/>
    </row>
    <row r="355" spans="1:18" ht="15.75" customHeight="1" x14ac:dyDescent="0.35">
      <c r="A355" s="198"/>
      <c r="B355" s="231"/>
      <c r="C355" s="232"/>
      <c r="D355" s="231"/>
      <c r="E355" s="231"/>
      <c r="F355" s="231"/>
      <c r="G355" s="231"/>
      <c r="H355" s="231"/>
      <c r="I355" s="231"/>
      <c r="J355" s="231"/>
      <c r="K355" s="231"/>
      <c r="L355" s="231"/>
      <c r="M355" s="231"/>
      <c r="N355" s="231"/>
      <c r="O355" s="231"/>
      <c r="P355" s="231"/>
      <c r="Q355" s="231"/>
      <c r="R355" s="231"/>
    </row>
    <row r="356" spans="1:18" ht="15.75" customHeight="1" x14ac:dyDescent="0.35">
      <c r="A356" s="198"/>
      <c r="B356" s="231"/>
      <c r="C356" s="232"/>
      <c r="D356" s="231"/>
      <c r="E356" s="231"/>
      <c r="F356" s="231"/>
      <c r="G356" s="231"/>
      <c r="H356" s="231"/>
      <c r="I356" s="231"/>
      <c r="J356" s="231"/>
      <c r="K356" s="231"/>
      <c r="L356" s="231"/>
      <c r="M356" s="231"/>
      <c r="N356" s="231"/>
      <c r="O356" s="231"/>
      <c r="P356" s="231"/>
      <c r="Q356" s="231"/>
      <c r="R356" s="231"/>
    </row>
    <row r="357" spans="1:18" ht="15.75" customHeight="1" x14ac:dyDescent="0.35">
      <c r="A357" s="198"/>
      <c r="B357" s="231"/>
      <c r="C357" s="232"/>
      <c r="D357" s="231"/>
      <c r="E357" s="231"/>
      <c r="F357" s="231"/>
      <c r="G357" s="231"/>
      <c r="H357" s="231"/>
      <c r="I357" s="231"/>
      <c r="J357" s="231"/>
      <c r="K357" s="231"/>
      <c r="L357" s="231"/>
      <c r="M357" s="231"/>
      <c r="N357" s="231"/>
      <c r="O357" s="231"/>
      <c r="P357" s="231"/>
      <c r="Q357" s="231"/>
      <c r="R357" s="231"/>
    </row>
    <row r="358" spans="1:18" ht="15.75" customHeight="1" x14ac:dyDescent="0.35">
      <c r="A358" s="198"/>
      <c r="B358" s="231"/>
      <c r="C358" s="232"/>
      <c r="D358" s="231"/>
      <c r="E358" s="231"/>
      <c r="F358" s="231"/>
      <c r="G358" s="231"/>
      <c r="H358" s="231"/>
      <c r="I358" s="231"/>
      <c r="J358" s="231"/>
      <c r="K358" s="231"/>
      <c r="L358" s="231"/>
      <c r="M358" s="231"/>
      <c r="N358" s="231"/>
      <c r="O358" s="231"/>
      <c r="P358" s="231"/>
      <c r="Q358" s="231"/>
      <c r="R358" s="231"/>
    </row>
    <row r="359" spans="1:18" ht="15.75" customHeight="1" x14ac:dyDescent="0.35">
      <c r="A359" s="198"/>
      <c r="B359" s="231"/>
      <c r="C359" s="232"/>
      <c r="D359" s="231"/>
      <c r="E359" s="231"/>
      <c r="F359" s="231"/>
      <c r="G359" s="231"/>
      <c r="H359" s="231"/>
      <c r="I359" s="231"/>
      <c r="J359" s="231"/>
      <c r="K359" s="231"/>
      <c r="L359" s="231"/>
      <c r="M359" s="231"/>
      <c r="N359" s="231"/>
      <c r="O359" s="231"/>
      <c r="P359" s="231"/>
      <c r="Q359" s="231"/>
      <c r="R359" s="231"/>
    </row>
    <row r="360" spans="1:18" ht="15.75" customHeight="1" x14ac:dyDescent="0.35">
      <c r="A360" s="198"/>
      <c r="B360" s="231"/>
      <c r="C360" s="232"/>
      <c r="D360" s="231"/>
      <c r="E360" s="231"/>
      <c r="F360" s="231"/>
      <c r="G360" s="231"/>
      <c r="H360" s="231"/>
      <c r="I360" s="231"/>
      <c r="J360" s="231"/>
      <c r="K360" s="231"/>
      <c r="L360" s="231"/>
      <c r="M360" s="231"/>
      <c r="N360" s="231"/>
      <c r="O360" s="231"/>
      <c r="P360" s="231"/>
      <c r="Q360" s="231"/>
      <c r="R360" s="231"/>
    </row>
    <row r="361" spans="1:18" ht="15.75" customHeight="1" x14ac:dyDescent="0.35">
      <c r="A361" s="198"/>
      <c r="B361" s="231"/>
      <c r="C361" s="232"/>
      <c r="D361" s="231"/>
      <c r="E361" s="231"/>
      <c r="F361" s="231"/>
      <c r="G361" s="231"/>
      <c r="H361" s="231"/>
      <c r="I361" s="231"/>
      <c r="J361" s="231"/>
      <c r="K361" s="231"/>
      <c r="L361" s="231"/>
      <c r="M361" s="231"/>
      <c r="N361" s="231"/>
      <c r="O361" s="231"/>
      <c r="P361" s="231"/>
      <c r="Q361" s="231"/>
      <c r="R361" s="231"/>
    </row>
    <row r="362" spans="1:18" ht="15.75" customHeight="1" x14ac:dyDescent="0.35">
      <c r="A362" s="198"/>
      <c r="B362" s="231"/>
      <c r="C362" s="232"/>
      <c r="D362" s="231"/>
      <c r="E362" s="231"/>
      <c r="F362" s="231"/>
      <c r="G362" s="231"/>
      <c r="H362" s="231"/>
      <c r="I362" s="231"/>
      <c r="J362" s="231"/>
      <c r="K362" s="231"/>
      <c r="L362" s="231"/>
      <c r="M362" s="231"/>
      <c r="N362" s="231"/>
      <c r="O362" s="231"/>
      <c r="P362" s="231"/>
      <c r="Q362" s="231"/>
      <c r="R362" s="231"/>
    </row>
    <row r="363" spans="1:18" ht="15.75" customHeight="1" x14ac:dyDescent="0.35">
      <c r="A363" s="198"/>
      <c r="B363" s="231"/>
      <c r="C363" s="232"/>
      <c r="D363" s="231"/>
      <c r="E363" s="231"/>
      <c r="F363" s="231"/>
      <c r="G363" s="231"/>
      <c r="H363" s="231"/>
      <c r="I363" s="231"/>
      <c r="J363" s="231"/>
      <c r="K363" s="231"/>
      <c r="L363" s="231"/>
      <c r="M363" s="231"/>
      <c r="N363" s="231"/>
      <c r="O363" s="231"/>
      <c r="P363" s="231"/>
      <c r="Q363" s="231"/>
      <c r="R363" s="231"/>
    </row>
    <row r="364" spans="1:18" ht="15.75" customHeight="1" x14ac:dyDescent="0.35">
      <c r="A364" s="198"/>
      <c r="B364" s="231"/>
      <c r="C364" s="232"/>
      <c r="D364" s="231"/>
      <c r="E364" s="231"/>
      <c r="F364" s="231"/>
      <c r="G364" s="231"/>
      <c r="H364" s="231"/>
      <c r="I364" s="231"/>
      <c r="J364" s="231"/>
      <c r="K364" s="231"/>
      <c r="L364" s="231"/>
      <c r="M364" s="231"/>
      <c r="N364" s="231"/>
      <c r="O364" s="231"/>
      <c r="P364" s="231"/>
      <c r="Q364" s="231"/>
      <c r="R364" s="231"/>
    </row>
    <row r="365" spans="1:18" ht="15.75" customHeight="1" x14ac:dyDescent="0.35">
      <c r="A365" s="198"/>
      <c r="B365" s="231"/>
      <c r="C365" s="232"/>
      <c r="D365" s="231"/>
      <c r="E365" s="231"/>
      <c r="F365" s="231"/>
      <c r="G365" s="231"/>
      <c r="H365" s="231"/>
      <c r="I365" s="231"/>
      <c r="J365" s="231"/>
      <c r="K365" s="231"/>
      <c r="L365" s="231"/>
      <c r="M365" s="231"/>
      <c r="N365" s="231"/>
      <c r="O365" s="231"/>
      <c r="P365" s="231"/>
      <c r="Q365" s="231"/>
      <c r="R365" s="231"/>
    </row>
    <row r="366" spans="1:18" ht="15.75" customHeight="1" x14ac:dyDescent="0.35">
      <c r="A366" s="198"/>
      <c r="B366" s="231"/>
      <c r="C366" s="232"/>
      <c r="D366" s="231"/>
      <c r="E366" s="231"/>
      <c r="F366" s="231"/>
      <c r="G366" s="231"/>
      <c r="H366" s="231"/>
      <c r="I366" s="231"/>
      <c r="J366" s="231"/>
      <c r="K366" s="231"/>
      <c r="L366" s="231"/>
      <c r="M366" s="231"/>
      <c r="N366" s="231"/>
      <c r="O366" s="231"/>
      <c r="P366" s="231"/>
      <c r="Q366" s="231"/>
      <c r="R366" s="231"/>
    </row>
    <row r="367" spans="1:18" ht="15.75" customHeight="1" x14ac:dyDescent="0.35">
      <c r="A367" s="198"/>
      <c r="B367" s="231"/>
      <c r="C367" s="232"/>
      <c r="D367" s="231"/>
      <c r="E367" s="231"/>
      <c r="F367" s="231"/>
      <c r="G367" s="231"/>
      <c r="H367" s="231"/>
      <c r="I367" s="231"/>
      <c r="J367" s="231"/>
      <c r="K367" s="231"/>
      <c r="L367" s="231"/>
      <c r="M367" s="231"/>
      <c r="N367" s="231"/>
      <c r="O367" s="231"/>
      <c r="P367" s="231"/>
      <c r="Q367" s="231"/>
      <c r="R367" s="231"/>
    </row>
    <row r="368" spans="1:18" ht="15.75" customHeight="1" x14ac:dyDescent="0.35">
      <c r="A368" s="198"/>
      <c r="B368" s="231"/>
      <c r="C368" s="232"/>
      <c r="D368" s="231"/>
      <c r="E368" s="231"/>
      <c r="F368" s="231"/>
      <c r="G368" s="231"/>
      <c r="H368" s="231"/>
      <c r="I368" s="231"/>
      <c r="J368" s="231"/>
      <c r="K368" s="231"/>
      <c r="L368" s="231"/>
      <c r="M368" s="231"/>
      <c r="N368" s="231"/>
      <c r="O368" s="231"/>
      <c r="P368" s="231"/>
      <c r="Q368" s="231"/>
      <c r="R368" s="231"/>
    </row>
    <row r="369" spans="1:18" ht="15.75" customHeight="1" x14ac:dyDescent="0.35">
      <c r="A369" s="198"/>
      <c r="B369" s="231"/>
      <c r="C369" s="232"/>
      <c r="D369" s="231"/>
      <c r="E369" s="231"/>
      <c r="F369" s="231"/>
      <c r="G369" s="231"/>
      <c r="H369" s="231"/>
      <c r="I369" s="231"/>
      <c r="J369" s="231"/>
      <c r="K369" s="231"/>
      <c r="L369" s="231"/>
      <c r="M369" s="231"/>
      <c r="N369" s="231"/>
      <c r="O369" s="231"/>
      <c r="P369" s="231"/>
      <c r="Q369" s="231"/>
      <c r="R369" s="231"/>
    </row>
    <row r="370" spans="1:18" ht="15.75" customHeight="1" x14ac:dyDescent="0.35">
      <c r="A370" s="198"/>
      <c r="B370" s="231"/>
      <c r="C370" s="232"/>
      <c r="D370" s="231"/>
      <c r="E370" s="231"/>
      <c r="F370" s="231"/>
      <c r="G370" s="231"/>
      <c r="H370" s="231"/>
      <c r="I370" s="231"/>
      <c r="J370" s="231"/>
      <c r="K370" s="231"/>
      <c r="L370" s="231"/>
      <c r="M370" s="231"/>
      <c r="N370" s="231"/>
      <c r="O370" s="231"/>
      <c r="P370" s="231"/>
      <c r="Q370" s="231"/>
      <c r="R370" s="231"/>
    </row>
    <row r="371" spans="1:18" ht="15.75" customHeight="1" x14ac:dyDescent="0.35">
      <c r="A371" s="198"/>
      <c r="B371" s="231"/>
      <c r="C371" s="232"/>
      <c r="D371" s="231"/>
      <c r="E371" s="231"/>
      <c r="F371" s="231"/>
      <c r="G371" s="231"/>
      <c r="H371" s="231"/>
      <c r="I371" s="231"/>
      <c r="J371" s="231"/>
      <c r="K371" s="231"/>
      <c r="L371" s="231"/>
      <c r="M371" s="231"/>
      <c r="N371" s="231"/>
      <c r="O371" s="231"/>
      <c r="P371" s="231"/>
      <c r="Q371" s="231"/>
      <c r="R371" s="231"/>
    </row>
    <row r="372" spans="1:18" ht="15.75" customHeight="1" x14ac:dyDescent="0.35">
      <c r="A372" s="198"/>
      <c r="B372" s="231"/>
      <c r="C372" s="232"/>
      <c r="D372" s="231"/>
      <c r="E372" s="231"/>
      <c r="F372" s="231"/>
      <c r="G372" s="231"/>
      <c r="H372" s="231"/>
      <c r="I372" s="231"/>
      <c r="J372" s="231"/>
      <c r="K372" s="231"/>
      <c r="L372" s="231"/>
      <c r="M372" s="231"/>
      <c r="N372" s="231"/>
      <c r="O372" s="231"/>
      <c r="P372" s="231"/>
      <c r="Q372" s="231"/>
      <c r="R372" s="231"/>
    </row>
    <row r="373" spans="1:18" ht="15.75" customHeight="1" x14ac:dyDescent="0.35">
      <c r="A373" s="198"/>
      <c r="B373" s="231"/>
      <c r="C373" s="232"/>
      <c r="D373" s="231"/>
      <c r="E373" s="231"/>
      <c r="F373" s="231"/>
      <c r="G373" s="231"/>
      <c r="H373" s="231"/>
      <c r="I373" s="231"/>
      <c r="J373" s="231"/>
      <c r="K373" s="231"/>
      <c r="L373" s="231"/>
      <c r="M373" s="231"/>
      <c r="N373" s="231"/>
      <c r="O373" s="231"/>
      <c r="P373" s="231"/>
      <c r="Q373" s="231"/>
      <c r="R373" s="231"/>
    </row>
    <row r="374" spans="1:18" ht="15.75" customHeight="1" x14ac:dyDescent="0.35">
      <c r="A374" s="198"/>
      <c r="B374" s="231"/>
      <c r="C374" s="232"/>
      <c r="D374" s="231"/>
      <c r="E374" s="231"/>
      <c r="F374" s="231"/>
      <c r="G374" s="231"/>
      <c r="H374" s="231"/>
      <c r="I374" s="231"/>
      <c r="J374" s="231"/>
      <c r="K374" s="231"/>
      <c r="L374" s="231"/>
      <c r="M374" s="231"/>
      <c r="N374" s="231"/>
      <c r="O374" s="231"/>
      <c r="P374" s="231"/>
      <c r="Q374" s="231"/>
      <c r="R374" s="231"/>
    </row>
    <row r="375" spans="1:18" ht="15.75" customHeight="1" x14ac:dyDescent="0.35">
      <c r="A375" s="198"/>
      <c r="B375" s="231"/>
      <c r="C375" s="232"/>
      <c r="D375" s="231"/>
      <c r="E375" s="231"/>
      <c r="F375" s="231"/>
      <c r="G375" s="231"/>
      <c r="H375" s="231"/>
      <c r="I375" s="231"/>
      <c r="J375" s="231"/>
      <c r="K375" s="231"/>
      <c r="L375" s="231"/>
      <c r="M375" s="231"/>
      <c r="N375" s="231"/>
      <c r="O375" s="231"/>
      <c r="P375" s="231"/>
      <c r="Q375" s="231"/>
      <c r="R375" s="231"/>
    </row>
    <row r="376" spans="1:18" ht="15.75" customHeight="1" x14ac:dyDescent="0.35">
      <c r="A376" s="198"/>
      <c r="B376" s="231"/>
      <c r="C376" s="232"/>
      <c r="D376" s="231"/>
      <c r="E376" s="231"/>
      <c r="F376" s="231"/>
      <c r="G376" s="231"/>
      <c r="H376" s="231"/>
      <c r="I376" s="231"/>
      <c r="J376" s="231"/>
      <c r="K376" s="231"/>
      <c r="L376" s="231"/>
      <c r="M376" s="231"/>
      <c r="N376" s="231"/>
      <c r="O376" s="231"/>
      <c r="P376" s="231"/>
      <c r="Q376" s="231"/>
      <c r="R376" s="231"/>
    </row>
    <row r="377" spans="1:18" ht="15.75" customHeight="1" x14ac:dyDescent="0.35">
      <c r="A377" s="198"/>
      <c r="B377" s="231"/>
      <c r="C377" s="232"/>
      <c r="D377" s="231"/>
      <c r="E377" s="231"/>
      <c r="F377" s="231"/>
      <c r="G377" s="231"/>
      <c r="H377" s="231"/>
      <c r="I377" s="231"/>
      <c r="J377" s="231"/>
      <c r="K377" s="231"/>
      <c r="L377" s="231"/>
      <c r="M377" s="231"/>
      <c r="N377" s="231"/>
      <c r="O377" s="231"/>
      <c r="P377" s="231"/>
      <c r="Q377" s="231"/>
      <c r="R377" s="231"/>
    </row>
    <row r="378" spans="1:18" ht="15.75" customHeight="1" x14ac:dyDescent="0.35">
      <c r="A378" s="198"/>
      <c r="B378" s="231"/>
      <c r="C378" s="232"/>
      <c r="D378" s="231"/>
      <c r="E378" s="231"/>
      <c r="F378" s="231"/>
      <c r="G378" s="231"/>
      <c r="H378" s="231"/>
      <c r="I378" s="231"/>
      <c r="J378" s="231"/>
      <c r="K378" s="231"/>
      <c r="L378" s="231"/>
      <c r="M378" s="231"/>
      <c r="N378" s="231"/>
      <c r="O378" s="231"/>
      <c r="P378" s="231"/>
      <c r="Q378" s="231"/>
      <c r="R378" s="231"/>
    </row>
    <row r="379" spans="1:18" ht="15.75" customHeight="1" x14ac:dyDescent="0.35">
      <c r="A379" s="198"/>
      <c r="B379" s="231"/>
      <c r="C379" s="232"/>
      <c r="D379" s="231"/>
      <c r="E379" s="231"/>
      <c r="F379" s="231"/>
      <c r="G379" s="231"/>
      <c r="H379" s="231"/>
      <c r="I379" s="231"/>
      <c r="J379" s="231"/>
      <c r="K379" s="231"/>
      <c r="L379" s="231"/>
      <c r="M379" s="231"/>
      <c r="N379" s="231"/>
      <c r="O379" s="231"/>
      <c r="P379" s="231"/>
      <c r="Q379" s="231"/>
      <c r="R379" s="231"/>
    </row>
    <row r="380" spans="1:18" ht="15.75" customHeight="1" x14ac:dyDescent="0.35">
      <c r="A380" s="198"/>
      <c r="B380" s="231"/>
      <c r="C380" s="232"/>
      <c r="D380" s="231"/>
      <c r="E380" s="231"/>
      <c r="F380" s="231"/>
      <c r="G380" s="231"/>
      <c r="H380" s="231"/>
      <c r="I380" s="231"/>
      <c r="J380" s="231"/>
      <c r="K380" s="231"/>
      <c r="L380" s="231"/>
      <c r="M380" s="231"/>
      <c r="N380" s="231"/>
      <c r="O380" s="231"/>
      <c r="P380" s="231"/>
      <c r="Q380" s="231"/>
      <c r="R380" s="231"/>
    </row>
    <row r="381" spans="1:18" ht="15.75" customHeight="1" x14ac:dyDescent="0.35">
      <c r="A381" s="198"/>
      <c r="B381" s="231"/>
      <c r="C381" s="232"/>
      <c r="D381" s="231"/>
      <c r="E381" s="231"/>
      <c r="F381" s="231"/>
      <c r="G381" s="231"/>
      <c r="H381" s="231"/>
      <c r="I381" s="231"/>
      <c r="J381" s="231"/>
      <c r="K381" s="231"/>
      <c r="L381" s="231"/>
      <c r="M381" s="231"/>
      <c r="N381" s="231"/>
      <c r="O381" s="231"/>
      <c r="P381" s="231"/>
      <c r="Q381" s="231"/>
      <c r="R381" s="231"/>
    </row>
    <row r="382" spans="1:18" ht="15.75" customHeight="1" x14ac:dyDescent="0.35">
      <c r="A382" s="198"/>
      <c r="B382" s="231"/>
      <c r="C382" s="232"/>
      <c r="D382" s="231"/>
      <c r="E382" s="231"/>
      <c r="F382" s="231"/>
      <c r="G382" s="231"/>
      <c r="H382" s="231"/>
      <c r="I382" s="231"/>
      <c r="J382" s="231"/>
      <c r="K382" s="231"/>
      <c r="L382" s="231"/>
      <c r="M382" s="231"/>
      <c r="N382" s="231"/>
      <c r="O382" s="231"/>
      <c r="P382" s="231"/>
      <c r="Q382" s="231"/>
      <c r="R382" s="231"/>
    </row>
    <row r="383" spans="1:18" ht="15.75" customHeight="1" x14ac:dyDescent="0.35">
      <c r="A383" s="198"/>
      <c r="B383" s="231"/>
      <c r="C383" s="232"/>
      <c r="D383" s="231"/>
      <c r="E383" s="231"/>
      <c r="F383" s="231"/>
      <c r="G383" s="231"/>
      <c r="H383" s="231"/>
      <c r="I383" s="231"/>
      <c r="J383" s="231"/>
      <c r="K383" s="231"/>
      <c r="L383" s="231"/>
      <c r="M383" s="231"/>
      <c r="N383" s="231"/>
      <c r="O383" s="231"/>
      <c r="P383" s="231"/>
      <c r="Q383" s="231"/>
      <c r="R383" s="231"/>
    </row>
    <row r="384" spans="1:18" ht="15.75" customHeight="1" x14ac:dyDescent="0.35">
      <c r="A384" s="198"/>
      <c r="B384" s="231"/>
      <c r="C384" s="232"/>
      <c r="D384" s="231"/>
      <c r="E384" s="231"/>
      <c r="F384" s="231"/>
      <c r="G384" s="231"/>
      <c r="H384" s="231"/>
      <c r="I384" s="231"/>
      <c r="J384" s="231"/>
      <c r="K384" s="231"/>
      <c r="L384" s="231"/>
      <c r="M384" s="231"/>
      <c r="N384" s="231"/>
      <c r="O384" s="231"/>
      <c r="P384" s="231"/>
      <c r="Q384" s="231"/>
      <c r="R384" s="231"/>
    </row>
    <row r="385" spans="1:18" ht="15.75" customHeight="1" x14ac:dyDescent="0.35">
      <c r="A385" s="198"/>
      <c r="B385" s="231"/>
      <c r="C385" s="232"/>
      <c r="D385" s="231"/>
      <c r="E385" s="231"/>
      <c r="F385" s="231"/>
      <c r="G385" s="231"/>
      <c r="H385" s="231"/>
      <c r="I385" s="231"/>
      <c r="J385" s="231"/>
      <c r="K385" s="231"/>
      <c r="L385" s="231"/>
      <c r="M385" s="231"/>
      <c r="N385" s="231"/>
      <c r="O385" s="231"/>
      <c r="P385" s="231"/>
      <c r="Q385" s="231"/>
      <c r="R385" s="231"/>
    </row>
    <row r="386" spans="1:18" ht="15.75" customHeight="1" x14ac:dyDescent="0.35">
      <c r="A386" s="198"/>
      <c r="B386" s="231"/>
      <c r="C386" s="232"/>
      <c r="D386" s="231"/>
      <c r="E386" s="231"/>
      <c r="F386" s="231"/>
      <c r="G386" s="231"/>
      <c r="H386" s="231"/>
      <c r="I386" s="231"/>
      <c r="J386" s="231"/>
      <c r="K386" s="231"/>
      <c r="L386" s="231"/>
      <c r="M386" s="231"/>
      <c r="N386" s="231"/>
      <c r="O386" s="231"/>
      <c r="P386" s="231"/>
      <c r="Q386" s="231"/>
      <c r="R386" s="231"/>
    </row>
    <row r="387" spans="1:18" ht="15.75" customHeight="1" x14ac:dyDescent="0.35">
      <c r="A387" s="198"/>
      <c r="B387" s="231"/>
      <c r="C387" s="232"/>
      <c r="D387" s="231"/>
      <c r="E387" s="231"/>
      <c r="F387" s="231"/>
      <c r="G387" s="231"/>
      <c r="H387" s="231"/>
      <c r="I387" s="231"/>
      <c r="J387" s="231"/>
      <c r="K387" s="231"/>
      <c r="L387" s="231"/>
      <c r="M387" s="231"/>
      <c r="N387" s="231"/>
      <c r="O387" s="231"/>
      <c r="P387" s="231"/>
      <c r="Q387" s="231"/>
      <c r="R387" s="231"/>
    </row>
    <row r="388" spans="1:18" ht="15.75" customHeight="1" x14ac:dyDescent="0.35">
      <c r="A388" s="198"/>
      <c r="B388" s="231"/>
      <c r="C388" s="232"/>
      <c r="D388" s="231"/>
      <c r="E388" s="231"/>
      <c r="F388" s="231"/>
      <c r="G388" s="231"/>
      <c r="H388" s="231"/>
      <c r="I388" s="231"/>
      <c r="J388" s="231"/>
      <c r="K388" s="231"/>
      <c r="L388" s="231"/>
      <c r="M388" s="231"/>
      <c r="N388" s="231"/>
      <c r="O388" s="231"/>
      <c r="P388" s="231"/>
      <c r="Q388" s="231"/>
      <c r="R388" s="231"/>
    </row>
    <row r="389" spans="1:18" ht="15.75" customHeight="1" x14ac:dyDescent="0.35">
      <c r="A389" s="198"/>
      <c r="B389" s="231"/>
      <c r="C389" s="232"/>
      <c r="D389" s="231"/>
      <c r="E389" s="231"/>
      <c r="F389" s="231"/>
      <c r="G389" s="231"/>
      <c r="H389" s="231"/>
      <c r="I389" s="231"/>
      <c r="J389" s="231"/>
      <c r="K389" s="231"/>
      <c r="L389" s="231"/>
      <c r="M389" s="231"/>
      <c r="N389" s="231"/>
      <c r="O389" s="231"/>
      <c r="P389" s="231"/>
      <c r="Q389" s="231"/>
      <c r="R389" s="231"/>
    </row>
    <row r="390" spans="1:18" ht="15.75" customHeight="1" x14ac:dyDescent="0.35">
      <c r="A390" s="198"/>
      <c r="B390" s="231"/>
      <c r="C390" s="232"/>
      <c r="D390" s="231"/>
      <c r="E390" s="231"/>
      <c r="F390" s="231"/>
      <c r="G390" s="231"/>
      <c r="H390" s="231"/>
      <c r="I390" s="231"/>
      <c r="J390" s="231"/>
      <c r="K390" s="231"/>
      <c r="L390" s="231"/>
      <c r="M390" s="231"/>
      <c r="N390" s="231"/>
      <c r="O390" s="231"/>
      <c r="P390" s="231"/>
      <c r="Q390" s="231"/>
      <c r="R390" s="231"/>
    </row>
    <row r="391" spans="1:18" ht="15.75" customHeight="1" x14ac:dyDescent="0.35">
      <c r="A391" s="198"/>
      <c r="B391" s="231"/>
      <c r="C391" s="232"/>
      <c r="D391" s="231"/>
      <c r="E391" s="231"/>
      <c r="F391" s="231"/>
      <c r="G391" s="231"/>
      <c r="H391" s="231"/>
      <c r="I391" s="231"/>
      <c r="J391" s="231"/>
      <c r="K391" s="231"/>
      <c r="L391" s="231"/>
      <c r="M391" s="231"/>
      <c r="N391" s="231"/>
      <c r="O391" s="231"/>
      <c r="P391" s="231"/>
      <c r="Q391" s="231"/>
      <c r="R391" s="231"/>
    </row>
    <row r="392" spans="1:18" ht="15.75" customHeight="1" x14ac:dyDescent="0.35">
      <c r="A392" s="198"/>
      <c r="B392" s="231"/>
      <c r="C392" s="232"/>
      <c r="D392" s="231"/>
      <c r="E392" s="231"/>
      <c r="F392" s="231"/>
      <c r="G392" s="231"/>
      <c r="H392" s="231"/>
      <c r="I392" s="231"/>
      <c r="J392" s="231"/>
      <c r="K392" s="231"/>
      <c r="L392" s="231"/>
      <c r="M392" s="231"/>
      <c r="N392" s="231"/>
      <c r="O392" s="231"/>
      <c r="P392" s="231"/>
      <c r="Q392" s="231"/>
      <c r="R392" s="231"/>
    </row>
    <row r="393" spans="1:18" ht="15.75" customHeight="1" x14ac:dyDescent="0.35">
      <c r="A393" s="198"/>
      <c r="B393" s="231"/>
      <c r="C393" s="232"/>
      <c r="D393" s="231"/>
      <c r="E393" s="231"/>
      <c r="F393" s="231"/>
      <c r="G393" s="231"/>
      <c r="H393" s="231"/>
      <c r="I393" s="231"/>
      <c r="J393" s="231"/>
      <c r="K393" s="231"/>
      <c r="L393" s="231"/>
      <c r="M393" s="231"/>
      <c r="N393" s="231"/>
      <c r="O393" s="231"/>
      <c r="P393" s="231"/>
      <c r="Q393" s="231"/>
      <c r="R393" s="231"/>
    </row>
    <row r="394" spans="1:18" ht="15.75" customHeight="1" x14ac:dyDescent="0.35">
      <c r="A394" s="198"/>
      <c r="B394" s="231"/>
      <c r="C394" s="232"/>
      <c r="D394" s="231"/>
      <c r="E394" s="231"/>
      <c r="F394" s="231"/>
      <c r="G394" s="231"/>
      <c r="H394" s="231"/>
      <c r="I394" s="231"/>
      <c r="J394" s="231"/>
      <c r="K394" s="231"/>
      <c r="L394" s="231"/>
      <c r="M394" s="231"/>
      <c r="N394" s="231"/>
      <c r="O394" s="231"/>
      <c r="P394" s="231"/>
      <c r="Q394" s="231"/>
      <c r="R394" s="231"/>
    </row>
    <row r="395" spans="1:18" ht="15.75" customHeight="1" x14ac:dyDescent="0.35">
      <c r="A395" s="198"/>
      <c r="B395" s="231"/>
      <c r="C395" s="232"/>
      <c r="D395" s="231"/>
      <c r="E395" s="231"/>
      <c r="F395" s="231"/>
      <c r="G395" s="231"/>
      <c r="H395" s="231"/>
      <c r="I395" s="231"/>
      <c r="J395" s="231"/>
      <c r="K395" s="231"/>
      <c r="L395" s="231"/>
      <c r="M395" s="231"/>
      <c r="N395" s="231"/>
      <c r="O395" s="231"/>
      <c r="P395" s="231"/>
      <c r="Q395" s="231"/>
      <c r="R395" s="231"/>
    </row>
    <row r="396" spans="1:18" ht="15.75" customHeight="1" x14ac:dyDescent="0.35">
      <c r="A396" s="198"/>
      <c r="B396" s="231"/>
      <c r="C396" s="232"/>
      <c r="D396" s="231"/>
      <c r="E396" s="231"/>
      <c r="F396" s="231"/>
      <c r="G396" s="231"/>
      <c r="H396" s="231"/>
      <c r="I396" s="231"/>
      <c r="J396" s="231"/>
      <c r="K396" s="231"/>
      <c r="L396" s="231"/>
      <c r="M396" s="231"/>
      <c r="N396" s="231"/>
      <c r="O396" s="231"/>
      <c r="P396" s="231"/>
      <c r="Q396" s="231"/>
      <c r="R396" s="231"/>
    </row>
    <row r="397" spans="1:18" ht="15.75" customHeight="1" x14ac:dyDescent="0.35">
      <c r="A397" s="198"/>
      <c r="B397" s="231"/>
      <c r="C397" s="232"/>
      <c r="D397" s="231"/>
      <c r="E397" s="231"/>
      <c r="F397" s="231"/>
      <c r="G397" s="231"/>
      <c r="H397" s="231"/>
      <c r="I397" s="231"/>
      <c r="J397" s="231"/>
      <c r="K397" s="231"/>
      <c r="L397" s="231"/>
      <c r="M397" s="231"/>
      <c r="N397" s="231"/>
      <c r="O397" s="231"/>
      <c r="P397" s="231"/>
      <c r="Q397" s="231"/>
      <c r="R397" s="231"/>
    </row>
    <row r="398" spans="1:18" ht="15.75" customHeight="1" x14ac:dyDescent="0.35">
      <c r="A398" s="198"/>
      <c r="B398" s="231"/>
      <c r="C398" s="232"/>
      <c r="D398" s="231"/>
      <c r="E398" s="231"/>
      <c r="F398" s="231"/>
      <c r="G398" s="231"/>
      <c r="H398" s="231"/>
      <c r="I398" s="231"/>
      <c r="J398" s="231"/>
      <c r="K398" s="231"/>
      <c r="L398" s="231"/>
      <c r="M398" s="231"/>
      <c r="N398" s="231"/>
      <c r="O398" s="231"/>
      <c r="P398" s="231"/>
      <c r="Q398" s="231"/>
      <c r="R398" s="231"/>
    </row>
    <row r="399" spans="1:18" ht="15.75" customHeight="1" x14ac:dyDescent="0.35">
      <c r="A399" s="198"/>
      <c r="B399" s="231"/>
      <c r="C399" s="232"/>
      <c r="D399" s="231"/>
      <c r="E399" s="231"/>
      <c r="F399" s="231"/>
      <c r="G399" s="231"/>
      <c r="H399" s="231"/>
      <c r="I399" s="231"/>
      <c r="J399" s="231"/>
      <c r="K399" s="231"/>
      <c r="L399" s="231"/>
      <c r="M399" s="231"/>
      <c r="N399" s="231"/>
      <c r="O399" s="231"/>
      <c r="P399" s="231"/>
      <c r="Q399" s="231"/>
      <c r="R399" s="231"/>
    </row>
    <row r="400" spans="1:18" ht="15.75" customHeight="1" x14ac:dyDescent="0.35">
      <c r="A400" s="198"/>
      <c r="B400" s="231"/>
      <c r="C400" s="232"/>
      <c r="D400" s="231"/>
      <c r="E400" s="231"/>
      <c r="F400" s="231"/>
      <c r="G400" s="231"/>
      <c r="H400" s="231"/>
      <c r="I400" s="231"/>
      <c r="J400" s="231"/>
      <c r="K400" s="231"/>
      <c r="L400" s="231"/>
      <c r="M400" s="231"/>
      <c r="N400" s="231"/>
      <c r="O400" s="231"/>
      <c r="P400" s="231"/>
      <c r="Q400" s="231"/>
      <c r="R400" s="231"/>
    </row>
    <row r="401" spans="1:18" ht="15.75" customHeight="1" x14ac:dyDescent="0.35">
      <c r="A401" s="198"/>
      <c r="B401" s="231"/>
      <c r="C401" s="232"/>
      <c r="D401" s="231"/>
      <c r="E401" s="231"/>
      <c r="F401" s="231"/>
      <c r="G401" s="231"/>
      <c r="H401" s="231"/>
      <c r="I401" s="231"/>
      <c r="J401" s="231"/>
      <c r="K401" s="231"/>
      <c r="L401" s="231"/>
      <c r="M401" s="231"/>
      <c r="N401" s="231"/>
      <c r="O401" s="231"/>
      <c r="P401" s="231"/>
      <c r="Q401" s="231"/>
      <c r="R401" s="231"/>
    </row>
    <row r="402" spans="1:18" ht="15.75" customHeight="1" x14ac:dyDescent="0.35">
      <c r="A402" s="198"/>
      <c r="B402" s="231"/>
      <c r="C402" s="232"/>
      <c r="D402" s="231"/>
      <c r="E402" s="231"/>
      <c r="F402" s="231"/>
      <c r="G402" s="231"/>
      <c r="H402" s="231"/>
      <c r="I402" s="231"/>
      <c r="J402" s="231"/>
      <c r="K402" s="231"/>
      <c r="L402" s="231"/>
      <c r="M402" s="231"/>
      <c r="N402" s="231"/>
      <c r="O402" s="231"/>
      <c r="P402" s="231"/>
      <c r="Q402" s="231"/>
      <c r="R402" s="231"/>
    </row>
    <row r="403" spans="1:18" ht="15.75" customHeight="1" x14ac:dyDescent="0.35">
      <c r="A403" s="198"/>
      <c r="B403" s="231"/>
      <c r="C403" s="232"/>
      <c r="D403" s="231"/>
      <c r="E403" s="231"/>
      <c r="F403" s="231"/>
      <c r="G403" s="231"/>
      <c r="H403" s="231"/>
      <c r="I403" s="231"/>
      <c r="J403" s="231"/>
      <c r="K403" s="231"/>
      <c r="L403" s="231"/>
      <c r="M403" s="231"/>
      <c r="N403" s="231"/>
      <c r="O403" s="231"/>
      <c r="P403" s="231"/>
      <c r="Q403" s="231"/>
      <c r="R403" s="231"/>
    </row>
    <row r="404" spans="1:18" ht="15.75" customHeight="1" x14ac:dyDescent="0.35">
      <c r="A404" s="198"/>
      <c r="B404" s="231"/>
      <c r="C404" s="232"/>
      <c r="D404" s="231"/>
      <c r="E404" s="231"/>
      <c r="F404" s="231"/>
      <c r="G404" s="231"/>
      <c r="H404" s="231"/>
      <c r="I404" s="231"/>
      <c r="J404" s="231"/>
      <c r="K404" s="231"/>
      <c r="L404" s="231"/>
      <c r="M404" s="231"/>
      <c r="N404" s="231"/>
      <c r="O404" s="231"/>
      <c r="P404" s="231"/>
      <c r="Q404" s="231"/>
      <c r="R404" s="231"/>
    </row>
    <row r="405" spans="1:18" ht="15.75" customHeight="1" x14ac:dyDescent="0.35">
      <c r="A405" s="198"/>
      <c r="B405" s="231"/>
      <c r="C405" s="232"/>
      <c r="D405" s="231"/>
      <c r="E405" s="231"/>
      <c r="F405" s="231"/>
      <c r="G405" s="231"/>
      <c r="H405" s="231"/>
      <c r="I405" s="231"/>
      <c r="J405" s="231"/>
      <c r="K405" s="231"/>
      <c r="L405" s="231"/>
      <c r="M405" s="231"/>
      <c r="N405" s="231"/>
      <c r="O405" s="231"/>
      <c r="P405" s="231"/>
      <c r="Q405" s="231"/>
      <c r="R405" s="231"/>
    </row>
    <row r="406" spans="1:18" ht="15.75" customHeight="1" x14ac:dyDescent="0.35">
      <c r="A406" s="198"/>
      <c r="B406" s="231"/>
      <c r="C406" s="232"/>
      <c r="D406" s="231"/>
      <c r="E406" s="231"/>
      <c r="F406" s="231"/>
      <c r="G406" s="231"/>
      <c r="H406" s="231"/>
      <c r="I406" s="231"/>
      <c r="J406" s="231"/>
      <c r="K406" s="231"/>
      <c r="L406" s="231"/>
      <c r="M406" s="231"/>
      <c r="N406" s="231"/>
      <c r="O406" s="231"/>
      <c r="P406" s="231"/>
      <c r="Q406" s="231"/>
      <c r="R406" s="231"/>
    </row>
    <row r="407" spans="1:18" ht="15.75" customHeight="1" x14ac:dyDescent="0.35">
      <c r="A407" s="198"/>
      <c r="B407" s="231"/>
      <c r="C407" s="232"/>
      <c r="D407" s="231"/>
      <c r="E407" s="231"/>
      <c r="F407" s="231"/>
      <c r="G407" s="231"/>
      <c r="H407" s="231"/>
      <c r="I407" s="231"/>
      <c r="J407" s="231"/>
      <c r="K407" s="231"/>
      <c r="L407" s="231"/>
      <c r="M407" s="231"/>
      <c r="N407" s="231"/>
      <c r="O407" s="231"/>
      <c r="P407" s="231"/>
      <c r="Q407" s="231"/>
      <c r="R407" s="231"/>
    </row>
    <row r="408" spans="1:18" ht="15.75" customHeight="1" x14ac:dyDescent="0.35">
      <c r="A408" s="198"/>
      <c r="B408" s="231"/>
      <c r="C408" s="232"/>
      <c r="D408" s="231"/>
      <c r="E408" s="231"/>
      <c r="F408" s="231"/>
      <c r="G408" s="231"/>
      <c r="H408" s="231"/>
      <c r="I408" s="231"/>
      <c r="J408" s="231"/>
      <c r="K408" s="231"/>
      <c r="L408" s="231"/>
      <c r="M408" s="231"/>
      <c r="N408" s="231"/>
      <c r="O408" s="231"/>
      <c r="P408" s="231"/>
      <c r="Q408" s="231"/>
      <c r="R408" s="231"/>
    </row>
    <row r="409" spans="1:18" ht="15.75" customHeight="1" x14ac:dyDescent="0.35">
      <c r="A409" s="198"/>
      <c r="B409" s="231"/>
      <c r="C409" s="232"/>
      <c r="D409" s="231"/>
      <c r="E409" s="231"/>
      <c r="F409" s="231"/>
      <c r="G409" s="231"/>
      <c r="H409" s="231"/>
      <c r="I409" s="231"/>
      <c r="J409" s="231"/>
      <c r="K409" s="231"/>
      <c r="L409" s="231"/>
      <c r="M409" s="231"/>
      <c r="N409" s="231"/>
      <c r="O409" s="231"/>
      <c r="P409" s="231"/>
      <c r="Q409" s="231"/>
      <c r="R409" s="231"/>
    </row>
    <row r="410" spans="1:18" ht="15.75" customHeight="1" x14ac:dyDescent="0.35">
      <c r="A410" s="198"/>
      <c r="B410" s="231"/>
      <c r="C410" s="232"/>
      <c r="D410" s="231"/>
      <c r="E410" s="231"/>
      <c r="F410" s="231"/>
      <c r="G410" s="231"/>
      <c r="H410" s="231"/>
      <c r="I410" s="231"/>
      <c r="J410" s="231"/>
      <c r="K410" s="231"/>
      <c r="L410" s="231"/>
      <c r="M410" s="231"/>
      <c r="N410" s="231"/>
      <c r="O410" s="231"/>
      <c r="P410" s="231"/>
      <c r="Q410" s="231"/>
      <c r="R410" s="231"/>
    </row>
    <row r="411" spans="1:18" ht="15.75" customHeight="1" x14ac:dyDescent="0.35">
      <c r="A411" s="198"/>
      <c r="B411" s="231"/>
      <c r="C411" s="232"/>
      <c r="D411" s="231"/>
      <c r="E411" s="231"/>
      <c r="F411" s="231"/>
      <c r="G411" s="231"/>
      <c r="H411" s="231"/>
      <c r="I411" s="231"/>
      <c r="J411" s="231"/>
      <c r="K411" s="231"/>
      <c r="L411" s="231"/>
      <c r="M411" s="231"/>
      <c r="N411" s="231"/>
      <c r="O411" s="231"/>
      <c r="P411" s="231"/>
      <c r="Q411" s="231"/>
      <c r="R411" s="231"/>
    </row>
    <row r="412" spans="1:18" ht="15.75" customHeight="1" x14ac:dyDescent="0.35">
      <c r="A412" s="198"/>
      <c r="B412" s="231"/>
      <c r="C412" s="232"/>
      <c r="D412" s="231"/>
      <c r="E412" s="231"/>
      <c r="F412" s="231"/>
      <c r="G412" s="231"/>
      <c r="H412" s="231"/>
      <c r="I412" s="231"/>
      <c r="J412" s="231"/>
      <c r="K412" s="231"/>
      <c r="L412" s="231"/>
      <c r="M412" s="231"/>
      <c r="N412" s="231"/>
      <c r="O412" s="231"/>
      <c r="P412" s="231"/>
      <c r="Q412" s="231"/>
      <c r="R412" s="231"/>
    </row>
    <row r="413" spans="1:18" ht="15.75" customHeight="1" x14ac:dyDescent="0.35">
      <c r="A413" s="198"/>
      <c r="B413" s="231"/>
      <c r="C413" s="232"/>
      <c r="D413" s="231"/>
      <c r="E413" s="231"/>
      <c r="F413" s="231"/>
      <c r="G413" s="231"/>
      <c r="H413" s="231"/>
      <c r="I413" s="231"/>
      <c r="J413" s="231"/>
      <c r="K413" s="231"/>
      <c r="L413" s="231"/>
      <c r="M413" s="231"/>
      <c r="N413" s="231"/>
      <c r="O413" s="231"/>
      <c r="P413" s="231"/>
      <c r="Q413" s="231"/>
      <c r="R413" s="231"/>
    </row>
    <row r="414" spans="1:18" ht="15.75" customHeight="1" x14ac:dyDescent="0.35">
      <c r="A414" s="198"/>
      <c r="B414" s="231"/>
      <c r="C414" s="232"/>
      <c r="D414" s="231"/>
      <c r="E414" s="231"/>
      <c r="F414" s="231"/>
      <c r="G414" s="231"/>
      <c r="H414" s="231"/>
      <c r="I414" s="231"/>
      <c r="J414" s="231"/>
      <c r="K414" s="231"/>
      <c r="L414" s="231"/>
      <c r="M414" s="231"/>
      <c r="N414" s="231"/>
      <c r="O414" s="231"/>
      <c r="P414" s="231"/>
      <c r="Q414" s="231"/>
      <c r="R414" s="231"/>
    </row>
    <row r="415" spans="1:18" ht="15.75" customHeight="1" x14ac:dyDescent="0.35">
      <c r="A415" s="198"/>
      <c r="B415" s="231"/>
      <c r="C415" s="232"/>
      <c r="D415" s="231"/>
      <c r="E415" s="231"/>
      <c r="F415" s="231"/>
      <c r="G415" s="231"/>
      <c r="H415" s="231"/>
      <c r="I415" s="231"/>
      <c r="J415" s="231"/>
      <c r="K415" s="231"/>
      <c r="L415" s="231"/>
      <c r="M415" s="231"/>
      <c r="N415" s="231"/>
      <c r="O415" s="231"/>
      <c r="P415" s="231"/>
      <c r="Q415" s="231"/>
      <c r="R415" s="231"/>
    </row>
    <row r="416" spans="1:18" ht="15.75" customHeight="1" x14ac:dyDescent="0.35">
      <c r="A416" s="198"/>
      <c r="B416" s="231"/>
      <c r="C416" s="232"/>
      <c r="D416" s="231"/>
      <c r="E416" s="231"/>
      <c r="F416" s="231"/>
      <c r="G416" s="231"/>
      <c r="H416" s="231"/>
      <c r="I416" s="231"/>
      <c r="J416" s="231"/>
      <c r="K416" s="231"/>
      <c r="L416" s="231"/>
      <c r="M416" s="231"/>
      <c r="N416" s="231"/>
      <c r="O416" s="231"/>
      <c r="P416" s="231"/>
      <c r="Q416" s="231"/>
      <c r="R416" s="231"/>
    </row>
    <row r="417" spans="1:18" ht="15.75" customHeight="1" x14ac:dyDescent="0.35">
      <c r="A417" s="198"/>
      <c r="B417" s="231"/>
      <c r="C417" s="232"/>
      <c r="D417" s="231"/>
      <c r="E417" s="231"/>
      <c r="F417" s="231"/>
      <c r="G417" s="231"/>
      <c r="H417" s="231"/>
      <c r="I417" s="231"/>
      <c r="J417" s="231"/>
      <c r="K417" s="231"/>
      <c r="L417" s="231"/>
      <c r="M417" s="231"/>
      <c r="N417" s="231"/>
      <c r="O417" s="231"/>
      <c r="P417" s="231"/>
      <c r="Q417" s="231"/>
      <c r="R417" s="231"/>
    </row>
    <row r="418" spans="1:18" ht="15.75" customHeight="1" x14ac:dyDescent="0.35">
      <c r="A418" s="198"/>
      <c r="B418" s="231"/>
      <c r="C418" s="232"/>
      <c r="D418" s="231"/>
      <c r="E418" s="231"/>
      <c r="F418" s="231"/>
      <c r="G418" s="231"/>
      <c r="H418" s="231"/>
      <c r="I418" s="231"/>
      <c r="J418" s="231"/>
      <c r="K418" s="231"/>
      <c r="L418" s="231"/>
      <c r="M418" s="231"/>
      <c r="N418" s="231"/>
      <c r="O418" s="231"/>
      <c r="P418" s="231"/>
      <c r="Q418" s="231"/>
      <c r="R418" s="231"/>
    </row>
    <row r="419" spans="1:18" ht="15.75" customHeight="1" x14ac:dyDescent="0.35">
      <c r="A419" s="198"/>
      <c r="B419" s="231"/>
      <c r="C419" s="232"/>
      <c r="D419" s="231"/>
      <c r="E419" s="231"/>
      <c r="F419" s="231"/>
      <c r="G419" s="231"/>
      <c r="H419" s="231"/>
      <c r="I419" s="231"/>
      <c r="J419" s="231"/>
      <c r="K419" s="231"/>
      <c r="L419" s="231"/>
      <c r="M419" s="231"/>
      <c r="N419" s="231"/>
      <c r="O419" s="231"/>
      <c r="P419" s="231"/>
      <c r="Q419" s="231"/>
      <c r="R419" s="231"/>
    </row>
    <row r="420" spans="1:18" ht="15.75" customHeight="1" x14ac:dyDescent="0.35">
      <c r="A420" s="198"/>
      <c r="B420" s="231"/>
      <c r="C420" s="232"/>
      <c r="D420" s="231"/>
      <c r="E420" s="231"/>
      <c r="F420" s="231"/>
      <c r="G420" s="231"/>
      <c r="H420" s="231"/>
      <c r="I420" s="231"/>
      <c r="J420" s="231"/>
      <c r="K420" s="231"/>
      <c r="L420" s="231"/>
      <c r="M420" s="231"/>
      <c r="N420" s="231"/>
      <c r="O420" s="231"/>
      <c r="P420" s="231"/>
      <c r="Q420" s="231"/>
      <c r="R420" s="231"/>
    </row>
    <row r="421" spans="1:18" ht="15.75" customHeight="1" x14ac:dyDescent="0.35">
      <c r="A421" s="198"/>
      <c r="B421" s="231"/>
      <c r="C421" s="232"/>
      <c r="D421" s="231"/>
      <c r="E421" s="231"/>
      <c r="F421" s="231"/>
      <c r="G421" s="231"/>
      <c r="H421" s="231"/>
      <c r="I421" s="231"/>
      <c r="J421" s="231"/>
      <c r="K421" s="231"/>
      <c r="L421" s="231"/>
      <c r="M421" s="231"/>
      <c r="N421" s="231"/>
      <c r="O421" s="231"/>
      <c r="P421" s="231"/>
      <c r="Q421" s="231"/>
      <c r="R421" s="231"/>
    </row>
    <row r="422" spans="1:18" ht="15.75" customHeight="1" x14ac:dyDescent="0.35">
      <c r="A422" s="198"/>
      <c r="B422" s="231"/>
      <c r="C422" s="232"/>
      <c r="D422" s="231"/>
      <c r="E422" s="231"/>
      <c r="F422" s="231"/>
      <c r="G422" s="231"/>
      <c r="H422" s="231"/>
      <c r="I422" s="231"/>
      <c r="J422" s="231"/>
      <c r="K422" s="231"/>
      <c r="L422" s="231"/>
      <c r="M422" s="231"/>
      <c r="N422" s="231"/>
      <c r="O422" s="231"/>
      <c r="P422" s="231"/>
      <c r="Q422" s="231"/>
      <c r="R422" s="231"/>
    </row>
    <row r="423" spans="1:18" ht="15.75" customHeight="1" x14ac:dyDescent="0.35">
      <c r="A423" s="198"/>
      <c r="B423" s="231"/>
      <c r="C423" s="232"/>
      <c r="D423" s="231"/>
      <c r="E423" s="231"/>
      <c r="F423" s="231"/>
      <c r="G423" s="231"/>
      <c r="H423" s="231"/>
      <c r="I423" s="231"/>
      <c r="J423" s="231"/>
      <c r="K423" s="231"/>
      <c r="L423" s="231"/>
      <c r="M423" s="231"/>
      <c r="N423" s="231"/>
      <c r="O423" s="231"/>
      <c r="P423" s="231"/>
      <c r="Q423" s="231"/>
      <c r="R423" s="231"/>
    </row>
    <row r="424" spans="1:18" ht="15.75" customHeight="1" x14ac:dyDescent="0.35">
      <c r="A424" s="198"/>
      <c r="B424" s="231"/>
      <c r="C424" s="232"/>
      <c r="D424" s="231"/>
      <c r="E424" s="231"/>
      <c r="F424" s="231"/>
      <c r="G424" s="231"/>
      <c r="H424" s="231"/>
      <c r="I424" s="231"/>
      <c r="J424" s="231"/>
      <c r="K424" s="231"/>
      <c r="L424" s="231"/>
      <c r="M424" s="231"/>
      <c r="N424" s="231"/>
      <c r="O424" s="231"/>
      <c r="P424" s="231"/>
      <c r="Q424" s="231"/>
      <c r="R424" s="231"/>
    </row>
    <row r="425" spans="1:18" ht="15.75" customHeight="1" x14ac:dyDescent="0.35">
      <c r="A425" s="198"/>
      <c r="B425" s="231"/>
      <c r="C425" s="232"/>
      <c r="D425" s="231"/>
      <c r="E425" s="231"/>
      <c r="F425" s="231"/>
      <c r="G425" s="231"/>
      <c r="H425" s="231"/>
      <c r="I425" s="231"/>
      <c r="J425" s="231"/>
      <c r="K425" s="231"/>
      <c r="L425" s="231"/>
      <c r="M425" s="231"/>
      <c r="N425" s="231"/>
      <c r="O425" s="231"/>
      <c r="P425" s="231"/>
      <c r="Q425" s="231"/>
      <c r="R425" s="231"/>
    </row>
    <row r="426" spans="1:18" ht="15.75" customHeight="1" x14ac:dyDescent="0.35">
      <c r="A426" s="198"/>
      <c r="B426" s="231"/>
      <c r="C426" s="232"/>
      <c r="D426" s="231"/>
      <c r="E426" s="231"/>
      <c r="F426" s="231"/>
      <c r="G426" s="231"/>
      <c r="H426" s="231"/>
      <c r="I426" s="231"/>
      <c r="J426" s="231"/>
      <c r="K426" s="231"/>
      <c r="L426" s="231"/>
      <c r="M426" s="231"/>
      <c r="N426" s="231"/>
      <c r="O426" s="231"/>
      <c r="P426" s="231"/>
      <c r="Q426" s="231"/>
      <c r="R426" s="231"/>
    </row>
    <row r="427" spans="1:18" ht="15.75" customHeight="1" x14ac:dyDescent="0.35">
      <c r="A427" s="198"/>
      <c r="B427" s="231"/>
      <c r="C427" s="232"/>
      <c r="D427" s="231"/>
      <c r="E427" s="231"/>
      <c r="F427" s="231"/>
      <c r="G427" s="231"/>
      <c r="H427" s="231"/>
      <c r="I427" s="231"/>
      <c r="J427" s="231"/>
      <c r="K427" s="231"/>
      <c r="L427" s="231"/>
      <c r="M427" s="231"/>
      <c r="N427" s="231"/>
      <c r="O427" s="231"/>
      <c r="P427" s="231"/>
      <c r="Q427" s="231"/>
      <c r="R427" s="231"/>
    </row>
    <row r="428" spans="1:18" ht="15.75" customHeight="1" x14ac:dyDescent="0.35">
      <c r="A428" s="198"/>
      <c r="B428" s="231"/>
      <c r="C428" s="232"/>
      <c r="D428" s="231"/>
      <c r="E428" s="231"/>
      <c r="F428" s="231"/>
      <c r="G428" s="231"/>
      <c r="H428" s="231"/>
      <c r="I428" s="231"/>
      <c r="J428" s="231"/>
      <c r="K428" s="231"/>
      <c r="L428" s="231"/>
      <c r="M428" s="231"/>
      <c r="N428" s="231"/>
      <c r="O428" s="231"/>
      <c r="P428" s="231"/>
      <c r="Q428" s="231"/>
      <c r="R428" s="231"/>
    </row>
    <row r="429" spans="1:18" ht="15.75" customHeight="1" x14ac:dyDescent="0.35">
      <c r="A429" s="198"/>
      <c r="B429" s="231"/>
      <c r="C429" s="232"/>
      <c r="D429" s="231"/>
      <c r="E429" s="231"/>
      <c r="F429" s="231"/>
      <c r="G429" s="231"/>
      <c r="H429" s="231"/>
      <c r="I429" s="231"/>
      <c r="J429" s="231"/>
      <c r="K429" s="231"/>
      <c r="L429" s="231"/>
      <c r="M429" s="231"/>
      <c r="N429" s="231"/>
      <c r="O429" s="231"/>
      <c r="P429" s="231"/>
      <c r="Q429" s="231"/>
      <c r="R429" s="231"/>
    </row>
    <row r="430" spans="1:18" ht="15.75" customHeight="1" x14ac:dyDescent="0.35">
      <c r="A430" s="198"/>
      <c r="B430" s="231"/>
      <c r="C430" s="232"/>
      <c r="D430" s="231"/>
      <c r="E430" s="231"/>
      <c r="F430" s="231"/>
      <c r="G430" s="231"/>
      <c r="H430" s="231"/>
      <c r="I430" s="231"/>
      <c r="J430" s="231"/>
      <c r="K430" s="231"/>
      <c r="L430" s="231"/>
      <c r="M430" s="231"/>
      <c r="N430" s="231"/>
      <c r="O430" s="231"/>
      <c r="P430" s="231"/>
      <c r="Q430" s="231"/>
      <c r="R430" s="231"/>
    </row>
    <row r="431" spans="1:18" ht="15.75" customHeight="1" x14ac:dyDescent="0.35">
      <c r="A431" s="198"/>
      <c r="B431" s="231"/>
      <c r="C431" s="232"/>
      <c r="D431" s="231"/>
      <c r="E431" s="231"/>
      <c r="F431" s="231"/>
      <c r="G431" s="231"/>
      <c r="H431" s="231"/>
      <c r="I431" s="231"/>
      <c r="J431" s="231"/>
      <c r="K431" s="231"/>
      <c r="L431" s="231"/>
      <c r="M431" s="231"/>
      <c r="N431" s="231"/>
      <c r="O431" s="231"/>
      <c r="P431" s="231"/>
      <c r="Q431" s="231"/>
      <c r="R431" s="231"/>
    </row>
  </sheetData>
  <mergeCells count="2">
    <mergeCell ref="F6:Q6"/>
    <mergeCell ref="F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35"/>
  <sheetViews>
    <sheetView zoomScale="90" zoomScaleNormal="90" workbookViewId="0">
      <pane xSplit="3" ySplit="9" topLeftCell="R25" activePane="bottomRight" state="frozen"/>
      <selection pane="topRight" activeCell="D1" sqref="D1"/>
      <selection pane="bottomLeft" activeCell="A10" sqref="A10"/>
      <selection pane="bottomRight" activeCell="AA31" sqref="AA31"/>
    </sheetView>
  </sheetViews>
  <sheetFormatPr defaultRowHeight="14.5" x14ac:dyDescent="0.35"/>
  <cols>
    <col min="1" max="1" width="5.08984375" customWidth="1"/>
    <col min="2" max="2" width="8" customWidth="1"/>
    <col min="3" max="3" width="44.453125" bestFit="1" customWidth="1"/>
    <col min="4" max="4" width="8.453125" customWidth="1"/>
    <col min="5" max="5" width="15.90625" customWidth="1"/>
    <col min="6" max="6" width="19.90625" customWidth="1"/>
    <col min="7" max="7" width="34.36328125" style="98" customWidth="1"/>
    <col min="8" max="8" width="11.6328125" customWidth="1"/>
    <col min="9" max="9" width="11.08984375" customWidth="1"/>
    <col min="10" max="12" width="13" customWidth="1"/>
    <col min="13" max="13" width="12" customWidth="1"/>
    <col min="14" max="14" width="14.453125" customWidth="1"/>
    <col min="15" max="16" width="13.08984375" customWidth="1"/>
    <col min="17" max="17" width="8.453125" customWidth="1"/>
    <col min="18" max="18" width="9.90625" customWidth="1"/>
    <col min="19" max="20" width="12" customWidth="1"/>
    <col min="21" max="21" width="11" customWidth="1"/>
    <col min="22" max="22" width="12" customWidth="1"/>
    <col min="23" max="24" width="13.08984375" customWidth="1"/>
    <col min="25" max="28" width="13.36328125" customWidth="1"/>
    <col min="29" max="29" width="12.36328125" hidden="1" customWidth="1"/>
    <col min="30" max="30" width="12.54296875" hidden="1" customWidth="1"/>
    <col min="31" max="31" width="14" style="32" hidden="1" customWidth="1"/>
    <col min="32" max="32" width="9.08984375" hidden="1" customWidth="1"/>
    <col min="33" max="33" width="12" hidden="1" customWidth="1"/>
    <col min="34" max="40" width="9.08984375" hidden="1" customWidth="1"/>
    <col min="41" max="41" width="21.6328125" hidden="1" customWidth="1"/>
    <col min="42" max="43" width="9.08984375" hidden="1" customWidth="1"/>
    <col min="44" max="44" width="13.08984375" bestFit="1" customWidth="1"/>
  </cols>
  <sheetData>
    <row r="1" spans="1:44" x14ac:dyDescent="0.35">
      <c r="A1" s="56" t="s">
        <v>463</v>
      </c>
      <c r="B1" s="56"/>
      <c r="C1" s="55" t="s">
        <v>483</v>
      </c>
      <c r="D1" s="55"/>
      <c r="E1" s="55"/>
      <c r="F1" s="55"/>
      <c r="G1" s="93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90"/>
    </row>
    <row r="2" spans="1:44" x14ac:dyDescent="0.35">
      <c r="A2" s="56" t="s">
        <v>461</v>
      </c>
      <c r="B2" s="56"/>
      <c r="C2" s="55" t="s">
        <v>462</v>
      </c>
      <c r="D2" s="55"/>
      <c r="E2" s="55"/>
      <c r="F2" s="55"/>
      <c r="G2" s="93"/>
      <c r="H2" s="57"/>
      <c r="I2" s="58"/>
      <c r="J2" s="58"/>
      <c r="K2" s="59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90"/>
    </row>
    <row r="3" spans="1:44" x14ac:dyDescent="0.35">
      <c r="A3" s="56" t="s">
        <v>464</v>
      </c>
      <c r="B3" s="56"/>
      <c r="C3" s="55" t="s">
        <v>465</v>
      </c>
      <c r="D3" s="55"/>
      <c r="E3" s="55"/>
      <c r="F3" s="55"/>
      <c r="G3" s="93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90"/>
    </row>
    <row r="4" spans="1:44" ht="15" thickBot="1" x14ac:dyDescent="0.4">
      <c r="A4" s="55"/>
      <c r="B4" s="55"/>
      <c r="C4" s="55"/>
      <c r="D4" s="55"/>
      <c r="E4" s="55"/>
      <c r="F4" s="55"/>
      <c r="G4" s="93"/>
      <c r="H4" s="55"/>
      <c r="I4" s="55"/>
      <c r="J4" s="55"/>
      <c r="K4" s="55"/>
      <c r="L4" s="58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90"/>
    </row>
    <row r="5" spans="1:44" x14ac:dyDescent="0.35">
      <c r="A5" s="379" t="s">
        <v>164</v>
      </c>
      <c r="B5" s="382" t="s">
        <v>39</v>
      </c>
      <c r="C5" s="382" t="s">
        <v>165</v>
      </c>
      <c r="D5" s="382" t="s">
        <v>166</v>
      </c>
      <c r="E5" s="379" t="s">
        <v>167</v>
      </c>
      <c r="F5" s="379" t="s">
        <v>168</v>
      </c>
      <c r="G5" s="382" t="s">
        <v>169</v>
      </c>
      <c r="H5" s="385" t="s">
        <v>170</v>
      </c>
      <c r="I5" s="386"/>
      <c r="J5" s="389" t="s">
        <v>171</v>
      </c>
      <c r="K5" s="390"/>
      <c r="L5" s="390"/>
      <c r="M5" s="390"/>
      <c r="N5" s="391"/>
      <c r="O5" s="395" t="s">
        <v>172</v>
      </c>
      <c r="P5" s="395" t="s">
        <v>172</v>
      </c>
      <c r="Q5" s="401" t="s">
        <v>219</v>
      </c>
      <c r="R5" s="402"/>
      <c r="S5" s="402"/>
      <c r="T5" s="402"/>
      <c r="U5" s="402"/>
      <c r="V5" s="402"/>
      <c r="W5" s="402"/>
      <c r="X5" s="402"/>
      <c r="Y5" s="402"/>
      <c r="Z5" s="402"/>
      <c r="AA5" s="402"/>
      <c r="AB5" s="403"/>
      <c r="AC5" s="371" t="s">
        <v>210</v>
      </c>
      <c r="AD5" s="372"/>
      <c r="AE5" s="372"/>
      <c r="AF5" s="372"/>
      <c r="AG5" s="372"/>
      <c r="AH5" s="373"/>
      <c r="AI5" s="371" t="s">
        <v>211</v>
      </c>
      <c r="AJ5" s="372"/>
      <c r="AK5" s="372"/>
      <c r="AL5" s="372"/>
      <c r="AM5" s="372"/>
      <c r="AN5" s="373"/>
      <c r="AO5" s="374" t="s">
        <v>31</v>
      </c>
    </row>
    <row r="6" spans="1:44" x14ac:dyDescent="0.35">
      <c r="A6" s="380"/>
      <c r="B6" s="383"/>
      <c r="C6" s="383"/>
      <c r="D6" s="383"/>
      <c r="E6" s="380"/>
      <c r="F6" s="380"/>
      <c r="G6" s="383"/>
      <c r="H6" s="387"/>
      <c r="I6" s="388"/>
      <c r="J6" s="392"/>
      <c r="K6" s="393"/>
      <c r="L6" s="393"/>
      <c r="M6" s="393"/>
      <c r="N6" s="394"/>
      <c r="O6" s="396"/>
      <c r="P6" s="396"/>
      <c r="Q6" s="404" t="s">
        <v>218</v>
      </c>
      <c r="R6" s="405"/>
      <c r="S6" s="406"/>
      <c r="T6" s="407" t="s">
        <v>218</v>
      </c>
      <c r="U6" s="408"/>
      <c r="V6" s="409"/>
      <c r="W6" s="410" t="s">
        <v>218</v>
      </c>
      <c r="X6" s="411"/>
      <c r="Y6" s="412"/>
      <c r="Z6" s="413" t="s">
        <v>218</v>
      </c>
      <c r="AA6" s="414"/>
      <c r="AB6" s="415"/>
      <c r="AC6" s="377" t="s">
        <v>212</v>
      </c>
      <c r="AD6" s="378"/>
      <c r="AE6" s="377" t="s">
        <v>213</v>
      </c>
      <c r="AF6" s="378"/>
      <c r="AG6" s="377" t="s">
        <v>214</v>
      </c>
      <c r="AH6" s="378"/>
      <c r="AI6" s="377" t="s">
        <v>212</v>
      </c>
      <c r="AJ6" s="378"/>
      <c r="AK6" s="377" t="s">
        <v>213</v>
      </c>
      <c r="AL6" s="378"/>
      <c r="AM6" s="377" t="s">
        <v>214</v>
      </c>
      <c r="AN6" s="378"/>
      <c r="AO6" s="375"/>
    </row>
    <row r="7" spans="1:44" x14ac:dyDescent="0.35">
      <c r="A7" s="380"/>
      <c r="B7" s="383"/>
      <c r="C7" s="383"/>
      <c r="D7" s="383"/>
      <c r="E7" s="380"/>
      <c r="F7" s="380"/>
      <c r="G7" s="383"/>
      <c r="H7" s="398" t="s">
        <v>173</v>
      </c>
      <c r="I7" s="398" t="s">
        <v>174</v>
      </c>
      <c r="J7" s="397" t="s">
        <v>175</v>
      </c>
      <c r="K7" s="397" t="s">
        <v>176</v>
      </c>
      <c r="L7" s="397" t="s">
        <v>177</v>
      </c>
      <c r="M7" s="398" t="s">
        <v>482</v>
      </c>
      <c r="N7" s="398" t="s">
        <v>178</v>
      </c>
      <c r="O7" s="397" t="s">
        <v>179</v>
      </c>
      <c r="P7" s="397" t="s">
        <v>204</v>
      </c>
      <c r="Q7" s="399" t="s">
        <v>180</v>
      </c>
      <c r="R7" s="399" t="s">
        <v>181</v>
      </c>
      <c r="S7" s="399" t="s">
        <v>182</v>
      </c>
      <c r="T7" s="369" t="s">
        <v>183</v>
      </c>
      <c r="U7" s="369" t="s">
        <v>184</v>
      </c>
      <c r="V7" s="369" t="s">
        <v>185</v>
      </c>
      <c r="W7" s="367" t="s">
        <v>186</v>
      </c>
      <c r="X7" s="367" t="s">
        <v>187</v>
      </c>
      <c r="Y7" s="367" t="s">
        <v>188</v>
      </c>
      <c r="Z7" s="416" t="s">
        <v>189</v>
      </c>
      <c r="AA7" s="416" t="s">
        <v>220</v>
      </c>
      <c r="AB7" s="416" t="s">
        <v>190</v>
      </c>
      <c r="AC7" s="92" t="s">
        <v>215</v>
      </c>
      <c r="AD7" s="92" t="s">
        <v>216</v>
      </c>
      <c r="AE7" s="92" t="s">
        <v>215</v>
      </c>
      <c r="AF7" s="92" t="s">
        <v>216</v>
      </c>
      <c r="AG7" s="92" t="s">
        <v>215</v>
      </c>
      <c r="AH7" s="92" t="s">
        <v>216</v>
      </c>
      <c r="AI7" s="92" t="s">
        <v>215</v>
      </c>
      <c r="AJ7" s="92" t="s">
        <v>216</v>
      </c>
      <c r="AK7" s="92" t="s">
        <v>215</v>
      </c>
      <c r="AL7" s="92" t="s">
        <v>216</v>
      </c>
      <c r="AM7" s="92" t="s">
        <v>215</v>
      </c>
      <c r="AN7" s="92" t="s">
        <v>216</v>
      </c>
      <c r="AO7" s="375"/>
    </row>
    <row r="8" spans="1:44" x14ac:dyDescent="0.35">
      <c r="A8" s="381"/>
      <c r="B8" s="384"/>
      <c r="C8" s="384"/>
      <c r="D8" s="384"/>
      <c r="E8" s="381"/>
      <c r="F8" s="381"/>
      <c r="G8" s="384"/>
      <c r="H8" s="384"/>
      <c r="I8" s="384"/>
      <c r="J8" s="396"/>
      <c r="K8" s="396"/>
      <c r="L8" s="396"/>
      <c r="M8" s="384"/>
      <c r="N8" s="384"/>
      <c r="O8" s="396"/>
      <c r="P8" s="396"/>
      <c r="Q8" s="400"/>
      <c r="R8" s="400"/>
      <c r="S8" s="400"/>
      <c r="T8" s="370"/>
      <c r="U8" s="370"/>
      <c r="V8" s="370"/>
      <c r="W8" s="368"/>
      <c r="X8" s="368"/>
      <c r="Y8" s="368"/>
      <c r="Z8" s="417"/>
      <c r="AA8" s="417"/>
      <c r="AB8" s="417"/>
      <c r="AC8" s="91" t="s">
        <v>10</v>
      </c>
      <c r="AD8" s="91" t="s">
        <v>217</v>
      </c>
      <c r="AE8" s="91" t="s">
        <v>10</v>
      </c>
      <c r="AF8" s="91" t="s">
        <v>217</v>
      </c>
      <c r="AG8" s="91" t="s">
        <v>10</v>
      </c>
      <c r="AH8" s="91" t="s">
        <v>217</v>
      </c>
      <c r="AI8" s="91" t="s">
        <v>10</v>
      </c>
      <c r="AJ8" s="91" t="s">
        <v>217</v>
      </c>
      <c r="AK8" s="91" t="s">
        <v>10</v>
      </c>
      <c r="AL8" s="91" t="s">
        <v>217</v>
      </c>
      <c r="AM8" s="91" t="s">
        <v>10</v>
      </c>
      <c r="AN8" s="91" t="s">
        <v>217</v>
      </c>
      <c r="AO8" s="376"/>
    </row>
    <row r="9" spans="1:44" x14ac:dyDescent="0.35">
      <c r="A9" s="260">
        <v>1</v>
      </c>
      <c r="B9" s="260">
        <v>2</v>
      </c>
      <c r="C9" s="260">
        <v>3</v>
      </c>
      <c r="D9" s="260">
        <v>4</v>
      </c>
      <c r="E9" s="260">
        <v>5</v>
      </c>
      <c r="F9" s="261">
        <v>6</v>
      </c>
      <c r="G9" s="260">
        <v>7</v>
      </c>
      <c r="H9" s="260">
        <v>8</v>
      </c>
      <c r="I9" s="260">
        <v>9</v>
      </c>
      <c r="J9" s="260">
        <v>10</v>
      </c>
      <c r="K9" s="260">
        <v>11</v>
      </c>
      <c r="L9" s="260">
        <v>12</v>
      </c>
      <c r="M9" s="260">
        <v>13</v>
      </c>
      <c r="N9" s="260">
        <v>14</v>
      </c>
      <c r="O9" s="260">
        <v>15</v>
      </c>
      <c r="P9" s="260">
        <v>16</v>
      </c>
      <c r="Q9" s="260">
        <v>17</v>
      </c>
      <c r="R9" s="260">
        <v>18</v>
      </c>
      <c r="S9" s="260">
        <v>19</v>
      </c>
      <c r="T9" s="260">
        <v>20</v>
      </c>
      <c r="U9" s="260">
        <v>21</v>
      </c>
      <c r="V9" s="260">
        <v>22</v>
      </c>
      <c r="W9" s="260">
        <v>23</v>
      </c>
      <c r="X9" s="260">
        <v>24</v>
      </c>
      <c r="Y9" s="260">
        <v>25</v>
      </c>
      <c r="Z9" s="260">
        <v>26</v>
      </c>
      <c r="AA9" s="260">
        <v>27</v>
      </c>
      <c r="AB9" s="260">
        <v>28</v>
      </c>
      <c r="AC9" s="60">
        <v>29</v>
      </c>
      <c r="AD9" s="60">
        <v>30</v>
      </c>
      <c r="AE9" s="60">
        <v>31</v>
      </c>
      <c r="AF9" s="60">
        <v>32</v>
      </c>
      <c r="AG9" s="60">
        <v>33</v>
      </c>
      <c r="AH9" s="60">
        <v>34</v>
      </c>
      <c r="AI9" s="60">
        <v>35</v>
      </c>
      <c r="AJ9" s="60">
        <v>36</v>
      </c>
      <c r="AK9" s="60">
        <v>37</v>
      </c>
      <c r="AL9" s="60">
        <v>38</v>
      </c>
      <c r="AM9" s="60">
        <v>39</v>
      </c>
      <c r="AN9" s="60">
        <v>40</v>
      </c>
      <c r="AO9" s="102">
        <f t="shared" ref="AO9" si="0">1+AN9</f>
        <v>41</v>
      </c>
    </row>
    <row r="10" spans="1:44" s="257" customFormat="1" x14ac:dyDescent="0.35">
      <c r="A10" s="255"/>
      <c r="B10" s="255"/>
      <c r="C10" s="258" t="s">
        <v>480</v>
      </c>
      <c r="D10" s="255"/>
      <c r="E10" s="255"/>
      <c r="F10" s="259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5"/>
      <c r="S10" s="255"/>
      <c r="T10" s="255"/>
      <c r="U10" s="255"/>
      <c r="V10" s="255"/>
      <c r="W10" s="255"/>
      <c r="X10" s="255"/>
      <c r="Y10" s="255"/>
      <c r="Z10" s="255"/>
      <c r="AA10" s="255"/>
      <c r="AB10" s="255"/>
      <c r="AC10" s="255"/>
      <c r="AD10" s="255"/>
      <c r="AE10" s="255"/>
      <c r="AF10" s="255"/>
      <c r="AG10" s="255"/>
      <c r="AH10" s="255"/>
      <c r="AI10" s="255"/>
      <c r="AJ10" s="255"/>
      <c r="AK10" s="255"/>
      <c r="AL10" s="255"/>
      <c r="AM10" s="255"/>
      <c r="AN10" s="255"/>
      <c r="AO10" s="256"/>
    </row>
    <row r="11" spans="1:44" x14ac:dyDescent="0.35">
      <c r="A11" s="73">
        <v>1</v>
      </c>
      <c r="B11" s="40" t="s">
        <v>135</v>
      </c>
      <c r="C11" s="73" t="str">
        <f>[1]Januari!C10</f>
        <v>Tanah Pek. Blok Cidamar Cidaun </v>
      </c>
      <c r="D11" s="262">
        <f>[1]Januari!D10</f>
        <v>570</v>
      </c>
      <c r="E11" s="73" t="str">
        <f>[1]Januari!E10</f>
        <v>Abdul Gofar</v>
      </c>
      <c r="F11" s="73" t="str">
        <f>[1]Januari!F10</f>
        <v>Tempat parkir</v>
      </c>
      <c r="G11" s="94"/>
      <c r="H11" s="277">
        <v>44684</v>
      </c>
      <c r="I11" s="277">
        <v>45048</v>
      </c>
      <c r="J11" s="73">
        <v>4500000</v>
      </c>
      <c r="K11" s="40">
        <f t="shared" ref="K11" si="1">J11*10%</f>
        <v>450000</v>
      </c>
      <c r="L11" s="40">
        <f>J11-K11</f>
        <v>4050000</v>
      </c>
      <c r="M11" s="62">
        <f>J11*11%</f>
        <v>495000</v>
      </c>
      <c r="N11" s="63">
        <f t="shared" ref="N11" si="2">K11+L11+M11</f>
        <v>4995000</v>
      </c>
      <c r="O11" s="63">
        <f t="shared" ref="O11:O30" si="3">L11</f>
        <v>4050000</v>
      </c>
      <c r="P11" s="63">
        <f>L11</f>
        <v>4050000</v>
      </c>
      <c r="Q11" s="175"/>
      <c r="R11" s="175"/>
      <c r="S11" s="175"/>
      <c r="T11" s="175"/>
      <c r="U11" s="175">
        <f>P11</f>
        <v>4050000</v>
      </c>
      <c r="V11" s="175"/>
      <c r="W11" s="175"/>
      <c r="X11" s="175"/>
      <c r="Y11" s="175"/>
      <c r="Z11" s="14"/>
      <c r="AA11" s="14"/>
      <c r="AB11" s="263"/>
      <c r="AC11" s="177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R11" s="67">
        <f>SUM(Q11:AQ11)</f>
        <v>4050000</v>
      </c>
    </row>
    <row r="12" spans="1:44" x14ac:dyDescent="0.35">
      <c r="A12" s="40">
        <f>A11+1</f>
        <v>2</v>
      </c>
      <c r="B12" s="40" t="s">
        <v>135</v>
      </c>
      <c r="C12" s="40" t="s">
        <v>92</v>
      </c>
      <c r="D12" s="196">
        <v>980</v>
      </c>
      <c r="E12" s="40" t="s">
        <v>121</v>
      </c>
      <c r="F12" s="65" t="s">
        <v>89</v>
      </c>
      <c r="G12" s="163" t="s">
        <v>501</v>
      </c>
      <c r="H12" s="61">
        <v>44914</v>
      </c>
      <c r="I12" s="61">
        <v>45279</v>
      </c>
      <c r="J12" s="40">
        <v>22275000</v>
      </c>
      <c r="K12" s="40">
        <f t="shared" ref="K12:K32" si="4">J12*10%</f>
        <v>2227500</v>
      </c>
      <c r="L12" s="40">
        <f>J12-K12</f>
        <v>20047500</v>
      </c>
      <c r="M12" s="62">
        <f t="shared" ref="M12:M32" si="5">J12*11%</f>
        <v>2450250</v>
      </c>
      <c r="N12" s="63">
        <f t="shared" ref="N12:N32" si="6">K12+L12+M12</f>
        <v>24725250</v>
      </c>
      <c r="O12" s="63">
        <f t="shared" si="3"/>
        <v>20047500</v>
      </c>
      <c r="P12" s="63">
        <f t="shared" ref="P12:P32" si="7">L12</f>
        <v>20047500</v>
      </c>
      <c r="Q12" s="63"/>
      <c r="R12" s="63"/>
      <c r="S12" s="63"/>
      <c r="T12" s="63"/>
      <c r="U12" s="63"/>
      <c r="V12" s="63"/>
      <c r="W12" s="63"/>
      <c r="X12" s="63"/>
      <c r="Y12" s="63"/>
      <c r="Z12" s="64"/>
      <c r="AA12" s="63"/>
      <c r="AB12" s="63">
        <f>P12</f>
        <v>20047500</v>
      </c>
      <c r="AC12" s="103"/>
      <c r="AD12" s="104" t="e">
        <f t="shared" ref="AD12:AD32" si="8">AC12/Q12*100</f>
        <v>#DIV/0!</v>
      </c>
      <c r="AE12" s="104"/>
      <c r="AF12" s="104" t="e">
        <f t="shared" ref="AF12:AF32" si="9">AE12/Q12*100</f>
        <v>#DIV/0!</v>
      </c>
      <c r="AG12" s="104">
        <f t="shared" ref="AG12:AG32" si="10">AC12+AE12</f>
        <v>0</v>
      </c>
      <c r="AH12" s="104" t="e">
        <f t="shared" ref="AH12:AH32" si="11">AG12/Q12*100</f>
        <v>#DIV/0!</v>
      </c>
      <c r="AI12" s="103"/>
      <c r="AJ12" s="104" t="e">
        <f t="shared" ref="AJ12:AJ32" si="12">+AI12/Q12*100</f>
        <v>#DIV/0!</v>
      </c>
      <c r="AK12" s="105"/>
      <c r="AL12" s="104" t="e">
        <f t="shared" ref="AL12:AL32" si="13">+AK12/Q12*100</f>
        <v>#DIV/0!</v>
      </c>
      <c r="AM12" s="104">
        <f>+AK12+AI12</f>
        <v>0</v>
      </c>
      <c r="AN12" s="104" t="e">
        <f t="shared" ref="AN12:AN32" si="14">+AM12/Q12*100</f>
        <v>#DIV/0!</v>
      </c>
      <c r="AO12" s="14"/>
      <c r="AR12" s="67">
        <f>SUM(Q12:AB12)</f>
        <v>20047500</v>
      </c>
    </row>
    <row r="13" spans="1:44" s="290" customFormat="1" x14ac:dyDescent="0.35">
      <c r="A13" s="278">
        <f>A12+1</f>
        <v>3</v>
      </c>
      <c r="B13" s="278" t="s">
        <v>135</v>
      </c>
      <c r="C13" s="278" t="s">
        <v>472</v>
      </c>
      <c r="D13" s="279">
        <v>58.89</v>
      </c>
      <c r="E13" s="278" t="s">
        <v>122</v>
      </c>
      <c r="F13" s="280" t="s">
        <v>109</v>
      </c>
      <c r="G13" s="294"/>
      <c r="H13" s="282">
        <v>44651</v>
      </c>
      <c r="I13" s="282">
        <v>45016</v>
      </c>
      <c r="J13" s="278">
        <v>24750000</v>
      </c>
      <c r="K13" s="278">
        <f t="shared" si="4"/>
        <v>2475000</v>
      </c>
      <c r="L13" s="278">
        <f t="shared" ref="L13:L32" si="15">J13-K13</f>
        <v>22275000</v>
      </c>
      <c r="M13" s="283">
        <f t="shared" si="5"/>
        <v>2722500</v>
      </c>
      <c r="N13" s="284">
        <f t="shared" si="6"/>
        <v>27472500</v>
      </c>
      <c r="O13" s="284">
        <f t="shared" si="3"/>
        <v>22275000</v>
      </c>
      <c r="P13" s="284">
        <f t="shared" si="7"/>
        <v>22275000</v>
      </c>
      <c r="Q13" s="284"/>
      <c r="R13" s="284"/>
      <c r="S13" s="284"/>
      <c r="T13" s="284">
        <f>P13</f>
        <v>22275000</v>
      </c>
      <c r="U13" s="284"/>
      <c r="V13" s="284"/>
      <c r="W13" s="284"/>
      <c r="X13" s="284"/>
      <c r="Y13" s="284"/>
      <c r="Z13" s="284"/>
      <c r="AA13" s="284"/>
      <c r="AB13" s="284"/>
      <c r="AC13" s="285"/>
      <c r="AD13" s="286" t="e">
        <f t="shared" si="8"/>
        <v>#DIV/0!</v>
      </c>
      <c r="AE13" s="286"/>
      <c r="AF13" s="286" t="e">
        <f t="shared" si="9"/>
        <v>#DIV/0!</v>
      </c>
      <c r="AG13" s="286">
        <f t="shared" si="10"/>
        <v>0</v>
      </c>
      <c r="AH13" s="286" t="e">
        <f t="shared" si="11"/>
        <v>#DIV/0!</v>
      </c>
      <c r="AI13" s="285"/>
      <c r="AJ13" s="286" t="e">
        <f t="shared" si="12"/>
        <v>#DIV/0!</v>
      </c>
      <c r="AK13" s="287"/>
      <c r="AL13" s="288" t="e">
        <f t="shared" si="13"/>
        <v>#DIV/0!</v>
      </c>
      <c r="AM13" s="286">
        <f t="shared" ref="AM13:AM32" si="16">+AK13+AI13</f>
        <v>0</v>
      </c>
      <c r="AN13" s="286" t="e">
        <f t="shared" si="14"/>
        <v>#DIV/0!</v>
      </c>
      <c r="AO13" s="289"/>
      <c r="AR13" s="291">
        <f>SUM(Q13:AB13)</f>
        <v>22275000</v>
      </c>
    </row>
    <row r="14" spans="1:44" x14ac:dyDescent="0.35">
      <c r="A14" s="40">
        <f t="shared" ref="A14:A32" si="17">A13+1</f>
        <v>4</v>
      </c>
      <c r="B14" s="40" t="s">
        <v>135</v>
      </c>
      <c r="C14" s="40" t="s">
        <v>93</v>
      </c>
      <c r="D14" s="196">
        <v>21</v>
      </c>
      <c r="E14" s="40" t="s">
        <v>146</v>
      </c>
      <c r="F14" s="65" t="s">
        <v>110</v>
      </c>
      <c r="G14" s="94"/>
      <c r="H14" s="61">
        <v>44803</v>
      </c>
      <c r="I14" s="61">
        <v>45168</v>
      </c>
      <c r="J14" s="40">
        <v>4950000</v>
      </c>
      <c r="K14" s="40">
        <f t="shared" si="4"/>
        <v>495000</v>
      </c>
      <c r="L14" s="40">
        <f t="shared" si="15"/>
        <v>4455000</v>
      </c>
      <c r="M14" s="62">
        <f t="shared" si="5"/>
        <v>544500</v>
      </c>
      <c r="N14" s="63">
        <f t="shared" si="6"/>
        <v>5494500</v>
      </c>
      <c r="O14" s="63">
        <f t="shared" si="3"/>
        <v>4455000</v>
      </c>
      <c r="P14" s="63">
        <f t="shared" si="7"/>
        <v>4455000</v>
      </c>
      <c r="Q14" s="63"/>
      <c r="R14" s="63"/>
      <c r="S14" s="63"/>
      <c r="T14" s="63"/>
      <c r="U14" s="63"/>
      <c r="V14" s="63"/>
      <c r="W14" s="63"/>
      <c r="X14" s="63">
        <f>P14</f>
        <v>4455000</v>
      </c>
      <c r="Y14" s="63"/>
      <c r="Z14" s="63"/>
      <c r="AA14" s="63"/>
      <c r="AB14" s="63"/>
      <c r="AC14" s="106"/>
      <c r="AD14" s="104" t="e">
        <f t="shared" si="8"/>
        <v>#DIV/0!</v>
      </c>
      <c r="AE14" s="104"/>
      <c r="AF14" s="104" t="e">
        <f t="shared" si="9"/>
        <v>#DIV/0!</v>
      </c>
      <c r="AG14" s="104">
        <f t="shared" si="10"/>
        <v>0</v>
      </c>
      <c r="AH14" s="104" t="e">
        <f t="shared" si="11"/>
        <v>#DIV/0!</v>
      </c>
      <c r="AI14" s="106"/>
      <c r="AJ14" s="104" t="e">
        <f t="shared" si="12"/>
        <v>#DIV/0!</v>
      </c>
      <c r="AK14" s="107"/>
      <c r="AL14" s="108" t="e">
        <f t="shared" si="13"/>
        <v>#DIV/0!</v>
      </c>
      <c r="AM14" s="104">
        <f t="shared" si="16"/>
        <v>0</v>
      </c>
      <c r="AN14" s="104" t="e">
        <f t="shared" si="14"/>
        <v>#DIV/0!</v>
      </c>
      <c r="AO14" s="14"/>
      <c r="AR14" s="67">
        <f t="shared" ref="AR14:AR34" si="18">SUM(Q14:AB14)</f>
        <v>4455000</v>
      </c>
    </row>
    <row r="15" spans="1:44" x14ac:dyDescent="0.35">
      <c r="A15" s="40">
        <f t="shared" si="17"/>
        <v>5</v>
      </c>
      <c r="B15" s="40" t="s">
        <v>135</v>
      </c>
      <c r="C15" s="40" t="s">
        <v>94</v>
      </c>
      <c r="D15" s="196">
        <v>43.4</v>
      </c>
      <c r="E15" s="40" t="s">
        <v>123</v>
      </c>
      <c r="F15" s="65" t="s">
        <v>110</v>
      </c>
      <c r="G15" s="94"/>
      <c r="H15" s="61">
        <v>44725</v>
      </c>
      <c r="I15" s="61">
        <v>45090</v>
      </c>
      <c r="J15" s="40">
        <v>8415000</v>
      </c>
      <c r="K15" s="40">
        <f t="shared" si="4"/>
        <v>841500</v>
      </c>
      <c r="L15" s="40">
        <f t="shared" si="15"/>
        <v>7573500</v>
      </c>
      <c r="M15" s="62">
        <f t="shared" si="5"/>
        <v>925650</v>
      </c>
      <c r="N15" s="63">
        <f t="shared" si="6"/>
        <v>9340650</v>
      </c>
      <c r="O15" s="63">
        <f t="shared" si="3"/>
        <v>7573500</v>
      </c>
      <c r="P15" s="63">
        <f t="shared" si="7"/>
        <v>7573500</v>
      </c>
      <c r="Q15" s="63"/>
      <c r="R15" s="63"/>
      <c r="S15" s="63"/>
      <c r="T15" s="63"/>
      <c r="U15" s="63"/>
      <c r="V15" s="63">
        <f>P15</f>
        <v>7573500</v>
      </c>
      <c r="W15" s="63"/>
      <c r="X15" s="63"/>
      <c r="Y15" s="63"/>
      <c r="Z15" s="63"/>
      <c r="AA15" s="63"/>
      <c r="AB15" s="63"/>
      <c r="AC15" s="106"/>
      <c r="AD15" s="104" t="e">
        <f t="shared" si="8"/>
        <v>#DIV/0!</v>
      </c>
      <c r="AE15" s="104"/>
      <c r="AF15" s="104" t="e">
        <f t="shared" si="9"/>
        <v>#DIV/0!</v>
      </c>
      <c r="AG15" s="104">
        <f t="shared" si="10"/>
        <v>0</v>
      </c>
      <c r="AH15" s="104" t="e">
        <f t="shared" si="11"/>
        <v>#DIV/0!</v>
      </c>
      <c r="AI15" s="106"/>
      <c r="AJ15" s="104" t="e">
        <f t="shared" si="12"/>
        <v>#DIV/0!</v>
      </c>
      <c r="AK15" s="107"/>
      <c r="AL15" s="108" t="e">
        <f t="shared" si="13"/>
        <v>#DIV/0!</v>
      </c>
      <c r="AM15" s="104">
        <f t="shared" si="16"/>
        <v>0</v>
      </c>
      <c r="AN15" s="104" t="e">
        <f t="shared" si="14"/>
        <v>#DIV/0!</v>
      </c>
      <c r="AO15" s="14"/>
      <c r="AR15" s="67">
        <f t="shared" si="18"/>
        <v>7573500</v>
      </c>
    </row>
    <row r="16" spans="1:44" x14ac:dyDescent="0.35">
      <c r="A16" s="40">
        <f t="shared" si="17"/>
        <v>6</v>
      </c>
      <c r="B16" s="40" t="s">
        <v>135</v>
      </c>
      <c r="C16" s="40" t="s">
        <v>205</v>
      </c>
      <c r="D16" s="196">
        <v>53.141999999999996</v>
      </c>
      <c r="E16" s="40" t="s">
        <v>124</v>
      </c>
      <c r="F16" s="65" t="s">
        <v>111</v>
      </c>
      <c r="G16" s="94"/>
      <c r="H16" s="61">
        <v>44773</v>
      </c>
      <c r="I16" s="61">
        <v>45138</v>
      </c>
      <c r="J16" s="40">
        <v>0</v>
      </c>
      <c r="K16" s="40">
        <f>J16*10%</f>
        <v>0</v>
      </c>
      <c r="L16" s="40">
        <f>J16-K16</f>
        <v>0</v>
      </c>
      <c r="M16" s="62">
        <f t="shared" si="5"/>
        <v>0</v>
      </c>
      <c r="N16" s="63">
        <f>K16+L16+M16</f>
        <v>0</v>
      </c>
      <c r="O16" s="63">
        <f t="shared" si="3"/>
        <v>0</v>
      </c>
      <c r="P16" s="63">
        <f t="shared" si="7"/>
        <v>0</v>
      </c>
      <c r="Q16" s="63"/>
      <c r="R16" s="63"/>
      <c r="S16" s="63"/>
      <c r="T16" s="63"/>
      <c r="U16" s="63"/>
      <c r="V16" s="63"/>
      <c r="W16" s="63"/>
      <c r="X16" s="63">
        <f>O16</f>
        <v>0</v>
      </c>
      <c r="Y16" s="63"/>
      <c r="Z16" s="63"/>
      <c r="AA16" s="63"/>
      <c r="AB16" s="63"/>
      <c r="AC16" s="106"/>
      <c r="AD16" s="104" t="e">
        <f t="shared" si="8"/>
        <v>#DIV/0!</v>
      </c>
      <c r="AE16" s="104"/>
      <c r="AF16" s="104" t="e">
        <f t="shared" si="9"/>
        <v>#DIV/0!</v>
      </c>
      <c r="AG16" s="104">
        <f t="shared" si="10"/>
        <v>0</v>
      </c>
      <c r="AH16" s="104" t="e">
        <f t="shared" si="11"/>
        <v>#DIV/0!</v>
      </c>
      <c r="AI16" s="106"/>
      <c r="AJ16" s="104" t="e">
        <f t="shared" si="12"/>
        <v>#DIV/0!</v>
      </c>
      <c r="AK16" s="107"/>
      <c r="AL16" s="108" t="e">
        <f t="shared" si="13"/>
        <v>#DIV/0!</v>
      </c>
      <c r="AM16" s="104">
        <f t="shared" si="16"/>
        <v>0</v>
      </c>
      <c r="AN16" s="104" t="e">
        <f t="shared" si="14"/>
        <v>#DIV/0!</v>
      </c>
      <c r="AO16" s="14" t="s">
        <v>234</v>
      </c>
      <c r="AR16" s="67">
        <f t="shared" si="18"/>
        <v>0</v>
      </c>
    </row>
    <row r="17" spans="1:44" x14ac:dyDescent="0.35">
      <c r="A17" s="40">
        <f t="shared" si="17"/>
        <v>7</v>
      </c>
      <c r="B17" s="40" t="s">
        <v>135</v>
      </c>
      <c r="C17" s="40" t="s">
        <v>95</v>
      </c>
      <c r="D17" s="196">
        <v>46.83</v>
      </c>
      <c r="E17" s="40" t="s">
        <v>200</v>
      </c>
      <c r="F17" s="65" t="s">
        <v>201</v>
      </c>
      <c r="G17" s="99"/>
      <c r="H17" s="61">
        <v>44811</v>
      </c>
      <c r="I17" s="61">
        <v>45176</v>
      </c>
      <c r="J17" s="40">
        <v>24750000</v>
      </c>
      <c r="K17" s="40">
        <f t="shared" si="4"/>
        <v>2475000</v>
      </c>
      <c r="L17" s="40">
        <f t="shared" si="15"/>
        <v>22275000</v>
      </c>
      <c r="M17" s="62">
        <f t="shared" si="5"/>
        <v>2722500</v>
      </c>
      <c r="N17" s="63">
        <f t="shared" si="6"/>
        <v>27472500</v>
      </c>
      <c r="O17" s="63">
        <f t="shared" si="3"/>
        <v>22275000</v>
      </c>
      <c r="P17" s="63">
        <f t="shared" si="7"/>
        <v>22275000</v>
      </c>
      <c r="Q17" s="63"/>
      <c r="R17" s="63"/>
      <c r="S17" s="63"/>
      <c r="T17" s="63"/>
      <c r="U17" s="63"/>
      <c r="V17" s="63"/>
      <c r="W17" s="63"/>
      <c r="X17" s="63"/>
      <c r="Y17" s="63">
        <f>P17</f>
        <v>22275000</v>
      </c>
      <c r="Z17" s="63"/>
      <c r="AA17" s="63"/>
      <c r="AB17" s="63"/>
      <c r="AC17" s="106"/>
      <c r="AD17" s="104" t="e">
        <f t="shared" si="8"/>
        <v>#DIV/0!</v>
      </c>
      <c r="AE17" s="104"/>
      <c r="AF17" s="104" t="e">
        <f t="shared" si="9"/>
        <v>#DIV/0!</v>
      </c>
      <c r="AG17" s="104">
        <f t="shared" si="10"/>
        <v>0</v>
      </c>
      <c r="AH17" s="104" t="e">
        <f t="shared" si="11"/>
        <v>#DIV/0!</v>
      </c>
      <c r="AI17" s="106"/>
      <c r="AJ17" s="104" t="e">
        <f t="shared" si="12"/>
        <v>#DIV/0!</v>
      </c>
      <c r="AK17" s="107"/>
      <c r="AL17" s="108" t="e">
        <f t="shared" si="13"/>
        <v>#DIV/0!</v>
      </c>
      <c r="AM17" s="104">
        <f t="shared" si="16"/>
        <v>0</v>
      </c>
      <c r="AN17" s="104" t="e">
        <f t="shared" si="14"/>
        <v>#DIV/0!</v>
      </c>
      <c r="AO17" s="14"/>
      <c r="AR17" s="67">
        <f t="shared" si="18"/>
        <v>22275000</v>
      </c>
    </row>
    <row r="18" spans="1:44" x14ac:dyDescent="0.35">
      <c r="A18" s="40">
        <f t="shared" si="17"/>
        <v>8</v>
      </c>
      <c r="B18" s="40" t="s">
        <v>135</v>
      </c>
      <c r="C18" s="40" t="s">
        <v>96</v>
      </c>
      <c r="D18" s="196">
        <v>10</v>
      </c>
      <c r="E18" s="40" t="s">
        <v>125</v>
      </c>
      <c r="F18" s="65" t="s">
        <v>199</v>
      </c>
      <c r="G18" s="94"/>
      <c r="H18" s="61">
        <v>44844</v>
      </c>
      <c r="I18" s="61">
        <v>45209</v>
      </c>
      <c r="J18" s="40">
        <v>2178000</v>
      </c>
      <c r="K18" s="40">
        <f t="shared" si="4"/>
        <v>217800</v>
      </c>
      <c r="L18" s="40">
        <f t="shared" si="15"/>
        <v>1960200</v>
      </c>
      <c r="M18" s="62">
        <f t="shared" si="5"/>
        <v>239580</v>
      </c>
      <c r="N18" s="63">
        <f t="shared" si="6"/>
        <v>2417580</v>
      </c>
      <c r="O18" s="63">
        <f t="shared" si="3"/>
        <v>1960200</v>
      </c>
      <c r="P18" s="63">
        <f t="shared" si="7"/>
        <v>1960200</v>
      </c>
      <c r="Q18" s="63"/>
      <c r="R18" s="63"/>
      <c r="S18" s="63"/>
      <c r="T18" s="63"/>
      <c r="U18" s="63"/>
      <c r="V18" s="63"/>
      <c r="W18" s="63"/>
      <c r="X18" s="63"/>
      <c r="Y18" s="63"/>
      <c r="Z18" s="63">
        <f>P18</f>
        <v>1960200</v>
      </c>
      <c r="AA18" s="63"/>
      <c r="AB18" s="63"/>
      <c r="AC18" s="106"/>
      <c r="AD18" s="104" t="e">
        <f t="shared" si="8"/>
        <v>#DIV/0!</v>
      </c>
      <c r="AE18" s="104"/>
      <c r="AF18" s="104" t="e">
        <f t="shared" si="9"/>
        <v>#DIV/0!</v>
      </c>
      <c r="AG18" s="104">
        <f t="shared" si="10"/>
        <v>0</v>
      </c>
      <c r="AH18" s="104" t="e">
        <f t="shared" si="11"/>
        <v>#DIV/0!</v>
      </c>
      <c r="AI18" s="106"/>
      <c r="AJ18" s="104" t="e">
        <f t="shared" si="12"/>
        <v>#DIV/0!</v>
      </c>
      <c r="AK18" s="107"/>
      <c r="AL18" s="108" t="e">
        <f t="shared" si="13"/>
        <v>#DIV/0!</v>
      </c>
      <c r="AM18" s="104">
        <f t="shared" si="16"/>
        <v>0</v>
      </c>
      <c r="AN18" s="104" t="e">
        <f t="shared" si="14"/>
        <v>#DIV/0!</v>
      </c>
      <c r="AO18" s="14"/>
      <c r="AR18" s="67">
        <f t="shared" si="18"/>
        <v>1960200</v>
      </c>
    </row>
    <row r="19" spans="1:44" x14ac:dyDescent="0.35">
      <c r="A19" s="40">
        <f t="shared" si="17"/>
        <v>9</v>
      </c>
      <c r="B19" s="40" t="s">
        <v>135</v>
      </c>
      <c r="C19" s="40" t="s">
        <v>97</v>
      </c>
      <c r="D19" s="196">
        <v>16</v>
      </c>
      <c r="E19" s="40" t="s">
        <v>202</v>
      </c>
      <c r="F19" s="65" t="s">
        <v>114</v>
      </c>
      <c r="G19" s="94"/>
      <c r="H19" s="61">
        <v>44803</v>
      </c>
      <c r="I19" s="61">
        <v>45168</v>
      </c>
      <c r="J19" s="40">
        <v>3267000</v>
      </c>
      <c r="K19" s="40">
        <f t="shared" si="4"/>
        <v>326700</v>
      </c>
      <c r="L19" s="40">
        <f t="shared" si="15"/>
        <v>2940300</v>
      </c>
      <c r="M19" s="62">
        <f t="shared" si="5"/>
        <v>359370</v>
      </c>
      <c r="N19" s="63">
        <f t="shared" si="6"/>
        <v>3626370</v>
      </c>
      <c r="O19" s="63">
        <f t="shared" si="3"/>
        <v>2940300</v>
      </c>
      <c r="P19" s="63">
        <f t="shared" si="7"/>
        <v>2940300</v>
      </c>
      <c r="Q19" s="63"/>
      <c r="R19" s="63"/>
      <c r="S19" s="63"/>
      <c r="T19" s="63"/>
      <c r="U19" s="63"/>
      <c r="V19" s="63"/>
      <c r="W19" s="63"/>
      <c r="X19" s="63">
        <f>P19</f>
        <v>2940300</v>
      </c>
      <c r="Y19" s="63"/>
      <c r="Z19" s="63"/>
      <c r="AA19" s="63"/>
      <c r="AB19" s="63"/>
      <c r="AC19" s="106"/>
      <c r="AD19" s="104" t="e">
        <f t="shared" si="8"/>
        <v>#DIV/0!</v>
      </c>
      <c r="AE19" s="104"/>
      <c r="AF19" s="104" t="e">
        <f t="shared" si="9"/>
        <v>#DIV/0!</v>
      </c>
      <c r="AG19" s="104">
        <f t="shared" si="10"/>
        <v>0</v>
      </c>
      <c r="AH19" s="104" t="e">
        <f t="shared" si="11"/>
        <v>#DIV/0!</v>
      </c>
      <c r="AI19" s="106"/>
      <c r="AJ19" s="104" t="e">
        <f t="shared" si="12"/>
        <v>#DIV/0!</v>
      </c>
      <c r="AK19" s="107"/>
      <c r="AL19" s="108" t="e">
        <f t="shared" si="13"/>
        <v>#DIV/0!</v>
      </c>
      <c r="AM19" s="104">
        <f t="shared" si="16"/>
        <v>0</v>
      </c>
      <c r="AN19" s="104" t="e">
        <f t="shared" si="14"/>
        <v>#DIV/0!</v>
      </c>
      <c r="AO19" s="14"/>
      <c r="AR19" s="67">
        <f t="shared" si="18"/>
        <v>2940300</v>
      </c>
    </row>
    <row r="20" spans="1:44" x14ac:dyDescent="0.35">
      <c r="A20" s="40">
        <f t="shared" si="17"/>
        <v>10</v>
      </c>
      <c r="B20" s="40" t="s">
        <v>135</v>
      </c>
      <c r="C20" s="40" t="s">
        <v>98</v>
      </c>
      <c r="D20" s="196">
        <v>33.5</v>
      </c>
      <c r="E20" s="40" t="s">
        <v>126</v>
      </c>
      <c r="F20" s="65" t="s">
        <v>110</v>
      </c>
      <c r="G20" s="94"/>
      <c r="H20" s="61">
        <v>44851</v>
      </c>
      <c r="I20" s="61">
        <v>45216</v>
      </c>
      <c r="J20" s="40">
        <v>6534000</v>
      </c>
      <c r="K20" s="40">
        <f t="shared" si="4"/>
        <v>653400</v>
      </c>
      <c r="L20" s="40">
        <f t="shared" si="15"/>
        <v>5880600</v>
      </c>
      <c r="M20" s="62">
        <f t="shared" si="5"/>
        <v>718740</v>
      </c>
      <c r="N20" s="63">
        <f t="shared" si="6"/>
        <v>7252740</v>
      </c>
      <c r="O20" s="63">
        <f t="shared" si="3"/>
        <v>5880600</v>
      </c>
      <c r="P20" s="63">
        <f t="shared" si="7"/>
        <v>5880600</v>
      </c>
      <c r="Q20" s="63"/>
      <c r="R20" s="63"/>
      <c r="S20" s="63"/>
      <c r="T20" s="63"/>
      <c r="U20" s="63"/>
      <c r="V20" s="63"/>
      <c r="W20" s="63"/>
      <c r="X20" s="63"/>
      <c r="Y20" s="63"/>
      <c r="Z20" s="63">
        <f>P20</f>
        <v>5880600</v>
      </c>
      <c r="AA20" s="63"/>
      <c r="AB20" s="63"/>
      <c r="AC20" s="104"/>
      <c r="AD20" s="104" t="e">
        <f t="shared" si="8"/>
        <v>#DIV/0!</v>
      </c>
      <c r="AE20" s="104"/>
      <c r="AF20" s="104" t="e">
        <f t="shared" si="9"/>
        <v>#DIV/0!</v>
      </c>
      <c r="AG20" s="104">
        <f t="shared" si="10"/>
        <v>0</v>
      </c>
      <c r="AH20" s="104" t="e">
        <f t="shared" si="11"/>
        <v>#DIV/0!</v>
      </c>
      <c r="AI20" s="106"/>
      <c r="AJ20" s="104" t="e">
        <f t="shared" si="12"/>
        <v>#DIV/0!</v>
      </c>
      <c r="AK20" s="107"/>
      <c r="AL20" s="108" t="e">
        <f t="shared" si="13"/>
        <v>#DIV/0!</v>
      </c>
      <c r="AM20" s="104">
        <f t="shared" si="16"/>
        <v>0</v>
      </c>
      <c r="AN20" s="104" t="e">
        <f t="shared" si="14"/>
        <v>#DIV/0!</v>
      </c>
      <c r="AO20" s="109" t="s">
        <v>54</v>
      </c>
      <c r="AR20" s="67">
        <f t="shared" si="18"/>
        <v>5880600</v>
      </c>
    </row>
    <row r="21" spans="1:44" x14ac:dyDescent="0.35">
      <c r="A21" s="40">
        <f t="shared" si="17"/>
        <v>11</v>
      </c>
      <c r="B21" s="40" t="s">
        <v>135</v>
      </c>
      <c r="C21" s="40" t="s">
        <v>99</v>
      </c>
      <c r="D21" s="196">
        <v>65.142857142857139</v>
      </c>
      <c r="E21" s="40" t="s">
        <v>127</v>
      </c>
      <c r="F21" s="65" t="s">
        <v>89</v>
      </c>
      <c r="G21" s="94"/>
      <c r="H21" s="61">
        <v>44870</v>
      </c>
      <c r="I21" s="61">
        <v>45236</v>
      </c>
      <c r="J21" s="40">
        <v>6534000</v>
      </c>
      <c r="K21" s="40">
        <f t="shared" si="4"/>
        <v>653400</v>
      </c>
      <c r="L21" s="40">
        <f t="shared" si="15"/>
        <v>5880600</v>
      </c>
      <c r="M21" s="62">
        <f t="shared" si="5"/>
        <v>718740</v>
      </c>
      <c r="N21" s="63">
        <f t="shared" si="6"/>
        <v>7252740</v>
      </c>
      <c r="O21" s="63">
        <f t="shared" si="3"/>
        <v>5880600</v>
      </c>
      <c r="P21" s="63">
        <f t="shared" si="7"/>
        <v>5880600</v>
      </c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>
        <f>P21</f>
        <v>5880600</v>
      </c>
      <c r="AB21" s="63"/>
      <c r="AC21" s="104"/>
      <c r="AD21" s="104" t="e">
        <f t="shared" si="8"/>
        <v>#DIV/0!</v>
      </c>
      <c r="AE21" s="104"/>
      <c r="AF21" s="104" t="e">
        <f t="shared" si="9"/>
        <v>#DIV/0!</v>
      </c>
      <c r="AG21" s="104">
        <f t="shared" si="10"/>
        <v>0</v>
      </c>
      <c r="AH21" s="104" t="e">
        <f t="shared" si="11"/>
        <v>#DIV/0!</v>
      </c>
      <c r="AI21" s="106"/>
      <c r="AJ21" s="104" t="e">
        <f t="shared" si="12"/>
        <v>#DIV/0!</v>
      </c>
      <c r="AK21" s="107"/>
      <c r="AL21" s="108" t="e">
        <f t="shared" si="13"/>
        <v>#DIV/0!</v>
      </c>
      <c r="AM21" s="104">
        <f t="shared" si="16"/>
        <v>0</v>
      </c>
      <c r="AN21" s="104" t="e">
        <f t="shared" si="14"/>
        <v>#DIV/0!</v>
      </c>
      <c r="AO21" s="14"/>
      <c r="AR21" s="67">
        <f t="shared" si="18"/>
        <v>5880600</v>
      </c>
    </row>
    <row r="22" spans="1:44" x14ac:dyDescent="0.35">
      <c r="A22" s="40">
        <f t="shared" si="17"/>
        <v>12</v>
      </c>
      <c r="B22" s="40" t="s">
        <v>135</v>
      </c>
      <c r="C22" s="40" t="s">
        <v>100</v>
      </c>
      <c r="D22" s="196">
        <v>50.666666666666664</v>
      </c>
      <c r="E22" s="40" t="s">
        <v>203</v>
      </c>
      <c r="F22" s="65" t="s">
        <v>89</v>
      </c>
      <c r="G22" s="94"/>
      <c r="H22" s="61">
        <v>44880</v>
      </c>
      <c r="I22" s="61">
        <v>45244</v>
      </c>
      <c r="J22" s="40">
        <v>2722500</v>
      </c>
      <c r="K22" s="40">
        <f t="shared" si="4"/>
        <v>272250</v>
      </c>
      <c r="L22" s="40">
        <f t="shared" si="15"/>
        <v>2450250</v>
      </c>
      <c r="M22" s="62">
        <f t="shared" si="5"/>
        <v>299475</v>
      </c>
      <c r="N22" s="63">
        <f t="shared" si="6"/>
        <v>3021975</v>
      </c>
      <c r="O22" s="63">
        <f t="shared" si="3"/>
        <v>2450250</v>
      </c>
      <c r="P22" s="63">
        <f t="shared" si="7"/>
        <v>2450250</v>
      </c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>
        <f>P22</f>
        <v>2450250</v>
      </c>
      <c r="AB22" s="63"/>
      <c r="AC22" s="104"/>
      <c r="AD22" s="104" t="e">
        <f t="shared" si="8"/>
        <v>#DIV/0!</v>
      </c>
      <c r="AE22" s="104"/>
      <c r="AF22" s="104" t="e">
        <f t="shared" si="9"/>
        <v>#DIV/0!</v>
      </c>
      <c r="AG22" s="104">
        <f t="shared" si="10"/>
        <v>0</v>
      </c>
      <c r="AH22" s="104" t="e">
        <f t="shared" si="11"/>
        <v>#DIV/0!</v>
      </c>
      <c r="AI22" s="106"/>
      <c r="AJ22" s="104" t="e">
        <f t="shared" si="12"/>
        <v>#DIV/0!</v>
      </c>
      <c r="AK22" s="107"/>
      <c r="AL22" s="108" t="e">
        <f t="shared" si="13"/>
        <v>#DIV/0!</v>
      </c>
      <c r="AM22" s="104">
        <f t="shared" si="16"/>
        <v>0</v>
      </c>
      <c r="AN22" s="104" t="e">
        <f t="shared" si="14"/>
        <v>#DIV/0!</v>
      </c>
      <c r="AO22" s="14"/>
      <c r="AR22" s="67">
        <f t="shared" si="18"/>
        <v>2450250</v>
      </c>
    </row>
    <row r="23" spans="1:44" x14ac:dyDescent="0.35">
      <c r="A23" s="40">
        <f t="shared" si="17"/>
        <v>13</v>
      </c>
      <c r="B23" s="40" t="s">
        <v>135</v>
      </c>
      <c r="C23" s="40" t="s">
        <v>101</v>
      </c>
      <c r="D23" s="196">
        <v>315</v>
      </c>
      <c r="E23" s="40" t="s">
        <v>128</v>
      </c>
      <c r="F23" s="65" t="s">
        <v>117</v>
      </c>
      <c r="G23" s="94"/>
      <c r="H23" s="61">
        <v>44867</v>
      </c>
      <c r="I23" s="61">
        <v>45231</v>
      </c>
      <c r="J23" s="40">
        <v>99000000</v>
      </c>
      <c r="K23" s="40">
        <f t="shared" si="4"/>
        <v>9900000</v>
      </c>
      <c r="L23" s="40">
        <f t="shared" si="15"/>
        <v>89100000</v>
      </c>
      <c r="M23" s="62">
        <f t="shared" si="5"/>
        <v>10890000</v>
      </c>
      <c r="N23" s="63">
        <f t="shared" si="6"/>
        <v>109890000</v>
      </c>
      <c r="O23" s="63">
        <f t="shared" si="3"/>
        <v>89100000</v>
      </c>
      <c r="P23" s="63">
        <f t="shared" si="7"/>
        <v>89100000</v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>
        <f>P23</f>
        <v>89100000</v>
      </c>
      <c r="AB23" s="63"/>
      <c r="AC23" s="104"/>
      <c r="AD23" s="104" t="e">
        <f t="shared" si="8"/>
        <v>#DIV/0!</v>
      </c>
      <c r="AE23" s="104"/>
      <c r="AF23" s="104" t="e">
        <f t="shared" si="9"/>
        <v>#DIV/0!</v>
      </c>
      <c r="AG23" s="104">
        <f t="shared" si="10"/>
        <v>0</v>
      </c>
      <c r="AH23" s="104" t="e">
        <f t="shared" si="11"/>
        <v>#DIV/0!</v>
      </c>
      <c r="AI23" s="106"/>
      <c r="AJ23" s="104" t="e">
        <f t="shared" si="12"/>
        <v>#DIV/0!</v>
      </c>
      <c r="AK23" s="107"/>
      <c r="AL23" s="108" t="e">
        <f t="shared" si="13"/>
        <v>#DIV/0!</v>
      </c>
      <c r="AM23" s="104">
        <f t="shared" si="16"/>
        <v>0</v>
      </c>
      <c r="AN23" s="104" t="e">
        <f t="shared" si="14"/>
        <v>#DIV/0!</v>
      </c>
      <c r="AO23" s="109" t="s">
        <v>54</v>
      </c>
      <c r="AR23" s="67">
        <f t="shared" si="18"/>
        <v>89100000</v>
      </c>
    </row>
    <row r="24" spans="1:44" x14ac:dyDescent="0.35">
      <c r="A24" s="40">
        <f t="shared" si="17"/>
        <v>14</v>
      </c>
      <c r="B24" s="40" t="s">
        <v>135</v>
      </c>
      <c r="C24" s="40" t="s">
        <v>102</v>
      </c>
      <c r="D24" s="196">
        <v>33.5</v>
      </c>
      <c r="E24" s="40" t="s">
        <v>129</v>
      </c>
      <c r="F24" s="65" t="s">
        <v>110</v>
      </c>
      <c r="G24" s="94"/>
      <c r="H24" s="61">
        <v>44743</v>
      </c>
      <c r="I24" s="61" t="s">
        <v>493</v>
      </c>
      <c r="J24" s="40">
        <v>2272727.2727272729</v>
      </c>
      <c r="K24" s="40">
        <f t="shared" si="4"/>
        <v>227272.72727272729</v>
      </c>
      <c r="L24" s="40">
        <f t="shared" si="15"/>
        <v>2045454.5454545456</v>
      </c>
      <c r="M24" s="62">
        <f t="shared" si="5"/>
        <v>250000.00000000003</v>
      </c>
      <c r="N24" s="63">
        <f t="shared" si="6"/>
        <v>2522727.2727272729</v>
      </c>
      <c r="O24" s="63">
        <f t="shared" si="3"/>
        <v>2045454.5454545456</v>
      </c>
      <c r="P24" s="63">
        <f t="shared" si="7"/>
        <v>2045454.5454545456</v>
      </c>
      <c r="Q24" s="63"/>
      <c r="R24" s="63"/>
      <c r="S24" s="63"/>
      <c r="T24" s="63"/>
      <c r="U24" s="63"/>
      <c r="V24" s="63"/>
      <c r="W24" s="63">
        <f>P24</f>
        <v>2045454.5454545456</v>
      </c>
      <c r="X24" s="63"/>
      <c r="Y24" s="63"/>
      <c r="Z24" s="63"/>
      <c r="AA24" s="63"/>
      <c r="AB24" s="63"/>
      <c r="AC24" s="104"/>
      <c r="AD24" s="104" t="e">
        <f t="shared" si="8"/>
        <v>#DIV/0!</v>
      </c>
      <c r="AE24" s="104"/>
      <c r="AF24" s="104" t="e">
        <f t="shared" si="9"/>
        <v>#DIV/0!</v>
      </c>
      <c r="AG24" s="104">
        <f t="shared" si="10"/>
        <v>0</v>
      </c>
      <c r="AH24" s="104" t="e">
        <f t="shared" si="11"/>
        <v>#DIV/0!</v>
      </c>
      <c r="AI24" s="106"/>
      <c r="AJ24" s="104" t="e">
        <f t="shared" si="12"/>
        <v>#DIV/0!</v>
      </c>
      <c r="AK24" s="107"/>
      <c r="AL24" s="108" t="e">
        <f t="shared" si="13"/>
        <v>#DIV/0!</v>
      </c>
      <c r="AM24" s="104">
        <f t="shared" si="16"/>
        <v>0</v>
      </c>
      <c r="AN24" s="104" t="e">
        <f t="shared" si="14"/>
        <v>#DIV/0!</v>
      </c>
      <c r="AO24" s="109" t="s">
        <v>54</v>
      </c>
      <c r="AR24" s="67">
        <f t="shared" si="18"/>
        <v>2045454.5454545456</v>
      </c>
    </row>
    <row r="25" spans="1:44" x14ac:dyDescent="0.35">
      <c r="A25" s="40">
        <f t="shared" si="17"/>
        <v>15</v>
      </c>
      <c r="B25" s="40" t="s">
        <v>135</v>
      </c>
      <c r="C25" s="40" t="s">
        <v>102</v>
      </c>
      <c r="D25" s="196">
        <v>20</v>
      </c>
      <c r="E25" s="40" t="s">
        <v>162</v>
      </c>
      <c r="F25" s="65" t="s">
        <v>110</v>
      </c>
      <c r="G25" s="94"/>
      <c r="H25" s="61">
        <v>44843</v>
      </c>
      <c r="I25" s="61">
        <v>45207</v>
      </c>
      <c r="J25" s="40">
        <v>2318182</v>
      </c>
      <c r="K25" s="40">
        <f>J25*10%</f>
        <v>231818.2</v>
      </c>
      <c r="L25" s="40">
        <f t="shared" si="15"/>
        <v>2086363.8</v>
      </c>
      <c r="M25" s="62">
        <f t="shared" si="5"/>
        <v>255000.02</v>
      </c>
      <c r="N25" s="63">
        <f t="shared" si="6"/>
        <v>2573182.02</v>
      </c>
      <c r="O25" s="63">
        <f t="shared" si="3"/>
        <v>2086363.8</v>
      </c>
      <c r="P25" s="63">
        <f t="shared" si="7"/>
        <v>2086363.8</v>
      </c>
      <c r="Q25" s="63"/>
      <c r="R25" s="63"/>
      <c r="S25" s="63"/>
      <c r="T25" s="63"/>
      <c r="U25" s="63"/>
      <c r="V25" s="63"/>
      <c r="W25" s="63"/>
      <c r="X25" s="63"/>
      <c r="Y25" s="63"/>
      <c r="Z25" s="63">
        <f>P25</f>
        <v>2086363.8</v>
      </c>
      <c r="AA25" s="63"/>
      <c r="AB25" s="63"/>
      <c r="AC25" s="104"/>
      <c r="AD25" s="104" t="e">
        <f t="shared" si="8"/>
        <v>#DIV/0!</v>
      </c>
      <c r="AE25" s="104"/>
      <c r="AF25" s="104" t="e">
        <f t="shared" si="9"/>
        <v>#DIV/0!</v>
      </c>
      <c r="AG25" s="104">
        <f t="shared" si="10"/>
        <v>0</v>
      </c>
      <c r="AH25" s="104" t="e">
        <f t="shared" si="11"/>
        <v>#DIV/0!</v>
      </c>
      <c r="AI25" s="106"/>
      <c r="AJ25" s="104" t="e">
        <f t="shared" si="12"/>
        <v>#DIV/0!</v>
      </c>
      <c r="AK25" s="107"/>
      <c r="AL25" s="108" t="e">
        <f t="shared" si="13"/>
        <v>#DIV/0!</v>
      </c>
      <c r="AM25" s="104">
        <f t="shared" si="16"/>
        <v>0</v>
      </c>
      <c r="AN25" s="104" t="e">
        <f t="shared" si="14"/>
        <v>#DIV/0!</v>
      </c>
      <c r="AO25" s="109" t="s">
        <v>54</v>
      </c>
      <c r="AR25" s="67">
        <f t="shared" si="18"/>
        <v>2086363.8</v>
      </c>
    </row>
    <row r="26" spans="1:44" x14ac:dyDescent="0.35">
      <c r="A26" s="40">
        <f t="shared" si="17"/>
        <v>16</v>
      </c>
      <c r="B26" s="40" t="s">
        <v>135</v>
      </c>
      <c r="C26" s="40" t="s">
        <v>103</v>
      </c>
      <c r="D26" s="196">
        <v>120.54</v>
      </c>
      <c r="E26" s="40" t="s">
        <v>130</v>
      </c>
      <c r="F26" s="65" t="s">
        <v>115</v>
      </c>
      <c r="G26" s="94"/>
      <c r="H26" s="61">
        <v>45215</v>
      </c>
      <c r="I26" s="61">
        <v>45214</v>
      </c>
      <c r="J26" s="40">
        <v>50000000</v>
      </c>
      <c r="K26" s="40">
        <f>J26*10%</f>
        <v>5000000</v>
      </c>
      <c r="L26" s="40">
        <f>J26-K26</f>
        <v>45000000</v>
      </c>
      <c r="M26" s="62">
        <f t="shared" si="5"/>
        <v>5500000</v>
      </c>
      <c r="N26" s="63">
        <f>K26+L26+M26</f>
        <v>55500000</v>
      </c>
      <c r="O26" s="63">
        <f t="shared" si="3"/>
        <v>45000000</v>
      </c>
      <c r="P26" s="63">
        <f t="shared" si="7"/>
        <v>45000000</v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>
        <f>P26</f>
        <v>45000000</v>
      </c>
      <c r="AB26" s="63"/>
      <c r="AC26" s="104"/>
      <c r="AD26" s="104" t="e">
        <f t="shared" si="8"/>
        <v>#DIV/0!</v>
      </c>
      <c r="AE26" s="104"/>
      <c r="AF26" s="104" t="e">
        <f t="shared" si="9"/>
        <v>#DIV/0!</v>
      </c>
      <c r="AG26" s="104">
        <f t="shared" si="10"/>
        <v>0</v>
      </c>
      <c r="AH26" s="104" t="e">
        <f t="shared" si="11"/>
        <v>#DIV/0!</v>
      </c>
      <c r="AI26" s="106"/>
      <c r="AJ26" s="104" t="e">
        <f t="shared" si="12"/>
        <v>#DIV/0!</v>
      </c>
      <c r="AK26" s="107"/>
      <c r="AL26" s="108" t="e">
        <f t="shared" si="13"/>
        <v>#DIV/0!</v>
      </c>
      <c r="AM26" s="104">
        <f t="shared" si="16"/>
        <v>0</v>
      </c>
      <c r="AN26" s="104" t="e">
        <f t="shared" si="14"/>
        <v>#DIV/0!</v>
      </c>
      <c r="AO26" s="109" t="s">
        <v>54</v>
      </c>
      <c r="AR26" s="67">
        <f t="shared" si="18"/>
        <v>45000000</v>
      </c>
    </row>
    <row r="27" spans="1:44" x14ac:dyDescent="0.35">
      <c r="A27" s="40">
        <f t="shared" si="17"/>
        <v>17</v>
      </c>
      <c r="B27" s="40" t="s">
        <v>135</v>
      </c>
      <c r="C27" s="40" t="s">
        <v>104</v>
      </c>
      <c r="D27" s="196">
        <v>30</v>
      </c>
      <c r="E27" s="40" t="s">
        <v>131</v>
      </c>
      <c r="F27" s="65" t="s">
        <v>116</v>
      </c>
      <c r="G27" s="94"/>
      <c r="H27" s="61">
        <v>44709</v>
      </c>
      <c r="I27" s="61">
        <v>45073</v>
      </c>
      <c r="J27" s="40">
        <v>4554000</v>
      </c>
      <c r="K27" s="40">
        <f>J27*10%</f>
        <v>455400</v>
      </c>
      <c r="L27" s="40">
        <f>J27-K27</f>
        <v>4098600</v>
      </c>
      <c r="M27" s="62">
        <f t="shared" si="5"/>
        <v>500940</v>
      </c>
      <c r="N27" s="63">
        <f>K27+L27+M27</f>
        <v>5054940</v>
      </c>
      <c r="O27" s="63">
        <f t="shared" si="3"/>
        <v>4098600</v>
      </c>
      <c r="P27" s="63">
        <f t="shared" si="7"/>
        <v>4098600</v>
      </c>
      <c r="Q27" s="40"/>
      <c r="R27" s="40"/>
      <c r="S27" s="40"/>
      <c r="T27" s="40"/>
      <c r="U27" s="40">
        <f>P27</f>
        <v>4098600</v>
      </c>
      <c r="V27" s="40"/>
      <c r="W27" s="40"/>
      <c r="X27" s="40"/>
      <c r="Y27" s="40"/>
      <c r="Z27" s="40"/>
      <c r="AA27" s="40"/>
      <c r="AB27" s="40"/>
      <c r="AC27" s="104"/>
      <c r="AD27" s="104" t="e">
        <f t="shared" si="8"/>
        <v>#DIV/0!</v>
      </c>
      <c r="AE27" s="104"/>
      <c r="AF27" s="104" t="e">
        <f t="shared" si="9"/>
        <v>#DIV/0!</v>
      </c>
      <c r="AG27" s="104">
        <f t="shared" si="10"/>
        <v>0</v>
      </c>
      <c r="AH27" s="104" t="e">
        <f t="shared" si="11"/>
        <v>#DIV/0!</v>
      </c>
      <c r="AI27" s="106"/>
      <c r="AJ27" s="104" t="e">
        <f t="shared" si="12"/>
        <v>#DIV/0!</v>
      </c>
      <c r="AK27" s="107"/>
      <c r="AL27" s="108" t="e">
        <f t="shared" si="13"/>
        <v>#DIV/0!</v>
      </c>
      <c r="AM27" s="104">
        <f t="shared" si="16"/>
        <v>0</v>
      </c>
      <c r="AN27" s="104" t="e">
        <f t="shared" si="14"/>
        <v>#DIV/0!</v>
      </c>
      <c r="AO27" s="109"/>
      <c r="AR27" s="67">
        <f t="shared" si="18"/>
        <v>4098600</v>
      </c>
    </row>
    <row r="28" spans="1:44" s="290" customFormat="1" x14ac:dyDescent="0.35">
      <c r="A28" s="278">
        <f t="shared" si="17"/>
        <v>18</v>
      </c>
      <c r="B28" s="278" t="s">
        <v>135</v>
      </c>
      <c r="C28" s="278" t="s">
        <v>105</v>
      </c>
      <c r="D28" s="279">
        <v>30</v>
      </c>
      <c r="E28" s="278" t="s">
        <v>131</v>
      </c>
      <c r="F28" s="280" t="s">
        <v>191</v>
      </c>
      <c r="G28" s="281"/>
      <c r="H28" s="292" t="s">
        <v>495</v>
      </c>
      <c r="I28" s="292" t="s">
        <v>494</v>
      </c>
      <c r="J28" s="278">
        <v>3465000</v>
      </c>
      <c r="K28" s="278">
        <f>J28*10%</f>
        <v>346500</v>
      </c>
      <c r="L28" s="278">
        <f>J28-K28</f>
        <v>3118500</v>
      </c>
      <c r="M28" s="283">
        <f t="shared" si="5"/>
        <v>381150</v>
      </c>
      <c r="N28" s="284">
        <f>K28+L28+M28</f>
        <v>3846150</v>
      </c>
      <c r="O28" s="284">
        <f t="shared" si="3"/>
        <v>3118500</v>
      </c>
      <c r="P28" s="284">
        <f t="shared" si="7"/>
        <v>3118500</v>
      </c>
      <c r="Q28" s="278"/>
      <c r="R28" s="278"/>
      <c r="S28" s="278">
        <f>P28</f>
        <v>3118500</v>
      </c>
      <c r="T28" s="278"/>
      <c r="U28" s="278"/>
      <c r="V28" s="278"/>
      <c r="W28" s="278"/>
      <c r="X28" s="278"/>
      <c r="Y28" s="278"/>
      <c r="Z28" s="278"/>
      <c r="AA28" s="278"/>
      <c r="AB28" s="278"/>
      <c r="AC28" s="286"/>
      <c r="AD28" s="286" t="e">
        <f t="shared" si="8"/>
        <v>#DIV/0!</v>
      </c>
      <c r="AE28" s="286"/>
      <c r="AF28" s="286" t="e">
        <f t="shared" si="9"/>
        <v>#DIV/0!</v>
      </c>
      <c r="AG28" s="286">
        <f t="shared" si="10"/>
        <v>0</v>
      </c>
      <c r="AH28" s="286" t="e">
        <f t="shared" si="11"/>
        <v>#DIV/0!</v>
      </c>
      <c r="AI28" s="285"/>
      <c r="AJ28" s="286" t="e">
        <f t="shared" si="12"/>
        <v>#DIV/0!</v>
      </c>
      <c r="AK28" s="287"/>
      <c r="AL28" s="288" t="e">
        <f t="shared" si="13"/>
        <v>#DIV/0!</v>
      </c>
      <c r="AM28" s="286">
        <f t="shared" si="16"/>
        <v>0</v>
      </c>
      <c r="AN28" s="286" t="e">
        <f t="shared" si="14"/>
        <v>#DIV/0!</v>
      </c>
      <c r="AO28" s="293"/>
      <c r="AR28" s="291">
        <f t="shared" si="18"/>
        <v>3118500</v>
      </c>
    </row>
    <row r="29" spans="1:44" x14ac:dyDescent="0.35">
      <c r="A29" s="40"/>
      <c r="B29" s="40"/>
      <c r="C29" s="254" t="s">
        <v>481</v>
      </c>
      <c r="D29" s="196"/>
      <c r="E29" s="40"/>
      <c r="F29" s="65"/>
      <c r="G29" s="94"/>
      <c r="H29" s="66"/>
      <c r="I29" s="66"/>
      <c r="J29" s="40"/>
      <c r="K29" s="40"/>
      <c r="L29" s="40"/>
      <c r="M29" s="62">
        <f t="shared" si="5"/>
        <v>0</v>
      </c>
      <c r="N29" s="63"/>
      <c r="O29" s="63">
        <f t="shared" si="3"/>
        <v>0</v>
      </c>
      <c r="P29" s="63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104"/>
      <c r="AD29" s="104"/>
      <c r="AE29" s="104"/>
      <c r="AF29" s="104"/>
      <c r="AG29" s="104"/>
      <c r="AH29" s="104"/>
      <c r="AI29" s="106"/>
      <c r="AJ29" s="104"/>
      <c r="AK29" s="107"/>
      <c r="AL29" s="108"/>
      <c r="AM29" s="104"/>
      <c r="AN29" s="104"/>
      <c r="AO29" s="109"/>
      <c r="AR29" s="67"/>
    </row>
    <row r="30" spans="1:44" x14ac:dyDescent="0.35">
      <c r="A30" s="40">
        <f>A28+1</f>
        <v>19</v>
      </c>
      <c r="B30" s="40" t="s">
        <v>135</v>
      </c>
      <c r="C30" s="40" t="s">
        <v>106</v>
      </c>
      <c r="D30" s="196">
        <v>570</v>
      </c>
      <c r="E30" s="40" t="s">
        <v>132</v>
      </c>
      <c r="F30" s="65" t="s">
        <v>118</v>
      </c>
      <c r="G30" s="95"/>
      <c r="H30" s="61">
        <v>44805</v>
      </c>
      <c r="I30" s="61">
        <v>45169</v>
      </c>
      <c r="J30" s="40">
        <v>54999999.450000003</v>
      </c>
      <c r="K30" s="40">
        <f t="shared" si="4"/>
        <v>5499999.9450000003</v>
      </c>
      <c r="L30" s="40">
        <f t="shared" si="15"/>
        <v>49499999.505000003</v>
      </c>
      <c r="M30" s="62">
        <f t="shared" si="5"/>
        <v>6049999.9395000003</v>
      </c>
      <c r="N30" s="63">
        <f t="shared" si="6"/>
        <v>61049999.389500007</v>
      </c>
      <c r="O30" s="63">
        <f t="shared" si="3"/>
        <v>49499999.505000003</v>
      </c>
      <c r="P30" s="63">
        <f t="shared" si="7"/>
        <v>49499999.505000003</v>
      </c>
      <c r="Q30" s="63"/>
      <c r="R30" s="63"/>
      <c r="S30" s="63"/>
      <c r="T30" s="63"/>
      <c r="U30" s="63"/>
      <c r="V30" s="63"/>
      <c r="W30" s="63"/>
      <c r="X30" s="63"/>
      <c r="Y30" s="63">
        <f>P30</f>
        <v>49499999.505000003</v>
      </c>
      <c r="Z30" s="63"/>
      <c r="AA30" s="63"/>
      <c r="AB30" s="63"/>
      <c r="AC30" s="104"/>
      <c r="AD30" s="104" t="e">
        <f t="shared" si="8"/>
        <v>#DIV/0!</v>
      </c>
      <c r="AE30" s="104"/>
      <c r="AF30" s="104" t="e">
        <f t="shared" si="9"/>
        <v>#DIV/0!</v>
      </c>
      <c r="AG30" s="104">
        <f t="shared" si="10"/>
        <v>0</v>
      </c>
      <c r="AH30" s="104" t="e">
        <f t="shared" si="11"/>
        <v>#DIV/0!</v>
      </c>
      <c r="AI30" s="106"/>
      <c r="AJ30" s="104" t="e">
        <f t="shared" si="12"/>
        <v>#DIV/0!</v>
      </c>
      <c r="AK30" s="107"/>
      <c r="AL30" s="108" t="e">
        <f t="shared" si="13"/>
        <v>#DIV/0!</v>
      </c>
      <c r="AM30" s="104">
        <f t="shared" si="16"/>
        <v>0</v>
      </c>
      <c r="AN30" s="104" t="e">
        <f t="shared" si="14"/>
        <v>#DIV/0!</v>
      </c>
      <c r="AO30" s="14"/>
      <c r="AR30" s="67">
        <f t="shared" si="18"/>
        <v>49499999.505000003</v>
      </c>
    </row>
    <row r="31" spans="1:44" x14ac:dyDescent="0.35">
      <c r="A31" s="40">
        <f t="shared" si="17"/>
        <v>20</v>
      </c>
      <c r="B31" s="40" t="s">
        <v>135</v>
      </c>
      <c r="C31" s="40" t="s">
        <v>107</v>
      </c>
      <c r="D31" s="196">
        <f xml:space="preserve"> 570*2</f>
        <v>1140</v>
      </c>
      <c r="E31" s="40" t="s">
        <v>133</v>
      </c>
      <c r="F31" s="65" t="s">
        <v>118</v>
      </c>
      <c r="G31" s="95"/>
      <c r="H31" s="61">
        <v>44830</v>
      </c>
      <c r="I31" s="61">
        <v>45194</v>
      </c>
      <c r="J31" s="40">
        <v>99000000</v>
      </c>
      <c r="K31" s="40">
        <f t="shared" si="4"/>
        <v>9900000</v>
      </c>
      <c r="L31" s="40">
        <f t="shared" si="15"/>
        <v>89100000</v>
      </c>
      <c r="M31" s="62">
        <f t="shared" si="5"/>
        <v>10890000</v>
      </c>
      <c r="N31" s="63">
        <f t="shared" si="6"/>
        <v>109890000</v>
      </c>
      <c r="O31" s="63">
        <f>L31</f>
        <v>89100000</v>
      </c>
      <c r="P31" s="63">
        <f t="shared" si="7"/>
        <v>89100000</v>
      </c>
      <c r="Q31" s="63"/>
      <c r="R31" s="63"/>
      <c r="S31" s="63"/>
      <c r="T31" s="63"/>
      <c r="U31" s="63"/>
      <c r="V31" s="63"/>
      <c r="W31" s="63"/>
      <c r="X31" s="63"/>
      <c r="Y31" s="63"/>
      <c r="Z31" s="63">
        <f>P31</f>
        <v>89100000</v>
      </c>
      <c r="AA31" s="63"/>
      <c r="AB31" s="63"/>
      <c r="AC31" s="104"/>
      <c r="AD31" s="104" t="e">
        <f t="shared" si="8"/>
        <v>#DIV/0!</v>
      </c>
      <c r="AE31" s="104"/>
      <c r="AF31" s="104" t="e">
        <f t="shared" si="9"/>
        <v>#DIV/0!</v>
      </c>
      <c r="AG31" s="104">
        <f t="shared" si="10"/>
        <v>0</v>
      </c>
      <c r="AH31" s="104" t="e">
        <f t="shared" si="11"/>
        <v>#DIV/0!</v>
      </c>
      <c r="AI31" s="106"/>
      <c r="AJ31" s="104" t="e">
        <f t="shared" si="12"/>
        <v>#DIV/0!</v>
      </c>
      <c r="AK31" s="107"/>
      <c r="AL31" s="108" t="e">
        <f t="shared" si="13"/>
        <v>#DIV/0!</v>
      </c>
      <c r="AM31" s="104">
        <f t="shared" si="16"/>
        <v>0</v>
      </c>
      <c r="AN31" s="104" t="e">
        <f t="shared" si="14"/>
        <v>#DIV/0!</v>
      </c>
      <c r="AO31" s="14"/>
      <c r="AR31" s="67">
        <f t="shared" si="18"/>
        <v>89100000</v>
      </c>
    </row>
    <row r="32" spans="1:44" s="20" customFormat="1" x14ac:dyDescent="0.35">
      <c r="A32" s="40">
        <f t="shared" si="17"/>
        <v>21</v>
      </c>
      <c r="B32" s="40" t="s">
        <v>135</v>
      </c>
      <c r="C32" s="68" t="s">
        <v>192</v>
      </c>
      <c r="D32" s="197">
        <v>570</v>
      </c>
      <c r="E32" s="62" t="s">
        <v>134</v>
      </c>
      <c r="F32" s="65" t="s">
        <v>118</v>
      </c>
      <c r="G32" s="95"/>
      <c r="H32" s="69">
        <v>44391</v>
      </c>
      <c r="I32" s="69">
        <v>45120</v>
      </c>
      <c r="J32" s="40">
        <f>62058134.25-12480276.99</f>
        <v>49577857.259999998</v>
      </c>
      <c r="K32" s="40">
        <f t="shared" si="4"/>
        <v>4957785.7259999998</v>
      </c>
      <c r="L32" s="40">
        <f t="shared" si="15"/>
        <v>44620071.533999994</v>
      </c>
      <c r="M32" s="62">
        <f t="shared" si="5"/>
        <v>5453564.2985999994</v>
      </c>
      <c r="N32" s="63">
        <f t="shared" si="6"/>
        <v>55031421.558599994</v>
      </c>
      <c r="O32" s="63">
        <f>L32</f>
        <v>44620071.533999994</v>
      </c>
      <c r="P32" s="63">
        <f t="shared" si="7"/>
        <v>44620071.533999994</v>
      </c>
      <c r="Q32" s="42"/>
      <c r="R32" s="42"/>
      <c r="S32" s="42"/>
      <c r="T32" s="42"/>
      <c r="U32" s="42"/>
      <c r="V32" s="42"/>
      <c r="W32" s="71">
        <f>P32</f>
        <v>44620071.533999994</v>
      </c>
      <c r="X32" s="71"/>
      <c r="Y32" s="71"/>
      <c r="Z32" s="72"/>
      <c r="AA32" s="72"/>
      <c r="AB32" s="72"/>
      <c r="AC32" s="104"/>
      <c r="AD32" s="104" t="e">
        <f t="shared" si="8"/>
        <v>#DIV/0!</v>
      </c>
      <c r="AE32" s="104"/>
      <c r="AF32" s="104" t="e">
        <f t="shared" si="9"/>
        <v>#DIV/0!</v>
      </c>
      <c r="AG32" s="104">
        <f t="shared" si="10"/>
        <v>0</v>
      </c>
      <c r="AH32" s="104" t="e">
        <f t="shared" si="11"/>
        <v>#DIV/0!</v>
      </c>
      <c r="AI32" s="106"/>
      <c r="AJ32" s="104" t="e">
        <f t="shared" si="12"/>
        <v>#DIV/0!</v>
      </c>
      <c r="AK32" s="107"/>
      <c r="AL32" s="108" t="e">
        <f t="shared" si="13"/>
        <v>#DIV/0!</v>
      </c>
      <c r="AM32" s="104">
        <f t="shared" si="16"/>
        <v>0</v>
      </c>
      <c r="AN32" s="104" t="e">
        <f t="shared" si="14"/>
        <v>#DIV/0!</v>
      </c>
      <c r="AO32" s="14"/>
      <c r="AR32" s="67">
        <f t="shared" si="18"/>
        <v>44620071.533999994</v>
      </c>
    </row>
    <row r="33" spans="1:44" x14ac:dyDescent="0.35">
      <c r="A33" s="40"/>
      <c r="B33" s="40"/>
      <c r="C33" s="40"/>
      <c r="D33" s="196"/>
      <c r="E33" s="40"/>
      <c r="F33" s="73"/>
      <c r="G33" s="94"/>
      <c r="H33" s="40"/>
      <c r="I33" s="40"/>
      <c r="J33" s="40"/>
      <c r="K33" s="40"/>
      <c r="L33" s="40"/>
      <c r="M33" s="62"/>
      <c r="N33" s="63"/>
      <c r="O33" s="63"/>
      <c r="P33" s="63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2"/>
      <c r="AR33" s="67">
        <f t="shared" si="18"/>
        <v>0</v>
      </c>
    </row>
    <row r="34" spans="1:44" x14ac:dyDescent="0.35">
      <c r="A34" s="74"/>
      <c r="B34" s="74"/>
      <c r="C34" s="74"/>
      <c r="D34" s="74"/>
      <c r="E34" s="74"/>
      <c r="F34" s="74"/>
      <c r="G34" s="96"/>
      <c r="H34" s="74"/>
      <c r="I34" s="74"/>
      <c r="J34" s="74">
        <f t="shared" ref="J34:AA34" si="19">SUM(J11:J33)</f>
        <v>476063265.98272723</v>
      </c>
      <c r="K34" s="74">
        <f t="shared" si="19"/>
        <v>47606326.598272726</v>
      </c>
      <c r="L34" s="74">
        <f t="shared" si="19"/>
        <v>428456939.38445455</v>
      </c>
      <c r="M34" s="74">
        <f t="shared" si="19"/>
        <v>52366959.258100003</v>
      </c>
      <c r="N34" s="74">
        <f t="shared" si="19"/>
        <v>528430225.24082732</v>
      </c>
      <c r="O34" s="74">
        <f>SUM(O11:O33)</f>
        <v>428456939.38445455</v>
      </c>
      <c r="P34" s="74">
        <f>SUM(P11:P33)</f>
        <v>428456939.38445455</v>
      </c>
      <c r="Q34" s="74">
        <f t="shared" si="19"/>
        <v>0</v>
      </c>
      <c r="R34" s="74">
        <f t="shared" si="19"/>
        <v>0</v>
      </c>
      <c r="S34" s="74">
        <f t="shared" si="19"/>
        <v>3118500</v>
      </c>
      <c r="T34" s="74">
        <f t="shared" si="19"/>
        <v>22275000</v>
      </c>
      <c r="U34" s="74">
        <f t="shared" si="19"/>
        <v>8148600</v>
      </c>
      <c r="V34" s="74">
        <f t="shared" si="19"/>
        <v>7573500</v>
      </c>
      <c r="W34" s="74">
        <f t="shared" si="19"/>
        <v>46665526.079454541</v>
      </c>
      <c r="X34" s="74">
        <f t="shared" si="19"/>
        <v>7395300</v>
      </c>
      <c r="Y34" s="74">
        <f t="shared" si="19"/>
        <v>71774999.504999995</v>
      </c>
      <c r="Z34" s="74">
        <f t="shared" si="19"/>
        <v>99027163.799999997</v>
      </c>
      <c r="AA34" s="74">
        <f t="shared" si="19"/>
        <v>142430850</v>
      </c>
      <c r="AB34" s="74">
        <f>SUM(AB11:AB33)</f>
        <v>20047500</v>
      </c>
      <c r="AC34" s="111">
        <f>SUM(AC11:AC33)</f>
        <v>0</v>
      </c>
      <c r="AD34" s="111" t="e">
        <f>AC34/#REF!*100</f>
        <v>#REF!</v>
      </c>
      <c r="AE34" s="111">
        <f>SUM(AE11:AE33)</f>
        <v>0</v>
      </c>
      <c r="AF34" s="111" t="e">
        <f>AE34/#REF!*100</f>
        <v>#REF!</v>
      </c>
      <c r="AG34" s="111">
        <f>SUM(AG11:AG33)</f>
        <v>0</v>
      </c>
      <c r="AH34" s="111" t="e">
        <f>AG34/#REF!*100</f>
        <v>#REF!</v>
      </c>
      <c r="AI34" s="111">
        <f>SUM(AI11:AI33)</f>
        <v>0</v>
      </c>
      <c r="AJ34" s="111" t="e">
        <f>+AI34/#REF!*100</f>
        <v>#REF!</v>
      </c>
      <c r="AK34" s="111">
        <f>SUM(AK11:AK33)</f>
        <v>0</v>
      </c>
      <c r="AL34" s="111" t="e">
        <f>+AK34/#REF!*100</f>
        <v>#REF!</v>
      </c>
      <c r="AM34" s="111">
        <f>SUM(AM11:AM33)</f>
        <v>0</v>
      </c>
      <c r="AN34" s="111" t="e">
        <f>+AM34/#REF!*100</f>
        <v>#REF!</v>
      </c>
      <c r="AO34" s="112"/>
      <c r="AR34" s="67">
        <f t="shared" si="18"/>
        <v>428456939.38445455</v>
      </c>
    </row>
    <row r="35" spans="1:44" x14ac:dyDescent="0.35">
      <c r="A35" s="75"/>
      <c r="B35" s="75"/>
      <c r="C35" s="75"/>
      <c r="D35" s="75"/>
      <c r="E35" s="75"/>
      <c r="F35" s="75"/>
      <c r="G35" s="97"/>
      <c r="H35" s="75"/>
      <c r="I35" s="75"/>
      <c r="J35" s="75"/>
      <c r="K35" s="75"/>
      <c r="L35" s="75"/>
      <c r="M35" s="75"/>
      <c r="N35" s="75"/>
      <c r="O35" s="75"/>
      <c r="P35" s="75"/>
      <c r="Q35" s="55"/>
      <c r="R35" s="55"/>
      <c r="S35" s="55"/>
      <c r="T35" s="55"/>
      <c r="U35" s="55"/>
      <c r="V35" s="55"/>
      <c r="W35" s="75"/>
      <c r="X35" s="75"/>
      <c r="Y35" s="75"/>
      <c r="Z35" s="75"/>
      <c r="AA35" s="75"/>
      <c r="AB35" s="75"/>
      <c r="AC35" s="55"/>
      <c r="AD35" s="55"/>
      <c r="AE35" s="57"/>
    </row>
  </sheetData>
  <mergeCells count="46">
    <mergeCell ref="R7:R8"/>
    <mergeCell ref="U7:U8"/>
    <mergeCell ref="V7:V8"/>
    <mergeCell ref="P5:P6"/>
    <mergeCell ref="P7:P8"/>
    <mergeCell ref="Q7:Q8"/>
    <mergeCell ref="Q5:AB5"/>
    <mergeCell ref="Q6:S6"/>
    <mergeCell ref="T6:V6"/>
    <mergeCell ref="W6:Y6"/>
    <mergeCell ref="Z6:AB6"/>
    <mergeCell ref="Y7:Y8"/>
    <mergeCell ref="Z7:Z8"/>
    <mergeCell ref="AA7:AA8"/>
    <mergeCell ref="AB7:AB8"/>
    <mergeCell ref="S7:S8"/>
    <mergeCell ref="F5:F8"/>
    <mergeCell ref="G5:G8"/>
    <mergeCell ref="H5:I6"/>
    <mergeCell ref="J5:N6"/>
    <mergeCell ref="O5:O6"/>
    <mergeCell ref="L7:L8"/>
    <mergeCell ref="M7:M8"/>
    <mergeCell ref="N7:N8"/>
    <mergeCell ref="H7:H8"/>
    <mergeCell ref="I7:I8"/>
    <mergeCell ref="J7:J8"/>
    <mergeCell ref="K7:K8"/>
    <mergeCell ref="O7:O8"/>
    <mergeCell ref="A5:A8"/>
    <mergeCell ref="B5:B8"/>
    <mergeCell ref="C5:C8"/>
    <mergeCell ref="D5:D8"/>
    <mergeCell ref="E5:E8"/>
    <mergeCell ref="W7:W8"/>
    <mergeCell ref="X7:X8"/>
    <mergeCell ref="T7:T8"/>
    <mergeCell ref="AI5:AN5"/>
    <mergeCell ref="AO5:AO8"/>
    <mergeCell ref="AC6:AD6"/>
    <mergeCell ref="AE6:AF6"/>
    <mergeCell ref="AG6:AH6"/>
    <mergeCell ref="AI6:AJ6"/>
    <mergeCell ref="AK6:AL6"/>
    <mergeCell ref="AM6:AN6"/>
    <mergeCell ref="AC5:AH5"/>
  </mergeCells>
  <pageMargins left="0" right="0" top="0.74803149606299213" bottom="0.74803149606299213" header="0.31496062992125984" footer="0.31496062992125984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5589-4527-4100-B652-475701B6DE74}">
  <dimension ref="A1:AF49"/>
  <sheetViews>
    <sheetView workbookViewId="0">
      <selection sqref="A1:XFD1048576"/>
    </sheetView>
  </sheetViews>
  <sheetFormatPr defaultRowHeight="14.5" x14ac:dyDescent="0.35"/>
  <cols>
    <col min="1" max="1" width="5" customWidth="1"/>
    <col min="2" max="2" width="8" customWidth="1"/>
    <col min="3" max="3" width="14.81640625" customWidth="1"/>
    <col min="4" max="4" width="13.81640625" customWidth="1"/>
    <col min="5" max="5" width="33.90625" customWidth="1"/>
    <col min="6" max="6" width="9.26953125" customWidth="1"/>
    <col min="7" max="7" width="10.1796875" customWidth="1"/>
    <col min="8" max="8" width="57.08984375" customWidth="1"/>
    <col min="9" max="9" width="13.81640625" customWidth="1"/>
    <col min="10" max="10" width="14.36328125" customWidth="1"/>
    <col min="11" max="11" width="38.90625" customWidth="1"/>
    <col min="12" max="12" width="10.453125" customWidth="1"/>
    <col min="13" max="13" width="11.36328125" customWidth="1"/>
    <col min="14" max="14" width="17.90625" customWidth="1"/>
    <col min="15" max="15" width="72.90625" customWidth="1"/>
    <col min="16" max="16" width="10.90625" customWidth="1"/>
    <col min="17" max="18" width="10.453125" customWidth="1"/>
    <col min="19" max="19" width="12.36328125" customWidth="1"/>
    <col min="20" max="20" width="11.90625" customWidth="1"/>
    <col min="21" max="21" width="11.54296875" customWidth="1"/>
    <col min="22" max="22" width="11.54296875" bestFit="1" customWidth="1"/>
    <col min="23" max="23" width="14" customWidth="1"/>
    <col min="24" max="24" width="13.54296875" customWidth="1"/>
    <col min="25" max="25" width="12" customWidth="1"/>
    <col min="26" max="26" width="13.54296875" customWidth="1"/>
    <col min="27" max="27" width="12.36328125" bestFit="1" customWidth="1"/>
    <col min="28" max="28" width="12" bestFit="1" customWidth="1"/>
    <col min="29" max="29" width="13.54296875" bestFit="1" customWidth="1"/>
    <col min="30" max="30" width="14" customWidth="1"/>
  </cols>
  <sheetData>
    <row r="1" spans="1:32" x14ac:dyDescent="0.35">
      <c r="B1" s="31" t="s">
        <v>486</v>
      </c>
      <c r="C1" s="32"/>
      <c r="D1" s="32"/>
    </row>
    <row r="2" spans="1:32" x14ac:dyDescent="0.35">
      <c r="B2" s="31" t="s">
        <v>466</v>
      </c>
      <c r="C2" s="32"/>
      <c r="D2" s="32" t="s">
        <v>467</v>
      </c>
      <c r="G2" s="54"/>
    </row>
    <row r="3" spans="1:32" x14ac:dyDescent="0.35">
      <c r="B3" s="31" t="s">
        <v>468</v>
      </c>
      <c r="C3" s="32"/>
      <c r="D3" s="32" t="s">
        <v>469</v>
      </c>
      <c r="G3" s="54"/>
      <c r="AA3" s="67"/>
    </row>
    <row r="4" spans="1:32" x14ac:dyDescent="0.35">
      <c r="B4" s="31" t="s">
        <v>470</v>
      </c>
      <c r="C4" s="32"/>
      <c r="D4" s="32" t="s">
        <v>471</v>
      </c>
      <c r="G4" s="54"/>
      <c r="AA4" s="67"/>
    </row>
    <row r="5" spans="1:32" ht="15" thickBot="1" x14ac:dyDescent="0.4"/>
    <row r="6" spans="1:32" s="19" customFormat="1" ht="23.15" customHeight="1" x14ac:dyDescent="0.35">
      <c r="A6" s="435" t="s">
        <v>26</v>
      </c>
      <c r="B6" s="437" t="s">
        <v>52</v>
      </c>
      <c r="C6" s="437" t="s">
        <v>221</v>
      </c>
      <c r="D6" s="437" t="s">
        <v>222</v>
      </c>
      <c r="E6" s="425" t="s">
        <v>41</v>
      </c>
      <c r="F6" s="426"/>
      <c r="G6" s="426"/>
      <c r="H6" s="426"/>
      <c r="I6" s="427"/>
      <c r="J6" s="428" t="s">
        <v>27</v>
      </c>
      <c r="K6" s="422" t="s">
        <v>28</v>
      </c>
      <c r="L6" s="423"/>
      <c r="M6" s="424"/>
      <c r="N6" s="425" t="s">
        <v>36</v>
      </c>
      <c r="O6" s="426"/>
      <c r="P6" s="427"/>
      <c r="Q6" s="422" t="s">
        <v>29</v>
      </c>
      <c r="R6" s="423"/>
      <c r="S6" s="424"/>
      <c r="T6" s="428" t="s">
        <v>60</v>
      </c>
      <c r="U6" s="428"/>
      <c r="V6" s="428"/>
      <c r="W6" s="428"/>
      <c r="X6" s="429" t="s">
        <v>78</v>
      </c>
      <c r="Y6" s="431" t="s">
        <v>61</v>
      </c>
      <c r="Z6" s="432"/>
      <c r="AA6" s="432"/>
      <c r="AB6" s="432"/>
      <c r="AC6" s="433"/>
      <c r="AD6" s="418" t="s">
        <v>31</v>
      </c>
    </row>
    <row r="7" spans="1:32" s="19" customFormat="1" ht="46" x14ac:dyDescent="0.35">
      <c r="A7" s="436"/>
      <c r="B7" s="438"/>
      <c r="C7" s="438"/>
      <c r="D7" s="438"/>
      <c r="E7" s="33" t="s">
        <v>67</v>
      </c>
      <c r="F7" s="33" t="s">
        <v>68</v>
      </c>
      <c r="G7" s="101" t="s">
        <v>108</v>
      </c>
      <c r="H7" s="101" t="s">
        <v>51</v>
      </c>
      <c r="I7" s="101" t="s">
        <v>53</v>
      </c>
      <c r="J7" s="434"/>
      <c r="K7" s="34" t="s">
        <v>32</v>
      </c>
      <c r="L7" s="34" t="s">
        <v>33</v>
      </c>
      <c r="M7" s="100" t="s">
        <v>56</v>
      </c>
      <c r="N7" s="100" t="s">
        <v>37</v>
      </c>
      <c r="O7" s="100" t="s">
        <v>51</v>
      </c>
      <c r="P7" s="100" t="s">
        <v>38</v>
      </c>
      <c r="Q7" s="34" t="s">
        <v>34</v>
      </c>
      <c r="R7" s="34" t="s">
        <v>35</v>
      </c>
      <c r="S7" s="33" t="s">
        <v>81</v>
      </c>
      <c r="T7" s="33" t="s">
        <v>82</v>
      </c>
      <c r="U7" s="33" t="s">
        <v>83</v>
      </c>
      <c r="V7" s="33" t="s">
        <v>163</v>
      </c>
      <c r="W7" s="33" t="s">
        <v>43</v>
      </c>
      <c r="X7" s="430"/>
      <c r="Y7" s="35" t="s">
        <v>30</v>
      </c>
      <c r="Z7" s="35" t="s">
        <v>62</v>
      </c>
      <c r="AA7" s="35" t="s">
        <v>63</v>
      </c>
      <c r="AB7" s="35" t="s">
        <v>64</v>
      </c>
      <c r="AC7" s="35" t="s">
        <v>65</v>
      </c>
      <c r="AD7" s="419"/>
      <c r="AF7" s="19" t="s">
        <v>485</v>
      </c>
    </row>
    <row r="8" spans="1:32" x14ac:dyDescent="0.35">
      <c r="A8" s="27">
        <v>1</v>
      </c>
      <c r="B8" s="27">
        <v>2</v>
      </c>
      <c r="C8" s="27"/>
      <c r="D8" s="27"/>
      <c r="E8" s="27">
        <v>3</v>
      </c>
      <c r="F8" s="420">
        <v>4</v>
      </c>
      <c r="G8" s="421"/>
      <c r="H8" s="27">
        <v>5</v>
      </c>
      <c r="I8" s="27">
        <v>6</v>
      </c>
      <c r="J8" s="27">
        <v>7</v>
      </c>
      <c r="K8" s="27">
        <v>8</v>
      </c>
      <c r="L8" s="27">
        <v>9</v>
      </c>
      <c r="M8" s="27">
        <v>10</v>
      </c>
      <c r="N8" s="27">
        <v>11</v>
      </c>
      <c r="O8" s="27">
        <v>12</v>
      </c>
      <c r="P8" s="27">
        <v>13</v>
      </c>
      <c r="Q8" s="27">
        <v>14</v>
      </c>
      <c r="R8" s="27">
        <v>15</v>
      </c>
      <c r="S8" s="27">
        <v>16</v>
      </c>
      <c r="T8" s="246">
        <v>17</v>
      </c>
      <c r="U8" s="246">
        <v>18</v>
      </c>
      <c r="V8" s="246">
        <v>19</v>
      </c>
      <c r="W8" s="246">
        <v>20</v>
      </c>
      <c r="X8" s="246">
        <v>21</v>
      </c>
      <c r="Y8" s="27">
        <v>22</v>
      </c>
      <c r="Z8" s="27">
        <v>23</v>
      </c>
      <c r="AA8" s="27">
        <v>24</v>
      </c>
      <c r="AB8" s="27" t="s">
        <v>79</v>
      </c>
      <c r="AC8" s="27" t="s">
        <v>80</v>
      </c>
      <c r="AD8" s="27">
        <v>27</v>
      </c>
    </row>
    <row r="9" spans="1:32" x14ac:dyDescent="0.35">
      <c r="A9" s="247"/>
      <c r="B9" s="247"/>
      <c r="C9" s="248"/>
      <c r="D9" s="247"/>
      <c r="E9" s="252" t="s">
        <v>484</v>
      </c>
      <c r="F9" s="249"/>
      <c r="G9" s="247"/>
      <c r="H9" s="250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51"/>
      <c r="T9" s="251"/>
      <c r="U9" s="251"/>
      <c r="V9" s="251"/>
      <c r="W9" s="251"/>
      <c r="X9" s="251"/>
      <c r="Y9" s="248"/>
      <c r="Z9" s="248"/>
      <c r="AA9" s="248"/>
      <c r="AB9" s="248"/>
      <c r="AC9" s="248"/>
      <c r="AD9" s="248"/>
    </row>
    <row r="10" spans="1:32" x14ac:dyDescent="0.35">
      <c r="A10" s="136">
        <f>RO!A11</f>
        <v>1</v>
      </c>
      <c r="B10" s="137" t="str">
        <f>RO!B11</f>
        <v>Cianjur</v>
      </c>
      <c r="C10" s="49" t="s">
        <v>135</v>
      </c>
      <c r="D10" s="137" t="s">
        <v>476</v>
      </c>
      <c r="E10" s="138" t="str">
        <f>RO!C11</f>
        <v>Tanah Pek. Blok Cidamar Cidaun </v>
      </c>
      <c r="F10" s="139">
        <f>RO!D11</f>
        <v>570</v>
      </c>
      <c r="G10" s="140"/>
      <c r="H10" s="141" t="s">
        <v>478</v>
      </c>
      <c r="I10" s="142" t="s">
        <v>479</v>
      </c>
      <c r="J10" s="143" t="s">
        <v>477</v>
      </c>
      <c r="K10" s="144">
        <f>RO!G11</f>
        <v>0</v>
      </c>
      <c r="L10" s="145">
        <f>RO!H11</f>
        <v>44684</v>
      </c>
      <c r="M10" s="146" t="s">
        <v>120</v>
      </c>
      <c r="N10" s="147" t="str">
        <f>RO!E11</f>
        <v>Abdul Gofar</v>
      </c>
      <c r="O10" s="48" t="s">
        <v>153</v>
      </c>
      <c r="P10" s="148" t="s">
        <v>90</v>
      </c>
      <c r="Q10" s="149">
        <f>RO!H11</f>
        <v>44684</v>
      </c>
      <c r="R10" s="149">
        <f>RO!I11</f>
        <v>45048</v>
      </c>
      <c r="S10" s="29" t="s">
        <v>91</v>
      </c>
      <c r="T10" s="39">
        <f>RO!J11</f>
        <v>4500000</v>
      </c>
      <c r="U10" s="193">
        <f>T10*10%</f>
        <v>450000</v>
      </c>
      <c r="V10" s="70">
        <f>(T10*10%)*(-1)</f>
        <v>-450000</v>
      </c>
      <c r="W10" s="194">
        <f>T10+U10</f>
        <v>4950000</v>
      </c>
      <c r="X10" s="193">
        <f>T10+V10</f>
        <v>4050000</v>
      </c>
      <c r="Y10" s="195"/>
      <c r="Z10" s="195"/>
      <c r="AA10" s="195"/>
      <c r="AB10" s="49">
        <f>Z10+AA10</f>
        <v>0</v>
      </c>
      <c r="AC10" s="49">
        <f>Y10+AB10</f>
        <v>0</v>
      </c>
      <c r="AD10" s="195"/>
    </row>
    <row r="11" spans="1:32" x14ac:dyDescent="0.35">
      <c r="A11" s="178">
        <f>RO!A12</f>
        <v>2</v>
      </c>
      <c r="B11" s="179" t="str">
        <f>RO!B12</f>
        <v>Cianjur</v>
      </c>
      <c r="C11" s="70" t="s">
        <v>135</v>
      </c>
      <c r="D11" s="179" t="s">
        <v>223</v>
      </c>
      <c r="E11" s="180" t="str">
        <f>RO!C12</f>
        <v>Pekarangan RD. KRPH Pacet (Lanbow)</v>
      </c>
      <c r="F11" s="181">
        <f>RO!D12</f>
        <v>980</v>
      </c>
      <c r="G11" s="182">
        <v>45</v>
      </c>
      <c r="H11" s="183" t="s">
        <v>224</v>
      </c>
      <c r="I11" s="184" t="s">
        <v>138</v>
      </c>
      <c r="J11" s="185" t="s">
        <v>89</v>
      </c>
      <c r="K11" s="186" t="str">
        <f>RO!G12</f>
        <v>01/Perj-PHT/Cjr/II/2023</v>
      </c>
      <c r="L11" s="187">
        <f>RO!H12</f>
        <v>44914</v>
      </c>
      <c r="M11" s="188" t="s">
        <v>120</v>
      </c>
      <c r="N11" s="189" t="str">
        <f>RO!E12</f>
        <v>Faisal.P</v>
      </c>
      <c r="O11" s="190" t="s">
        <v>153</v>
      </c>
      <c r="P11" s="191" t="s">
        <v>90</v>
      </c>
      <c r="Q11" s="192">
        <f>RO!H12</f>
        <v>44914</v>
      </c>
      <c r="R11" s="192">
        <f>RO!I12</f>
        <v>45279</v>
      </c>
      <c r="S11" s="190" t="s">
        <v>91</v>
      </c>
      <c r="T11" s="39">
        <f>RO!J12</f>
        <v>22275000</v>
      </c>
      <c r="U11" s="193">
        <f>T11*10%</f>
        <v>2227500</v>
      </c>
      <c r="V11" s="70">
        <f t="shared" ref="V11:V31" si="0">(T11*10%)*(-1)</f>
        <v>-2227500</v>
      </c>
      <c r="W11" s="194">
        <f t="shared" ref="W11:W31" si="1">T11+U11</f>
        <v>24502500</v>
      </c>
      <c r="X11" s="193">
        <f t="shared" ref="X11:X31" si="2">T11+V11</f>
        <v>20047500</v>
      </c>
      <c r="Y11" s="70"/>
      <c r="Z11" s="70"/>
      <c r="AA11" s="70"/>
      <c r="AB11" s="70">
        <f>Z11+AA11</f>
        <v>0</v>
      </c>
      <c r="AC11" s="70">
        <f>Y11+AB11</f>
        <v>0</v>
      </c>
      <c r="AD11" s="190"/>
    </row>
    <row r="12" spans="1:32" x14ac:dyDescent="0.35">
      <c r="A12" s="150">
        <f>RO!A13</f>
        <v>3</v>
      </c>
      <c r="B12" s="43" t="str">
        <f>RO!B13</f>
        <v>Cianjur</v>
      </c>
      <c r="C12" s="42" t="s">
        <v>135</v>
      </c>
      <c r="D12" s="43" t="s">
        <v>225</v>
      </c>
      <c r="E12" s="151" t="str">
        <f>RO!C13</f>
        <v>Tapek &amp; Bangunan Eks RD KTU (Kantor Notaris)</v>
      </c>
      <c r="F12" s="152">
        <f>RO!D13</f>
        <v>58.89</v>
      </c>
      <c r="G12" s="46">
        <v>47.636399999999995</v>
      </c>
      <c r="H12" s="25" t="s">
        <v>136</v>
      </c>
      <c r="I12" s="44">
        <v>3849165</v>
      </c>
      <c r="J12" s="26" t="s">
        <v>109</v>
      </c>
      <c r="K12" s="135">
        <f>RO!G13</f>
        <v>0</v>
      </c>
      <c r="L12" s="153">
        <f>RO!H13</f>
        <v>44651</v>
      </c>
      <c r="M12" s="37" t="s">
        <v>120</v>
      </c>
      <c r="N12" s="154" t="str">
        <f>RO!E13</f>
        <v>Riama Luciana S</v>
      </c>
      <c r="O12" s="25" t="s">
        <v>140</v>
      </c>
      <c r="P12" s="44" t="s">
        <v>90</v>
      </c>
      <c r="Q12" s="155">
        <f>RO!H13</f>
        <v>44651</v>
      </c>
      <c r="R12" s="155">
        <f>RO!I13</f>
        <v>45016</v>
      </c>
      <c r="S12" s="29" t="s">
        <v>91</v>
      </c>
      <c r="T12" s="39">
        <f>RO!J13</f>
        <v>24750000</v>
      </c>
      <c r="U12" s="85">
        <f>T12*10%</f>
        <v>2475000</v>
      </c>
      <c r="V12" s="70">
        <f t="shared" si="0"/>
        <v>-2475000</v>
      </c>
      <c r="W12" s="194">
        <f t="shared" si="1"/>
        <v>27225000</v>
      </c>
      <c r="X12" s="193">
        <f t="shared" si="2"/>
        <v>22275000</v>
      </c>
      <c r="Y12" s="42"/>
      <c r="Z12" s="42"/>
      <c r="AA12" s="42"/>
      <c r="AB12" s="42">
        <f>Z12+AA12</f>
        <v>0</v>
      </c>
      <c r="AC12" s="42">
        <f>Y12+AB12</f>
        <v>0</v>
      </c>
      <c r="AD12" s="29"/>
    </row>
    <row r="13" spans="1:32" x14ac:dyDescent="0.35">
      <c r="A13" s="150">
        <f>RO!A14</f>
        <v>4</v>
      </c>
      <c r="B13" s="43" t="str">
        <f>RO!B14</f>
        <v>Cianjur</v>
      </c>
      <c r="C13" s="42" t="s">
        <v>135</v>
      </c>
      <c r="D13" s="43" t="s">
        <v>225</v>
      </c>
      <c r="E13" s="151" t="str">
        <f>RO!C14</f>
        <v>Tapek &amp; Bangunan Eks RD KTU (Warung )</v>
      </c>
      <c r="F13" s="152">
        <f>RO!D14</f>
        <v>21</v>
      </c>
      <c r="G13" s="46">
        <v>0</v>
      </c>
      <c r="H13" s="25" t="s">
        <v>136</v>
      </c>
      <c r="I13" s="44">
        <v>3849165</v>
      </c>
      <c r="J13" s="26" t="s">
        <v>110</v>
      </c>
      <c r="K13" s="135">
        <f>RO!G14</f>
        <v>0</v>
      </c>
      <c r="L13" s="153">
        <f>RO!H14</f>
        <v>44803</v>
      </c>
      <c r="M13" s="37" t="s">
        <v>120</v>
      </c>
      <c r="N13" s="154" t="str">
        <f>RO!E14</f>
        <v>Dede Suherlan</v>
      </c>
      <c r="O13" s="25" t="s">
        <v>145</v>
      </c>
      <c r="P13" s="44" t="s">
        <v>90</v>
      </c>
      <c r="Q13" s="155">
        <f>RO!H14</f>
        <v>44803</v>
      </c>
      <c r="R13" s="155">
        <f>RO!I14</f>
        <v>45168</v>
      </c>
      <c r="S13" s="29" t="s">
        <v>91</v>
      </c>
      <c r="T13" s="39">
        <f>RO!J14</f>
        <v>4950000</v>
      </c>
      <c r="U13" s="28">
        <f t="shared" ref="U13:U31" si="3">T13*10%</f>
        <v>495000</v>
      </c>
      <c r="V13" s="70">
        <f t="shared" si="0"/>
        <v>-495000</v>
      </c>
      <c r="W13" s="194">
        <f t="shared" si="1"/>
        <v>5445000</v>
      </c>
      <c r="X13" s="193">
        <f t="shared" si="2"/>
        <v>4455000</v>
      </c>
      <c r="Y13" s="42"/>
      <c r="Z13" s="42"/>
      <c r="AA13" s="42"/>
      <c r="AB13" s="42">
        <v>0</v>
      </c>
      <c r="AC13" s="42">
        <f t="shared" ref="AC13:AC31" si="4">Y13+AB13</f>
        <v>0</v>
      </c>
      <c r="AD13" s="29"/>
    </row>
    <row r="14" spans="1:32" x14ac:dyDescent="0.35">
      <c r="A14" s="150">
        <f>RO!A15</f>
        <v>5</v>
      </c>
      <c r="B14" s="43" t="str">
        <f>RO!B15</f>
        <v>Cianjur</v>
      </c>
      <c r="C14" s="42" t="s">
        <v>135</v>
      </c>
      <c r="D14" s="43" t="s">
        <v>225</v>
      </c>
      <c r="E14" s="151" t="str">
        <f>RO!C15</f>
        <v>Tapek &amp; Bangunan Eks RD KTU (Warung Somad)</v>
      </c>
      <c r="F14" s="152">
        <f>RO!D15</f>
        <v>43.4</v>
      </c>
      <c r="G14" s="46">
        <v>0</v>
      </c>
      <c r="H14" s="25" t="s">
        <v>136</v>
      </c>
      <c r="I14" s="44">
        <v>3849165</v>
      </c>
      <c r="J14" s="26" t="s">
        <v>110</v>
      </c>
      <c r="K14" s="135">
        <f>RO!G15</f>
        <v>0</v>
      </c>
      <c r="L14" s="153">
        <f>RO!H15</f>
        <v>44725</v>
      </c>
      <c r="M14" s="37" t="s">
        <v>120</v>
      </c>
      <c r="N14" s="154" t="str">
        <f>RO!E15</f>
        <v>Somad Supyandi</v>
      </c>
      <c r="O14" s="25" t="s">
        <v>142</v>
      </c>
      <c r="P14" s="44" t="s">
        <v>90</v>
      </c>
      <c r="Q14" s="155">
        <f>RO!H15</f>
        <v>44725</v>
      </c>
      <c r="R14" s="155">
        <f>RO!I15</f>
        <v>45090</v>
      </c>
      <c r="S14" s="29" t="s">
        <v>91</v>
      </c>
      <c r="T14" s="39">
        <f>RO!J15</f>
        <v>8415000</v>
      </c>
      <c r="U14" s="28">
        <f t="shared" si="3"/>
        <v>841500</v>
      </c>
      <c r="V14" s="70">
        <f t="shared" si="0"/>
        <v>-841500</v>
      </c>
      <c r="W14" s="194">
        <f t="shared" si="1"/>
        <v>9256500</v>
      </c>
      <c r="X14" s="193">
        <f t="shared" si="2"/>
        <v>7573500</v>
      </c>
      <c r="Y14" s="42"/>
      <c r="Z14" s="42"/>
      <c r="AA14" s="42"/>
      <c r="AB14" s="42">
        <f t="shared" ref="AB14:AB39" si="5">Z14+AA14</f>
        <v>0</v>
      </c>
      <c r="AC14" s="42">
        <f t="shared" si="4"/>
        <v>0</v>
      </c>
      <c r="AD14" s="29"/>
    </row>
    <row r="15" spans="1:32" x14ac:dyDescent="0.35">
      <c r="A15" s="150">
        <f>RO!A16</f>
        <v>6</v>
      </c>
      <c r="B15" s="43" t="str">
        <f>RO!B16</f>
        <v>Cianjur</v>
      </c>
      <c r="C15" s="42" t="s">
        <v>135</v>
      </c>
      <c r="D15" s="43" t="s">
        <v>225</v>
      </c>
      <c r="E15" s="151" t="str">
        <f>RO!C16</f>
        <v>Tapek &amp; Bangunan Eks RD KTU (Loundy)</v>
      </c>
      <c r="F15" s="152">
        <f>RO!D16</f>
        <v>53.141999999999996</v>
      </c>
      <c r="G15" s="46">
        <v>47.639999999999993</v>
      </c>
      <c r="H15" s="25" t="s">
        <v>136</v>
      </c>
      <c r="I15" s="44">
        <v>3849165</v>
      </c>
      <c r="J15" s="26" t="s">
        <v>111</v>
      </c>
      <c r="K15" s="135">
        <f>RO!G16</f>
        <v>0</v>
      </c>
      <c r="L15" s="153">
        <f>RO!H16</f>
        <v>44773</v>
      </c>
      <c r="M15" s="37" t="s">
        <v>120</v>
      </c>
      <c r="N15" s="154" t="str">
        <f>RO!E16</f>
        <v>Erwin Susilo</v>
      </c>
      <c r="O15" s="25" t="s">
        <v>159</v>
      </c>
      <c r="P15" s="44" t="s">
        <v>90</v>
      </c>
      <c r="Q15" s="155">
        <f>RO!H16</f>
        <v>44773</v>
      </c>
      <c r="R15" s="155">
        <f>RO!I16</f>
        <v>45138</v>
      </c>
      <c r="S15" s="29" t="s">
        <v>91</v>
      </c>
      <c r="T15" s="39">
        <f>RO!J16</f>
        <v>0</v>
      </c>
      <c r="U15" s="85">
        <f t="shared" si="3"/>
        <v>0</v>
      </c>
      <c r="V15" s="70">
        <f t="shared" si="0"/>
        <v>0</v>
      </c>
      <c r="W15" s="194">
        <f t="shared" si="1"/>
        <v>0</v>
      </c>
      <c r="X15" s="193">
        <f t="shared" si="2"/>
        <v>0</v>
      </c>
      <c r="Y15" s="42"/>
      <c r="Z15" s="42"/>
      <c r="AA15" s="42"/>
      <c r="AB15" s="42">
        <v>0</v>
      </c>
      <c r="AC15" s="42">
        <f t="shared" si="4"/>
        <v>0</v>
      </c>
      <c r="AD15" s="29"/>
    </row>
    <row r="16" spans="1:32" x14ac:dyDescent="0.35">
      <c r="A16" s="150">
        <f>RO!A17</f>
        <v>7</v>
      </c>
      <c r="B16" s="43" t="str">
        <f>RO!B17</f>
        <v>Cianjur</v>
      </c>
      <c r="C16" s="42" t="s">
        <v>135</v>
      </c>
      <c r="D16" s="43" t="s">
        <v>225</v>
      </c>
      <c r="E16" s="151" t="str">
        <f>RO!C17</f>
        <v>Tapek &amp; Bangunan Eks RD KTU (DEPOT Madu)</v>
      </c>
      <c r="F16" s="152">
        <f>RO!D17</f>
        <v>46.83</v>
      </c>
      <c r="G16" s="46">
        <v>32.421999999999997</v>
      </c>
      <c r="H16" s="25" t="s">
        <v>136</v>
      </c>
      <c r="I16" s="44">
        <v>3849165</v>
      </c>
      <c r="J16" s="26" t="s">
        <v>110</v>
      </c>
      <c r="K16" s="135">
        <f>RO!G17</f>
        <v>0</v>
      </c>
      <c r="L16" s="153">
        <f>RO!H17</f>
        <v>44811</v>
      </c>
      <c r="M16" s="37" t="s">
        <v>120</v>
      </c>
      <c r="N16" s="154" t="str">
        <f>RO!E17</f>
        <v>PT. Palawi Resorsis</v>
      </c>
      <c r="O16" s="25" t="s">
        <v>151</v>
      </c>
      <c r="P16" s="44" t="s">
        <v>90</v>
      </c>
      <c r="Q16" s="155">
        <f>RO!H17</f>
        <v>44811</v>
      </c>
      <c r="R16" s="155">
        <f>RO!I17</f>
        <v>45176</v>
      </c>
      <c r="S16" s="29" t="s">
        <v>91</v>
      </c>
      <c r="T16" s="39">
        <f>RO!J17</f>
        <v>24750000</v>
      </c>
      <c r="U16" s="28">
        <f t="shared" si="3"/>
        <v>2475000</v>
      </c>
      <c r="V16" s="70">
        <f t="shared" si="0"/>
        <v>-2475000</v>
      </c>
      <c r="W16" s="194">
        <f t="shared" si="1"/>
        <v>27225000</v>
      </c>
      <c r="X16" s="193">
        <f t="shared" si="2"/>
        <v>22275000</v>
      </c>
      <c r="Y16" s="42"/>
      <c r="Z16" s="42"/>
      <c r="AA16" s="42"/>
      <c r="AB16" s="42">
        <f t="shared" si="5"/>
        <v>0</v>
      </c>
      <c r="AC16" s="42">
        <f t="shared" si="4"/>
        <v>0</v>
      </c>
      <c r="AD16" s="29"/>
    </row>
    <row r="17" spans="1:30" x14ac:dyDescent="0.35">
      <c r="A17" s="150">
        <f>RO!A18</f>
        <v>8</v>
      </c>
      <c r="B17" s="43" t="str">
        <f>RO!B18</f>
        <v>Cianjur</v>
      </c>
      <c r="C17" s="42" t="s">
        <v>135</v>
      </c>
      <c r="D17" s="43" t="s">
        <v>225</v>
      </c>
      <c r="E17" s="151" t="str">
        <f>RO!C18</f>
        <v>Tapek &amp; Bangunan Eks RD KTU (Nasi Goreng)</v>
      </c>
      <c r="F17" s="152">
        <f>RO!D18</f>
        <v>10</v>
      </c>
      <c r="G17" s="46">
        <v>0</v>
      </c>
      <c r="H17" s="25" t="s">
        <v>136</v>
      </c>
      <c r="I17" s="44">
        <v>3849165</v>
      </c>
      <c r="J17" s="26" t="s">
        <v>112</v>
      </c>
      <c r="K17" s="135">
        <f>RO!G18</f>
        <v>0</v>
      </c>
      <c r="L17" s="153">
        <f>RO!H18</f>
        <v>44844</v>
      </c>
      <c r="M17" s="37" t="s">
        <v>120</v>
      </c>
      <c r="N17" s="154" t="str">
        <f>RO!E18</f>
        <v>Munasik</v>
      </c>
      <c r="O17" s="25" t="s">
        <v>147</v>
      </c>
      <c r="P17" s="44" t="s">
        <v>90</v>
      </c>
      <c r="Q17" s="155">
        <f>RO!H18</f>
        <v>44844</v>
      </c>
      <c r="R17" s="155">
        <f>RO!I18</f>
        <v>45209</v>
      </c>
      <c r="S17" s="29" t="s">
        <v>91</v>
      </c>
      <c r="T17" s="39">
        <f>RO!J18</f>
        <v>2178000</v>
      </c>
      <c r="U17" s="28">
        <f t="shared" si="3"/>
        <v>217800</v>
      </c>
      <c r="V17" s="70">
        <f t="shared" si="0"/>
        <v>-217800</v>
      </c>
      <c r="W17" s="194">
        <f t="shared" si="1"/>
        <v>2395800</v>
      </c>
      <c r="X17" s="193">
        <f t="shared" si="2"/>
        <v>1960200</v>
      </c>
      <c r="Y17" s="42"/>
      <c r="Z17" s="42"/>
      <c r="AA17" s="42"/>
      <c r="AB17" s="42">
        <f t="shared" si="5"/>
        <v>0</v>
      </c>
      <c r="AC17" s="42">
        <f t="shared" si="4"/>
        <v>0</v>
      </c>
      <c r="AD17" s="29"/>
    </row>
    <row r="18" spans="1:30" x14ac:dyDescent="0.35">
      <c r="A18" s="150">
        <f>RO!A19</f>
        <v>9</v>
      </c>
      <c r="B18" s="43" t="str">
        <f>RO!B19</f>
        <v>Cianjur</v>
      </c>
      <c r="C18" s="42" t="s">
        <v>135</v>
      </c>
      <c r="D18" s="43" t="s">
        <v>225</v>
      </c>
      <c r="E18" s="151" t="str">
        <f>RO!C19</f>
        <v>Tapek &amp; Bangunan Eks RD KTU (Warung jamu)</v>
      </c>
      <c r="F18" s="152">
        <f>RO!D19</f>
        <v>16</v>
      </c>
      <c r="G18" s="46">
        <v>0</v>
      </c>
      <c r="H18" s="25" t="s">
        <v>136</v>
      </c>
      <c r="I18" s="44">
        <v>3849165</v>
      </c>
      <c r="J18" s="26" t="s">
        <v>113</v>
      </c>
      <c r="K18" s="135">
        <f>RO!G19</f>
        <v>0</v>
      </c>
      <c r="L18" s="153">
        <f>RO!H19</f>
        <v>44803</v>
      </c>
      <c r="M18" s="37" t="s">
        <v>120</v>
      </c>
      <c r="N18" s="154" t="str">
        <f>RO!E19</f>
        <v>Frangky YogI</v>
      </c>
      <c r="O18" s="25" t="s">
        <v>144</v>
      </c>
      <c r="P18" s="44" t="s">
        <v>90</v>
      </c>
      <c r="Q18" s="155">
        <f>RO!H19</f>
        <v>44803</v>
      </c>
      <c r="R18" s="155">
        <f>RO!I19</f>
        <v>45168</v>
      </c>
      <c r="S18" s="29" t="s">
        <v>91</v>
      </c>
      <c r="T18" s="39">
        <f>RO!J19</f>
        <v>3267000</v>
      </c>
      <c r="U18" s="28">
        <f t="shared" si="3"/>
        <v>326700</v>
      </c>
      <c r="V18" s="70">
        <f t="shared" si="0"/>
        <v>-326700</v>
      </c>
      <c r="W18" s="194">
        <f t="shared" si="1"/>
        <v>3593700</v>
      </c>
      <c r="X18" s="193">
        <f t="shared" si="2"/>
        <v>2940300</v>
      </c>
      <c r="Y18" s="42"/>
      <c r="Z18" s="42"/>
      <c r="AA18" s="42"/>
      <c r="AB18" s="42"/>
      <c r="AC18" s="42">
        <f t="shared" si="4"/>
        <v>0</v>
      </c>
      <c r="AD18" s="29"/>
    </row>
    <row r="19" spans="1:30" x14ac:dyDescent="0.35">
      <c r="A19" s="150">
        <f>RO!A20</f>
        <v>10</v>
      </c>
      <c r="B19" s="43" t="str">
        <f>RO!B20</f>
        <v>Cianjur</v>
      </c>
      <c r="C19" s="42" t="s">
        <v>135</v>
      </c>
      <c r="D19" s="43" t="s">
        <v>225</v>
      </c>
      <c r="E19" s="151" t="str">
        <f>RO!C20</f>
        <v xml:space="preserve"> Tanah Blok Banjarpinang </v>
      </c>
      <c r="F19" s="152">
        <f>RO!D20</f>
        <v>33.5</v>
      </c>
      <c r="G19" s="46">
        <v>0</v>
      </c>
      <c r="H19" s="25" t="s">
        <v>155</v>
      </c>
      <c r="I19" s="45" t="s">
        <v>137</v>
      </c>
      <c r="J19" s="26" t="s">
        <v>114</v>
      </c>
      <c r="K19" s="135">
        <f>RO!G20</f>
        <v>0</v>
      </c>
      <c r="L19" s="153">
        <f>RO!H20</f>
        <v>44851</v>
      </c>
      <c r="M19" s="37" t="s">
        <v>120</v>
      </c>
      <c r="N19" s="154" t="str">
        <f>RO!E20</f>
        <v>Said Hudri</v>
      </c>
      <c r="O19" s="25" t="s">
        <v>148</v>
      </c>
      <c r="P19" s="44" t="s">
        <v>90</v>
      </c>
      <c r="Q19" s="155">
        <f>RO!H20</f>
        <v>44851</v>
      </c>
      <c r="R19" s="155">
        <f>RO!I20</f>
        <v>45216</v>
      </c>
      <c r="S19" s="29" t="s">
        <v>91</v>
      </c>
      <c r="T19" s="39">
        <f>RO!J20</f>
        <v>6534000</v>
      </c>
      <c r="U19" s="28">
        <f t="shared" si="3"/>
        <v>653400</v>
      </c>
      <c r="V19" s="70">
        <f t="shared" si="0"/>
        <v>-653400</v>
      </c>
      <c r="W19" s="194">
        <f t="shared" si="1"/>
        <v>7187400</v>
      </c>
      <c r="X19" s="193">
        <f t="shared" si="2"/>
        <v>5880600</v>
      </c>
      <c r="Y19" s="42"/>
      <c r="Z19" s="42"/>
      <c r="AA19" s="42"/>
      <c r="AB19" s="42">
        <f t="shared" si="5"/>
        <v>0</v>
      </c>
      <c r="AC19" s="42">
        <f t="shared" si="4"/>
        <v>0</v>
      </c>
      <c r="AD19" s="29"/>
    </row>
    <row r="20" spans="1:30" x14ac:dyDescent="0.35">
      <c r="A20" s="150">
        <f>RO!A21</f>
        <v>11</v>
      </c>
      <c r="B20" s="43" t="str">
        <f>RO!B21</f>
        <v>Cianjur</v>
      </c>
      <c r="C20" s="42" t="s">
        <v>135</v>
      </c>
      <c r="D20" s="43" t="s">
        <v>226</v>
      </c>
      <c r="E20" s="151" t="str">
        <f>RO!C21</f>
        <v>Eks RD Asper Gede Timur  </v>
      </c>
      <c r="F20" s="152">
        <f>RO!D21</f>
        <v>65.142857142857139</v>
      </c>
      <c r="G20" s="46">
        <v>56</v>
      </c>
      <c r="H20" s="25" t="s">
        <v>154</v>
      </c>
      <c r="I20" s="44">
        <v>3849163</v>
      </c>
      <c r="J20" s="26" t="s">
        <v>89</v>
      </c>
      <c r="K20" s="135">
        <f>RO!G21</f>
        <v>0</v>
      </c>
      <c r="L20" s="153">
        <f>RO!H21</f>
        <v>44870</v>
      </c>
      <c r="M20" s="37" t="s">
        <v>120</v>
      </c>
      <c r="N20" s="154" t="str">
        <f>RO!E21</f>
        <v xml:space="preserve">Tatang rifai </v>
      </c>
      <c r="O20" s="25" t="s">
        <v>150</v>
      </c>
      <c r="P20" s="44" t="s">
        <v>90</v>
      </c>
      <c r="Q20" s="155">
        <f>RO!H21</f>
        <v>44870</v>
      </c>
      <c r="R20" s="155">
        <f>RO!I21</f>
        <v>45236</v>
      </c>
      <c r="S20" s="29" t="s">
        <v>91</v>
      </c>
      <c r="T20" s="39">
        <f>RO!J21</f>
        <v>6534000</v>
      </c>
      <c r="U20" s="28">
        <f t="shared" si="3"/>
        <v>653400</v>
      </c>
      <c r="V20" s="70">
        <f t="shared" si="0"/>
        <v>-653400</v>
      </c>
      <c r="W20" s="194">
        <f t="shared" si="1"/>
        <v>7187400</v>
      </c>
      <c r="X20" s="193">
        <f t="shared" si="2"/>
        <v>5880600</v>
      </c>
      <c r="Y20" s="42"/>
      <c r="Z20" s="42"/>
      <c r="AA20" s="42"/>
      <c r="AB20" s="42">
        <f t="shared" si="5"/>
        <v>0</v>
      </c>
      <c r="AC20" s="42">
        <f t="shared" si="4"/>
        <v>0</v>
      </c>
      <c r="AD20" s="29"/>
    </row>
    <row r="21" spans="1:30" x14ac:dyDescent="0.35">
      <c r="A21" s="150">
        <f>RO!A22</f>
        <v>12</v>
      </c>
      <c r="B21" s="43" t="str">
        <f>RO!B22</f>
        <v>Cianjur</v>
      </c>
      <c r="C21" s="42" t="s">
        <v>135</v>
      </c>
      <c r="D21" s="43" t="s">
        <v>226</v>
      </c>
      <c r="E21" s="151" t="str">
        <f>RO!C22</f>
        <v> Eks.RD.KBM Sar. Asper Gede Timur </v>
      </c>
      <c r="F21" s="152">
        <f>RO!D22</f>
        <v>50.666666666666664</v>
      </c>
      <c r="G21" s="46">
        <v>45</v>
      </c>
      <c r="H21" s="25" t="s">
        <v>154</v>
      </c>
      <c r="I21" s="44">
        <v>3849163</v>
      </c>
      <c r="J21" s="26" t="s">
        <v>89</v>
      </c>
      <c r="K21" s="135">
        <f>RO!G22</f>
        <v>0</v>
      </c>
      <c r="L21" s="153">
        <f>RO!H22</f>
        <v>44880</v>
      </c>
      <c r="M21" s="37" t="s">
        <v>120</v>
      </c>
      <c r="N21" s="154" t="str">
        <f>RO!E22</f>
        <v>Suryani</v>
      </c>
      <c r="O21" s="25" t="s">
        <v>152</v>
      </c>
      <c r="P21" s="44" t="s">
        <v>90</v>
      </c>
      <c r="Q21" s="155">
        <f>RO!H22</f>
        <v>44880</v>
      </c>
      <c r="R21" s="155">
        <f>RO!I22</f>
        <v>45244</v>
      </c>
      <c r="S21" s="29" t="s">
        <v>91</v>
      </c>
      <c r="T21" s="39">
        <f>RO!J22</f>
        <v>2722500</v>
      </c>
      <c r="U21" s="28">
        <f t="shared" si="3"/>
        <v>272250</v>
      </c>
      <c r="V21" s="70">
        <f t="shared" si="0"/>
        <v>-272250</v>
      </c>
      <c r="W21" s="194">
        <f t="shared" si="1"/>
        <v>2994750</v>
      </c>
      <c r="X21" s="193">
        <f t="shared" si="2"/>
        <v>2450250</v>
      </c>
      <c r="Y21" s="42"/>
      <c r="Z21" s="42"/>
      <c r="AA21" s="42"/>
      <c r="AB21" s="42">
        <f t="shared" si="5"/>
        <v>0</v>
      </c>
      <c r="AC21" s="42">
        <f t="shared" si="4"/>
        <v>0</v>
      </c>
      <c r="AD21" s="29"/>
    </row>
    <row r="22" spans="1:30" x14ac:dyDescent="0.35">
      <c r="A22" s="150">
        <f>RO!A23</f>
        <v>13</v>
      </c>
      <c r="B22" s="43" t="str">
        <f>RO!B23</f>
        <v>Cianjur</v>
      </c>
      <c r="C22" s="42" t="s">
        <v>135</v>
      </c>
      <c r="D22" s="43" t="s">
        <v>223</v>
      </c>
      <c r="E22" s="151" t="str">
        <f>RO!C23</f>
        <v>Halaman Rd.Polhut.Mob (RM Alam Sunda)</v>
      </c>
      <c r="F22" s="152">
        <f>RO!D23</f>
        <v>315</v>
      </c>
      <c r="G22" s="46">
        <v>306</v>
      </c>
      <c r="H22" s="25" t="s">
        <v>155</v>
      </c>
      <c r="I22" s="44" t="s">
        <v>139</v>
      </c>
      <c r="J22" s="26" t="s">
        <v>117</v>
      </c>
      <c r="K22" s="135">
        <f>RO!G23</f>
        <v>0</v>
      </c>
      <c r="L22" s="153">
        <f>RO!H23</f>
        <v>44867</v>
      </c>
      <c r="M22" s="37" t="s">
        <v>120</v>
      </c>
      <c r="N22" s="154" t="str">
        <f>RO!E23</f>
        <v>Vhandi Adam</v>
      </c>
      <c r="O22" s="25" t="s">
        <v>149</v>
      </c>
      <c r="P22" s="44" t="s">
        <v>90</v>
      </c>
      <c r="Q22" s="155">
        <f>RO!H23</f>
        <v>44867</v>
      </c>
      <c r="R22" s="155">
        <f>RO!I23</f>
        <v>45231</v>
      </c>
      <c r="S22" s="29" t="s">
        <v>91</v>
      </c>
      <c r="T22" s="39">
        <f>RO!J23</f>
        <v>99000000</v>
      </c>
      <c r="U22" s="28">
        <f t="shared" si="3"/>
        <v>9900000</v>
      </c>
      <c r="V22" s="70">
        <f t="shared" si="0"/>
        <v>-9900000</v>
      </c>
      <c r="W22" s="194">
        <f t="shared" si="1"/>
        <v>108900000</v>
      </c>
      <c r="X22" s="193">
        <f t="shared" si="2"/>
        <v>89100000</v>
      </c>
      <c r="Y22" s="42"/>
      <c r="Z22" s="42"/>
      <c r="AA22" s="42"/>
      <c r="AB22" s="42">
        <f t="shared" si="5"/>
        <v>0</v>
      </c>
      <c r="AC22" s="42">
        <f t="shared" si="4"/>
        <v>0</v>
      </c>
      <c r="AD22" s="29"/>
    </row>
    <row r="23" spans="1:30" s="120" customFormat="1" x14ac:dyDescent="0.35">
      <c r="A23" s="169">
        <f>RO!A24</f>
        <v>14</v>
      </c>
      <c r="B23" s="113" t="str">
        <f>RO!B24</f>
        <v>Cianjur</v>
      </c>
      <c r="C23" s="114" t="s">
        <v>135</v>
      </c>
      <c r="D23" s="113" t="s">
        <v>225</v>
      </c>
      <c r="E23" s="170" t="str">
        <f>RO!C24</f>
        <v>Tanah Pekarangan Kantor Asper Cianjur</v>
      </c>
      <c r="F23" s="171">
        <f>RO!D24</f>
        <v>33.5</v>
      </c>
      <c r="G23" s="115">
        <v>0</v>
      </c>
      <c r="H23" s="24" t="s">
        <v>157</v>
      </c>
      <c r="I23" s="116">
        <v>7413017</v>
      </c>
      <c r="J23" s="26" t="s">
        <v>110</v>
      </c>
      <c r="K23" s="172">
        <f>RO!G24</f>
        <v>0</v>
      </c>
      <c r="L23" s="173">
        <f>RO!H24</f>
        <v>44743</v>
      </c>
      <c r="M23" s="117" t="s">
        <v>120</v>
      </c>
      <c r="N23" s="174" t="str">
        <f>RO!E24</f>
        <v>Sapturi</v>
      </c>
      <c r="O23" s="24" t="s">
        <v>143</v>
      </c>
      <c r="P23" s="116" t="s">
        <v>90</v>
      </c>
      <c r="Q23" s="155">
        <f>RO!H24</f>
        <v>44743</v>
      </c>
      <c r="R23" s="155" t="str">
        <f>RO!I24</f>
        <v>31/06/2023</v>
      </c>
      <c r="S23" s="29" t="s">
        <v>91</v>
      </c>
      <c r="T23" s="39">
        <f>RO!J24</f>
        <v>2272727.2727272729</v>
      </c>
      <c r="U23" s="119">
        <f t="shared" si="3"/>
        <v>227272.72727272729</v>
      </c>
      <c r="V23" s="70">
        <f t="shared" si="0"/>
        <v>-227272.72727272729</v>
      </c>
      <c r="W23" s="194">
        <f t="shared" si="1"/>
        <v>2500000</v>
      </c>
      <c r="X23" s="193">
        <f t="shared" si="2"/>
        <v>2045454.5454545456</v>
      </c>
      <c r="Y23" s="114"/>
      <c r="Z23" s="114"/>
      <c r="AA23" s="114"/>
      <c r="AB23" s="114">
        <f t="shared" si="5"/>
        <v>0</v>
      </c>
      <c r="AC23" s="114">
        <f t="shared" si="4"/>
        <v>0</v>
      </c>
      <c r="AD23" s="118"/>
    </row>
    <row r="24" spans="1:30" x14ac:dyDescent="0.35">
      <c r="A24" s="150">
        <f>RO!A25</f>
        <v>15</v>
      </c>
      <c r="B24" s="43" t="str">
        <f>RO!B25</f>
        <v>Cianjur</v>
      </c>
      <c r="C24" s="42" t="s">
        <v>135</v>
      </c>
      <c r="D24" s="43" t="s">
        <v>225</v>
      </c>
      <c r="E24" s="151" t="str">
        <f>RO!C25</f>
        <v>Tanah Pekarangan Kantor Asper Cianjur</v>
      </c>
      <c r="F24" s="152">
        <f>RO!D25</f>
        <v>20</v>
      </c>
      <c r="G24" s="46">
        <v>0</v>
      </c>
      <c r="H24" s="25" t="s">
        <v>157</v>
      </c>
      <c r="I24" s="44">
        <v>7413017</v>
      </c>
      <c r="J24" s="26" t="s">
        <v>110</v>
      </c>
      <c r="K24" s="135">
        <f>RO!G25</f>
        <v>0</v>
      </c>
      <c r="L24" s="153">
        <f>RO!H25</f>
        <v>44843</v>
      </c>
      <c r="M24" s="37" t="s">
        <v>120</v>
      </c>
      <c r="N24" s="154" t="str">
        <f>RO!E25</f>
        <v>Izul Lailly Akbar</v>
      </c>
      <c r="O24" s="25" t="s">
        <v>143</v>
      </c>
      <c r="P24" s="44" t="s">
        <v>90</v>
      </c>
      <c r="Q24" s="155">
        <f>RO!H25</f>
        <v>44843</v>
      </c>
      <c r="R24" s="155">
        <f>RO!I25</f>
        <v>45207</v>
      </c>
      <c r="S24" s="29" t="s">
        <v>91</v>
      </c>
      <c r="T24" s="39">
        <f>RO!J25</f>
        <v>2318182</v>
      </c>
      <c r="U24" s="28">
        <f t="shared" si="3"/>
        <v>231818.2</v>
      </c>
      <c r="V24" s="70">
        <f t="shared" si="0"/>
        <v>-231818.2</v>
      </c>
      <c r="W24" s="194">
        <f t="shared" si="1"/>
        <v>2550000.2000000002</v>
      </c>
      <c r="X24" s="193">
        <f t="shared" si="2"/>
        <v>2086363.8</v>
      </c>
      <c r="Y24" s="42"/>
      <c r="Z24" s="42"/>
      <c r="AA24" s="42"/>
      <c r="AB24" s="42">
        <v>0</v>
      </c>
      <c r="AC24" s="42">
        <f t="shared" si="4"/>
        <v>0</v>
      </c>
      <c r="AD24" s="29"/>
    </row>
    <row r="25" spans="1:30" x14ac:dyDescent="0.35">
      <c r="A25" s="150">
        <f>RO!A26</f>
        <v>16</v>
      </c>
      <c r="B25" s="43" t="str">
        <f>RO!B26</f>
        <v>Cianjur</v>
      </c>
      <c r="C25" s="42" t="s">
        <v>135</v>
      </c>
      <c r="D25" s="43" t="s">
        <v>225</v>
      </c>
      <c r="E25" s="151" t="str">
        <f>RO!C26</f>
        <v>Gudang Arsip</v>
      </c>
      <c r="F25" s="152">
        <f>RO!D26</f>
        <v>120.54</v>
      </c>
      <c r="G25" s="46">
        <v>0</v>
      </c>
      <c r="H25" s="25" t="s">
        <v>136</v>
      </c>
      <c r="I25" s="44">
        <v>3849165</v>
      </c>
      <c r="J25" s="26" t="s">
        <v>115</v>
      </c>
      <c r="K25" s="135">
        <f>RO!G26</f>
        <v>0</v>
      </c>
      <c r="L25" s="153">
        <f>RO!H26</f>
        <v>45215</v>
      </c>
      <c r="M25" s="37" t="s">
        <v>120</v>
      </c>
      <c r="N25" s="154" t="str">
        <f>RO!E26</f>
        <v>Rahadian Andri S</v>
      </c>
      <c r="O25" s="25" t="s">
        <v>158</v>
      </c>
      <c r="P25" s="44" t="s">
        <v>90</v>
      </c>
      <c r="Q25" s="155">
        <f>RO!H26</f>
        <v>45215</v>
      </c>
      <c r="R25" s="155">
        <f>RO!I26</f>
        <v>45214</v>
      </c>
      <c r="S25" s="29" t="s">
        <v>91</v>
      </c>
      <c r="T25" s="39">
        <f>RO!J26</f>
        <v>50000000</v>
      </c>
      <c r="U25" s="28">
        <f t="shared" si="3"/>
        <v>5000000</v>
      </c>
      <c r="V25" s="70">
        <f t="shared" si="0"/>
        <v>-5000000</v>
      </c>
      <c r="W25" s="194">
        <f t="shared" si="1"/>
        <v>55000000</v>
      </c>
      <c r="X25" s="193">
        <f t="shared" si="2"/>
        <v>45000000</v>
      </c>
      <c r="Y25" s="42"/>
      <c r="Z25" s="42"/>
      <c r="AA25" s="42"/>
      <c r="AB25" s="42">
        <f t="shared" si="5"/>
        <v>0</v>
      </c>
      <c r="AC25" s="42">
        <f t="shared" si="4"/>
        <v>0</v>
      </c>
      <c r="AD25" s="29"/>
    </row>
    <row r="26" spans="1:30" s="120" customFormat="1" x14ac:dyDescent="0.35">
      <c r="A26" s="150">
        <f>RO!A27</f>
        <v>17</v>
      </c>
      <c r="B26" s="43" t="str">
        <f>RO!B27</f>
        <v>Cianjur</v>
      </c>
      <c r="C26" s="114" t="s">
        <v>227</v>
      </c>
      <c r="D26" s="113" t="s">
        <v>228</v>
      </c>
      <c r="E26" s="151" t="str">
        <f>RO!C27</f>
        <v>Pekarangan (Pos) RD KRPH Cibeber</v>
      </c>
      <c r="F26" s="152">
        <f>RO!D27</f>
        <v>30</v>
      </c>
      <c r="G26" s="115">
        <v>7.5</v>
      </c>
      <c r="H26" s="24" t="s">
        <v>156</v>
      </c>
      <c r="I26" s="116">
        <v>5428816</v>
      </c>
      <c r="J26" s="26" t="s">
        <v>116</v>
      </c>
      <c r="K26" s="135">
        <f>RO!G27</f>
        <v>0</v>
      </c>
      <c r="L26" s="153">
        <f>RO!H27</f>
        <v>44709</v>
      </c>
      <c r="M26" s="117" t="s">
        <v>120</v>
      </c>
      <c r="N26" s="154" t="str">
        <f>RO!E27</f>
        <v>Dede Saukani</v>
      </c>
      <c r="O26" s="24" t="s">
        <v>141</v>
      </c>
      <c r="P26" s="116" t="s">
        <v>90</v>
      </c>
      <c r="Q26" s="155">
        <f>RO!H27</f>
        <v>44709</v>
      </c>
      <c r="R26" s="155">
        <f>RO!I27</f>
        <v>45073</v>
      </c>
      <c r="S26" s="29" t="s">
        <v>91</v>
      </c>
      <c r="T26" s="39">
        <f>RO!J27</f>
        <v>4554000</v>
      </c>
      <c r="U26" s="119">
        <f t="shared" si="3"/>
        <v>455400</v>
      </c>
      <c r="V26" s="70">
        <f t="shared" si="0"/>
        <v>-455400</v>
      </c>
      <c r="W26" s="194">
        <f t="shared" si="1"/>
        <v>5009400</v>
      </c>
      <c r="X26" s="193">
        <f t="shared" si="2"/>
        <v>4098600</v>
      </c>
      <c r="Y26" s="42"/>
      <c r="Z26" s="114"/>
      <c r="AA26" s="114"/>
      <c r="AB26" s="114">
        <f t="shared" si="5"/>
        <v>0</v>
      </c>
      <c r="AC26" s="114">
        <f t="shared" si="4"/>
        <v>0</v>
      </c>
      <c r="AD26" s="118"/>
    </row>
    <row r="27" spans="1:30" x14ac:dyDescent="0.35">
      <c r="A27" s="150">
        <f>RO!A28</f>
        <v>18</v>
      </c>
      <c r="B27" s="43" t="str">
        <f>RO!B28</f>
        <v>Cianjur</v>
      </c>
      <c r="C27" s="42" t="s">
        <v>227</v>
      </c>
      <c r="D27" s="43" t="s">
        <v>228</v>
      </c>
      <c r="E27" s="151" t="str">
        <f>RO!C28</f>
        <v>Tanah pekarangan KRPH Cibeber</v>
      </c>
      <c r="F27" s="152">
        <f>RO!D28</f>
        <v>30</v>
      </c>
      <c r="G27" s="46">
        <v>0</v>
      </c>
      <c r="H27" s="25" t="s">
        <v>156</v>
      </c>
      <c r="I27" s="44">
        <v>5428816</v>
      </c>
      <c r="J27" s="26" t="s">
        <v>119</v>
      </c>
      <c r="K27" s="135">
        <f>RO!G28</f>
        <v>0</v>
      </c>
      <c r="L27" s="153" t="str">
        <f>RO!H28</f>
        <v>07/03/2022</v>
      </c>
      <c r="M27" s="37" t="s">
        <v>120</v>
      </c>
      <c r="N27" s="154" t="str">
        <f>RO!E28</f>
        <v>Dede Saukani</v>
      </c>
      <c r="O27" s="25" t="s">
        <v>141</v>
      </c>
      <c r="P27" s="44" t="s">
        <v>90</v>
      </c>
      <c r="Q27" s="155" t="str">
        <f>RO!H28</f>
        <v>07/03/2022</v>
      </c>
      <c r="R27" s="155" t="str">
        <f>RO!I28</f>
        <v>06/03/2023</v>
      </c>
      <c r="S27" s="29" t="s">
        <v>91</v>
      </c>
      <c r="T27" s="39">
        <f>RO!J28</f>
        <v>3465000</v>
      </c>
      <c r="U27" s="85">
        <f t="shared" si="3"/>
        <v>346500</v>
      </c>
      <c r="V27" s="70">
        <f t="shared" si="0"/>
        <v>-346500</v>
      </c>
      <c r="W27" s="194">
        <f t="shared" si="1"/>
        <v>3811500</v>
      </c>
      <c r="X27" s="193">
        <f t="shared" si="2"/>
        <v>3118500</v>
      </c>
      <c r="Y27" s="42"/>
      <c r="Z27" s="42"/>
      <c r="AA27" s="42"/>
      <c r="AB27" s="42">
        <f t="shared" si="5"/>
        <v>0</v>
      </c>
      <c r="AC27" s="42">
        <f t="shared" si="4"/>
        <v>0</v>
      </c>
      <c r="AD27" s="29"/>
    </row>
    <row r="28" spans="1:30" x14ac:dyDescent="0.35">
      <c r="A28" s="150"/>
      <c r="B28" s="43"/>
      <c r="C28" s="42"/>
      <c r="D28" s="43"/>
      <c r="E28" s="253" t="s">
        <v>481</v>
      </c>
      <c r="F28" s="152"/>
      <c r="G28" s="46"/>
      <c r="H28" s="25"/>
      <c r="I28" s="44"/>
      <c r="J28" s="26"/>
      <c r="K28" s="135"/>
      <c r="L28" s="153"/>
      <c r="M28" s="37"/>
      <c r="N28" s="154"/>
      <c r="O28" s="25"/>
      <c r="P28" s="44"/>
      <c r="Q28" s="155"/>
      <c r="R28" s="155"/>
      <c r="S28" s="29"/>
      <c r="T28" s="39">
        <f>RO!J29</f>
        <v>0</v>
      </c>
      <c r="U28" s="85"/>
      <c r="V28" s="70"/>
      <c r="W28" s="194"/>
      <c r="X28" s="193"/>
      <c r="Y28" s="42"/>
      <c r="Z28" s="42"/>
      <c r="AA28" s="42"/>
      <c r="AB28" s="42"/>
      <c r="AC28" s="42"/>
      <c r="AD28" s="29"/>
    </row>
    <row r="29" spans="1:30" x14ac:dyDescent="0.35">
      <c r="A29" s="150">
        <f>RO!A30</f>
        <v>19</v>
      </c>
      <c r="B29" s="43" t="str">
        <f>RO!B30</f>
        <v>Cianjur</v>
      </c>
      <c r="C29" s="42" t="s">
        <v>227</v>
      </c>
      <c r="D29" s="43" t="s">
        <v>233</v>
      </c>
      <c r="E29" s="151" t="str">
        <f>RO!C30</f>
        <v>Tower XL</v>
      </c>
      <c r="F29" s="152">
        <f>RO!D30</f>
        <v>570</v>
      </c>
      <c r="G29" s="46">
        <v>0</v>
      </c>
      <c r="H29" s="25" t="s">
        <v>473</v>
      </c>
      <c r="I29" s="44"/>
      <c r="J29" s="26" t="s">
        <v>118</v>
      </c>
      <c r="K29" s="135">
        <f>RO!G30</f>
        <v>0</v>
      </c>
      <c r="L29" s="153">
        <f>RO!H30</f>
        <v>44805</v>
      </c>
      <c r="M29" s="37" t="s">
        <v>230</v>
      </c>
      <c r="N29" s="154" t="str">
        <f>RO!E30</f>
        <v>PT. Xl Axiata</v>
      </c>
      <c r="O29" s="25"/>
      <c r="P29" s="44" t="s">
        <v>231</v>
      </c>
      <c r="Q29" s="155">
        <f>RO!H30</f>
        <v>44805</v>
      </c>
      <c r="R29" s="155">
        <f>RO!I30</f>
        <v>45169</v>
      </c>
      <c r="S29" s="29" t="s">
        <v>91</v>
      </c>
      <c r="T29" s="39">
        <f>RO!J30</f>
        <v>54999999.450000003</v>
      </c>
      <c r="U29" s="28">
        <f t="shared" si="3"/>
        <v>5499999.9450000003</v>
      </c>
      <c r="V29" s="70">
        <f t="shared" si="0"/>
        <v>-5499999.9450000003</v>
      </c>
      <c r="W29" s="194">
        <f t="shared" si="1"/>
        <v>60499999.395000003</v>
      </c>
      <c r="X29" s="193">
        <f t="shared" si="2"/>
        <v>49499999.505000003</v>
      </c>
      <c r="Y29" s="42"/>
      <c r="Z29" s="42"/>
      <c r="AA29" s="42"/>
      <c r="AB29" s="42">
        <f t="shared" si="5"/>
        <v>0</v>
      </c>
      <c r="AC29" s="42">
        <f t="shared" si="4"/>
        <v>0</v>
      </c>
      <c r="AD29" s="29"/>
    </row>
    <row r="30" spans="1:30" x14ac:dyDescent="0.35">
      <c r="A30" s="150">
        <f>RO!A31</f>
        <v>20</v>
      </c>
      <c r="B30" s="43" t="str">
        <f>RO!B31</f>
        <v>Cianjur</v>
      </c>
      <c r="C30" s="42" t="s">
        <v>227</v>
      </c>
      <c r="D30" s="43" t="s">
        <v>233</v>
      </c>
      <c r="E30" s="151" t="str">
        <f>RO!C31</f>
        <v>Tower Inti Bangun Sejahtera</v>
      </c>
      <c r="F30" s="152">
        <f>625+625</f>
        <v>1250</v>
      </c>
      <c r="G30" s="46">
        <v>0</v>
      </c>
      <c r="H30" s="25" t="s">
        <v>474</v>
      </c>
      <c r="I30" s="44"/>
      <c r="J30" s="26" t="s">
        <v>118</v>
      </c>
      <c r="K30" s="135">
        <f>RO!G31</f>
        <v>0</v>
      </c>
      <c r="L30" s="153">
        <f>RO!H31</f>
        <v>44830</v>
      </c>
      <c r="M30" s="37" t="s">
        <v>230</v>
      </c>
      <c r="N30" s="154" t="str">
        <f>RO!E31</f>
        <v>PT. IBS</v>
      </c>
      <c r="O30" s="25"/>
      <c r="P30" s="44" t="s">
        <v>231</v>
      </c>
      <c r="Q30" s="155">
        <f>RO!H31</f>
        <v>44830</v>
      </c>
      <c r="R30" s="155">
        <f>RO!I31</f>
        <v>45194</v>
      </c>
      <c r="S30" s="29" t="s">
        <v>91</v>
      </c>
      <c r="T30" s="39">
        <f>RO!J31</f>
        <v>99000000</v>
      </c>
      <c r="U30" s="28">
        <f>T30*11%</f>
        <v>10890000</v>
      </c>
      <c r="V30" s="70">
        <f>(T30*10%)*(-1)</f>
        <v>-9900000</v>
      </c>
      <c r="W30" s="194">
        <f t="shared" si="1"/>
        <v>109890000</v>
      </c>
      <c r="X30" s="193">
        <f t="shared" si="2"/>
        <v>89100000</v>
      </c>
      <c r="Y30" s="42"/>
      <c r="Z30" s="42">
        <v>97297298</v>
      </c>
      <c r="AA30" s="42"/>
      <c r="AB30" s="42">
        <f t="shared" si="5"/>
        <v>97297298</v>
      </c>
      <c r="AC30" s="42">
        <f t="shared" si="4"/>
        <v>97297298</v>
      </c>
      <c r="AD30" s="29"/>
    </row>
    <row r="31" spans="1:30" x14ac:dyDescent="0.35">
      <c r="A31" s="150">
        <f>RO!A32</f>
        <v>21</v>
      </c>
      <c r="B31" s="43" t="str">
        <f>RO!B32</f>
        <v>Cianjur</v>
      </c>
      <c r="C31" s="42" t="s">
        <v>229</v>
      </c>
      <c r="D31" s="43" t="s">
        <v>232</v>
      </c>
      <c r="E31" s="151" t="str">
        <f>RO!C32</f>
        <v xml:space="preserve"> Tower Daya Mitra Telekomunikasi</v>
      </c>
      <c r="F31" s="152">
        <f>RO!D32</f>
        <v>570</v>
      </c>
      <c r="G31" s="46">
        <v>0</v>
      </c>
      <c r="H31" s="25" t="s">
        <v>475</v>
      </c>
      <c r="I31" s="23"/>
      <c r="J31" s="26" t="s">
        <v>118</v>
      </c>
      <c r="K31" s="135">
        <f>RO!G32</f>
        <v>0</v>
      </c>
      <c r="L31" s="153">
        <f>RO!H32</f>
        <v>44391</v>
      </c>
      <c r="M31" s="37" t="s">
        <v>230</v>
      </c>
      <c r="N31" s="154" t="str">
        <f>RO!E32</f>
        <v>PT. DMT</v>
      </c>
      <c r="O31" s="25"/>
      <c r="P31" s="44" t="s">
        <v>231</v>
      </c>
      <c r="Q31" s="155">
        <f>RO!H32</f>
        <v>44391</v>
      </c>
      <c r="R31" s="155">
        <f>RO!I32</f>
        <v>45120</v>
      </c>
      <c r="S31" s="29" t="s">
        <v>91</v>
      </c>
      <c r="T31" s="39">
        <f>RO!J32</f>
        <v>49577857.259999998</v>
      </c>
      <c r="U31" s="28">
        <f t="shared" si="3"/>
        <v>4957785.7259999998</v>
      </c>
      <c r="V31" s="70">
        <f t="shared" si="0"/>
        <v>-4957785.7259999998</v>
      </c>
      <c r="W31" s="194">
        <f t="shared" si="1"/>
        <v>54535642.986000001</v>
      </c>
      <c r="X31" s="193">
        <f t="shared" si="2"/>
        <v>44620071.533999994</v>
      </c>
      <c r="Y31" s="42"/>
      <c r="Z31" s="42"/>
      <c r="AA31" s="42"/>
      <c r="AB31" s="42">
        <f t="shared" si="5"/>
        <v>0</v>
      </c>
      <c r="AC31" s="42">
        <f t="shared" si="4"/>
        <v>0</v>
      </c>
      <c r="AD31" s="29"/>
    </row>
    <row r="32" spans="1:30" x14ac:dyDescent="0.35">
      <c r="A32" s="150"/>
      <c r="B32" s="43"/>
      <c r="C32" s="42"/>
      <c r="D32" s="43"/>
      <c r="E32" s="151"/>
      <c r="F32" s="152"/>
      <c r="G32" s="46"/>
      <c r="H32" s="25"/>
      <c r="I32" s="44"/>
      <c r="J32" s="26"/>
      <c r="K32" s="47"/>
      <c r="L32" s="36"/>
      <c r="M32" s="37"/>
      <c r="N32" s="38"/>
      <c r="O32" s="25"/>
      <c r="P32" s="44"/>
      <c r="Q32" s="155"/>
      <c r="R32" s="155"/>
      <c r="S32" s="29"/>
      <c r="T32" s="39"/>
      <c r="U32" s="28"/>
      <c r="V32" s="29"/>
      <c r="W32" s="30"/>
      <c r="X32" s="28"/>
      <c r="Y32" s="42"/>
      <c r="Z32" s="42"/>
      <c r="AA32" s="42"/>
      <c r="AB32" s="42"/>
      <c r="AC32" s="42"/>
      <c r="AD32" s="29"/>
    </row>
    <row r="33" spans="1:31" x14ac:dyDescent="0.35">
      <c r="A33" s="150"/>
      <c r="B33" s="43"/>
      <c r="C33" s="42"/>
      <c r="D33" s="43"/>
      <c r="E33" s="151"/>
      <c r="F33" s="152"/>
      <c r="G33" s="46"/>
      <c r="H33" s="25"/>
      <c r="I33" s="44"/>
      <c r="J33" s="26"/>
      <c r="K33" s="47"/>
      <c r="L33" s="36"/>
      <c r="M33" s="37"/>
      <c r="N33" s="38"/>
      <c r="O33" s="25"/>
      <c r="P33" s="44"/>
      <c r="Q33" s="155"/>
      <c r="R33" s="155"/>
      <c r="S33" s="29"/>
      <c r="T33" s="39"/>
      <c r="U33" s="28"/>
      <c r="V33" s="29"/>
      <c r="W33" s="30"/>
      <c r="X33" s="28"/>
      <c r="Y33" s="42"/>
      <c r="Z33" s="156"/>
      <c r="AA33" s="42"/>
      <c r="AB33" s="42"/>
      <c r="AC33" s="42"/>
      <c r="AD33" s="29"/>
    </row>
    <row r="34" spans="1:31" x14ac:dyDescent="0.35">
      <c r="A34" s="150"/>
      <c r="B34" s="43"/>
      <c r="C34" s="42"/>
      <c r="D34" s="43"/>
      <c r="E34" s="151"/>
      <c r="F34" s="152"/>
      <c r="G34" s="46"/>
      <c r="H34" s="25"/>
      <c r="I34" s="23"/>
      <c r="J34" s="26"/>
      <c r="K34" s="47"/>
      <c r="L34" s="36"/>
      <c r="M34" s="37"/>
      <c r="N34" s="38"/>
      <c r="O34" s="25"/>
      <c r="P34" s="44"/>
      <c r="Q34" s="155"/>
      <c r="R34" s="155"/>
      <c r="S34" s="29"/>
      <c r="T34" s="40"/>
      <c r="U34" s="28"/>
      <c r="V34" s="29"/>
      <c r="W34" s="30"/>
      <c r="X34" s="28"/>
      <c r="Y34" s="42"/>
      <c r="Z34" s="156"/>
      <c r="AA34" s="42"/>
      <c r="AB34" s="42"/>
      <c r="AC34" s="42"/>
      <c r="AD34" s="29"/>
    </row>
    <row r="35" spans="1:31" x14ac:dyDescent="0.35">
      <c r="A35" s="150"/>
      <c r="B35" s="43"/>
      <c r="C35" s="42"/>
      <c r="D35" s="43"/>
      <c r="E35" s="151"/>
      <c r="F35" s="152"/>
      <c r="G35" s="46"/>
      <c r="H35" s="25"/>
      <c r="I35" s="23"/>
      <c r="J35" s="26"/>
      <c r="K35" s="47"/>
      <c r="L35" s="36"/>
      <c r="M35" s="37"/>
      <c r="N35" s="38"/>
      <c r="O35" s="25"/>
      <c r="P35" s="44"/>
      <c r="Q35" s="155"/>
      <c r="R35" s="155"/>
      <c r="S35" s="29"/>
      <c r="T35" s="40"/>
      <c r="U35" s="28"/>
      <c r="V35" s="29"/>
      <c r="W35" s="30"/>
      <c r="X35" s="28"/>
      <c r="Y35" s="42"/>
      <c r="Z35" s="42"/>
      <c r="AA35" s="42"/>
      <c r="AB35" s="42"/>
      <c r="AC35" s="42"/>
      <c r="AD35" s="29"/>
    </row>
    <row r="36" spans="1:31" x14ac:dyDescent="0.35">
      <c r="A36" s="150"/>
      <c r="B36" s="43"/>
      <c r="C36" s="42"/>
      <c r="D36" s="43"/>
      <c r="E36" s="151"/>
      <c r="F36" s="152"/>
      <c r="G36" s="46"/>
      <c r="H36" s="25"/>
      <c r="I36" s="23"/>
      <c r="J36" s="26"/>
      <c r="K36" s="47"/>
      <c r="L36" s="36"/>
      <c r="M36" s="37"/>
      <c r="N36" s="38"/>
      <c r="O36" s="25"/>
      <c r="P36" s="44"/>
      <c r="Q36" s="155"/>
      <c r="R36" s="155"/>
      <c r="S36" s="29"/>
      <c r="T36" s="40"/>
      <c r="U36" s="28"/>
      <c r="V36" s="29"/>
      <c r="W36" s="30"/>
      <c r="X36" s="28"/>
      <c r="Y36" s="42"/>
      <c r="Z36" s="42"/>
      <c r="AA36" s="42"/>
      <c r="AB36" s="42"/>
      <c r="AC36" s="42"/>
      <c r="AD36" s="29"/>
    </row>
    <row r="37" spans="1:31" s="133" customFormat="1" x14ac:dyDescent="0.35">
      <c r="A37" s="150"/>
      <c r="B37" s="43"/>
      <c r="C37" s="122"/>
      <c r="D37" s="121"/>
      <c r="E37" s="151"/>
      <c r="F37" s="152"/>
      <c r="G37" s="124"/>
      <c r="H37" s="123"/>
      <c r="I37" s="125"/>
      <c r="J37" s="126"/>
      <c r="K37" s="127"/>
      <c r="L37" s="157"/>
      <c r="M37" s="128"/>
      <c r="N37" s="123"/>
      <c r="O37" s="123"/>
      <c r="P37" s="129"/>
      <c r="Q37" s="155"/>
      <c r="R37" s="155"/>
      <c r="S37" s="130"/>
      <c r="T37" s="40"/>
      <c r="U37" s="131"/>
      <c r="V37" s="130"/>
      <c r="W37" s="132"/>
      <c r="X37" s="131"/>
      <c r="Y37" s="42"/>
      <c r="Z37" s="122"/>
      <c r="AA37" s="122"/>
      <c r="AB37" s="122"/>
      <c r="AC37" s="122"/>
      <c r="AD37" s="130"/>
    </row>
    <row r="38" spans="1:31" s="89" customFormat="1" x14ac:dyDescent="0.35">
      <c r="A38" s="150"/>
      <c r="B38" s="43"/>
      <c r="C38" s="42"/>
      <c r="D38" s="43"/>
      <c r="E38" s="151"/>
      <c r="F38" s="152"/>
      <c r="G38" s="77"/>
      <c r="H38" s="78"/>
      <c r="I38" s="79"/>
      <c r="J38" s="80"/>
      <c r="K38" s="81"/>
      <c r="L38" s="83"/>
      <c r="M38" s="82"/>
      <c r="N38" s="38"/>
      <c r="O38" s="78"/>
      <c r="P38" s="79"/>
      <c r="Q38" s="83"/>
      <c r="R38" s="83"/>
      <c r="S38" s="84"/>
      <c r="T38" s="40"/>
      <c r="U38" s="85"/>
      <c r="V38" s="86"/>
      <c r="W38" s="87"/>
      <c r="X38" s="88"/>
      <c r="Y38" s="42"/>
      <c r="Z38" s="62"/>
      <c r="AA38" s="62"/>
      <c r="AB38" s="62"/>
      <c r="AC38" s="62"/>
      <c r="AD38" s="86"/>
    </row>
    <row r="39" spans="1:31" x14ac:dyDescent="0.35">
      <c r="A39" s="158"/>
      <c r="B39" s="159"/>
      <c r="C39" s="134"/>
      <c r="D39" s="159"/>
      <c r="E39" s="160" t="e">
        <f>RO!#REF!</f>
        <v>#REF!</v>
      </c>
      <c r="F39" s="161"/>
      <c r="G39" s="162"/>
      <c r="H39" s="163"/>
      <c r="I39" s="134"/>
      <c r="J39" s="164"/>
      <c r="K39" s="134"/>
      <c r="L39" s="134"/>
      <c r="M39" s="134"/>
      <c r="N39" s="134"/>
      <c r="O39" s="165"/>
      <c r="P39" s="166"/>
      <c r="Q39" s="167"/>
      <c r="R39" s="167"/>
      <c r="S39" s="167"/>
      <c r="T39" s="167"/>
      <c r="U39" s="167"/>
      <c r="V39" s="167"/>
      <c r="W39" s="167"/>
      <c r="X39" s="167"/>
      <c r="Y39" s="168"/>
      <c r="Z39" s="168"/>
      <c r="AA39" s="168"/>
      <c r="AB39" s="168">
        <f t="shared" si="5"/>
        <v>0</v>
      </c>
      <c r="AC39" s="168"/>
      <c r="AD39" s="167"/>
    </row>
    <row r="40" spans="1:31" x14ac:dyDescent="0.35">
      <c r="A40" s="4"/>
      <c r="B40" s="4"/>
      <c r="C40" s="4"/>
      <c r="D40" s="4"/>
      <c r="E40" s="4"/>
      <c r="F40" s="41"/>
      <c r="G40" s="4"/>
      <c r="H40" s="4"/>
      <c r="I40" s="4"/>
      <c r="J40" s="4"/>
      <c r="K40" s="4"/>
      <c r="L40" s="4"/>
      <c r="M40" s="4"/>
      <c r="N40" s="4"/>
      <c r="O40" s="50"/>
      <c r="P40" s="51"/>
      <c r="Q40" s="50"/>
      <c r="R40" s="50"/>
      <c r="S40" s="50"/>
      <c r="T40" s="52">
        <f>SUM(T10:T39)</f>
        <v>476063265.98272723</v>
      </c>
      <c r="U40" s="52">
        <f t="shared" ref="U40:AD40" si="6">SUM(U11:U39)</f>
        <v>48146326.598272726</v>
      </c>
      <c r="V40" s="52">
        <f t="shared" si="6"/>
        <v>-47156326.598272726</v>
      </c>
      <c r="W40" s="52">
        <f t="shared" si="6"/>
        <v>519709592.58099997</v>
      </c>
      <c r="X40" s="52">
        <f>SUM(X10:X39)</f>
        <v>428456939.38445455</v>
      </c>
      <c r="Y40" s="53">
        <f t="shared" si="6"/>
        <v>0</v>
      </c>
      <c r="Z40" s="53">
        <f t="shared" si="6"/>
        <v>97297298</v>
      </c>
      <c r="AA40" s="53">
        <f t="shared" si="6"/>
        <v>0</v>
      </c>
      <c r="AB40" s="53">
        <f t="shared" si="6"/>
        <v>97297298</v>
      </c>
      <c r="AC40" s="53">
        <f t="shared" si="6"/>
        <v>97297298</v>
      </c>
      <c r="AD40" s="52">
        <f t="shared" si="6"/>
        <v>0</v>
      </c>
    </row>
    <row r="41" spans="1:31" x14ac:dyDescent="0.35">
      <c r="AC41" s="67"/>
    </row>
    <row r="42" spans="1:31" x14ac:dyDescent="0.35">
      <c r="A42" s="55"/>
      <c r="B42" s="55"/>
      <c r="C42" s="55"/>
      <c r="D42" s="55"/>
      <c r="E42" s="55"/>
      <c r="F42" s="55"/>
      <c r="G42" s="93"/>
      <c r="H42" s="55"/>
      <c r="I42" s="55"/>
      <c r="J42" s="58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238"/>
      <c r="Y42" s="55" t="s">
        <v>209</v>
      </c>
      <c r="Z42" s="55"/>
      <c r="AA42" s="55"/>
      <c r="AB42" s="55"/>
      <c r="AC42" s="55"/>
      <c r="AD42" s="58"/>
      <c r="AE42" s="57"/>
    </row>
    <row r="43" spans="1:31" x14ac:dyDescent="0.35">
      <c r="A43" s="239" t="s">
        <v>193</v>
      </c>
      <c r="B43" s="76"/>
      <c r="C43" s="55"/>
      <c r="D43" s="55"/>
      <c r="G43" s="93"/>
      <c r="H43" s="76" t="s">
        <v>193</v>
      </c>
      <c r="J43" s="240"/>
      <c r="K43" s="76"/>
      <c r="L43" s="76"/>
      <c r="M43" s="76"/>
      <c r="O43" s="55"/>
      <c r="P43" s="55"/>
      <c r="Q43" s="76" t="s">
        <v>194</v>
      </c>
      <c r="R43" s="55"/>
      <c r="S43" s="55"/>
      <c r="T43" s="55"/>
      <c r="U43" s="55"/>
      <c r="V43" s="55"/>
      <c r="W43" s="55"/>
      <c r="X43" s="55"/>
      <c r="Y43" s="241" t="s">
        <v>195</v>
      </c>
      <c r="Z43" s="241"/>
      <c r="AA43" s="55"/>
      <c r="AB43" s="55"/>
      <c r="AC43" s="55"/>
      <c r="AD43" s="58"/>
      <c r="AE43" s="57"/>
    </row>
    <row r="44" spans="1:31" x14ac:dyDescent="0.35">
      <c r="A44" s="76" t="s">
        <v>207</v>
      </c>
      <c r="B44" s="76"/>
      <c r="C44" s="55"/>
      <c r="D44" s="55"/>
      <c r="G44" s="93"/>
      <c r="H44" s="76" t="s">
        <v>236</v>
      </c>
      <c r="J44" s="76"/>
      <c r="K44" s="76"/>
      <c r="L44" s="76"/>
      <c r="M44" s="76"/>
      <c r="O44" s="55"/>
      <c r="P44" s="55"/>
      <c r="Q44" s="76" t="s">
        <v>208</v>
      </c>
      <c r="R44" s="55"/>
      <c r="S44" s="55"/>
      <c r="T44" s="55"/>
      <c r="U44" s="55"/>
      <c r="V44" s="55"/>
      <c r="W44" s="55"/>
      <c r="X44" s="55"/>
      <c r="Y44" s="241" t="s">
        <v>196</v>
      </c>
      <c r="Z44" s="241"/>
      <c r="AA44" s="55"/>
      <c r="AB44" s="55"/>
      <c r="AC44" s="55"/>
      <c r="AD44" s="55"/>
      <c r="AE44" s="57"/>
    </row>
    <row r="45" spans="1:31" x14ac:dyDescent="0.35">
      <c r="A45" s="76"/>
      <c r="B45" s="76"/>
      <c r="C45" s="55"/>
      <c r="D45" s="55"/>
      <c r="G45" s="93"/>
      <c r="H45" s="76"/>
      <c r="J45" s="76"/>
      <c r="K45" s="76"/>
      <c r="L45" s="76"/>
      <c r="M45" s="76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241"/>
      <c r="Z45" s="241"/>
      <c r="AA45" s="55"/>
      <c r="AB45" s="55"/>
      <c r="AC45" s="55"/>
      <c r="AD45" s="55"/>
      <c r="AE45" s="57"/>
    </row>
    <row r="46" spans="1:31" x14ac:dyDescent="0.35">
      <c r="A46" s="76"/>
      <c r="B46" s="76"/>
      <c r="C46" s="55"/>
      <c r="D46" s="55"/>
      <c r="G46" s="93"/>
      <c r="H46" s="76"/>
      <c r="J46" s="76"/>
      <c r="K46" s="76"/>
      <c r="L46" s="76"/>
      <c r="M46" s="76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241"/>
      <c r="Z46" s="241"/>
      <c r="AA46" s="55"/>
      <c r="AB46" s="55"/>
      <c r="AC46" s="55"/>
      <c r="AD46" s="55"/>
      <c r="AE46" s="57"/>
    </row>
    <row r="47" spans="1:31" x14ac:dyDescent="0.35">
      <c r="A47" s="242"/>
      <c r="B47" s="76"/>
      <c r="C47" s="55"/>
      <c r="D47" s="55"/>
      <c r="G47" s="93"/>
      <c r="H47" s="243"/>
      <c r="J47" s="243"/>
      <c r="K47" s="243"/>
      <c r="L47" s="243"/>
      <c r="M47" s="243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244"/>
      <c r="Z47" s="244"/>
      <c r="AA47" s="55"/>
      <c r="AB47" s="55"/>
      <c r="AC47" s="55"/>
      <c r="AD47" s="55"/>
      <c r="AE47" s="57"/>
    </row>
    <row r="48" spans="1:31" x14ac:dyDescent="0.35">
      <c r="A48" s="245"/>
      <c r="B48" s="76"/>
      <c r="C48" s="55"/>
      <c r="D48" s="55"/>
      <c r="G48" s="93"/>
      <c r="H48" s="76"/>
      <c r="J48" s="76"/>
      <c r="K48" s="76"/>
      <c r="L48" s="76"/>
      <c r="M48" s="76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241"/>
      <c r="Z48" s="241"/>
      <c r="AA48" s="55"/>
      <c r="AB48" s="55"/>
      <c r="AE48" s="57"/>
    </row>
    <row r="49" spans="1:31" x14ac:dyDescent="0.35">
      <c r="A49" s="55" t="s">
        <v>206</v>
      </c>
      <c r="B49" s="55"/>
      <c r="C49" s="55"/>
      <c r="D49" s="55"/>
      <c r="G49" s="93"/>
      <c r="H49" s="55" t="s">
        <v>235</v>
      </c>
      <c r="J49" s="55"/>
      <c r="K49" s="55"/>
      <c r="L49" s="55"/>
      <c r="M49" s="55"/>
      <c r="O49" s="55"/>
      <c r="P49" s="55"/>
      <c r="Q49" s="55" t="s">
        <v>197</v>
      </c>
      <c r="R49" s="55"/>
      <c r="S49" s="55"/>
      <c r="T49" s="55"/>
      <c r="U49" s="55"/>
      <c r="V49" s="55"/>
      <c r="W49" s="55"/>
      <c r="X49" s="55"/>
      <c r="Y49" s="55" t="s">
        <v>198</v>
      </c>
      <c r="Z49" s="55"/>
      <c r="AA49" s="55"/>
      <c r="AB49" s="55"/>
      <c r="AE49" s="57"/>
    </row>
  </sheetData>
  <mergeCells count="14">
    <mergeCell ref="A6:A7"/>
    <mergeCell ref="B6:B7"/>
    <mergeCell ref="C6:C7"/>
    <mergeCell ref="D6:D7"/>
    <mergeCell ref="E6:I6"/>
    <mergeCell ref="AD6:AD7"/>
    <mergeCell ref="F8:G8"/>
    <mergeCell ref="K6:M6"/>
    <mergeCell ref="N6:P6"/>
    <mergeCell ref="Q6:S6"/>
    <mergeCell ref="T6:W6"/>
    <mergeCell ref="X6:X7"/>
    <mergeCell ref="Y6:AC6"/>
    <mergeCell ref="J6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7ABB-0ABB-4D3A-944B-D09D77DAE538}">
  <dimension ref="A1:AF49"/>
  <sheetViews>
    <sheetView topLeftCell="P24" workbookViewId="0">
      <selection activeCell="AA40" sqref="AA40"/>
    </sheetView>
  </sheetViews>
  <sheetFormatPr defaultRowHeight="14.5" x14ac:dyDescent="0.35"/>
  <cols>
    <col min="1" max="1" width="5" customWidth="1"/>
    <col min="2" max="2" width="8" customWidth="1"/>
    <col min="3" max="3" width="14.81640625" customWidth="1"/>
    <col min="4" max="4" width="13.81640625" customWidth="1"/>
    <col min="5" max="5" width="33.90625" customWidth="1"/>
    <col min="6" max="6" width="9.26953125" customWidth="1"/>
    <col min="7" max="7" width="10.1796875" customWidth="1"/>
    <col min="8" max="8" width="57.08984375" customWidth="1"/>
    <col min="9" max="9" width="13.81640625" customWidth="1"/>
    <col min="10" max="10" width="14.36328125" customWidth="1"/>
    <col min="11" max="11" width="38.90625" customWidth="1"/>
    <col min="12" max="12" width="10.453125" customWidth="1"/>
    <col min="13" max="13" width="11.36328125" customWidth="1"/>
    <col min="14" max="14" width="17.90625" customWidth="1"/>
    <col min="15" max="15" width="72.90625" customWidth="1"/>
    <col min="16" max="16" width="10.90625" customWidth="1"/>
    <col min="17" max="18" width="10.453125" customWidth="1"/>
    <col min="19" max="19" width="12.36328125" customWidth="1"/>
    <col min="20" max="20" width="11.90625" customWidth="1"/>
    <col min="21" max="21" width="11.54296875" customWidth="1"/>
    <col min="22" max="22" width="11.54296875" bestFit="1" customWidth="1"/>
    <col min="23" max="23" width="14" customWidth="1"/>
    <col min="24" max="24" width="13.54296875" customWidth="1"/>
    <col min="25" max="25" width="12" customWidth="1"/>
    <col min="26" max="26" width="13.54296875" customWidth="1"/>
    <col min="27" max="27" width="12.36328125" bestFit="1" customWidth="1"/>
    <col min="28" max="28" width="12" bestFit="1" customWidth="1"/>
    <col min="29" max="29" width="13.54296875" bestFit="1" customWidth="1"/>
    <col min="30" max="30" width="14" customWidth="1"/>
  </cols>
  <sheetData>
    <row r="1" spans="1:32" x14ac:dyDescent="0.35">
      <c r="B1" s="31" t="s">
        <v>486</v>
      </c>
      <c r="C1" s="32"/>
      <c r="D1" s="32"/>
    </row>
    <row r="2" spans="1:32" x14ac:dyDescent="0.35">
      <c r="B2" s="31" t="s">
        <v>466</v>
      </c>
      <c r="C2" s="32"/>
      <c r="D2" s="32" t="s">
        <v>467</v>
      </c>
      <c r="G2" s="54"/>
    </row>
    <row r="3" spans="1:32" x14ac:dyDescent="0.35">
      <c r="B3" s="31" t="s">
        <v>468</v>
      </c>
      <c r="C3" s="32"/>
      <c r="D3" s="32" t="s">
        <v>469</v>
      </c>
      <c r="G3" s="54"/>
      <c r="AA3" s="67"/>
    </row>
    <row r="4" spans="1:32" x14ac:dyDescent="0.35">
      <c r="B4" s="31" t="s">
        <v>470</v>
      </c>
      <c r="C4" s="32"/>
      <c r="D4" s="32" t="s">
        <v>471</v>
      </c>
      <c r="G4" s="54"/>
      <c r="AA4" s="67"/>
    </row>
    <row r="5" spans="1:32" ht="15" thickBot="1" x14ac:dyDescent="0.4"/>
    <row r="6" spans="1:32" s="19" customFormat="1" ht="23.15" customHeight="1" x14ac:dyDescent="0.35">
      <c r="A6" s="435" t="s">
        <v>26</v>
      </c>
      <c r="B6" s="437" t="s">
        <v>52</v>
      </c>
      <c r="C6" s="437" t="s">
        <v>221</v>
      </c>
      <c r="D6" s="437" t="s">
        <v>222</v>
      </c>
      <c r="E6" s="425" t="s">
        <v>41</v>
      </c>
      <c r="F6" s="426"/>
      <c r="G6" s="426"/>
      <c r="H6" s="426"/>
      <c r="I6" s="427"/>
      <c r="J6" s="428" t="s">
        <v>27</v>
      </c>
      <c r="K6" s="422" t="s">
        <v>28</v>
      </c>
      <c r="L6" s="423"/>
      <c r="M6" s="424"/>
      <c r="N6" s="425" t="s">
        <v>36</v>
      </c>
      <c r="O6" s="426"/>
      <c r="P6" s="427"/>
      <c r="Q6" s="422" t="s">
        <v>29</v>
      </c>
      <c r="R6" s="423"/>
      <c r="S6" s="424"/>
      <c r="T6" s="428" t="s">
        <v>60</v>
      </c>
      <c r="U6" s="428"/>
      <c r="V6" s="428"/>
      <c r="W6" s="428"/>
      <c r="X6" s="429" t="s">
        <v>78</v>
      </c>
      <c r="Y6" s="431" t="s">
        <v>488</v>
      </c>
      <c r="Z6" s="432"/>
      <c r="AA6" s="432"/>
      <c r="AB6" s="432"/>
      <c r="AC6" s="433"/>
      <c r="AD6" s="418" t="s">
        <v>31</v>
      </c>
    </row>
    <row r="7" spans="1:32" s="19" customFormat="1" ht="46" x14ac:dyDescent="0.35">
      <c r="A7" s="436"/>
      <c r="B7" s="438"/>
      <c r="C7" s="438"/>
      <c r="D7" s="438"/>
      <c r="E7" s="33" t="s">
        <v>67</v>
      </c>
      <c r="F7" s="33" t="s">
        <v>68</v>
      </c>
      <c r="G7" s="101" t="s">
        <v>108</v>
      </c>
      <c r="H7" s="101" t="s">
        <v>51</v>
      </c>
      <c r="I7" s="101" t="s">
        <v>53</v>
      </c>
      <c r="J7" s="434"/>
      <c r="K7" s="34" t="s">
        <v>32</v>
      </c>
      <c r="L7" s="34" t="s">
        <v>33</v>
      </c>
      <c r="M7" s="100" t="s">
        <v>56</v>
      </c>
      <c r="N7" s="100" t="s">
        <v>37</v>
      </c>
      <c r="O7" s="100" t="s">
        <v>51</v>
      </c>
      <c r="P7" s="100" t="s">
        <v>38</v>
      </c>
      <c r="Q7" s="34" t="s">
        <v>34</v>
      </c>
      <c r="R7" s="34" t="s">
        <v>35</v>
      </c>
      <c r="S7" s="33" t="s">
        <v>81</v>
      </c>
      <c r="T7" s="33" t="s">
        <v>82</v>
      </c>
      <c r="U7" s="33" t="s">
        <v>83</v>
      </c>
      <c r="V7" s="33" t="s">
        <v>163</v>
      </c>
      <c r="W7" s="33" t="s">
        <v>43</v>
      </c>
      <c r="X7" s="430"/>
      <c r="Y7" s="35" t="s">
        <v>30</v>
      </c>
      <c r="Z7" s="35" t="s">
        <v>62</v>
      </c>
      <c r="AA7" s="35" t="s">
        <v>63</v>
      </c>
      <c r="AB7" s="35" t="s">
        <v>64</v>
      </c>
      <c r="AC7" s="35" t="s">
        <v>65</v>
      </c>
      <c r="AD7" s="419"/>
      <c r="AF7" s="19" t="s">
        <v>485</v>
      </c>
    </row>
    <row r="8" spans="1:32" x14ac:dyDescent="0.35">
      <c r="A8" s="27">
        <v>1</v>
      </c>
      <c r="B8" s="27">
        <v>2</v>
      </c>
      <c r="C8" s="27"/>
      <c r="D8" s="27"/>
      <c r="E8" s="27">
        <v>3</v>
      </c>
      <c r="F8" s="420">
        <v>4</v>
      </c>
      <c r="G8" s="421"/>
      <c r="H8" s="27">
        <v>5</v>
      </c>
      <c r="I8" s="27">
        <v>6</v>
      </c>
      <c r="J8" s="27">
        <v>7</v>
      </c>
      <c r="K8" s="27">
        <v>8</v>
      </c>
      <c r="L8" s="27">
        <v>9</v>
      </c>
      <c r="M8" s="27">
        <v>10</v>
      </c>
      <c r="N8" s="27">
        <v>11</v>
      </c>
      <c r="O8" s="27">
        <v>12</v>
      </c>
      <c r="P8" s="27">
        <v>13</v>
      </c>
      <c r="Q8" s="27">
        <v>14</v>
      </c>
      <c r="R8" s="27">
        <v>15</v>
      </c>
      <c r="S8" s="15">
        <v>16</v>
      </c>
      <c r="T8" s="264">
        <v>17</v>
      </c>
      <c r="U8" s="264">
        <v>18</v>
      </c>
      <c r="V8" s="264">
        <v>19</v>
      </c>
      <c r="W8" s="264">
        <v>20</v>
      </c>
      <c r="X8" s="264">
        <v>21</v>
      </c>
      <c r="Y8" s="27">
        <v>22</v>
      </c>
      <c r="Z8" s="27">
        <v>23</v>
      </c>
      <c r="AA8" s="27">
        <v>24</v>
      </c>
      <c r="AB8" s="27" t="s">
        <v>79</v>
      </c>
      <c r="AC8" s="27" t="s">
        <v>80</v>
      </c>
      <c r="AD8" s="27">
        <v>27</v>
      </c>
    </row>
    <row r="9" spans="1:32" x14ac:dyDescent="0.35">
      <c r="A9" s="247"/>
      <c r="B9" s="247"/>
      <c r="C9" s="248"/>
      <c r="D9" s="247"/>
      <c r="E9" s="252" t="s">
        <v>484</v>
      </c>
      <c r="F9" s="249"/>
      <c r="G9" s="247"/>
      <c r="H9" s="250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65"/>
      <c r="T9" s="265"/>
      <c r="U9" s="265"/>
      <c r="V9" s="265"/>
      <c r="W9" s="265"/>
      <c r="X9" s="265"/>
      <c r="Y9" s="248"/>
      <c r="Z9" s="248"/>
      <c r="AA9" s="248"/>
      <c r="AB9" s="248"/>
      <c r="AC9" s="248"/>
      <c r="AD9" s="248"/>
    </row>
    <row r="10" spans="1:32" x14ac:dyDescent="0.35">
      <c r="A10" s="136">
        <f>RO!A11</f>
        <v>1</v>
      </c>
      <c r="B10" s="137" t="str">
        <f>RO!B11</f>
        <v>Cianjur</v>
      </c>
      <c r="C10" s="49" t="s">
        <v>135</v>
      </c>
      <c r="D10" s="137" t="s">
        <v>476</v>
      </c>
      <c r="E10" s="138" t="str">
        <f>RO!C11</f>
        <v>Tanah Pek. Blok Cidamar Cidaun </v>
      </c>
      <c r="F10" s="139">
        <f>RO!D11</f>
        <v>570</v>
      </c>
      <c r="G10" s="140"/>
      <c r="H10" s="141" t="s">
        <v>478</v>
      </c>
      <c r="I10" s="142" t="s">
        <v>479</v>
      </c>
      <c r="J10" s="143" t="s">
        <v>477</v>
      </c>
      <c r="K10" s="144">
        <f>RO!G11</f>
        <v>0</v>
      </c>
      <c r="L10" s="145">
        <f>RO!H11</f>
        <v>44684</v>
      </c>
      <c r="M10" s="146" t="s">
        <v>120</v>
      </c>
      <c r="N10" s="147" t="str">
        <f>RO!E11</f>
        <v>Abdul Gofar</v>
      </c>
      <c r="O10" s="48" t="s">
        <v>487</v>
      </c>
      <c r="P10" s="148" t="s">
        <v>90</v>
      </c>
      <c r="Q10" s="149">
        <f>RO!H11</f>
        <v>44684</v>
      </c>
      <c r="R10" s="149">
        <f>RO!I11</f>
        <v>45048</v>
      </c>
      <c r="S10" s="190" t="s">
        <v>91</v>
      </c>
      <c r="T10" s="39">
        <f>RO!J11</f>
        <v>4500000</v>
      </c>
      <c r="U10" s="193">
        <f>T10*10%</f>
        <v>450000</v>
      </c>
      <c r="V10" s="70">
        <f>(T10*10%)*(-1)</f>
        <v>-450000</v>
      </c>
      <c r="W10" s="194">
        <f>T10+U10</f>
        <v>4950000</v>
      </c>
      <c r="X10" s="193">
        <f>T10+V10</f>
        <v>4050000</v>
      </c>
      <c r="Y10" s="195"/>
      <c r="Z10" s="42"/>
      <c r="AA10" s="195"/>
      <c r="AB10" s="49" t="e">
        <f>#REF!+AA10</f>
        <v>#REF!</v>
      </c>
      <c r="AC10" s="49" t="e">
        <f>Y10+AB10</f>
        <v>#REF!</v>
      </c>
      <c r="AD10" s="195"/>
    </row>
    <row r="11" spans="1:32" x14ac:dyDescent="0.35">
      <c r="A11" s="178">
        <f>RO!A12</f>
        <v>2</v>
      </c>
      <c r="B11" s="179" t="str">
        <f>RO!B12</f>
        <v>Cianjur</v>
      </c>
      <c r="C11" s="70" t="s">
        <v>135</v>
      </c>
      <c r="D11" s="179" t="s">
        <v>223</v>
      </c>
      <c r="E11" s="180" t="str">
        <f>RO!C12</f>
        <v>Pekarangan RD. KRPH Pacet (Lanbow)</v>
      </c>
      <c r="F11" s="181">
        <f>RO!D12</f>
        <v>980</v>
      </c>
      <c r="G11" s="182">
        <v>45</v>
      </c>
      <c r="H11" s="183" t="s">
        <v>224</v>
      </c>
      <c r="I11" s="184" t="s">
        <v>138</v>
      </c>
      <c r="J11" s="185" t="s">
        <v>89</v>
      </c>
      <c r="K11" s="186" t="str">
        <f>RO!G12</f>
        <v>01/Perj-PHT/Cjr/II/2023</v>
      </c>
      <c r="L11" s="187">
        <f>RO!H12</f>
        <v>44914</v>
      </c>
      <c r="M11" s="188" t="s">
        <v>120</v>
      </c>
      <c r="N11" s="189" t="str">
        <f>RO!E12</f>
        <v>Faisal.P</v>
      </c>
      <c r="O11" s="190" t="s">
        <v>153</v>
      </c>
      <c r="P11" s="191" t="s">
        <v>90</v>
      </c>
      <c r="Q11" s="192">
        <f>RO!H12</f>
        <v>44914</v>
      </c>
      <c r="R11" s="192">
        <f>RO!I12</f>
        <v>45279</v>
      </c>
      <c r="S11" s="190" t="s">
        <v>91</v>
      </c>
      <c r="T11" s="39">
        <f>RO!J12</f>
        <v>22275000</v>
      </c>
      <c r="U11" s="193">
        <f>T11*10%</f>
        <v>2227500</v>
      </c>
      <c r="V11" s="70">
        <f t="shared" ref="V11:V31" si="0">(T11*10%)*(-1)</f>
        <v>-2227500</v>
      </c>
      <c r="W11" s="194">
        <f t="shared" ref="W11:W31" si="1">T11+U11</f>
        <v>24502500</v>
      </c>
      <c r="X11" s="193">
        <f t="shared" ref="X11:X31" si="2">T11+V11</f>
        <v>20047500</v>
      </c>
      <c r="Y11" s="70"/>
      <c r="Z11" s="70"/>
      <c r="AA11" s="70"/>
      <c r="AB11" s="70">
        <f>Z11+AA11</f>
        <v>0</v>
      </c>
      <c r="AC11" s="70">
        <f>Y11+AB11</f>
        <v>0</v>
      </c>
      <c r="AD11" s="190"/>
    </row>
    <row r="12" spans="1:32" x14ac:dyDescent="0.35">
      <c r="A12" s="150">
        <f>RO!A13</f>
        <v>3</v>
      </c>
      <c r="B12" s="43" t="str">
        <f>RO!B13</f>
        <v>Cianjur</v>
      </c>
      <c r="C12" s="42" t="s">
        <v>135</v>
      </c>
      <c r="D12" s="43" t="s">
        <v>225</v>
      </c>
      <c r="E12" s="151" t="str">
        <f>RO!C13</f>
        <v>Tapek &amp; Bangunan Eks RD KTU (Kantor Notaris)</v>
      </c>
      <c r="F12" s="152">
        <f>RO!D13</f>
        <v>58.89</v>
      </c>
      <c r="G12" s="46">
        <v>47.636399999999995</v>
      </c>
      <c r="H12" s="25" t="s">
        <v>136</v>
      </c>
      <c r="I12" s="44">
        <v>3849165</v>
      </c>
      <c r="J12" s="26" t="s">
        <v>109</v>
      </c>
      <c r="K12" s="135">
        <f>RO!G13</f>
        <v>0</v>
      </c>
      <c r="L12" s="153">
        <f>RO!H13</f>
        <v>44651</v>
      </c>
      <c r="M12" s="37" t="s">
        <v>120</v>
      </c>
      <c r="N12" s="154" t="str">
        <f>RO!E13</f>
        <v>Riama Luciana S</v>
      </c>
      <c r="O12" s="25" t="s">
        <v>140</v>
      </c>
      <c r="P12" s="44" t="s">
        <v>90</v>
      </c>
      <c r="Q12" s="155">
        <f>RO!H13</f>
        <v>44651</v>
      </c>
      <c r="R12" s="155">
        <f>RO!I13</f>
        <v>45016</v>
      </c>
      <c r="S12" s="29" t="s">
        <v>91</v>
      </c>
      <c r="T12" s="39">
        <f>RO!J13</f>
        <v>24750000</v>
      </c>
      <c r="U12" s="85">
        <f>T12*10%</f>
        <v>2475000</v>
      </c>
      <c r="V12" s="70">
        <f t="shared" si="0"/>
        <v>-2475000</v>
      </c>
      <c r="W12" s="194">
        <f t="shared" si="1"/>
        <v>27225000</v>
      </c>
      <c r="X12" s="193">
        <f t="shared" si="2"/>
        <v>22275000</v>
      </c>
      <c r="Y12" s="42"/>
      <c r="Z12" s="42"/>
      <c r="AA12" s="42"/>
      <c r="AB12" s="42">
        <f>Z12+AA12</f>
        <v>0</v>
      </c>
      <c r="AC12" s="42">
        <f>Y12+AB12</f>
        <v>0</v>
      </c>
      <c r="AD12" s="29"/>
    </row>
    <row r="13" spans="1:32" x14ac:dyDescent="0.35">
      <c r="A13" s="150">
        <f>RO!A14</f>
        <v>4</v>
      </c>
      <c r="B13" s="43" t="str">
        <f>RO!B14</f>
        <v>Cianjur</v>
      </c>
      <c r="C13" s="42" t="s">
        <v>135</v>
      </c>
      <c r="D13" s="43" t="s">
        <v>225</v>
      </c>
      <c r="E13" s="151" t="str">
        <f>RO!C14</f>
        <v>Tapek &amp; Bangunan Eks RD KTU (Warung )</v>
      </c>
      <c r="F13" s="152">
        <f>RO!D14</f>
        <v>21</v>
      </c>
      <c r="G13" s="46">
        <v>0</v>
      </c>
      <c r="H13" s="25" t="s">
        <v>136</v>
      </c>
      <c r="I13" s="44">
        <v>3849165</v>
      </c>
      <c r="J13" s="26" t="s">
        <v>110</v>
      </c>
      <c r="K13" s="135">
        <f>RO!G14</f>
        <v>0</v>
      </c>
      <c r="L13" s="153">
        <f>RO!H14</f>
        <v>44803</v>
      </c>
      <c r="M13" s="37" t="s">
        <v>120</v>
      </c>
      <c r="N13" s="154" t="str">
        <f>RO!E14</f>
        <v>Dede Suherlan</v>
      </c>
      <c r="O13" s="25" t="s">
        <v>145</v>
      </c>
      <c r="P13" s="44" t="s">
        <v>90</v>
      </c>
      <c r="Q13" s="155">
        <f>RO!H14</f>
        <v>44803</v>
      </c>
      <c r="R13" s="155">
        <f>RO!I14</f>
        <v>45168</v>
      </c>
      <c r="S13" s="29" t="s">
        <v>91</v>
      </c>
      <c r="T13" s="39">
        <f>RO!J14</f>
        <v>4950000</v>
      </c>
      <c r="U13" s="28">
        <f t="shared" ref="U13:U31" si="3">T13*10%</f>
        <v>495000</v>
      </c>
      <c r="V13" s="70">
        <f t="shared" si="0"/>
        <v>-495000</v>
      </c>
      <c r="W13" s="194">
        <f t="shared" si="1"/>
        <v>5445000</v>
      </c>
      <c r="X13" s="193">
        <f t="shared" si="2"/>
        <v>4455000</v>
      </c>
      <c r="Y13" s="42"/>
      <c r="AA13" s="42"/>
      <c r="AB13" s="42">
        <v>0</v>
      </c>
      <c r="AC13" s="42">
        <f t="shared" ref="AC13:AC31" si="4">Y13+AB13</f>
        <v>0</v>
      </c>
      <c r="AD13" s="29"/>
    </row>
    <row r="14" spans="1:32" x14ac:dyDescent="0.35">
      <c r="A14" s="150">
        <f>RO!A15</f>
        <v>5</v>
      </c>
      <c r="B14" s="43" t="str">
        <f>RO!B15</f>
        <v>Cianjur</v>
      </c>
      <c r="C14" s="42" t="s">
        <v>135</v>
      </c>
      <c r="D14" s="43" t="s">
        <v>225</v>
      </c>
      <c r="E14" s="151" t="str">
        <f>RO!C15</f>
        <v>Tapek &amp; Bangunan Eks RD KTU (Warung Somad)</v>
      </c>
      <c r="F14" s="152">
        <f>RO!D15</f>
        <v>43.4</v>
      </c>
      <c r="G14" s="46">
        <v>0</v>
      </c>
      <c r="H14" s="25" t="s">
        <v>136</v>
      </c>
      <c r="I14" s="44">
        <v>3849165</v>
      </c>
      <c r="J14" s="26" t="s">
        <v>110</v>
      </c>
      <c r="K14" s="135">
        <f>RO!G15</f>
        <v>0</v>
      </c>
      <c r="L14" s="153">
        <f>RO!H15</f>
        <v>44725</v>
      </c>
      <c r="M14" s="37" t="s">
        <v>120</v>
      </c>
      <c r="N14" s="154" t="str">
        <f>RO!E15</f>
        <v>Somad Supyandi</v>
      </c>
      <c r="O14" s="25" t="s">
        <v>142</v>
      </c>
      <c r="P14" s="44" t="s">
        <v>90</v>
      </c>
      <c r="Q14" s="155">
        <f>RO!H15</f>
        <v>44725</v>
      </c>
      <c r="R14" s="155">
        <f>RO!I15</f>
        <v>45090</v>
      </c>
      <c r="S14" s="29" t="s">
        <v>91</v>
      </c>
      <c r="T14" s="39">
        <f>RO!J15</f>
        <v>8415000</v>
      </c>
      <c r="U14" s="28">
        <f t="shared" si="3"/>
        <v>841500</v>
      </c>
      <c r="V14" s="70">
        <f t="shared" si="0"/>
        <v>-841500</v>
      </c>
      <c r="W14" s="194">
        <f t="shared" si="1"/>
        <v>9256500</v>
      </c>
      <c r="X14" s="193">
        <f t="shared" si="2"/>
        <v>7573500</v>
      </c>
      <c r="Y14" s="42"/>
      <c r="Z14" s="42"/>
      <c r="AA14" s="42"/>
      <c r="AB14" s="42">
        <f t="shared" ref="AB14:AB39" si="5">Z14+AA14</f>
        <v>0</v>
      </c>
      <c r="AC14" s="42">
        <f t="shared" si="4"/>
        <v>0</v>
      </c>
      <c r="AD14" s="29"/>
    </row>
    <row r="15" spans="1:32" x14ac:dyDescent="0.35">
      <c r="A15" s="150">
        <f>RO!A16</f>
        <v>6</v>
      </c>
      <c r="B15" s="43" t="str">
        <f>RO!B16</f>
        <v>Cianjur</v>
      </c>
      <c r="C15" s="42" t="s">
        <v>135</v>
      </c>
      <c r="D15" s="43" t="s">
        <v>225</v>
      </c>
      <c r="E15" s="151" t="str">
        <f>RO!C16</f>
        <v>Tapek &amp; Bangunan Eks RD KTU (Loundy)</v>
      </c>
      <c r="F15" s="152">
        <f>RO!D16</f>
        <v>53.141999999999996</v>
      </c>
      <c r="G15" s="46">
        <v>47.639999999999993</v>
      </c>
      <c r="H15" s="25" t="s">
        <v>136</v>
      </c>
      <c r="I15" s="44">
        <v>3849165</v>
      </c>
      <c r="J15" s="26" t="s">
        <v>111</v>
      </c>
      <c r="K15" s="135">
        <f>RO!G16</f>
        <v>0</v>
      </c>
      <c r="L15" s="153">
        <f>RO!H16</f>
        <v>44773</v>
      </c>
      <c r="M15" s="37" t="s">
        <v>120</v>
      </c>
      <c r="N15" s="154" t="str">
        <f>RO!E16</f>
        <v>Erwin Susilo</v>
      </c>
      <c r="O15" s="25" t="s">
        <v>159</v>
      </c>
      <c r="P15" s="44" t="s">
        <v>90</v>
      </c>
      <c r="Q15" s="155">
        <f>RO!H16</f>
        <v>44773</v>
      </c>
      <c r="R15" s="155">
        <f>RO!I16</f>
        <v>45138</v>
      </c>
      <c r="S15" s="29" t="s">
        <v>91</v>
      </c>
      <c r="T15" s="39">
        <f>RO!J16</f>
        <v>0</v>
      </c>
      <c r="U15" s="85">
        <f t="shared" si="3"/>
        <v>0</v>
      </c>
      <c r="V15" s="70">
        <f t="shared" si="0"/>
        <v>0</v>
      </c>
      <c r="W15" s="194">
        <f t="shared" si="1"/>
        <v>0</v>
      </c>
      <c r="X15" s="193">
        <f t="shared" si="2"/>
        <v>0</v>
      </c>
      <c r="Y15" s="42"/>
      <c r="Z15" s="42"/>
      <c r="AA15" s="42"/>
      <c r="AB15" s="42">
        <v>0</v>
      </c>
      <c r="AC15" s="42">
        <f t="shared" si="4"/>
        <v>0</v>
      </c>
      <c r="AD15" s="29"/>
    </row>
    <row r="16" spans="1:32" x14ac:dyDescent="0.35">
      <c r="A16" s="150">
        <f>RO!A17</f>
        <v>7</v>
      </c>
      <c r="B16" s="43" t="str">
        <f>RO!B17</f>
        <v>Cianjur</v>
      </c>
      <c r="C16" s="42" t="s">
        <v>135</v>
      </c>
      <c r="D16" s="43" t="s">
        <v>225</v>
      </c>
      <c r="E16" s="151" t="str">
        <f>RO!C17</f>
        <v>Tapek &amp; Bangunan Eks RD KTU (DEPOT Madu)</v>
      </c>
      <c r="F16" s="152">
        <f>RO!D17</f>
        <v>46.83</v>
      </c>
      <c r="G16" s="46">
        <v>32.421999999999997</v>
      </c>
      <c r="H16" s="25" t="s">
        <v>136</v>
      </c>
      <c r="I16" s="44">
        <v>3849165</v>
      </c>
      <c r="J16" s="26" t="s">
        <v>110</v>
      </c>
      <c r="K16" s="135">
        <f>RO!G17</f>
        <v>0</v>
      </c>
      <c r="L16" s="153">
        <f>RO!H17</f>
        <v>44811</v>
      </c>
      <c r="M16" s="37" t="s">
        <v>120</v>
      </c>
      <c r="N16" s="154" t="str">
        <f>RO!E17</f>
        <v>PT. Palawi Resorsis</v>
      </c>
      <c r="O16" s="25" t="s">
        <v>151</v>
      </c>
      <c r="P16" s="44" t="s">
        <v>90</v>
      </c>
      <c r="Q16" s="155">
        <f>RO!H17</f>
        <v>44811</v>
      </c>
      <c r="R16" s="155">
        <f>RO!I17</f>
        <v>45176</v>
      </c>
      <c r="S16" s="29" t="s">
        <v>91</v>
      </c>
      <c r="T16" s="39">
        <f>RO!J17</f>
        <v>24750000</v>
      </c>
      <c r="U16" s="28">
        <f t="shared" si="3"/>
        <v>2475000</v>
      </c>
      <c r="V16" s="70">
        <f t="shared" si="0"/>
        <v>-2475000</v>
      </c>
      <c r="W16" s="194">
        <f t="shared" si="1"/>
        <v>27225000</v>
      </c>
      <c r="X16" s="193">
        <f t="shared" si="2"/>
        <v>22275000</v>
      </c>
      <c r="Y16" s="42"/>
      <c r="Z16" s="42"/>
      <c r="AA16" s="42"/>
      <c r="AB16" s="42">
        <f t="shared" si="5"/>
        <v>0</v>
      </c>
      <c r="AC16" s="42">
        <f t="shared" si="4"/>
        <v>0</v>
      </c>
      <c r="AD16" s="29"/>
    </row>
    <row r="17" spans="1:30" x14ac:dyDescent="0.35">
      <c r="A17" s="150">
        <f>RO!A18</f>
        <v>8</v>
      </c>
      <c r="B17" s="43" t="str">
        <f>RO!B18</f>
        <v>Cianjur</v>
      </c>
      <c r="C17" s="42" t="s">
        <v>135</v>
      </c>
      <c r="D17" s="43" t="s">
        <v>225</v>
      </c>
      <c r="E17" s="151" t="str">
        <f>RO!C18</f>
        <v>Tapek &amp; Bangunan Eks RD KTU (Nasi Goreng)</v>
      </c>
      <c r="F17" s="152">
        <f>RO!D18</f>
        <v>10</v>
      </c>
      <c r="G17" s="46">
        <v>0</v>
      </c>
      <c r="H17" s="25" t="s">
        <v>136</v>
      </c>
      <c r="I17" s="44">
        <v>3849165</v>
      </c>
      <c r="J17" s="26" t="s">
        <v>112</v>
      </c>
      <c r="K17" s="135">
        <f>RO!G18</f>
        <v>0</v>
      </c>
      <c r="L17" s="153">
        <f>RO!H18</f>
        <v>44844</v>
      </c>
      <c r="M17" s="37" t="s">
        <v>120</v>
      </c>
      <c r="N17" s="154" t="str">
        <f>RO!E18</f>
        <v>Munasik</v>
      </c>
      <c r="O17" s="25" t="s">
        <v>147</v>
      </c>
      <c r="P17" s="44" t="s">
        <v>90</v>
      </c>
      <c r="Q17" s="155">
        <f>RO!H18</f>
        <v>44844</v>
      </c>
      <c r="R17" s="155">
        <f>RO!I18</f>
        <v>45209</v>
      </c>
      <c r="S17" s="29" t="s">
        <v>91</v>
      </c>
      <c r="T17" s="39">
        <f>RO!J18</f>
        <v>2178000</v>
      </c>
      <c r="U17" s="28">
        <f t="shared" si="3"/>
        <v>217800</v>
      </c>
      <c r="V17" s="70">
        <f t="shared" si="0"/>
        <v>-217800</v>
      </c>
      <c r="W17" s="194">
        <f t="shared" si="1"/>
        <v>2395800</v>
      </c>
      <c r="X17" s="193">
        <f t="shared" si="2"/>
        <v>1960200</v>
      </c>
      <c r="Y17" s="42"/>
      <c r="Z17" s="42"/>
      <c r="AA17" s="42"/>
      <c r="AB17" s="42">
        <f t="shared" si="5"/>
        <v>0</v>
      </c>
      <c r="AC17" s="42">
        <f t="shared" si="4"/>
        <v>0</v>
      </c>
      <c r="AD17" s="29"/>
    </row>
    <row r="18" spans="1:30" x14ac:dyDescent="0.35">
      <c r="A18" s="150">
        <f>RO!A19</f>
        <v>9</v>
      </c>
      <c r="B18" s="43" t="str">
        <f>RO!B19</f>
        <v>Cianjur</v>
      </c>
      <c r="C18" s="42" t="s">
        <v>135</v>
      </c>
      <c r="D18" s="43" t="s">
        <v>225</v>
      </c>
      <c r="E18" s="151" t="str">
        <f>RO!C19</f>
        <v>Tapek &amp; Bangunan Eks RD KTU (Warung jamu)</v>
      </c>
      <c r="F18" s="152">
        <f>RO!D19</f>
        <v>16</v>
      </c>
      <c r="G18" s="46">
        <v>0</v>
      </c>
      <c r="H18" s="25" t="s">
        <v>136</v>
      </c>
      <c r="I18" s="44">
        <v>3849165</v>
      </c>
      <c r="J18" s="26" t="s">
        <v>113</v>
      </c>
      <c r="K18" s="135">
        <f>RO!G19</f>
        <v>0</v>
      </c>
      <c r="L18" s="153">
        <f>RO!H19</f>
        <v>44803</v>
      </c>
      <c r="M18" s="37" t="s">
        <v>120</v>
      </c>
      <c r="N18" s="154" t="str">
        <f>RO!E19</f>
        <v>Frangky YogI</v>
      </c>
      <c r="O18" s="25" t="s">
        <v>144</v>
      </c>
      <c r="P18" s="44" t="s">
        <v>90</v>
      </c>
      <c r="Q18" s="155">
        <f>RO!H19</f>
        <v>44803</v>
      </c>
      <c r="R18" s="155">
        <f>RO!I19</f>
        <v>45168</v>
      </c>
      <c r="S18" s="29" t="s">
        <v>91</v>
      </c>
      <c r="T18" s="39">
        <f>RO!J19</f>
        <v>3267000</v>
      </c>
      <c r="U18" s="28">
        <f t="shared" si="3"/>
        <v>326700</v>
      </c>
      <c r="V18" s="70">
        <f t="shared" si="0"/>
        <v>-326700</v>
      </c>
      <c r="W18" s="194">
        <f t="shared" si="1"/>
        <v>3593700</v>
      </c>
      <c r="X18" s="193">
        <f t="shared" si="2"/>
        <v>2940300</v>
      </c>
      <c r="Y18" s="42"/>
      <c r="Z18" s="42"/>
      <c r="AA18" s="42"/>
      <c r="AB18" s="42"/>
      <c r="AC18" s="42">
        <f t="shared" si="4"/>
        <v>0</v>
      </c>
      <c r="AD18" s="29"/>
    </row>
    <row r="19" spans="1:30" x14ac:dyDescent="0.35">
      <c r="A19" s="150">
        <f>RO!A20</f>
        <v>10</v>
      </c>
      <c r="B19" s="43" t="str">
        <f>RO!B20</f>
        <v>Cianjur</v>
      </c>
      <c r="C19" s="42" t="s">
        <v>135</v>
      </c>
      <c r="D19" s="43" t="s">
        <v>225</v>
      </c>
      <c r="E19" s="151" t="str">
        <f>RO!C20</f>
        <v xml:space="preserve"> Tanah Blok Banjarpinang </v>
      </c>
      <c r="F19" s="152">
        <f>RO!D20</f>
        <v>33.5</v>
      </c>
      <c r="G19" s="46">
        <v>0</v>
      </c>
      <c r="H19" s="25" t="s">
        <v>155</v>
      </c>
      <c r="I19" s="45" t="s">
        <v>137</v>
      </c>
      <c r="J19" s="26" t="s">
        <v>114</v>
      </c>
      <c r="K19" s="135">
        <f>RO!G20</f>
        <v>0</v>
      </c>
      <c r="L19" s="153">
        <f>RO!H20</f>
        <v>44851</v>
      </c>
      <c r="M19" s="37" t="s">
        <v>120</v>
      </c>
      <c r="N19" s="154" t="str">
        <f>RO!E20</f>
        <v>Said Hudri</v>
      </c>
      <c r="O19" s="25" t="s">
        <v>148</v>
      </c>
      <c r="P19" s="44" t="s">
        <v>90</v>
      </c>
      <c r="Q19" s="155">
        <f>RO!H20</f>
        <v>44851</v>
      </c>
      <c r="R19" s="155">
        <f>RO!I20</f>
        <v>45216</v>
      </c>
      <c r="S19" s="29" t="s">
        <v>91</v>
      </c>
      <c r="T19" s="39">
        <f>RO!J20</f>
        <v>6534000</v>
      </c>
      <c r="U19" s="28">
        <f t="shared" si="3"/>
        <v>653400</v>
      </c>
      <c r="V19" s="70">
        <f t="shared" si="0"/>
        <v>-653400</v>
      </c>
      <c r="W19" s="194">
        <f t="shared" si="1"/>
        <v>7187400</v>
      </c>
      <c r="X19" s="193">
        <f t="shared" si="2"/>
        <v>5880600</v>
      </c>
      <c r="Y19" s="42"/>
      <c r="Z19" s="42"/>
      <c r="AA19" s="42"/>
      <c r="AB19" s="42">
        <f t="shared" si="5"/>
        <v>0</v>
      </c>
      <c r="AC19" s="42">
        <f t="shared" si="4"/>
        <v>0</v>
      </c>
      <c r="AD19" s="29"/>
    </row>
    <row r="20" spans="1:30" x14ac:dyDescent="0.35">
      <c r="A20" s="150">
        <f>RO!A21</f>
        <v>11</v>
      </c>
      <c r="B20" s="43" t="str">
        <f>RO!B21</f>
        <v>Cianjur</v>
      </c>
      <c r="C20" s="42" t="s">
        <v>135</v>
      </c>
      <c r="D20" s="43" t="s">
        <v>226</v>
      </c>
      <c r="E20" s="151" t="str">
        <f>RO!C21</f>
        <v>Eks RD Asper Gede Timur  </v>
      </c>
      <c r="F20" s="152">
        <f>RO!D21</f>
        <v>65.142857142857139</v>
      </c>
      <c r="G20" s="46">
        <v>56</v>
      </c>
      <c r="H20" s="25" t="s">
        <v>154</v>
      </c>
      <c r="I20" s="44">
        <v>3849163</v>
      </c>
      <c r="J20" s="26" t="s">
        <v>89</v>
      </c>
      <c r="K20" s="135">
        <f>RO!G21</f>
        <v>0</v>
      </c>
      <c r="L20" s="153">
        <f>RO!H21</f>
        <v>44870</v>
      </c>
      <c r="M20" s="37" t="s">
        <v>120</v>
      </c>
      <c r="N20" s="154" t="str">
        <f>RO!E21</f>
        <v xml:space="preserve">Tatang rifai </v>
      </c>
      <c r="O20" s="25" t="s">
        <v>150</v>
      </c>
      <c r="P20" s="44" t="s">
        <v>90</v>
      </c>
      <c r="Q20" s="155">
        <f>RO!H21</f>
        <v>44870</v>
      </c>
      <c r="R20" s="155">
        <f>RO!I21</f>
        <v>45236</v>
      </c>
      <c r="S20" s="29" t="s">
        <v>91</v>
      </c>
      <c r="T20" s="39">
        <f>RO!J21</f>
        <v>6534000</v>
      </c>
      <c r="U20" s="28">
        <f t="shared" si="3"/>
        <v>653400</v>
      </c>
      <c r="V20" s="70">
        <f t="shared" si="0"/>
        <v>-653400</v>
      </c>
      <c r="W20" s="194">
        <f t="shared" si="1"/>
        <v>7187400</v>
      </c>
      <c r="X20" s="193">
        <f t="shared" si="2"/>
        <v>5880600</v>
      </c>
      <c r="Y20" s="42"/>
      <c r="Z20" s="42"/>
      <c r="AA20" s="42"/>
      <c r="AB20" s="42">
        <f t="shared" si="5"/>
        <v>0</v>
      </c>
      <c r="AC20" s="42">
        <f t="shared" si="4"/>
        <v>0</v>
      </c>
      <c r="AD20" s="29"/>
    </row>
    <row r="21" spans="1:30" x14ac:dyDescent="0.35">
      <c r="A21" s="150">
        <f>RO!A22</f>
        <v>12</v>
      </c>
      <c r="B21" s="43" t="str">
        <f>RO!B22</f>
        <v>Cianjur</v>
      </c>
      <c r="C21" s="42" t="s">
        <v>135</v>
      </c>
      <c r="D21" s="43" t="s">
        <v>226</v>
      </c>
      <c r="E21" s="151" t="str">
        <f>RO!C22</f>
        <v> Eks.RD.KBM Sar. Asper Gede Timur </v>
      </c>
      <c r="F21" s="152">
        <f>RO!D22</f>
        <v>50.666666666666664</v>
      </c>
      <c r="G21" s="46">
        <v>45</v>
      </c>
      <c r="H21" s="25" t="s">
        <v>154</v>
      </c>
      <c r="I21" s="44">
        <v>3849163</v>
      </c>
      <c r="J21" s="26" t="s">
        <v>89</v>
      </c>
      <c r="K21" s="135">
        <f>RO!G22</f>
        <v>0</v>
      </c>
      <c r="L21" s="153">
        <f>RO!H22</f>
        <v>44880</v>
      </c>
      <c r="M21" s="37" t="s">
        <v>120</v>
      </c>
      <c r="N21" s="154" t="str">
        <f>RO!E22</f>
        <v>Suryani</v>
      </c>
      <c r="O21" s="25" t="s">
        <v>152</v>
      </c>
      <c r="P21" s="44" t="s">
        <v>90</v>
      </c>
      <c r="Q21" s="155">
        <f>RO!H22</f>
        <v>44880</v>
      </c>
      <c r="R21" s="155">
        <f>RO!I22</f>
        <v>45244</v>
      </c>
      <c r="S21" s="29" t="s">
        <v>91</v>
      </c>
      <c r="T21" s="39">
        <f>RO!J22</f>
        <v>2722500</v>
      </c>
      <c r="U21" s="28">
        <f t="shared" si="3"/>
        <v>272250</v>
      </c>
      <c r="V21" s="70">
        <f t="shared" si="0"/>
        <v>-272250</v>
      </c>
      <c r="W21" s="194">
        <f t="shared" si="1"/>
        <v>2994750</v>
      </c>
      <c r="X21" s="193">
        <f t="shared" si="2"/>
        <v>2450250</v>
      </c>
      <c r="Y21" s="42"/>
      <c r="Z21" s="42"/>
      <c r="AA21" s="42"/>
      <c r="AB21" s="42">
        <f t="shared" si="5"/>
        <v>0</v>
      </c>
      <c r="AC21" s="42">
        <f t="shared" si="4"/>
        <v>0</v>
      </c>
      <c r="AD21" s="29"/>
    </row>
    <row r="22" spans="1:30" x14ac:dyDescent="0.35">
      <c r="A22" s="150">
        <f>RO!A23</f>
        <v>13</v>
      </c>
      <c r="B22" s="43" t="str">
        <f>RO!B23</f>
        <v>Cianjur</v>
      </c>
      <c r="C22" s="42" t="s">
        <v>135</v>
      </c>
      <c r="D22" s="43" t="s">
        <v>223</v>
      </c>
      <c r="E22" s="151" t="str">
        <f>RO!C23</f>
        <v>Halaman Rd.Polhut.Mob (RM Alam Sunda)</v>
      </c>
      <c r="F22" s="152">
        <f>RO!D23</f>
        <v>315</v>
      </c>
      <c r="G22" s="46">
        <v>306</v>
      </c>
      <c r="H22" s="25" t="s">
        <v>155</v>
      </c>
      <c r="I22" s="44" t="s">
        <v>139</v>
      </c>
      <c r="J22" s="26" t="s">
        <v>117</v>
      </c>
      <c r="K22" s="135">
        <f>RO!G23</f>
        <v>0</v>
      </c>
      <c r="L22" s="153">
        <f>RO!H23</f>
        <v>44867</v>
      </c>
      <c r="M22" s="37" t="s">
        <v>120</v>
      </c>
      <c r="N22" s="154" t="str">
        <f>RO!E23</f>
        <v>Vhandi Adam</v>
      </c>
      <c r="O22" s="25" t="s">
        <v>149</v>
      </c>
      <c r="P22" s="44" t="s">
        <v>90</v>
      </c>
      <c r="Q22" s="155">
        <f>RO!H23</f>
        <v>44867</v>
      </c>
      <c r="R22" s="155">
        <f>RO!I23</f>
        <v>45231</v>
      </c>
      <c r="S22" s="29" t="s">
        <v>91</v>
      </c>
      <c r="T22" s="39">
        <f>RO!J23</f>
        <v>99000000</v>
      </c>
      <c r="U22" s="28">
        <f t="shared" si="3"/>
        <v>9900000</v>
      </c>
      <c r="V22" s="70">
        <f t="shared" si="0"/>
        <v>-9900000</v>
      </c>
      <c r="W22" s="194">
        <f t="shared" si="1"/>
        <v>108900000</v>
      </c>
      <c r="X22" s="193">
        <f t="shared" si="2"/>
        <v>89100000</v>
      </c>
      <c r="Y22" s="42"/>
      <c r="Z22" s="42"/>
      <c r="AA22" s="42"/>
      <c r="AB22" s="42">
        <f t="shared" si="5"/>
        <v>0</v>
      </c>
      <c r="AC22" s="42">
        <f t="shared" si="4"/>
        <v>0</v>
      </c>
      <c r="AD22" s="29"/>
    </row>
    <row r="23" spans="1:30" s="120" customFormat="1" x14ac:dyDescent="0.35">
      <c r="A23" s="169">
        <f>RO!A24</f>
        <v>14</v>
      </c>
      <c r="B23" s="113" t="str">
        <f>RO!B24</f>
        <v>Cianjur</v>
      </c>
      <c r="C23" s="114" t="s">
        <v>135</v>
      </c>
      <c r="D23" s="113" t="s">
        <v>225</v>
      </c>
      <c r="E23" s="170" t="str">
        <f>RO!C24</f>
        <v>Tanah Pekarangan Kantor Asper Cianjur</v>
      </c>
      <c r="F23" s="171">
        <f>RO!D24</f>
        <v>33.5</v>
      </c>
      <c r="G23" s="115">
        <v>0</v>
      </c>
      <c r="H23" s="24" t="s">
        <v>157</v>
      </c>
      <c r="I23" s="116">
        <v>7413017</v>
      </c>
      <c r="J23" s="26" t="s">
        <v>110</v>
      </c>
      <c r="K23" s="172">
        <f>RO!G24</f>
        <v>0</v>
      </c>
      <c r="L23" s="173">
        <f>RO!H24</f>
        <v>44743</v>
      </c>
      <c r="M23" s="117" t="s">
        <v>120</v>
      </c>
      <c r="N23" s="174" t="str">
        <f>RO!E24</f>
        <v>Sapturi</v>
      </c>
      <c r="O23" s="24" t="s">
        <v>143</v>
      </c>
      <c r="P23" s="116" t="s">
        <v>90</v>
      </c>
      <c r="Q23" s="155">
        <f>RO!H24</f>
        <v>44743</v>
      </c>
      <c r="R23" s="155" t="str">
        <f>RO!I24</f>
        <v>31/06/2023</v>
      </c>
      <c r="S23" s="29" t="s">
        <v>91</v>
      </c>
      <c r="T23" s="39">
        <f>RO!J24</f>
        <v>2272727.2727272729</v>
      </c>
      <c r="U23" s="119">
        <f t="shared" si="3"/>
        <v>227272.72727272729</v>
      </c>
      <c r="V23" s="70">
        <f t="shared" si="0"/>
        <v>-227272.72727272729</v>
      </c>
      <c r="W23" s="194">
        <f t="shared" si="1"/>
        <v>2500000</v>
      </c>
      <c r="X23" s="193">
        <f t="shared" si="2"/>
        <v>2045454.5454545456</v>
      </c>
      <c r="Y23" s="114"/>
      <c r="Z23" s="114"/>
      <c r="AA23" s="114"/>
      <c r="AB23" s="114">
        <f t="shared" si="5"/>
        <v>0</v>
      </c>
      <c r="AC23" s="114">
        <f t="shared" si="4"/>
        <v>0</v>
      </c>
      <c r="AD23" s="118"/>
    </row>
    <row r="24" spans="1:30" x14ac:dyDescent="0.35">
      <c r="A24" s="150">
        <f>RO!A25</f>
        <v>15</v>
      </c>
      <c r="B24" s="43" t="str">
        <f>RO!B25</f>
        <v>Cianjur</v>
      </c>
      <c r="C24" s="42" t="s">
        <v>135</v>
      </c>
      <c r="D24" s="43" t="s">
        <v>225</v>
      </c>
      <c r="E24" s="151" t="str">
        <f>RO!C25</f>
        <v>Tanah Pekarangan Kantor Asper Cianjur</v>
      </c>
      <c r="F24" s="152">
        <f>RO!D25</f>
        <v>20</v>
      </c>
      <c r="G24" s="46">
        <v>0</v>
      </c>
      <c r="H24" s="25" t="s">
        <v>157</v>
      </c>
      <c r="I24" s="44">
        <v>7413017</v>
      </c>
      <c r="J24" s="26" t="s">
        <v>110</v>
      </c>
      <c r="K24" s="135">
        <f>RO!G25</f>
        <v>0</v>
      </c>
      <c r="L24" s="153">
        <f>RO!H25</f>
        <v>44843</v>
      </c>
      <c r="M24" s="37" t="s">
        <v>120</v>
      </c>
      <c r="N24" s="154" t="str">
        <f>RO!E25</f>
        <v>Izul Lailly Akbar</v>
      </c>
      <c r="O24" s="25" t="s">
        <v>143</v>
      </c>
      <c r="P24" s="44" t="s">
        <v>90</v>
      </c>
      <c r="Q24" s="155">
        <f>RO!H25</f>
        <v>44843</v>
      </c>
      <c r="R24" s="155">
        <f>RO!I25</f>
        <v>45207</v>
      </c>
      <c r="S24" s="29" t="s">
        <v>91</v>
      </c>
      <c r="T24" s="39">
        <f>RO!J25</f>
        <v>2318182</v>
      </c>
      <c r="U24" s="28">
        <f t="shared" si="3"/>
        <v>231818.2</v>
      </c>
      <c r="V24" s="70">
        <f t="shared" si="0"/>
        <v>-231818.2</v>
      </c>
      <c r="W24" s="194">
        <f t="shared" si="1"/>
        <v>2550000.2000000002</v>
      </c>
      <c r="X24" s="193">
        <f t="shared" si="2"/>
        <v>2086363.8</v>
      </c>
      <c r="Y24" s="42"/>
      <c r="Z24" s="42"/>
      <c r="AA24" s="42"/>
      <c r="AB24" s="42">
        <v>0</v>
      </c>
      <c r="AC24" s="42">
        <f t="shared" si="4"/>
        <v>0</v>
      </c>
      <c r="AD24" s="29"/>
    </row>
    <row r="25" spans="1:30" x14ac:dyDescent="0.35">
      <c r="A25" s="150">
        <f>RO!A26</f>
        <v>16</v>
      </c>
      <c r="B25" s="43" t="str">
        <f>RO!B26</f>
        <v>Cianjur</v>
      </c>
      <c r="C25" s="42" t="s">
        <v>135</v>
      </c>
      <c r="D25" s="43" t="s">
        <v>225</v>
      </c>
      <c r="E25" s="151" t="str">
        <f>RO!C26</f>
        <v>Gudang Arsip</v>
      </c>
      <c r="F25" s="152">
        <f>RO!D26</f>
        <v>120.54</v>
      </c>
      <c r="G25" s="46">
        <v>0</v>
      </c>
      <c r="H25" s="25" t="s">
        <v>136</v>
      </c>
      <c r="I25" s="44">
        <v>3849165</v>
      </c>
      <c r="J25" s="26" t="s">
        <v>115</v>
      </c>
      <c r="K25" s="135">
        <f>RO!G26</f>
        <v>0</v>
      </c>
      <c r="L25" s="153">
        <f>RO!H26</f>
        <v>45215</v>
      </c>
      <c r="M25" s="37" t="s">
        <v>120</v>
      </c>
      <c r="N25" s="154" t="str">
        <f>RO!E26</f>
        <v>Rahadian Andri S</v>
      </c>
      <c r="O25" s="25" t="s">
        <v>158</v>
      </c>
      <c r="P25" s="44" t="s">
        <v>90</v>
      </c>
      <c r="Q25" s="155">
        <f>RO!H26</f>
        <v>45215</v>
      </c>
      <c r="R25" s="155">
        <f>RO!I26</f>
        <v>45214</v>
      </c>
      <c r="S25" s="29" t="s">
        <v>91</v>
      </c>
      <c r="T25" s="39">
        <f>RO!J26</f>
        <v>50000000</v>
      </c>
      <c r="U25" s="28">
        <f t="shared" si="3"/>
        <v>5000000</v>
      </c>
      <c r="V25" s="70">
        <f t="shared" si="0"/>
        <v>-5000000</v>
      </c>
      <c r="W25" s="194">
        <f t="shared" si="1"/>
        <v>55000000</v>
      </c>
      <c r="X25" s="193">
        <f t="shared" si="2"/>
        <v>45000000</v>
      </c>
      <c r="Y25" s="42"/>
      <c r="Z25" s="42"/>
      <c r="AA25" s="42"/>
      <c r="AB25" s="42">
        <f t="shared" si="5"/>
        <v>0</v>
      </c>
      <c r="AC25" s="42">
        <f t="shared" si="4"/>
        <v>0</v>
      </c>
      <c r="AD25" s="29"/>
    </row>
    <row r="26" spans="1:30" s="120" customFormat="1" x14ac:dyDescent="0.35">
      <c r="A26" s="150">
        <f>RO!A27</f>
        <v>17</v>
      </c>
      <c r="B26" s="43" t="str">
        <f>RO!B27</f>
        <v>Cianjur</v>
      </c>
      <c r="C26" s="114" t="s">
        <v>227</v>
      </c>
      <c r="D26" s="113" t="s">
        <v>228</v>
      </c>
      <c r="E26" s="151" t="str">
        <f>RO!C27</f>
        <v>Pekarangan (Pos) RD KRPH Cibeber</v>
      </c>
      <c r="F26" s="152">
        <f>RO!D27</f>
        <v>30</v>
      </c>
      <c r="G26" s="115">
        <v>7.5</v>
      </c>
      <c r="H26" s="24" t="s">
        <v>156</v>
      </c>
      <c r="I26" s="116">
        <v>5428816</v>
      </c>
      <c r="J26" s="26" t="s">
        <v>116</v>
      </c>
      <c r="K26" s="135">
        <f>RO!G27</f>
        <v>0</v>
      </c>
      <c r="L26" s="153">
        <f>RO!H27</f>
        <v>44709</v>
      </c>
      <c r="M26" s="117" t="s">
        <v>120</v>
      </c>
      <c r="N26" s="154" t="str">
        <f>RO!E27</f>
        <v>Dede Saukani</v>
      </c>
      <c r="O26" s="24" t="s">
        <v>141</v>
      </c>
      <c r="P26" s="116" t="s">
        <v>90</v>
      </c>
      <c r="Q26" s="155">
        <f>RO!H27</f>
        <v>44709</v>
      </c>
      <c r="R26" s="155">
        <f>RO!I27</f>
        <v>45073</v>
      </c>
      <c r="S26" s="29" t="s">
        <v>91</v>
      </c>
      <c r="T26" s="39">
        <f>RO!J27</f>
        <v>4554000</v>
      </c>
      <c r="U26" s="119">
        <f t="shared" si="3"/>
        <v>455400</v>
      </c>
      <c r="V26" s="70">
        <f t="shared" si="0"/>
        <v>-455400</v>
      </c>
      <c r="W26" s="194">
        <f t="shared" si="1"/>
        <v>5009400</v>
      </c>
      <c r="X26" s="193">
        <f t="shared" si="2"/>
        <v>4098600</v>
      </c>
      <c r="Y26" s="42"/>
      <c r="Z26" s="114"/>
      <c r="AA26" s="114"/>
      <c r="AB26" s="114">
        <f t="shared" si="5"/>
        <v>0</v>
      </c>
      <c r="AC26" s="114">
        <f t="shared" si="4"/>
        <v>0</v>
      </c>
      <c r="AD26" s="118"/>
    </row>
    <row r="27" spans="1:30" x14ac:dyDescent="0.35">
      <c r="A27" s="150">
        <f>RO!A28</f>
        <v>18</v>
      </c>
      <c r="B27" s="43" t="str">
        <f>RO!B28</f>
        <v>Cianjur</v>
      </c>
      <c r="C27" s="42" t="s">
        <v>227</v>
      </c>
      <c r="D27" s="43" t="s">
        <v>228</v>
      </c>
      <c r="E27" s="151" t="str">
        <f>RO!C28</f>
        <v>Tanah pekarangan KRPH Cibeber</v>
      </c>
      <c r="F27" s="152">
        <f>RO!D28</f>
        <v>30</v>
      </c>
      <c r="G27" s="46">
        <v>0</v>
      </c>
      <c r="H27" s="25" t="s">
        <v>156</v>
      </c>
      <c r="I27" s="44">
        <v>5428816</v>
      </c>
      <c r="J27" s="26" t="s">
        <v>119</v>
      </c>
      <c r="K27" s="135">
        <f>RO!G28</f>
        <v>0</v>
      </c>
      <c r="L27" s="153" t="str">
        <f>RO!H28</f>
        <v>07/03/2022</v>
      </c>
      <c r="M27" s="37" t="s">
        <v>120</v>
      </c>
      <c r="N27" s="154" t="str">
        <f>RO!E28</f>
        <v>Dede Saukani</v>
      </c>
      <c r="O27" s="25" t="s">
        <v>141</v>
      </c>
      <c r="P27" s="44" t="s">
        <v>90</v>
      </c>
      <c r="Q27" s="155" t="str">
        <f>RO!H28</f>
        <v>07/03/2022</v>
      </c>
      <c r="R27" s="155" t="str">
        <f>RO!I28</f>
        <v>06/03/2023</v>
      </c>
      <c r="S27" s="29" t="s">
        <v>91</v>
      </c>
      <c r="T27" s="39">
        <f>RO!J28</f>
        <v>3465000</v>
      </c>
      <c r="U27" s="85">
        <f t="shared" si="3"/>
        <v>346500</v>
      </c>
      <c r="V27" s="70">
        <f t="shared" si="0"/>
        <v>-346500</v>
      </c>
      <c r="W27" s="194">
        <f t="shared" si="1"/>
        <v>3811500</v>
      </c>
      <c r="X27" s="193">
        <f t="shared" si="2"/>
        <v>3118500</v>
      </c>
      <c r="Y27" s="42"/>
      <c r="Z27" s="42"/>
      <c r="AA27" s="42"/>
      <c r="AB27" s="42">
        <f t="shared" si="5"/>
        <v>0</v>
      </c>
      <c r="AC27" s="42">
        <f t="shared" si="4"/>
        <v>0</v>
      </c>
      <c r="AD27" s="29"/>
    </row>
    <row r="28" spans="1:30" x14ac:dyDescent="0.35">
      <c r="A28" s="150"/>
      <c r="B28" s="43"/>
      <c r="C28" s="42"/>
      <c r="D28" s="43"/>
      <c r="E28" s="253" t="s">
        <v>481</v>
      </c>
      <c r="F28" s="152"/>
      <c r="G28" s="46"/>
      <c r="H28" s="25"/>
      <c r="I28" s="44"/>
      <c r="J28" s="26"/>
      <c r="K28" s="135"/>
      <c r="L28" s="153"/>
      <c r="M28" s="37"/>
      <c r="N28" s="154"/>
      <c r="O28" s="25"/>
      <c r="P28" s="44"/>
      <c r="Q28" s="155"/>
      <c r="R28" s="155"/>
      <c r="S28" s="29"/>
      <c r="T28" s="39">
        <f>RO!J29</f>
        <v>0</v>
      </c>
      <c r="U28" s="85"/>
      <c r="V28" s="70"/>
      <c r="W28" s="194"/>
      <c r="X28" s="193"/>
      <c r="Y28" s="42"/>
      <c r="Z28" s="42"/>
      <c r="AA28" s="42"/>
      <c r="AB28" s="42"/>
      <c r="AC28" s="42"/>
      <c r="AD28" s="29"/>
    </row>
    <row r="29" spans="1:30" x14ac:dyDescent="0.35">
      <c r="A29" s="150">
        <f>RO!A30</f>
        <v>19</v>
      </c>
      <c r="B29" s="43" t="str">
        <f>RO!B30</f>
        <v>Cianjur</v>
      </c>
      <c r="C29" s="42" t="s">
        <v>227</v>
      </c>
      <c r="D29" s="43" t="s">
        <v>233</v>
      </c>
      <c r="E29" s="151" t="str">
        <f>RO!C30</f>
        <v>Tower XL</v>
      </c>
      <c r="F29" s="152">
        <f>RO!D30</f>
        <v>570</v>
      </c>
      <c r="G29" s="46">
        <v>0</v>
      </c>
      <c r="H29" s="25" t="s">
        <v>473</v>
      </c>
      <c r="I29" s="44"/>
      <c r="J29" s="26" t="s">
        <v>118</v>
      </c>
      <c r="K29" s="135">
        <f>RO!G30</f>
        <v>0</v>
      </c>
      <c r="L29" s="153">
        <f>RO!H30</f>
        <v>44805</v>
      </c>
      <c r="M29" s="37" t="s">
        <v>230</v>
      </c>
      <c r="N29" s="154" t="str">
        <f>RO!E30</f>
        <v>PT. Xl Axiata</v>
      </c>
      <c r="O29" s="25"/>
      <c r="P29" s="44" t="s">
        <v>231</v>
      </c>
      <c r="Q29" s="155">
        <f>RO!H30</f>
        <v>44805</v>
      </c>
      <c r="R29" s="155">
        <f>RO!I30</f>
        <v>45169</v>
      </c>
      <c r="S29" s="29" t="s">
        <v>91</v>
      </c>
      <c r="T29" s="39">
        <f>RO!J30</f>
        <v>54999999.450000003</v>
      </c>
      <c r="U29" s="28">
        <f t="shared" si="3"/>
        <v>5499999.9450000003</v>
      </c>
      <c r="V29" s="70">
        <f t="shared" si="0"/>
        <v>-5499999.9450000003</v>
      </c>
      <c r="W29" s="194">
        <f t="shared" si="1"/>
        <v>60499999.395000003</v>
      </c>
      <c r="X29" s="193">
        <f t="shared" si="2"/>
        <v>49499999.505000003</v>
      </c>
      <c r="Y29" s="42"/>
      <c r="Z29" s="42"/>
      <c r="AA29" s="42"/>
      <c r="AB29" s="42">
        <f t="shared" si="5"/>
        <v>0</v>
      </c>
      <c r="AC29" s="42">
        <f t="shared" si="4"/>
        <v>0</v>
      </c>
      <c r="AD29" s="29"/>
    </row>
    <row r="30" spans="1:30" x14ac:dyDescent="0.35">
      <c r="A30" s="150">
        <f>RO!A31</f>
        <v>20</v>
      </c>
      <c r="B30" s="43" t="str">
        <f>RO!B31</f>
        <v>Cianjur</v>
      </c>
      <c r="C30" s="42" t="s">
        <v>227</v>
      </c>
      <c r="D30" s="43" t="s">
        <v>233</v>
      </c>
      <c r="E30" s="151" t="str">
        <f>RO!C31</f>
        <v>Tower Inti Bangun Sejahtera</v>
      </c>
      <c r="F30" s="152">
        <f>625+625</f>
        <v>1250</v>
      </c>
      <c r="G30" s="46">
        <v>0</v>
      </c>
      <c r="H30" s="25" t="s">
        <v>474</v>
      </c>
      <c r="I30" s="44"/>
      <c r="J30" s="26" t="s">
        <v>118</v>
      </c>
      <c r="K30" s="135">
        <f>RO!G31</f>
        <v>0</v>
      </c>
      <c r="L30" s="153">
        <f>RO!H31</f>
        <v>44830</v>
      </c>
      <c r="M30" s="37" t="s">
        <v>230</v>
      </c>
      <c r="N30" s="154" t="str">
        <f>RO!E31</f>
        <v>PT. IBS</v>
      </c>
      <c r="O30" s="25"/>
      <c r="P30" s="44" t="s">
        <v>231</v>
      </c>
      <c r="Q30" s="155">
        <f>RO!H31</f>
        <v>44830</v>
      </c>
      <c r="R30" s="155">
        <f>RO!I31</f>
        <v>45194</v>
      </c>
      <c r="S30" s="29" t="s">
        <v>91</v>
      </c>
      <c r="T30" s="39">
        <f>RO!J31</f>
        <v>99000000</v>
      </c>
      <c r="U30" s="28">
        <f>T30*11%</f>
        <v>10890000</v>
      </c>
      <c r="V30" s="70">
        <f>(T30*10%)*(-1)</f>
        <v>-9900000</v>
      </c>
      <c r="W30" s="194">
        <f t="shared" si="1"/>
        <v>109890000</v>
      </c>
      <c r="X30" s="193">
        <f t="shared" si="2"/>
        <v>89100000</v>
      </c>
      <c r="Y30" s="42"/>
      <c r="Z30" s="42">
        <v>97297298</v>
      </c>
      <c r="AA30" s="42"/>
      <c r="AB30" s="42">
        <f t="shared" si="5"/>
        <v>97297298</v>
      </c>
      <c r="AC30" s="42">
        <f t="shared" si="4"/>
        <v>97297298</v>
      </c>
      <c r="AD30" s="29"/>
    </row>
    <row r="31" spans="1:30" x14ac:dyDescent="0.35">
      <c r="A31" s="150">
        <f>RO!A32</f>
        <v>21</v>
      </c>
      <c r="B31" s="43" t="str">
        <f>RO!B32</f>
        <v>Cianjur</v>
      </c>
      <c r="C31" s="42" t="s">
        <v>229</v>
      </c>
      <c r="D31" s="43" t="s">
        <v>232</v>
      </c>
      <c r="E31" s="151" t="str">
        <f>RO!C32</f>
        <v xml:space="preserve"> Tower Daya Mitra Telekomunikasi</v>
      </c>
      <c r="F31" s="152">
        <f>RO!D32</f>
        <v>570</v>
      </c>
      <c r="G31" s="46">
        <v>0</v>
      </c>
      <c r="H31" s="25" t="s">
        <v>475</v>
      </c>
      <c r="I31" s="23"/>
      <c r="J31" s="26" t="s">
        <v>118</v>
      </c>
      <c r="K31" s="135">
        <f>RO!G32</f>
        <v>0</v>
      </c>
      <c r="L31" s="153">
        <f>RO!H32</f>
        <v>44391</v>
      </c>
      <c r="M31" s="37" t="s">
        <v>230</v>
      </c>
      <c r="N31" s="154" t="str">
        <f>RO!E32</f>
        <v>PT. DMT</v>
      </c>
      <c r="O31" s="25"/>
      <c r="P31" s="44" t="s">
        <v>231</v>
      </c>
      <c r="Q31" s="155">
        <f>RO!H32</f>
        <v>44391</v>
      </c>
      <c r="R31" s="155">
        <f>RO!I32</f>
        <v>45120</v>
      </c>
      <c r="S31" s="29" t="s">
        <v>91</v>
      </c>
      <c r="T31" s="39">
        <f>RO!J32</f>
        <v>49577857.259999998</v>
      </c>
      <c r="U31" s="28">
        <f t="shared" si="3"/>
        <v>4957785.7259999998</v>
      </c>
      <c r="V31" s="70">
        <f t="shared" si="0"/>
        <v>-4957785.7259999998</v>
      </c>
      <c r="W31" s="194">
        <f t="shared" si="1"/>
        <v>54535642.986000001</v>
      </c>
      <c r="X31" s="193">
        <f t="shared" si="2"/>
        <v>44620071.533999994</v>
      </c>
      <c r="Y31" s="42"/>
      <c r="Z31" s="42"/>
      <c r="AA31" s="42"/>
      <c r="AB31" s="42">
        <f t="shared" si="5"/>
        <v>0</v>
      </c>
      <c r="AC31" s="42">
        <f t="shared" si="4"/>
        <v>0</v>
      </c>
      <c r="AD31" s="29"/>
    </row>
    <row r="32" spans="1:30" x14ac:dyDescent="0.35">
      <c r="A32" s="150"/>
      <c r="B32" s="43"/>
      <c r="C32" s="42"/>
      <c r="D32" s="43"/>
      <c r="E32" s="151"/>
      <c r="F32" s="152"/>
      <c r="G32" s="46"/>
      <c r="H32" s="25"/>
      <c r="I32" s="44"/>
      <c r="J32" s="26"/>
      <c r="K32" s="47"/>
      <c r="L32" s="36"/>
      <c r="M32" s="37"/>
      <c r="N32" s="38"/>
      <c r="O32" s="25"/>
      <c r="P32" s="44"/>
      <c r="Q32" s="155"/>
      <c r="R32" s="155"/>
      <c r="S32" s="29"/>
      <c r="T32" s="39"/>
      <c r="U32" s="28"/>
      <c r="V32" s="29"/>
      <c r="W32" s="30"/>
      <c r="X32" s="28"/>
      <c r="Y32" s="42"/>
      <c r="Z32" s="42"/>
      <c r="AA32" s="42"/>
      <c r="AB32" s="42"/>
      <c r="AC32" s="42"/>
      <c r="AD32" s="29"/>
    </row>
    <row r="33" spans="1:31" x14ac:dyDescent="0.35">
      <c r="A33" s="150"/>
      <c r="B33" s="43"/>
      <c r="C33" s="42"/>
      <c r="D33" s="43"/>
      <c r="E33" s="151"/>
      <c r="F33" s="152"/>
      <c r="G33" s="46"/>
      <c r="H33" s="25"/>
      <c r="I33" s="44"/>
      <c r="J33" s="26"/>
      <c r="K33" s="47"/>
      <c r="L33" s="36"/>
      <c r="M33" s="37"/>
      <c r="N33" s="38"/>
      <c r="O33" s="25"/>
      <c r="P33" s="44"/>
      <c r="Q33" s="155"/>
      <c r="R33" s="155"/>
      <c r="S33" s="29"/>
      <c r="T33" s="39"/>
      <c r="U33" s="28"/>
      <c r="V33" s="29"/>
      <c r="W33" s="30"/>
      <c r="X33" s="28"/>
      <c r="Y33" s="42"/>
      <c r="Z33" s="156"/>
      <c r="AA33" s="42"/>
      <c r="AB33" s="42"/>
      <c r="AC33" s="42"/>
      <c r="AD33" s="29"/>
    </row>
    <row r="34" spans="1:31" x14ac:dyDescent="0.35">
      <c r="A34" s="150"/>
      <c r="B34" s="43"/>
      <c r="C34" s="42"/>
      <c r="D34" s="43"/>
      <c r="E34" s="151"/>
      <c r="F34" s="152"/>
      <c r="G34" s="46"/>
      <c r="H34" s="25"/>
      <c r="I34" s="23"/>
      <c r="J34" s="26"/>
      <c r="K34" s="47"/>
      <c r="L34" s="36"/>
      <c r="M34" s="37"/>
      <c r="N34" s="38"/>
      <c r="O34" s="25"/>
      <c r="P34" s="44"/>
      <c r="Q34" s="155"/>
      <c r="R34" s="155"/>
      <c r="S34" s="29"/>
      <c r="T34" s="40"/>
      <c r="U34" s="28"/>
      <c r="V34" s="29"/>
      <c r="W34" s="30"/>
      <c r="X34" s="28"/>
      <c r="Y34" s="42"/>
      <c r="Z34" s="156"/>
      <c r="AA34" s="42"/>
      <c r="AB34" s="42"/>
      <c r="AC34" s="42"/>
      <c r="AD34" s="29"/>
    </row>
    <row r="35" spans="1:31" x14ac:dyDescent="0.35">
      <c r="A35" s="150"/>
      <c r="B35" s="43"/>
      <c r="C35" s="42"/>
      <c r="D35" s="43"/>
      <c r="E35" s="151"/>
      <c r="F35" s="152"/>
      <c r="G35" s="46"/>
      <c r="H35" s="25"/>
      <c r="I35" s="23"/>
      <c r="J35" s="26"/>
      <c r="K35" s="47"/>
      <c r="L35" s="36"/>
      <c r="M35" s="37"/>
      <c r="N35" s="38"/>
      <c r="O35" s="25"/>
      <c r="P35" s="44"/>
      <c r="Q35" s="155"/>
      <c r="R35" s="155"/>
      <c r="S35" s="29"/>
      <c r="T35" s="40"/>
      <c r="U35" s="28"/>
      <c r="V35" s="29"/>
      <c r="W35" s="30"/>
      <c r="X35" s="28"/>
      <c r="Y35" s="42"/>
      <c r="Z35" s="42"/>
      <c r="AA35" s="42"/>
      <c r="AB35" s="42"/>
      <c r="AC35" s="42"/>
      <c r="AD35" s="29"/>
    </row>
    <row r="36" spans="1:31" x14ac:dyDescent="0.35">
      <c r="A36" s="150"/>
      <c r="B36" s="43"/>
      <c r="C36" s="42"/>
      <c r="D36" s="43"/>
      <c r="E36" s="151"/>
      <c r="F36" s="152"/>
      <c r="G36" s="46"/>
      <c r="H36" s="25"/>
      <c r="I36" s="23"/>
      <c r="J36" s="26"/>
      <c r="K36" s="47"/>
      <c r="L36" s="36"/>
      <c r="M36" s="37"/>
      <c r="N36" s="38"/>
      <c r="O36" s="25"/>
      <c r="P36" s="44"/>
      <c r="Q36" s="155"/>
      <c r="R36" s="155"/>
      <c r="S36" s="29"/>
      <c r="T36" s="40"/>
      <c r="U36" s="28"/>
      <c r="V36" s="29"/>
      <c r="W36" s="30"/>
      <c r="X36" s="28"/>
      <c r="Y36" s="42"/>
      <c r="Z36" s="42"/>
      <c r="AA36" s="42"/>
      <c r="AB36" s="42"/>
      <c r="AC36" s="42"/>
      <c r="AD36" s="29"/>
    </row>
    <row r="37" spans="1:31" s="133" customFormat="1" x14ac:dyDescent="0.35">
      <c r="A37" s="150"/>
      <c r="B37" s="43"/>
      <c r="C37" s="122"/>
      <c r="D37" s="121"/>
      <c r="E37" s="151"/>
      <c r="F37" s="152"/>
      <c r="G37" s="124"/>
      <c r="H37" s="123"/>
      <c r="I37" s="125"/>
      <c r="J37" s="126"/>
      <c r="K37" s="127"/>
      <c r="L37" s="157"/>
      <c r="M37" s="128"/>
      <c r="N37" s="123"/>
      <c r="O37" s="123"/>
      <c r="P37" s="129"/>
      <c r="Q37" s="155"/>
      <c r="R37" s="155"/>
      <c r="S37" s="130"/>
      <c r="T37" s="40"/>
      <c r="U37" s="131"/>
      <c r="V37" s="130"/>
      <c r="W37" s="132"/>
      <c r="X37" s="131"/>
      <c r="Y37" s="42"/>
      <c r="Z37" s="122"/>
      <c r="AA37" s="122"/>
      <c r="AB37" s="122"/>
      <c r="AC37" s="122"/>
      <c r="AD37" s="130"/>
    </row>
    <row r="38" spans="1:31" s="89" customFormat="1" x14ac:dyDescent="0.35">
      <c r="A38" s="150"/>
      <c r="B38" s="43"/>
      <c r="C38" s="42"/>
      <c r="D38" s="43"/>
      <c r="E38" s="151"/>
      <c r="F38" s="152"/>
      <c r="G38" s="77"/>
      <c r="H38" s="78"/>
      <c r="I38" s="79"/>
      <c r="J38" s="80"/>
      <c r="K38" s="81"/>
      <c r="L38" s="83"/>
      <c r="M38" s="82"/>
      <c r="N38" s="38"/>
      <c r="O38" s="78"/>
      <c r="P38" s="79"/>
      <c r="Q38" s="83"/>
      <c r="R38" s="83"/>
      <c r="S38" s="84"/>
      <c r="T38" s="40"/>
      <c r="U38" s="85"/>
      <c r="V38" s="86"/>
      <c r="W38" s="87"/>
      <c r="X38" s="88"/>
      <c r="Y38" s="42"/>
      <c r="Z38" s="62"/>
      <c r="AA38" s="62"/>
      <c r="AB38" s="62"/>
      <c r="AC38" s="62"/>
      <c r="AD38" s="86"/>
    </row>
    <row r="39" spans="1:31" x14ac:dyDescent="0.35">
      <c r="A39" s="158"/>
      <c r="B39" s="159"/>
      <c r="C39" s="134"/>
      <c r="D39" s="159"/>
      <c r="E39" s="160" t="e">
        <f>RO!#REF!</f>
        <v>#REF!</v>
      </c>
      <c r="F39" s="161"/>
      <c r="G39" s="162"/>
      <c r="H39" s="163"/>
      <c r="I39" s="134"/>
      <c r="J39" s="164"/>
      <c r="K39" s="134"/>
      <c r="L39" s="134"/>
      <c r="M39" s="134"/>
      <c r="N39" s="134"/>
      <c r="O39" s="165"/>
      <c r="P39" s="166"/>
      <c r="Q39" s="167"/>
      <c r="R39" s="167"/>
      <c r="S39" s="167"/>
      <c r="T39" s="167"/>
      <c r="U39" s="167"/>
      <c r="V39" s="167"/>
      <c r="W39" s="167"/>
      <c r="X39" s="167"/>
      <c r="Y39" s="168"/>
      <c r="Z39" s="168"/>
      <c r="AA39" s="168"/>
      <c r="AB39" s="168">
        <f t="shared" si="5"/>
        <v>0</v>
      </c>
      <c r="AC39" s="168"/>
      <c r="AD39" s="167"/>
    </row>
    <row r="40" spans="1:31" x14ac:dyDescent="0.35">
      <c r="A40" s="4"/>
      <c r="B40" s="4"/>
      <c r="C40" s="4"/>
      <c r="D40" s="4"/>
      <c r="E40" s="4"/>
      <c r="F40" s="41"/>
      <c r="G40" s="4"/>
      <c r="H40" s="4"/>
      <c r="I40" s="4"/>
      <c r="J40" s="4"/>
      <c r="K40" s="4"/>
      <c r="L40" s="4"/>
      <c r="M40" s="4"/>
      <c r="N40" s="4"/>
      <c r="O40" s="50"/>
      <c r="P40" s="51"/>
      <c r="Q40" s="50"/>
      <c r="R40" s="50"/>
      <c r="S40" s="50"/>
      <c r="T40" s="52">
        <f>SUM(T10:T39)</f>
        <v>476063265.98272723</v>
      </c>
      <c r="U40" s="52">
        <f t="shared" ref="U40:AD40" si="6">SUM(U11:U39)</f>
        <v>48146326.598272726</v>
      </c>
      <c r="V40" s="52">
        <f t="shared" si="6"/>
        <v>-47156326.598272726</v>
      </c>
      <c r="W40" s="52">
        <f t="shared" si="6"/>
        <v>519709592.58099997</v>
      </c>
      <c r="X40" s="52">
        <f>SUM(X10:X39)</f>
        <v>428456939.38445455</v>
      </c>
      <c r="Y40" s="53">
        <f t="shared" si="6"/>
        <v>0</v>
      </c>
      <c r="Z40" s="53">
        <f t="shared" si="6"/>
        <v>97297298</v>
      </c>
      <c r="AA40" s="53">
        <f t="shared" si="6"/>
        <v>0</v>
      </c>
      <c r="AB40" s="53">
        <f t="shared" si="6"/>
        <v>97297298</v>
      </c>
      <c r="AC40" s="53">
        <f t="shared" si="6"/>
        <v>97297298</v>
      </c>
      <c r="AD40" s="52">
        <f t="shared" si="6"/>
        <v>0</v>
      </c>
    </row>
    <row r="41" spans="1:31" x14ac:dyDescent="0.35">
      <c r="AC41" s="67"/>
    </row>
    <row r="42" spans="1:31" x14ac:dyDescent="0.35">
      <c r="A42" s="55"/>
      <c r="B42" s="55"/>
      <c r="C42" s="55"/>
      <c r="D42" s="55"/>
      <c r="E42" s="55"/>
      <c r="F42" s="55"/>
      <c r="G42" s="93"/>
      <c r="H42" s="55"/>
      <c r="I42" s="55"/>
      <c r="J42" s="58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238"/>
      <c r="Y42" s="55" t="s">
        <v>209</v>
      </c>
      <c r="Z42" s="55"/>
      <c r="AA42" s="55"/>
      <c r="AB42" s="55"/>
      <c r="AC42" s="55"/>
      <c r="AD42" s="58"/>
      <c r="AE42" s="57"/>
    </row>
    <row r="43" spans="1:31" x14ac:dyDescent="0.35">
      <c r="A43" s="239" t="s">
        <v>193</v>
      </c>
      <c r="B43" s="76"/>
      <c r="C43" s="55"/>
      <c r="D43" s="55"/>
      <c r="G43" s="93"/>
      <c r="H43" s="76" t="s">
        <v>193</v>
      </c>
      <c r="J43" s="240"/>
      <c r="K43" s="76"/>
      <c r="L43" s="76"/>
      <c r="M43" s="76"/>
      <c r="O43" s="55"/>
      <c r="P43" s="55"/>
      <c r="Q43" s="76" t="s">
        <v>194</v>
      </c>
      <c r="R43" s="55"/>
      <c r="S43" s="55"/>
      <c r="T43" s="55"/>
      <c r="U43" s="55"/>
      <c r="V43" s="55"/>
      <c r="W43" s="55"/>
      <c r="X43" s="55"/>
      <c r="Y43" s="241" t="s">
        <v>195</v>
      </c>
      <c r="Z43" s="241"/>
      <c r="AA43" s="55"/>
      <c r="AB43" s="55"/>
      <c r="AC43" s="55"/>
      <c r="AD43" s="58"/>
      <c r="AE43" s="57"/>
    </row>
    <row r="44" spans="1:31" x14ac:dyDescent="0.35">
      <c r="A44" s="76" t="s">
        <v>207</v>
      </c>
      <c r="B44" s="76"/>
      <c r="C44" s="55"/>
      <c r="D44" s="55"/>
      <c r="G44" s="93"/>
      <c r="H44" s="76" t="s">
        <v>236</v>
      </c>
      <c r="J44" s="76"/>
      <c r="K44" s="76"/>
      <c r="L44" s="76"/>
      <c r="M44" s="76"/>
      <c r="O44" s="55"/>
      <c r="P44" s="55"/>
      <c r="Q44" s="76" t="s">
        <v>208</v>
      </c>
      <c r="R44" s="55"/>
      <c r="S44" s="55"/>
      <c r="T44" s="55"/>
      <c r="U44" s="55"/>
      <c r="V44" s="55"/>
      <c r="W44" s="55"/>
      <c r="X44" s="55"/>
      <c r="Y44" s="241" t="s">
        <v>196</v>
      </c>
      <c r="Z44" s="241"/>
      <c r="AA44" s="55"/>
      <c r="AB44" s="55"/>
      <c r="AC44" s="55"/>
      <c r="AD44" s="55"/>
      <c r="AE44" s="57"/>
    </row>
    <row r="45" spans="1:31" x14ac:dyDescent="0.35">
      <c r="A45" s="76"/>
      <c r="B45" s="76"/>
      <c r="C45" s="55"/>
      <c r="D45" s="55"/>
      <c r="G45" s="93"/>
      <c r="H45" s="76"/>
      <c r="J45" s="76"/>
      <c r="K45" s="76"/>
      <c r="L45" s="76"/>
      <c r="M45" s="76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241"/>
      <c r="Z45" s="241"/>
      <c r="AA45" s="55"/>
      <c r="AB45" s="55"/>
      <c r="AC45" s="55"/>
      <c r="AD45" s="55"/>
      <c r="AE45" s="57"/>
    </row>
    <row r="46" spans="1:31" x14ac:dyDescent="0.35">
      <c r="A46" s="76"/>
      <c r="B46" s="76"/>
      <c r="C46" s="55"/>
      <c r="D46" s="55"/>
      <c r="G46" s="93"/>
      <c r="H46" s="76"/>
      <c r="J46" s="76"/>
      <c r="K46" s="76"/>
      <c r="L46" s="76"/>
      <c r="M46" s="76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241"/>
      <c r="Z46" s="241"/>
      <c r="AA46" s="55"/>
      <c r="AB46" s="55"/>
      <c r="AC46" s="55"/>
      <c r="AD46" s="55"/>
      <c r="AE46" s="57"/>
    </row>
    <row r="47" spans="1:31" x14ac:dyDescent="0.35">
      <c r="A47" s="242"/>
      <c r="B47" s="76"/>
      <c r="C47" s="55"/>
      <c r="D47" s="55"/>
      <c r="G47" s="93"/>
      <c r="H47" s="243"/>
      <c r="J47" s="243"/>
      <c r="K47" s="243"/>
      <c r="L47" s="243"/>
      <c r="M47" s="243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244"/>
      <c r="Z47" s="244"/>
      <c r="AA47" s="55"/>
      <c r="AB47" s="55"/>
      <c r="AC47" s="55"/>
      <c r="AD47" s="55"/>
      <c r="AE47" s="57"/>
    </row>
    <row r="48" spans="1:31" x14ac:dyDescent="0.35">
      <c r="A48" s="245"/>
      <c r="B48" s="76"/>
      <c r="C48" s="55"/>
      <c r="D48" s="55"/>
      <c r="G48" s="93"/>
      <c r="H48" s="76"/>
      <c r="J48" s="76"/>
      <c r="K48" s="76"/>
      <c r="L48" s="76"/>
      <c r="M48" s="76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241"/>
      <c r="Z48" s="241"/>
      <c r="AA48" s="55"/>
      <c r="AB48" s="55"/>
      <c r="AE48" s="57"/>
    </row>
    <row r="49" spans="1:31" x14ac:dyDescent="0.35">
      <c r="A49" s="55" t="s">
        <v>206</v>
      </c>
      <c r="B49" s="55"/>
      <c r="C49" s="55"/>
      <c r="D49" s="55"/>
      <c r="G49" s="93"/>
      <c r="H49" s="55" t="s">
        <v>235</v>
      </c>
      <c r="J49" s="55"/>
      <c r="K49" s="55"/>
      <c r="L49" s="55"/>
      <c r="M49" s="55"/>
      <c r="O49" s="55"/>
      <c r="P49" s="55"/>
      <c r="Q49" s="55" t="s">
        <v>197</v>
      </c>
      <c r="R49" s="55"/>
      <c r="S49" s="55"/>
      <c r="T49" s="55"/>
      <c r="U49" s="55"/>
      <c r="V49" s="55"/>
      <c r="W49" s="55"/>
      <c r="X49" s="55"/>
      <c r="Y49" s="55" t="s">
        <v>198</v>
      </c>
      <c r="Z49" s="55"/>
      <c r="AA49" s="55"/>
      <c r="AB49" s="55"/>
      <c r="AE49" s="57"/>
    </row>
  </sheetData>
  <mergeCells count="14">
    <mergeCell ref="A6:A7"/>
    <mergeCell ref="B6:B7"/>
    <mergeCell ref="C6:C7"/>
    <mergeCell ref="D6:D7"/>
    <mergeCell ref="E6:I6"/>
    <mergeCell ref="AD6:AD7"/>
    <mergeCell ref="F8:G8"/>
    <mergeCell ref="K6:M6"/>
    <mergeCell ref="N6:P6"/>
    <mergeCell ref="Q6:S6"/>
    <mergeCell ref="T6:W6"/>
    <mergeCell ref="X6:X7"/>
    <mergeCell ref="Y6:AC6"/>
    <mergeCell ref="J6:J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74E7-D7D0-44FF-AD1D-111217948566}">
  <dimension ref="A1:AF43"/>
  <sheetViews>
    <sheetView topLeftCell="F1" workbookViewId="0">
      <selection activeCell="F1" sqref="A1:XFD1048576"/>
    </sheetView>
  </sheetViews>
  <sheetFormatPr defaultRowHeight="14.5" x14ac:dyDescent="0.35"/>
  <cols>
    <col min="1" max="1" width="5" customWidth="1"/>
    <col min="2" max="2" width="8" customWidth="1"/>
    <col min="3" max="3" width="14.81640625" customWidth="1"/>
    <col min="4" max="4" width="13.81640625" customWidth="1"/>
    <col min="5" max="5" width="33.90625" customWidth="1"/>
    <col min="6" max="6" width="9.26953125" customWidth="1"/>
    <col min="7" max="7" width="10.1796875" customWidth="1"/>
    <col min="8" max="8" width="57.08984375" customWidth="1"/>
    <col min="9" max="9" width="13.81640625" customWidth="1"/>
    <col min="10" max="10" width="14.36328125" customWidth="1"/>
    <col min="11" max="11" width="38.90625" customWidth="1"/>
    <col min="12" max="12" width="10.453125" customWidth="1"/>
    <col min="13" max="13" width="11.36328125" customWidth="1"/>
    <col min="14" max="14" width="17.90625" customWidth="1"/>
    <col min="15" max="15" width="72.90625" customWidth="1"/>
    <col min="16" max="16" width="10.90625" customWidth="1"/>
    <col min="17" max="18" width="10.453125" hidden="1" customWidth="1"/>
    <col min="19" max="19" width="12.36328125" hidden="1" customWidth="1"/>
    <col min="20" max="20" width="11.90625" hidden="1" customWidth="1"/>
    <col min="21" max="22" width="11.54296875" hidden="1" customWidth="1"/>
    <col min="23" max="23" width="14" hidden="1" customWidth="1"/>
    <col min="24" max="24" width="13.54296875" customWidth="1"/>
    <col min="25" max="25" width="12" customWidth="1"/>
    <col min="26" max="26" width="13.54296875" customWidth="1"/>
    <col min="27" max="27" width="12.36328125" bestFit="1" customWidth="1"/>
    <col min="28" max="28" width="12" bestFit="1" customWidth="1"/>
    <col min="29" max="29" width="13.54296875" bestFit="1" customWidth="1"/>
    <col min="30" max="30" width="14" customWidth="1"/>
  </cols>
  <sheetData>
    <row r="1" spans="1:32" x14ac:dyDescent="0.35">
      <c r="B1" s="31" t="s">
        <v>486</v>
      </c>
      <c r="C1" s="32"/>
      <c r="D1" s="32"/>
    </row>
    <row r="2" spans="1:32" x14ac:dyDescent="0.35">
      <c r="B2" s="31" t="s">
        <v>466</v>
      </c>
      <c r="C2" s="32"/>
      <c r="D2" s="32" t="s">
        <v>467</v>
      </c>
      <c r="G2" s="54"/>
    </row>
    <row r="3" spans="1:32" x14ac:dyDescent="0.35">
      <c r="B3" s="31" t="s">
        <v>468</v>
      </c>
      <c r="C3" s="32"/>
      <c r="D3" s="32" t="s">
        <v>469</v>
      </c>
      <c r="G3" s="54"/>
      <c r="AA3" s="67"/>
    </row>
    <row r="4" spans="1:32" x14ac:dyDescent="0.35">
      <c r="B4" s="31" t="s">
        <v>470</v>
      </c>
      <c r="C4" s="32"/>
      <c r="D4" s="32" t="s">
        <v>496</v>
      </c>
      <c r="G4" s="54"/>
      <c r="AA4" s="67"/>
    </row>
    <row r="5" spans="1:32" ht="15" thickBot="1" x14ac:dyDescent="0.4">
      <c r="B5" s="31" t="s">
        <v>497</v>
      </c>
      <c r="D5" s="32" t="s">
        <v>498</v>
      </c>
    </row>
    <row r="6" spans="1:32" s="19" customFormat="1" ht="23.15" customHeight="1" x14ac:dyDescent="0.35">
      <c r="A6" s="435" t="s">
        <v>26</v>
      </c>
      <c r="B6" s="437" t="s">
        <v>52</v>
      </c>
      <c r="C6" s="437" t="s">
        <v>221</v>
      </c>
      <c r="D6" s="437" t="s">
        <v>222</v>
      </c>
      <c r="E6" s="425" t="s">
        <v>41</v>
      </c>
      <c r="F6" s="426"/>
      <c r="G6" s="426"/>
      <c r="H6" s="426"/>
      <c r="I6" s="427"/>
      <c r="J6" s="428" t="s">
        <v>27</v>
      </c>
      <c r="K6" s="422" t="s">
        <v>28</v>
      </c>
      <c r="L6" s="423"/>
      <c r="M6" s="424"/>
      <c r="N6" s="425" t="s">
        <v>36</v>
      </c>
      <c r="O6" s="426"/>
      <c r="P6" s="427"/>
      <c r="Q6" s="422" t="s">
        <v>29</v>
      </c>
      <c r="R6" s="423"/>
      <c r="S6" s="424"/>
      <c r="T6" s="428" t="s">
        <v>60</v>
      </c>
      <c r="U6" s="428"/>
      <c r="V6" s="428"/>
      <c r="W6" s="428"/>
      <c r="X6" s="429" t="s">
        <v>78</v>
      </c>
      <c r="Y6" s="431" t="s">
        <v>61</v>
      </c>
      <c r="Z6" s="432"/>
      <c r="AA6" s="432"/>
      <c r="AB6" s="432"/>
      <c r="AC6" s="433"/>
      <c r="AD6" s="418" t="s">
        <v>31</v>
      </c>
    </row>
    <row r="7" spans="1:32" s="19" customFormat="1" ht="46" x14ac:dyDescent="0.35">
      <c r="A7" s="436"/>
      <c r="B7" s="438"/>
      <c r="C7" s="438"/>
      <c r="D7" s="438"/>
      <c r="E7" s="33" t="s">
        <v>67</v>
      </c>
      <c r="F7" s="33" t="s">
        <v>68</v>
      </c>
      <c r="G7" s="101" t="s">
        <v>108</v>
      </c>
      <c r="H7" s="101" t="s">
        <v>51</v>
      </c>
      <c r="I7" s="101" t="s">
        <v>53</v>
      </c>
      <c r="J7" s="434"/>
      <c r="K7" s="34" t="s">
        <v>32</v>
      </c>
      <c r="L7" s="34" t="s">
        <v>33</v>
      </c>
      <c r="M7" s="100" t="s">
        <v>56</v>
      </c>
      <c r="N7" s="100" t="s">
        <v>37</v>
      </c>
      <c r="O7" s="100" t="s">
        <v>51</v>
      </c>
      <c r="P7" s="100" t="s">
        <v>38</v>
      </c>
      <c r="Q7" s="34" t="s">
        <v>34</v>
      </c>
      <c r="R7" s="34" t="s">
        <v>35</v>
      </c>
      <c r="S7" s="33" t="s">
        <v>81</v>
      </c>
      <c r="T7" s="33" t="s">
        <v>82</v>
      </c>
      <c r="U7" s="33" t="s">
        <v>83</v>
      </c>
      <c r="V7" s="33" t="s">
        <v>163</v>
      </c>
      <c r="W7" s="33" t="s">
        <v>43</v>
      </c>
      <c r="X7" s="430"/>
      <c r="Y7" s="35" t="s">
        <v>30</v>
      </c>
      <c r="Z7" s="35" t="s">
        <v>62</v>
      </c>
      <c r="AA7" s="35" t="s">
        <v>63</v>
      </c>
      <c r="AB7" s="35" t="s">
        <v>64</v>
      </c>
      <c r="AC7" s="35" t="s">
        <v>65</v>
      </c>
      <c r="AD7" s="419"/>
      <c r="AF7" s="19" t="s">
        <v>485</v>
      </c>
    </row>
    <row r="8" spans="1:32" x14ac:dyDescent="0.35">
      <c r="A8" s="27">
        <v>1</v>
      </c>
      <c r="B8" s="27">
        <v>2</v>
      </c>
      <c r="C8" s="27"/>
      <c r="D8" s="27"/>
      <c r="E8" s="27">
        <v>3</v>
      </c>
      <c r="F8" s="420">
        <v>4</v>
      </c>
      <c r="G8" s="421"/>
      <c r="H8" s="27">
        <v>5</v>
      </c>
      <c r="I8" s="27">
        <v>6</v>
      </c>
      <c r="J8" s="27">
        <v>7</v>
      </c>
      <c r="K8" s="27">
        <v>8</v>
      </c>
      <c r="L8" s="27">
        <v>9</v>
      </c>
      <c r="M8" s="27">
        <v>10</v>
      </c>
      <c r="N8" s="27">
        <v>11</v>
      </c>
      <c r="O8" s="27">
        <v>12</v>
      </c>
      <c r="P8" s="27">
        <v>13</v>
      </c>
      <c r="Q8" s="27">
        <v>14</v>
      </c>
      <c r="R8" s="27">
        <v>15</v>
      </c>
      <c r="S8" s="27">
        <v>16</v>
      </c>
      <c r="T8" s="246">
        <v>17</v>
      </c>
      <c r="U8" s="246">
        <v>18</v>
      </c>
      <c r="V8" s="246">
        <v>19</v>
      </c>
      <c r="W8" s="246">
        <v>20</v>
      </c>
      <c r="X8" s="246">
        <v>21</v>
      </c>
      <c r="Y8" s="27">
        <v>22</v>
      </c>
      <c r="Z8" s="27">
        <v>23</v>
      </c>
      <c r="AA8" s="27">
        <v>24</v>
      </c>
      <c r="AB8" s="27" t="s">
        <v>79</v>
      </c>
      <c r="AC8" s="27" t="s">
        <v>80</v>
      </c>
      <c r="AD8" s="27">
        <v>27</v>
      </c>
    </row>
    <row r="9" spans="1:32" x14ac:dyDescent="0.35">
      <c r="A9" s="247"/>
      <c r="B9" s="247"/>
      <c r="C9" s="248"/>
      <c r="D9" s="247"/>
      <c r="E9" s="252" t="s">
        <v>484</v>
      </c>
      <c r="F9" s="249"/>
      <c r="G9" s="247"/>
      <c r="H9" s="250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51"/>
      <c r="T9" s="251"/>
      <c r="U9" s="251"/>
      <c r="V9" s="251"/>
      <c r="W9" s="251"/>
      <c r="X9" s="251"/>
      <c r="Y9" s="248"/>
      <c r="Z9" s="248"/>
      <c r="AA9" s="248"/>
      <c r="AB9" s="248"/>
      <c r="AC9" s="248"/>
      <c r="AD9" s="248"/>
    </row>
    <row r="10" spans="1:32" x14ac:dyDescent="0.35">
      <c r="A10" s="136">
        <f>RO!A11</f>
        <v>1</v>
      </c>
      <c r="B10" s="137" t="str">
        <f>RO!B11</f>
        <v>Cianjur</v>
      </c>
      <c r="C10" s="49" t="s">
        <v>135</v>
      </c>
      <c r="D10" s="137" t="s">
        <v>476</v>
      </c>
      <c r="E10" s="138" t="str">
        <f>RO!C11</f>
        <v>Tanah Pek. Blok Cidamar Cidaun </v>
      </c>
      <c r="F10" s="139">
        <f>RO!D11</f>
        <v>570</v>
      </c>
      <c r="G10" s="140"/>
      <c r="H10" s="141" t="s">
        <v>478</v>
      </c>
      <c r="I10" s="142" t="s">
        <v>479</v>
      </c>
      <c r="J10" s="143" t="s">
        <v>477</v>
      </c>
      <c r="K10" s="144">
        <f>RO!G11</f>
        <v>0</v>
      </c>
      <c r="L10" s="145"/>
      <c r="M10" s="146" t="s">
        <v>120</v>
      </c>
      <c r="N10" s="147" t="str">
        <f>RO!E11</f>
        <v>Abdul Gofar</v>
      </c>
      <c r="O10" s="48" t="s">
        <v>499</v>
      </c>
      <c r="P10" s="148" t="s">
        <v>90</v>
      </c>
      <c r="Q10" s="149">
        <f>RO!H11</f>
        <v>44684</v>
      </c>
      <c r="R10" s="149">
        <f>RO!I11</f>
        <v>45048</v>
      </c>
      <c r="S10" s="29" t="s">
        <v>91</v>
      </c>
      <c r="T10" s="39">
        <f>RO!J11</f>
        <v>4500000</v>
      </c>
      <c r="U10" s="193">
        <f>T10*10%</f>
        <v>450000</v>
      </c>
      <c r="V10" s="70">
        <f>(T10*10%)*(-1)</f>
        <v>-450000</v>
      </c>
      <c r="W10" s="194">
        <f>T10+U10</f>
        <v>4950000</v>
      </c>
      <c r="X10" s="193">
        <f>T10+V10</f>
        <v>4050000</v>
      </c>
      <c r="Y10" s="195"/>
      <c r="Z10" s="195"/>
      <c r="AA10" s="195"/>
      <c r="AB10" s="49">
        <f>Z10+AA10</f>
        <v>0</v>
      </c>
      <c r="AC10" s="49">
        <f>Y10+AB10</f>
        <v>0</v>
      </c>
      <c r="AD10" s="195"/>
    </row>
    <row r="11" spans="1:32" x14ac:dyDescent="0.35">
      <c r="A11" s="178">
        <f>RO!A12</f>
        <v>2</v>
      </c>
      <c r="B11" s="179" t="str">
        <f>RO!B12</f>
        <v>Cianjur</v>
      </c>
      <c r="C11" s="70" t="s">
        <v>135</v>
      </c>
      <c r="D11" s="179" t="s">
        <v>223</v>
      </c>
      <c r="E11" s="180" t="str">
        <f>RO!C12</f>
        <v>Pekarangan RD. KRPH Pacet (Lanbow)</v>
      </c>
      <c r="F11" s="181">
        <f>RO!D12</f>
        <v>980</v>
      </c>
      <c r="G11" s="182">
        <v>45</v>
      </c>
      <c r="H11" s="183" t="s">
        <v>224</v>
      </c>
      <c r="I11" s="184" t="s">
        <v>138</v>
      </c>
      <c r="J11" s="185" t="s">
        <v>89</v>
      </c>
      <c r="K11" s="186" t="str">
        <f>RO!G12</f>
        <v>01/Perj-PHT/Cjr/II/2023</v>
      </c>
      <c r="L11" s="187"/>
      <c r="M11" s="188" t="s">
        <v>120</v>
      </c>
      <c r="N11" s="189" t="str">
        <f>RO!E12</f>
        <v>Faisal.P</v>
      </c>
      <c r="O11" s="190" t="s">
        <v>153</v>
      </c>
      <c r="P11" s="191" t="s">
        <v>90</v>
      </c>
      <c r="Q11" s="192">
        <f>RO!H12</f>
        <v>44914</v>
      </c>
      <c r="R11" s="192">
        <f>RO!I12</f>
        <v>45279</v>
      </c>
      <c r="S11" s="190" t="s">
        <v>91</v>
      </c>
      <c r="T11" s="39">
        <f>RO!J12</f>
        <v>22275000</v>
      </c>
      <c r="U11" s="193">
        <f>T11*10%</f>
        <v>2227500</v>
      </c>
      <c r="V11" s="70">
        <f t="shared" ref="V11:V31" si="0">(T11*10%)*(-1)</f>
        <v>-2227500</v>
      </c>
      <c r="W11" s="194">
        <f t="shared" ref="W11:W31" si="1">T11+U11</f>
        <v>24502500</v>
      </c>
      <c r="X11" s="193">
        <f t="shared" ref="X11:X31" si="2">T11+V11</f>
        <v>20047500</v>
      </c>
      <c r="Y11" s="70"/>
      <c r="Z11" s="70">
        <v>12658500</v>
      </c>
      <c r="AA11" s="70"/>
      <c r="AB11" s="70">
        <f>Z11+AA11</f>
        <v>12658500</v>
      </c>
      <c r="AC11" s="70">
        <f>Y11+AB11</f>
        <v>12658500</v>
      </c>
      <c r="AD11" s="190"/>
    </row>
    <row r="12" spans="1:32" x14ac:dyDescent="0.35">
      <c r="A12" s="150">
        <f>RO!A13</f>
        <v>3</v>
      </c>
      <c r="B12" s="43" t="str">
        <f>RO!B13</f>
        <v>Cianjur</v>
      </c>
      <c r="C12" s="42" t="s">
        <v>135</v>
      </c>
      <c r="D12" s="43" t="s">
        <v>225</v>
      </c>
      <c r="E12" s="151" t="str">
        <f>RO!C13</f>
        <v>Tapek &amp; Bangunan Eks RD KTU (Kantor Notaris)</v>
      </c>
      <c r="F12" s="152">
        <f>RO!D13</f>
        <v>58.89</v>
      </c>
      <c r="G12" s="46">
        <v>47.636399999999995</v>
      </c>
      <c r="H12" s="25" t="s">
        <v>136</v>
      </c>
      <c r="I12" s="44">
        <v>3849165</v>
      </c>
      <c r="J12" s="26" t="s">
        <v>109</v>
      </c>
      <c r="K12" s="135">
        <f>RO!G13</f>
        <v>0</v>
      </c>
      <c r="L12" s="153"/>
      <c r="M12" s="37" t="s">
        <v>120</v>
      </c>
      <c r="N12" s="267" t="str">
        <f>RO!E13</f>
        <v>Riama Luciana S</v>
      </c>
      <c r="O12" s="268" t="s">
        <v>140</v>
      </c>
      <c r="P12" s="269" t="s">
        <v>90</v>
      </c>
      <c r="Q12" s="270">
        <f>RO!H13</f>
        <v>44651</v>
      </c>
      <c r="R12" s="270">
        <f>RO!I13</f>
        <v>45016</v>
      </c>
      <c r="S12" s="271" t="s">
        <v>91</v>
      </c>
      <c r="T12" s="272">
        <f>RO!J13</f>
        <v>24750000</v>
      </c>
      <c r="U12" s="273">
        <f>T12*10%</f>
        <v>2475000</v>
      </c>
      <c r="V12" s="274">
        <f t="shared" si="0"/>
        <v>-2475000</v>
      </c>
      <c r="W12" s="275">
        <f t="shared" si="1"/>
        <v>27225000</v>
      </c>
      <c r="X12" s="276">
        <f t="shared" si="2"/>
        <v>22275000</v>
      </c>
      <c r="Y12" s="42"/>
      <c r="Z12" s="42"/>
      <c r="AA12" s="42"/>
      <c r="AB12" s="42">
        <f>Z12+AA12</f>
        <v>0</v>
      </c>
      <c r="AC12" s="42">
        <f>Y12+AB12</f>
        <v>0</v>
      </c>
      <c r="AD12" s="29"/>
    </row>
    <row r="13" spans="1:32" x14ac:dyDescent="0.35">
      <c r="A13" s="150">
        <f>RO!A14</f>
        <v>4</v>
      </c>
      <c r="B13" s="43" t="str">
        <f>RO!B14</f>
        <v>Cianjur</v>
      </c>
      <c r="C13" s="42" t="s">
        <v>135</v>
      </c>
      <c r="D13" s="43" t="s">
        <v>225</v>
      </c>
      <c r="E13" s="151" t="str">
        <f>RO!C14</f>
        <v>Tapek &amp; Bangunan Eks RD KTU (Warung )</v>
      </c>
      <c r="F13" s="152">
        <f>RO!D14</f>
        <v>21</v>
      </c>
      <c r="G13" s="46">
        <v>0</v>
      </c>
      <c r="H13" s="25" t="s">
        <v>136</v>
      </c>
      <c r="I13" s="44">
        <v>3849165</v>
      </c>
      <c r="J13" s="26" t="s">
        <v>110</v>
      </c>
      <c r="K13" s="135">
        <f>RO!G14</f>
        <v>0</v>
      </c>
      <c r="L13" s="153"/>
      <c r="M13" s="37" t="s">
        <v>120</v>
      </c>
      <c r="N13" s="267" t="str">
        <f>RO!E14</f>
        <v>Dede Suherlan</v>
      </c>
      <c r="O13" s="268" t="s">
        <v>145</v>
      </c>
      <c r="P13" s="269" t="s">
        <v>90</v>
      </c>
      <c r="Q13" s="270">
        <f>RO!H14</f>
        <v>44803</v>
      </c>
      <c r="R13" s="270">
        <f>RO!I14</f>
        <v>45168</v>
      </c>
      <c r="S13" s="271" t="s">
        <v>91</v>
      </c>
      <c r="T13" s="272">
        <f>RO!J14</f>
        <v>4950000</v>
      </c>
      <c r="U13" s="273">
        <f t="shared" ref="U13:U31" si="3">T13*10%</f>
        <v>495000</v>
      </c>
      <c r="V13" s="274">
        <f t="shared" si="0"/>
        <v>-495000</v>
      </c>
      <c r="W13" s="275">
        <f t="shared" si="1"/>
        <v>5445000</v>
      </c>
      <c r="X13" s="276">
        <f t="shared" si="2"/>
        <v>4455000</v>
      </c>
      <c r="Y13" s="42"/>
      <c r="Z13" s="42"/>
      <c r="AA13" s="42"/>
      <c r="AB13" s="42">
        <v>0</v>
      </c>
      <c r="AC13" s="42">
        <f t="shared" ref="AC13:AC31" si="4">Y13+AB13</f>
        <v>0</v>
      </c>
      <c r="AD13" s="29"/>
    </row>
    <row r="14" spans="1:32" x14ac:dyDescent="0.35">
      <c r="A14" s="150">
        <f>RO!A15</f>
        <v>5</v>
      </c>
      <c r="B14" s="43" t="str">
        <f>RO!B15</f>
        <v>Cianjur</v>
      </c>
      <c r="C14" s="42" t="s">
        <v>135</v>
      </c>
      <c r="D14" s="43" t="s">
        <v>225</v>
      </c>
      <c r="E14" s="151" t="str">
        <f>RO!C15</f>
        <v>Tapek &amp; Bangunan Eks RD KTU (Warung Somad)</v>
      </c>
      <c r="F14" s="152">
        <f>RO!D15</f>
        <v>43.4</v>
      </c>
      <c r="G14" s="46">
        <v>0</v>
      </c>
      <c r="H14" s="25" t="s">
        <v>136</v>
      </c>
      <c r="I14" s="44">
        <v>3849165</v>
      </c>
      <c r="J14" s="26" t="s">
        <v>110</v>
      </c>
      <c r="K14" s="135">
        <f>RO!G15</f>
        <v>0</v>
      </c>
      <c r="L14" s="153"/>
      <c r="M14" s="37" t="s">
        <v>120</v>
      </c>
      <c r="N14" s="267" t="str">
        <f>RO!E15</f>
        <v>Somad Supyandi</v>
      </c>
      <c r="O14" s="268" t="s">
        <v>142</v>
      </c>
      <c r="P14" s="269" t="s">
        <v>90</v>
      </c>
      <c r="Q14" s="270">
        <f>RO!H15</f>
        <v>44725</v>
      </c>
      <c r="R14" s="270">
        <f>RO!I15</f>
        <v>45090</v>
      </c>
      <c r="S14" s="271" t="s">
        <v>91</v>
      </c>
      <c r="T14" s="272">
        <f>RO!J15</f>
        <v>8415000</v>
      </c>
      <c r="U14" s="273">
        <f t="shared" si="3"/>
        <v>841500</v>
      </c>
      <c r="V14" s="274">
        <f t="shared" si="0"/>
        <v>-841500</v>
      </c>
      <c r="W14" s="275">
        <f t="shared" si="1"/>
        <v>9256500</v>
      </c>
      <c r="X14" s="276">
        <f t="shared" si="2"/>
        <v>7573500</v>
      </c>
      <c r="Y14" s="42"/>
      <c r="Z14" s="42"/>
      <c r="AA14" s="42"/>
      <c r="AB14" s="42">
        <f t="shared" ref="AB14:AB31" si="5">Z14+AA14</f>
        <v>0</v>
      </c>
      <c r="AC14" s="42">
        <f t="shared" si="4"/>
        <v>0</v>
      </c>
      <c r="AD14" s="29"/>
    </row>
    <row r="15" spans="1:32" x14ac:dyDescent="0.35">
      <c r="A15" s="150">
        <f>RO!A16</f>
        <v>6</v>
      </c>
      <c r="B15" s="43" t="str">
        <f>RO!B16</f>
        <v>Cianjur</v>
      </c>
      <c r="C15" s="42" t="s">
        <v>135</v>
      </c>
      <c r="D15" s="43" t="s">
        <v>225</v>
      </c>
      <c r="E15" s="151" t="str">
        <f>RO!C16</f>
        <v>Tapek &amp; Bangunan Eks RD KTU (Loundy)</v>
      </c>
      <c r="F15" s="152">
        <f>RO!D16</f>
        <v>53.141999999999996</v>
      </c>
      <c r="G15" s="46">
        <v>47.639999999999993</v>
      </c>
      <c r="H15" s="25" t="s">
        <v>136</v>
      </c>
      <c r="I15" s="44">
        <v>3849165</v>
      </c>
      <c r="J15" s="26" t="s">
        <v>111</v>
      </c>
      <c r="K15" s="135">
        <f>RO!G16</f>
        <v>0</v>
      </c>
      <c r="L15" s="153"/>
      <c r="M15" s="37" t="s">
        <v>120</v>
      </c>
      <c r="N15" s="154" t="str">
        <f>RO!E16</f>
        <v>Erwin Susilo</v>
      </c>
      <c r="O15" s="25" t="s">
        <v>159</v>
      </c>
      <c r="P15" s="44" t="s">
        <v>90</v>
      </c>
      <c r="Q15" s="155">
        <f>RO!H16</f>
        <v>44773</v>
      </c>
      <c r="R15" s="155">
        <f>RO!I16</f>
        <v>45138</v>
      </c>
      <c r="S15" s="29" t="s">
        <v>91</v>
      </c>
      <c r="T15" s="39">
        <f>RO!J16</f>
        <v>0</v>
      </c>
      <c r="U15" s="85">
        <f t="shared" si="3"/>
        <v>0</v>
      </c>
      <c r="V15" s="70">
        <f t="shared" si="0"/>
        <v>0</v>
      </c>
      <c r="W15" s="194">
        <f t="shared" si="1"/>
        <v>0</v>
      </c>
      <c r="X15" s="193">
        <f t="shared" si="2"/>
        <v>0</v>
      </c>
      <c r="Y15" s="42"/>
      <c r="Z15" s="42"/>
      <c r="AA15" s="42"/>
      <c r="AB15" s="42">
        <v>0</v>
      </c>
      <c r="AC15" s="42">
        <f t="shared" si="4"/>
        <v>0</v>
      </c>
      <c r="AD15" s="29"/>
    </row>
    <row r="16" spans="1:32" x14ac:dyDescent="0.35">
      <c r="A16" s="150">
        <f>RO!A17</f>
        <v>7</v>
      </c>
      <c r="B16" s="43" t="str">
        <f>RO!B17</f>
        <v>Cianjur</v>
      </c>
      <c r="C16" s="42" t="s">
        <v>135</v>
      </c>
      <c r="D16" s="43" t="s">
        <v>225</v>
      </c>
      <c r="E16" s="151" t="str">
        <f>RO!C17</f>
        <v>Tapek &amp; Bangunan Eks RD KTU (DEPOT Madu)</v>
      </c>
      <c r="F16" s="152">
        <f>RO!D17</f>
        <v>46.83</v>
      </c>
      <c r="G16" s="46">
        <v>32.421999999999997</v>
      </c>
      <c r="H16" s="25" t="s">
        <v>136</v>
      </c>
      <c r="I16" s="44">
        <v>3849165</v>
      </c>
      <c r="J16" s="26" t="s">
        <v>110</v>
      </c>
      <c r="K16" s="135">
        <f>RO!G17</f>
        <v>0</v>
      </c>
      <c r="L16" s="153"/>
      <c r="M16" s="37" t="s">
        <v>120</v>
      </c>
      <c r="N16" s="267" t="str">
        <f>RO!E17</f>
        <v>PT. Palawi Resorsis</v>
      </c>
      <c r="O16" s="268" t="s">
        <v>151</v>
      </c>
      <c r="P16" s="269" t="s">
        <v>90</v>
      </c>
      <c r="Q16" s="270">
        <f>RO!H17</f>
        <v>44811</v>
      </c>
      <c r="R16" s="270">
        <f>RO!I17</f>
        <v>45176</v>
      </c>
      <c r="S16" s="271" t="s">
        <v>91</v>
      </c>
      <c r="T16" s="272">
        <f>RO!J17</f>
        <v>24750000</v>
      </c>
      <c r="U16" s="273">
        <f t="shared" si="3"/>
        <v>2475000</v>
      </c>
      <c r="V16" s="274">
        <f t="shared" si="0"/>
        <v>-2475000</v>
      </c>
      <c r="W16" s="275">
        <f t="shared" si="1"/>
        <v>27225000</v>
      </c>
      <c r="X16" s="276">
        <f t="shared" si="2"/>
        <v>22275000</v>
      </c>
      <c r="Y16" s="42"/>
      <c r="Z16" s="42"/>
      <c r="AA16" s="42"/>
      <c r="AB16" s="42">
        <f t="shared" si="5"/>
        <v>0</v>
      </c>
      <c r="AC16" s="42">
        <f t="shared" si="4"/>
        <v>0</v>
      </c>
      <c r="AD16" s="29"/>
    </row>
    <row r="17" spans="1:30" x14ac:dyDescent="0.35">
      <c r="A17" s="150">
        <f>RO!A18</f>
        <v>8</v>
      </c>
      <c r="B17" s="43" t="str">
        <f>RO!B18</f>
        <v>Cianjur</v>
      </c>
      <c r="C17" s="42" t="s">
        <v>135</v>
      </c>
      <c r="D17" s="43" t="s">
        <v>225</v>
      </c>
      <c r="E17" s="151" t="str">
        <f>RO!C18</f>
        <v>Tapek &amp; Bangunan Eks RD KTU (Nasi Goreng)</v>
      </c>
      <c r="F17" s="152">
        <f>RO!D18</f>
        <v>10</v>
      </c>
      <c r="G17" s="46">
        <v>0</v>
      </c>
      <c r="H17" s="25" t="s">
        <v>136</v>
      </c>
      <c r="I17" s="44">
        <v>3849165</v>
      </c>
      <c r="J17" s="26" t="s">
        <v>112</v>
      </c>
      <c r="K17" s="135">
        <f>RO!G18</f>
        <v>0</v>
      </c>
      <c r="L17" s="153"/>
      <c r="M17" s="37" t="s">
        <v>120</v>
      </c>
      <c r="N17" s="267" t="str">
        <f>RO!E18</f>
        <v>Munasik</v>
      </c>
      <c r="O17" s="268" t="s">
        <v>147</v>
      </c>
      <c r="P17" s="269" t="s">
        <v>90</v>
      </c>
      <c r="Q17" s="270">
        <f>RO!H18</f>
        <v>44844</v>
      </c>
      <c r="R17" s="270">
        <f>RO!I18</f>
        <v>45209</v>
      </c>
      <c r="S17" s="271" t="s">
        <v>91</v>
      </c>
      <c r="T17" s="272">
        <f>RO!J18</f>
        <v>2178000</v>
      </c>
      <c r="U17" s="273">
        <f t="shared" si="3"/>
        <v>217800</v>
      </c>
      <c r="V17" s="274">
        <f t="shared" si="0"/>
        <v>-217800</v>
      </c>
      <c r="W17" s="275">
        <f t="shared" si="1"/>
        <v>2395800</v>
      </c>
      <c r="X17" s="276">
        <f t="shared" si="2"/>
        <v>1960200</v>
      </c>
      <c r="Y17" s="42"/>
      <c r="Z17" s="42"/>
      <c r="AA17" s="42"/>
      <c r="AB17" s="42">
        <f t="shared" si="5"/>
        <v>0</v>
      </c>
      <c r="AC17" s="42">
        <f t="shared" si="4"/>
        <v>0</v>
      </c>
      <c r="AD17" s="29"/>
    </row>
    <row r="18" spans="1:30" x14ac:dyDescent="0.35">
      <c r="A18" s="150">
        <f>RO!A19</f>
        <v>9</v>
      </c>
      <c r="B18" s="43" t="str">
        <f>RO!B19</f>
        <v>Cianjur</v>
      </c>
      <c r="C18" s="42" t="s">
        <v>135</v>
      </c>
      <c r="D18" s="43" t="s">
        <v>225</v>
      </c>
      <c r="E18" s="151" t="str">
        <f>RO!C19</f>
        <v>Tapek &amp; Bangunan Eks RD KTU (Warung jamu)</v>
      </c>
      <c r="F18" s="152">
        <f>RO!D19</f>
        <v>16</v>
      </c>
      <c r="G18" s="46">
        <v>0</v>
      </c>
      <c r="H18" s="25" t="s">
        <v>136</v>
      </c>
      <c r="I18" s="44">
        <v>3849165</v>
      </c>
      <c r="J18" s="26" t="s">
        <v>113</v>
      </c>
      <c r="K18" s="135">
        <f>RO!G19</f>
        <v>0</v>
      </c>
      <c r="L18" s="153"/>
      <c r="M18" s="37" t="s">
        <v>120</v>
      </c>
      <c r="N18" s="154" t="str">
        <f>RO!E19</f>
        <v>Frangky YogI</v>
      </c>
      <c r="O18" s="25" t="s">
        <v>144</v>
      </c>
      <c r="P18" s="44" t="s">
        <v>90</v>
      </c>
      <c r="Q18" s="155">
        <f>RO!H19</f>
        <v>44803</v>
      </c>
      <c r="R18" s="155">
        <f>RO!I19</f>
        <v>45168</v>
      </c>
      <c r="S18" s="29" t="s">
        <v>91</v>
      </c>
      <c r="T18" s="39">
        <f>RO!J19</f>
        <v>3267000</v>
      </c>
      <c r="U18" s="28">
        <f t="shared" si="3"/>
        <v>326700</v>
      </c>
      <c r="V18" s="70">
        <f t="shared" si="0"/>
        <v>-326700</v>
      </c>
      <c r="W18" s="194">
        <f t="shared" si="1"/>
        <v>3593700</v>
      </c>
      <c r="X18" s="193">
        <f t="shared" si="2"/>
        <v>2940300</v>
      </c>
      <c r="Y18" s="42"/>
      <c r="Z18" s="42"/>
      <c r="AA18" s="42"/>
      <c r="AB18" s="42"/>
      <c r="AC18" s="42">
        <f t="shared" si="4"/>
        <v>0</v>
      </c>
      <c r="AD18" s="29"/>
    </row>
    <row r="19" spans="1:30" x14ac:dyDescent="0.35">
      <c r="A19" s="150">
        <f>RO!A20</f>
        <v>10</v>
      </c>
      <c r="B19" s="43" t="str">
        <f>RO!B20</f>
        <v>Cianjur</v>
      </c>
      <c r="C19" s="42" t="s">
        <v>135</v>
      </c>
      <c r="D19" s="43" t="s">
        <v>225</v>
      </c>
      <c r="E19" s="151" t="str">
        <f>RO!C20</f>
        <v xml:space="preserve"> Tanah Blok Banjarpinang </v>
      </c>
      <c r="F19" s="152">
        <f>RO!D20</f>
        <v>33.5</v>
      </c>
      <c r="G19" s="46">
        <v>0</v>
      </c>
      <c r="H19" s="25" t="s">
        <v>155</v>
      </c>
      <c r="I19" s="45" t="s">
        <v>137</v>
      </c>
      <c r="J19" s="26" t="s">
        <v>114</v>
      </c>
      <c r="K19" s="135">
        <f>RO!G20</f>
        <v>0</v>
      </c>
      <c r="L19" s="153"/>
      <c r="M19" s="37" t="s">
        <v>120</v>
      </c>
      <c r="N19" s="154" t="str">
        <f>RO!E20</f>
        <v>Said Hudri</v>
      </c>
      <c r="O19" s="25" t="s">
        <v>148</v>
      </c>
      <c r="P19" s="44" t="s">
        <v>90</v>
      </c>
      <c r="Q19" s="155">
        <f>RO!H20</f>
        <v>44851</v>
      </c>
      <c r="R19" s="155">
        <f>RO!I20</f>
        <v>45216</v>
      </c>
      <c r="S19" s="29" t="s">
        <v>91</v>
      </c>
      <c r="T19" s="39">
        <f>RO!J20</f>
        <v>6534000</v>
      </c>
      <c r="U19" s="28">
        <f t="shared" si="3"/>
        <v>653400</v>
      </c>
      <c r="V19" s="70">
        <f t="shared" si="0"/>
        <v>-653400</v>
      </c>
      <c r="W19" s="194">
        <f t="shared" si="1"/>
        <v>7187400</v>
      </c>
      <c r="X19" s="193">
        <f t="shared" si="2"/>
        <v>5880600</v>
      </c>
      <c r="Y19" s="42"/>
      <c r="Z19" s="42"/>
      <c r="AA19" s="42"/>
      <c r="AB19" s="42">
        <f t="shared" si="5"/>
        <v>0</v>
      </c>
      <c r="AC19" s="42">
        <f t="shared" si="4"/>
        <v>0</v>
      </c>
      <c r="AD19" s="29"/>
    </row>
    <row r="20" spans="1:30" x14ac:dyDescent="0.35">
      <c r="A20" s="150">
        <f>RO!A21</f>
        <v>11</v>
      </c>
      <c r="B20" s="43" t="str">
        <f>RO!B21</f>
        <v>Cianjur</v>
      </c>
      <c r="C20" s="42" t="s">
        <v>135</v>
      </c>
      <c r="D20" s="43" t="s">
        <v>226</v>
      </c>
      <c r="E20" s="151" t="str">
        <f>RO!C21</f>
        <v>Eks RD Asper Gede Timur  </v>
      </c>
      <c r="F20" s="152">
        <f>RO!D21</f>
        <v>65.142857142857139</v>
      </c>
      <c r="G20" s="46">
        <v>56</v>
      </c>
      <c r="H20" s="25" t="s">
        <v>154</v>
      </c>
      <c r="I20" s="44">
        <v>3849163</v>
      </c>
      <c r="J20" s="26" t="s">
        <v>89</v>
      </c>
      <c r="K20" s="135">
        <f>RO!G21</f>
        <v>0</v>
      </c>
      <c r="L20" s="153"/>
      <c r="M20" s="37" t="s">
        <v>120</v>
      </c>
      <c r="N20" s="154" t="str">
        <f>RO!E21</f>
        <v xml:space="preserve">Tatang rifai </v>
      </c>
      <c r="O20" s="25" t="s">
        <v>150</v>
      </c>
      <c r="P20" s="44" t="s">
        <v>90</v>
      </c>
      <c r="Q20" s="155">
        <f>RO!H21</f>
        <v>44870</v>
      </c>
      <c r="R20" s="155">
        <f>RO!I21</f>
        <v>45236</v>
      </c>
      <c r="S20" s="29" t="s">
        <v>91</v>
      </c>
      <c r="T20" s="39">
        <f>RO!J21</f>
        <v>6534000</v>
      </c>
      <c r="U20" s="28">
        <f t="shared" si="3"/>
        <v>653400</v>
      </c>
      <c r="V20" s="70">
        <f t="shared" si="0"/>
        <v>-653400</v>
      </c>
      <c r="W20" s="194">
        <f t="shared" si="1"/>
        <v>7187400</v>
      </c>
      <c r="X20" s="193">
        <f t="shared" si="2"/>
        <v>5880600</v>
      </c>
      <c r="Y20" s="42"/>
      <c r="Z20" s="42"/>
      <c r="AA20" s="42"/>
      <c r="AB20" s="42">
        <f t="shared" si="5"/>
        <v>0</v>
      </c>
      <c r="AC20" s="42">
        <f t="shared" si="4"/>
        <v>0</v>
      </c>
      <c r="AD20" s="29"/>
    </row>
    <row r="21" spans="1:30" x14ac:dyDescent="0.35">
      <c r="A21" s="150">
        <f>RO!A22</f>
        <v>12</v>
      </c>
      <c r="B21" s="43" t="str">
        <f>RO!B22</f>
        <v>Cianjur</v>
      </c>
      <c r="C21" s="42" t="s">
        <v>135</v>
      </c>
      <c r="D21" s="43" t="s">
        <v>226</v>
      </c>
      <c r="E21" s="151" t="str">
        <f>RO!C22</f>
        <v> Eks.RD.KBM Sar. Asper Gede Timur </v>
      </c>
      <c r="F21" s="152">
        <f>RO!D22</f>
        <v>50.666666666666664</v>
      </c>
      <c r="G21" s="46">
        <v>45</v>
      </c>
      <c r="H21" s="25" t="s">
        <v>154</v>
      </c>
      <c r="I21" s="44">
        <v>3849163</v>
      </c>
      <c r="J21" s="26" t="s">
        <v>89</v>
      </c>
      <c r="K21" s="135">
        <f>RO!G22</f>
        <v>0</v>
      </c>
      <c r="L21" s="153"/>
      <c r="M21" s="37" t="s">
        <v>120</v>
      </c>
      <c r="N21" s="154" t="str">
        <f>RO!E22</f>
        <v>Suryani</v>
      </c>
      <c r="O21" s="25" t="s">
        <v>152</v>
      </c>
      <c r="P21" s="44" t="s">
        <v>90</v>
      </c>
      <c r="Q21" s="155">
        <f>RO!H22</f>
        <v>44880</v>
      </c>
      <c r="R21" s="155">
        <f>RO!I22</f>
        <v>45244</v>
      </c>
      <c r="S21" s="29" t="s">
        <v>91</v>
      </c>
      <c r="T21" s="39">
        <f>RO!J22</f>
        <v>2722500</v>
      </c>
      <c r="U21" s="28">
        <f t="shared" si="3"/>
        <v>272250</v>
      </c>
      <c r="V21" s="70">
        <f t="shared" si="0"/>
        <v>-272250</v>
      </c>
      <c r="W21" s="194">
        <f t="shared" si="1"/>
        <v>2994750</v>
      </c>
      <c r="X21" s="193">
        <f t="shared" si="2"/>
        <v>2450250</v>
      </c>
      <c r="Y21" s="42"/>
      <c r="Z21" s="42"/>
      <c r="AA21" s="42"/>
      <c r="AB21" s="42">
        <f t="shared" si="5"/>
        <v>0</v>
      </c>
      <c r="AC21" s="42">
        <f t="shared" si="4"/>
        <v>0</v>
      </c>
      <c r="AD21" s="29"/>
    </row>
    <row r="22" spans="1:30" x14ac:dyDescent="0.35">
      <c r="A22" s="150">
        <f>RO!A23</f>
        <v>13</v>
      </c>
      <c r="B22" s="43" t="str">
        <f>RO!B23</f>
        <v>Cianjur</v>
      </c>
      <c r="C22" s="42" t="s">
        <v>135</v>
      </c>
      <c r="D22" s="43" t="s">
        <v>223</v>
      </c>
      <c r="E22" s="151" t="str">
        <f>RO!C23</f>
        <v>Halaman Rd.Polhut.Mob (RM Alam Sunda)</v>
      </c>
      <c r="F22" s="152">
        <f>RO!D23</f>
        <v>315</v>
      </c>
      <c r="G22" s="46">
        <v>306</v>
      </c>
      <c r="H22" s="25" t="s">
        <v>155</v>
      </c>
      <c r="I22" s="44" t="s">
        <v>139</v>
      </c>
      <c r="J22" s="26" t="s">
        <v>117</v>
      </c>
      <c r="K22" s="135">
        <f>RO!G23</f>
        <v>0</v>
      </c>
      <c r="L22" s="153"/>
      <c r="M22" s="37" t="s">
        <v>120</v>
      </c>
      <c r="N22" s="154" t="str">
        <f>RO!E23</f>
        <v>Vhandi Adam</v>
      </c>
      <c r="O22" s="25" t="s">
        <v>149</v>
      </c>
      <c r="P22" s="44" t="s">
        <v>90</v>
      </c>
      <c r="Q22" s="155">
        <f>RO!H23</f>
        <v>44867</v>
      </c>
      <c r="R22" s="155">
        <f>RO!I23</f>
        <v>45231</v>
      </c>
      <c r="S22" s="29" t="s">
        <v>91</v>
      </c>
      <c r="T22" s="39">
        <f>RO!J23</f>
        <v>99000000</v>
      </c>
      <c r="U22" s="28">
        <f t="shared" si="3"/>
        <v>9900000</v>
      </c>
      <c r="V22" s="70">
        <f t="shared" si="0"/>
        <v>-9900000</v>
      </c>
      <c r="W22" s="194">
        <f t="shared" si="1"/>
        <v>108900000</v>
      </c>
      <c r="X22" s="193">
        <f t="shared" si="2"/>
        <v>89100000</v>
      </c>
      <c r="Y22" s="42"/>
      <c r="Z22" s="42"/>
      <c r="AA22" s="42"/>
      <c r="AB22" s="42">
        <f t="shared" si="5"/>
        <v>0</v>
      </c>
      <c r="AC22" s="42">
        <f t="shared" si="4"/>
        <v>0</v>
      </c>
      <c r="AD22" s="29"/>
    </row>
    <row r="23" spans="1:30" s="120" customFormat="1" x14ac:dyDescent="0.35">
      <c r="A23" s="169">
        <f>RO!A24</f>
        <v>14</v>
      </c>
      <c r="B23" s="113" t="str">
        <f>RO!B24</f>
        <v>Cianjur</v>
      </c>
      <c r="C23" s="114" t="s">
        <v>135</v>
      </c>
      <c r="D23" s="113" t="s">
        <v>225</v>
      </c>
      <c r="E23" s="170" t="str">
        <f>RO!C24</f>
        <v>Tanah Pekarangan Kantor Asper Cianjur</v>
      </c>
      <c r="F23" s="171">
        <f>RO!D24</f>
        <v>33.5</v>
      </c>
      <c r="G23" s="115">
        <v>0</v>
      </c>
      <c r="H23" s="24" t="s">
        <v>157</v>
      </c>
      <c r="I23" s="116">
        <v>7413017</v>
      </c>
      <c r="J23" s="26" t="s">
        <v>110</v>
      </c>
      <c r="K23" s="172">
        <f>RO!G24</f>
        <v>0</v>
      </c>
      <c r="L23" s="173"/>
      <c r="M23" s="117" t="s">
        <v>120</v>
      </c>
      <c r="N23" s="174" t="str">
        <f>RO!E24</f>
        <v>Sapturi</v>
      </c>
      <c r="O23" s="24" t="s">
        <v>143</v>
      </c>
      <c r="P23" s="116" t="s">
        <v>90</v>
      </c>
      <c r="Q23" s="155">
        <f>RO!H24</f>
        <v>44743</v>
      </c>
      <c r="R23" s="155" t="str">
        <f>RO!I24</f>
        <v>31/06/2023</v>
      </c>
      <c r="S23" s="29" t="s">
        <v>91</v>
      </c>
      <c r="T23" s="39">
        <f>RO!J24</f>
        <v>2272727.2727272729</v>
      </c>
      <c r="U23" s="119">
        <f t="shared" si="3"/>
        <v>227272.72727272729</v>
      </c>
      <c r="V23" s="70">
        <f t="shared" si="0"/>
        <v>-227272.72727272729</v>
      </c>
      <c r="W23" s="194">
        <f t="shared" si="1"/>
        <v>2500000</v>
      </c>
      <c r="X23" s="193">
        <f t="shared" si="2"/>
        <v>2045454.5454545456</v>
      </c>
      <c r="Y23" s="114"/>
      <c r="Z23" s="114"/>
      <c r="AA23" s="114"/>
      <c r="AB23" s="114">
        <f t="shared" si="5"/>
        <v>0</v>
      </c>
      <c r="AC23" s="114">
        <f t="shared" si="4"/>
        <v>0</v>
      </c>
      <c r="AD23" s="118"/>
    </row>
    <row r="24" spans="1:30" x14ac:dyDescent="0.35">
      <c r="A24" s="150">
        <f>RO!A25</f>
        <v>15</v>
      </c>
      <c r="B24" s="43" t="str">
        <f>RO!B25</f>
        <v>Cianjur</v>
      </c>
      <c r="C24" s="42" t="s">
        <v>135</v>
      </c>
      <c r="D24" s="43" t="s">
        <v>225</v>
      </c>
      <c r="E24" s="151" t="str">
        <f>RO!C25</f>
        <v>Tanah Pekarangan Kantor Asper Cianjur</v>
      </c>
      <c r="F24" s="152">
        <f>RO!D25</f>
        <v>20</v>
      </c>
      <c r="G24" s="46">
        <v>0</v>
      </c>
      <c r="H24" s="25" t="s">
        <v>157</v>
      </c>
      <c r="I24" s="44">
        <v>7413017</v>
      </c>
      <c r="J24" s="26" t="s">
        <v>110</v>
      </c>
      <c r="K24" s="135">
        <f>RO!G25</f>
        <v>0</v>
      </c>
      <c r="L24" s="153"/>
      <c r="M24" s="37" t="s">
        <v>120</v>
      </c>
      <c r="N24" s="154" t="str">
        <f>RO!E25</f>
        <v>Izul Lailly Akbar</v>
      </c>
      <c r="O24" s="25" t="s">
        <v>143</v>
      </c>
      <c r="P24" s="44" t="s">
        <v>90</v>
      </c>
      <c r="Q24" s="155">
        <f>RO!H25</f>
        <v>44843</v>
      </c>
      <c r="R24" s="155">
        <f>RO!I25</f>
        <v>45207</v>
      </c>
      <c r="S24" s="29" t="s">
        <v>91</v>
      </c>
      <c r="T24" s="39">
        <f>RO!J25</f>
        <v>2318182</v>
      </c>
      <c r="U24" s="28">
        <f t="shared" si="3"/>
        <v>231818.2</v>
      </c>
      <c r="V24" s="70">
        <f t="shared" si="0"/>
        <v>-231818.2</v>
      </c>
      <c r="W24" s="194">
        <f t="shared" si="1"/>
        <v>2550000.2000000002</v>
      </c>
      <c r="X24" s="193">
        <f t="shared" si="2"/>
        <v>2086363.8</v>
      </c>
      <c r="Y24" s="42"/>
      <c r="Z24" s="42"/>
      <c r="AA24" s="42"/>
      <c r="AB24" s="42">
        <v>0</v>
      </c>
      <c r="AC24" s="42">
        <f t="shared" si="4"/>
        <v>0</v>
      </c>
      <c r="AD24" s="29"/>
    </row>
    <row r="25" spans="1:30" x14ac:dyDescent="0.35">
      <c r="A25" s="150">
        <f>RO!A26</f>
        <v>16</v>
      </c>
      <c r="B25" s="43" t="str">
        <f>RO!B26</f>
        <v>Cianjur</v>
      </c>
      <c r="C25" s="42" t="s">
        <v>135</v>
      </c>
      <c r="D25" s="43" t="s">
        <v>225</v>
      </c>
      <c r="E25" s="151" t="str">
        <f>RO!C26</f>
        <v>Gudang Arsip</v>
      </c>
      <c r="F25" s="152">
        <f>RO!D26</f>
        <v>120.54</v>
      </c>
      <c r="G25" s="46">
        <v>0</v>
      </c>
      <c r="H25" s="25" t="s">
        <v>136</v>
      </c>
      <c r="I25" s="44">
        <v>3849165</v>
      </c>
      <c r="J25" s="26" t="s">
        <v>115</v>
      </c>
      <c r="K25" s="135">
        <f>RO!G26</f>
        <v>0</v>
      </c>
      <c r="L25" s="153"/>
      <c r="M25" s="37" t="s">
        <v>120</v>
      </c>
      <c r="N25" s="154" t="str">
        <f>RO!E26</f>
        <v>Rahadian Andri S</v>
      </c>
      <c r="O25" s="25" t="s">
        <v>158</v>
      </c>
      <c r="P25" s="44" t="s">
        <v>90</v>
      </c>
      <c r="Q25" s="155">
        <f>RO!H26</f>
        <v>45215</v>
      </c>
      <c r="R25" s="155">
        <f>RO!I26</f>
        <v>45214</v>
      </c>
      <c r="S25" s="29" t="s">
        <v>91</v>
      </c>
      <c r="T25" s="39">
        <f>RO!J26</f>
        <v>50000000</v>
      </c>
      <c r="U25" s="28">
        <f t="shared" si="3"/>
        <v>5000000</v>
      </c>
      <c r="V25" s="70">
        <f t="shared" si="0"/>
        <v>-5000000</v>
      </c>
      <c r="W25" s="194">
        <f t="shared" si="1"/>
        <v>55000000</v>
      </c>
      <c r="X25" s="193">
        <f t="shared" si="2"/>
        <v>45000000</v>
      </c>
      <c r="Y25" s="42"/>
      <c r="Z25" s="42"/>
      <c r="AA25" s="42"/>
      <c r="AB25" s="42">
        <f t="shared" si="5"/>
        <v>0</v>
      </c>
      <c r="AC25" s="42">
        <f t="shared" si="4"/>
        <v>0</v>
      </c>
      <c r="AD25" s="29"/>
    </row>
    <row r="26" spans="1:30" s="120" customFormat="1" x14ac:dyDescent="0.35">
      <c r="A26" s="150">
        <f>RO!A27</f>
        <v>17</v>
      </c>
      <c r="B26" s="43" t="str">
        <f>RO!B27</f>
        <v>Cianjur</v>
      </c>
      <c r="C26" s="114" t="s">
        <v>227</v>
      </c>
      <c r="D26" s="113" t="s">
        <v>228</v>
      </c>
      <c r="E26" s="151" t="str">
        <f>RO!C27</f>
        <v>Pekarangan (Pos) RD KRPH Cibeber</v>
      </c>
      <c r="F26" s="152">
        <f>RO!D27</f>
        <v>30</v>
      </c>
      <c r="G26" s="115">
        <v>7.5</v>
      </c>
      <c r="H26" s="24" t="s">
        <v>156</v>
      </c>
      <c r="I26" s="116">
        <v>5428816</v>
      </c>
      <c r="J26" s="26" t="s">
        <v>116</v>
      </c>
      <c r="K26" s="135">
        <f>RO!G27</f>
        <v>0</v>
      </c>
      <c r="L26" s="153"/>
      <c r="M26" s="117" t="s">
        <v>120</v>
      </c>
      <c r="N26" s="154" t="str">
        <f>RO!E27</f>
        <v>Dede Saukani</v>
      </c>
      <c r="O26" s="24" t="s">
        <v>141</v>
      </c>
      <c r="P26" s="116" t="s">
        <v>90</v>
      </c>
      <c r="Q26" s="155">
        <f>RO!H27</f>
        <v>44709</v>
      </c>
      <c r="R26" s="155">
        <f>RO!I27</f>
        <v>45073</v>
      </c>
      <c r="S26" s="29" t="s">
        <v>91</v>
      </c>
      <c r="T26" s="39">
        <f>RO!J27</f>
        <v>4554000</v>
      </c>
      <c r="U26" s="119">
        <f t="shared" si="3"/>
        <v>455400</v>
      </c>
      <c r="V26" s="70">
        <f t="shared" si="0"/>
        <v>-455400</v>
      </c>
      <c r="W26" s="194">
        <f t="shared" si="1"/>
        <v>5009400</v>
      </c>
      <c r="X26" s="193">
        <f t="shared" si="2"/>
        <v>4098600</v>
      </c>
      <c r="Y26" s="42"/>
      <c r="Z26" s="114"/>
      <c r="AA26" s="114"/>
      <c r="AB26" s="114">
        <f t="shared" si="5"/>
        <v>0</v>
      </c>
      <c r="AC26" s="114">
        <f t="shared" si="4"/>
        <v>0</v>
      </c>
      <c r="AD26" s="118"/>
    </row>
    <row r="27" spans="1:30" x14ac:dyDescent="0.35">
      <c r="A27" s="150">
        <f>RO!A28</f>
        <v>18</v>
      </c>
      <c r="B27" s="43" t="str">
        <f>RO!B28</f>
        <v>Cianjur</v>
      </c>
      <c r="C27" s="42" t="s">
        <v>227</v>
      </c>
      <c r="D27" s="43" t="s">
        <v>228</v>
      </c>
      <c r="E27" s="151" t="str">
        <f>RO!C28</f>
        <v>Tanah pekarangan KRPH Cibeber</v>
      </c>
      <c r="F27" s="152">
        <f>RO!D28</f>
        <v>30</v>
      </c>
      <c r="G27" s="46">
        <v>0</v>
      </c>
      <c r="H27" s="25" t="s">
        <v>156</v>
      </c>
      <c r="I27" s="44">
        <v>5428816</v>
      </c>
      <c r="J27" s="26" t="s">
        <v>119</v>
      </c>
      <c r="K27" s="135">
        <f>RO!G28</f>
        <v>0</v>
      </c>
      <c r="L27" s="153"/>
      <c r="M27" s="37" t="s">
        <v>120</v>
      </c>
      <c r="N27" s="154" t="str">
        <f>RO!E28</f>
        <v>Dede Saukani</v>
      </c>
      <c r="O27" s="25" t="s">
        <v>141</v>
      </c>
      <c r="P27" s="44" t="s">
        <v>90</v>
      </c>
      <c r="Q27" s="155" t="str">
        <f>RO!H28</f>
        <v>07/03/2022</v>
      </c>
      <c r="R27" s="155" t="str">
        <f>RO!I28</f>
        <v>06/03/2023</v>
      </c>
      <c r="S27" s="29" t="s">
        <v>91</v>
      </c>
      <c r="T27" s="39">
        <f>RO!J28</f>
        <v>3465000</v>
      </c>
      <c r="U27" s="85">
        <f t="shared" si="3"/>
        <v>346500</v>
      </c>
      <c r="V27" s="70">
        <f t="shared" si="0"/>
        <v>-346500</v>
      </c>
      <c r="W27" s="194">
        <f t="shared" si="1"/>
        <v>3811500</v>
      </c>
      <c r="X27" s="193">
        <f t="shared" si="2"/>
        <v>3118500</v>
      </c>
      <c r="Y27" s="42"/>
      <c r="Z27" s="42"/>
      <c r="AA27" s="42"/>
      <c r="AB27" s="42">
        <f t="shared" si="5"/>
        <v>0</v>
      </c>
      <c r="AC27" s="42">
        <f t="shared" si="4"/>
        <v>0</v>
      </c>
      <c r="AD27" s="29"/>
    </row>
    <row r="28" spans="1:30" x14ac:dyDescent="0.35">
      <c r="A28" s="150"/>
      <c r="B28" s="43"/>
      <c r="C28" s="42"/>
      <c r="D28" s="43"/>
      <c r="E28" s="253" t="s">
        <v>481</v>
      </c>
      <c r="F28" s="152"/>
      <c r="G28" s="46"/>
      <c r="H28" s="25"/>
      <c r="I28" s="44"/>
      <c r="J28" s="26"/>
      <c r="K28" s="135"/>
      <c r="L28" s="153"/>
      <c r="M28" s="37"/>
      <c r="N28" s="154"/>
      <c r="O28" s="25"/>
      <c r="P28" s="44"/>
      <c r="Q28" s="155"/>
      <c r="R28" s="155"/>
      <c r="S28" s="29"/>
      <c r="T28" s="39">
        <f>RO!J29</f>
        <v>0</v>
      </c>
      <c r="U28" s="85"/>
      <c r="V28" s="70"/>
      <c r="W28" s="194"/>
      <c r="X28" s="193"/>
      <c r="Y28" s="42"/>
      <c r="Z28" s="42"/>
      <c r="AA28" s="42"/>
      <c r="AB28" s="42"/>
      <c r="AC28" s="42"/>
      <c r="AD28" s="29"/>
    </row>
    <row r="29" spans="1:30" x14ac:dyDescent="0.35">
      <c r="A29" s="150">
        <f>RO!A30</f>
        <v>19</v>
      </c>
      <c r="B29" s="43" t="str">
        <f>RO!B30</f>
        <v>Cianjur</v>
      </c>
      <c r="C29" s="42" t="s">
        <v>227</v>
      </c>
      <c r="D29" s="43" t="s">
        <v>233</v>
      </c>
      <c r="E29" s="151" t="str">
        <f>RO!C30</f>
        <v>Tower XL</v>
      </c>
      <c r="F29" s="152">
        <f>RO!D30</f>
        <v>570</v>
      </c>
      <c r="G29" s="46">
        <v>0</v>
      </c>
      <c r="H29" s="25" t="s">
        <v>473</v>
      </c>
      <c r="I29" s="44"/>
      <c r="J29" s="26" t="s">
        <v>118</v>
      </c>
      <c r="K29" s="135">
        <f>RO!G30</f>
        <v>0</v>
      </c>
      <c r="L29" s="153"/>
      <c r="M29" s="37" t="s">
        <v>230</v>
      </c>
      <c r="N29" s="154" t="str">
        <f>RO!E30</f>
        <v>PT. Xl Axiata</v>
      </c>
      <c r="O29" s="25"/>
      <c r="P29" s="44" t="s">
        <v>231</v>
      </c>
      <c r="Q29" s="155">
        <f>RO!H30</f>
        <v>44805</v>
      </c>
      <c r="R29" s="155">
        <f>RO!I30</f>
        <v>45169</v>
      </c>
      <c r="S29" s="29" t="s">
        <v>91</v>
      </c>
      <c r="T29" s="39">
        <f>RO!J30</f>
        <v>54999999.450000003</v>
      </c>
      <c r="U29" s="28">
        <f t="shared" si="3"/>
        <v>5499999.9450000003</v>
      </c>
      <c r="V29" s="70">
        <f t="shared" si="0"/>
        <v>-5499999.9450000003</v>
      </c>
      <c r="W29" s="194">
        <f t="shared" si="1"/>
        <v>60499999.395000003</v>
      </c>
      <c r="X29" s="193">
        <f t="shared" si="2"/>
        <v>49499999.505000003</v>
      </c>
      <c r="Y29" s="42"/>
      <c r="Z29" s="42"/>
      <c r="AA29" s="42"/>
      <c r="AB29" s="42">
        <f t="shared" si="5"/>
        <v>0</v>
      </c>
      <c r="AC29" s="42">
        <f t="shared" si="4"/>
        <v>0</v>
      </c>
      <c r="AD29" s="29"/>
    </row>
    <row r="30" spans="1:30" x14ac:dyDescent="0.35">
      <c r="A30" s="150">
        <f>RO!A31</f>
        <v>20</v>
      </c>
      <c r="B30" s="43" t="str">
        <f>RO!B31</f>
        <v>Cianjur</v>
      </c>
      <c r="C30" s="42" t="s">
        <v>227</v>
      </c>
      <c r="D30" s="43" t="s">
        <v>233</v>
      </c>
      <c r="E30" s="151" t="str">
        <f>RO!C31</f>
        <v>Tower Inti Bangun Sejahtera</v>
      </c>
      <c r="F30" s="152">
        <f>625+625</f>
        <v>1250</v>
      </c>
      <c r="G30" s="46">
        <v>0</v>
      </c>
      <c r="H30" s="25" t="s">
        <v>474</v>
      </c>
      <c r="I30" s="44"/>
      <c r="J30" s="26" t="s">
        <v>118</v>
      </c>
      <c r="K30" s="135">
        <f>RO!G31</f>
        <v>0</v>
      </c>
      <c r="L30" s="153"/>
      <c r="M30" s="37" t="s">
        <v>230</v>
      </c>
      <c r="N30" s="154" t="str">
        <f>RO!E31</f>
        <v>PT. IBS</v>
      </c>
      <c r="O30" s="25"/>
      <c r="P30" s="44" t="s">
        <v>231</v>
      </c>
      <c r="Q30" s="155">
        <f>RO!H31</f>
        <v>44830</v>
      </c>
      <c r="R30" s="155">
        <f>RO!I31</f>
        <v>45194</v>
      </c>
      <c r="S30" s="29" t="s">
        <v>91</v>
      </c>
      <c r="T30" s="39">
        <f>RO!J31</f>
        <v>99000000</v>
      </c>
      <c r="U30" s="28">
        <f>T30*11%</f>
        <v>10890000</v>
      </c>
      <c r="V30" s="70">
        <f>(T30*10%)*(-1)</f>
        <v>-9900000</v>
      </c>
      <c r="W30" s="194">
        <f t="shared" si="1"/>
        <v>109890000</v>
      </c>
      <c r="X30" s="193">
        <f t="shared" si="2"/>
        <v>89100000</v>
      </c>
      <c r="Y30" s="42">
        <v>97297298</v>
      </c>
      <c r="Z30" s="42">
        <v>97297298</v>
      </c>
      <c r="AA30" s="42"/>
      <c r="AB30" s="42"/>
      <c r="AC30" s="42">
        <f t="shared" si="4"/>
        <v>97297298</v>
      </c>
      <c r="AD30" s="29"/>
    </row>
    <row r="31" spans="1:30" x14ac:dyDescent="0.35">
      <c r="A31" s="150">
        <f>RO!A32</f>
        <v>21</v>
      </c>
      <c r="B31" s="43" t="str">
        <f>RO!B32</f>
        <v>Cianjur</v>
      </c>
      <c r="C31" s="42" t="s">
        <v>229</v>
      </c>
      <c r="D31" s="43" t="s">
        <v>232</v>
      </c>
      <c r="E31" s="151" t="str">
        <f>RO!C32</f>
        <v xml:space="preserve"> Tower Daya Mitra Telekomunikasi</v>
      </c>
      <c r="F31" s="152">
        <f>RO!D32</f>
        <v>570</v>
      </c>
      <c r="G31" s="46">
        <v>0</v>
      </c>
      <c r="H31" s="25" t="s">
        <v>475</v>
      </c>
      <c r="I31" s="23"/>
      <c r="J31" s="26" t="s">
        <v>118</v>
      </c>
      <c r="K31" s="135">
        <f>RO!G32</f>
        <v>0</v>
      </c>
      <c r="L31" s="153"/>
      <c r="M31" s="37" t="s">
        <v>230</v>
      </c>
      <c r="N31" s="154" t="str">
        <f>RO!E32</f>
        <v>PT. DMT</v>
      </c>
      <c r="O31" s="25"/>
      <c r="P31" s="44" t="s">
        <v>231</v>
      </c>
      <c r="Q31" s="155">
        <f>RO!H32</f>
        <v>44391</v>
      </c>
      <c r="R31" s="155">
        <f>RO!I32</f>
        <v>45120</v>
      </c>
      <c r="S31" s="29" t="s">
        <v>91</v>
      </c>
      <c r="T31" s="39">
        <f>RO!J32</f>
        <v>49577857.259999998</v>
      </c>
      <c r="U31" s="28">
        <f t="shared" si="3"/>
        <v>4957785.7259999998</v>
      </c>
      <c r="V31" s="70">
        <f t="shared" si="0"/>
        <v>-4957785.7259999998</v>
      </c>
      <c r="W31" s="194">
        <f t="shared" si="1"/>
        <v>54535642.986000001</v>
      </c>
      <c r="X31" s="193">
        <f t="shared" si="2"/>
        <v>44620071.533999994</v>
      </c>
      <c r="Y31" s="42"/>
      <c r="Z31" s="42"/>
      <c r="AA31" s="42"/>
      <c r="AB31" s="42">
        <f t="shared" si="5"/>
        <v>0</v>
      </c>
      <c r="AC31" s="42">
        <f t="shared" si="4"/>
        <v>0</v>
      </c>
      <c r="AD31" s="29"/>
    </row>
    <row r="32" spans="1:30" x14ac:dyDescent="0.35">
      <c r="A32" s="150"/>
      <c r="B32" s="43"/>
      <c r="C32" s="42"/>
      <c r="D32" s="43"/>
      <c r="E32" s="151"/>
      <c r="F32" s="152"/>
      <c r="G32" s="46"/>
      <c r="H32" s="25"/>
      <c r="I32" s="44"/>
      <c r="J32" s="26"/>
      <c r="K32" s="47"/>
      <c r="L32" s="36"/>
      <c r="M32" s="37"/>
      <c r="N32" s="38"/>
      <c r="O32" s="25"/>
      <c r="P32" s="44"/>
      <c r="Q32" s="155"/>
      <c r="R32" s="155"/>
      <c r="S32" s="29"/>
      <c r="T32" s="39"/>
      <c r="U32" s="28"/>
      <c r="V32" s="29"/>
      <c r="W32" s="30"/>
      <c r="X32" s="28"/>
      <c r="Y32" s="42"/>
      <c r="Z32" s="42"/>
      <c r="AA32" s="42"/>
      <c r="AB32" s="42"/>
      <c r="AC32" s="42"/>
      <c r="AD32" s="29"/>
    </row>
    <row r="33" spans="1:31" x14ac:dyDescent="0.35">
      <c r="A33" s="150"/>
      <c r="B33" s="43"/>
      <c r="C33" s="42"/>
      <c r="D33" s="43"/>
      <c r="E33" s="151"/>
      <c r="F33" s="152"/>
      <c r="G33" s="46"/>
      <c r="H33" s="25"/>
      <c r="I33" s="44"/>
      <c r="J33" s="26"/>
      <c r="K33" s="47"/>
      <c r="L33" s="36"/>
      <c r="M33" s="37"/>
      <c r="N33" s="38"/>
      <c r="O33" s="25"/>
      <c r="P33" s="44"/>
      <c r="Q33" s="155"/>
      <c r="R33" s="155"/>
      <c r="S33" s="29"/>
      <c r="T33" s="39"/>
      <c r="U33" s="28"/>
      <c r="V33" s="29"/>
      <c r="W33" s="30"/>
      <c r="X33" s="28"/>
      <c r="Y33" s="42"/>
      <c r="Z33" s="266"/>
      <c r="AA33" s="42"/>
      <c r="AB33" s="42"/>
      <c r="AC33" s="42"/>
      <c r="AD33" s="29"/>
    </row>
    <row r="34" spans="1:31" x14ac:dyDescent="0.35">
      <c r="A34" s="4"/>
      <c r="B34" s="4"/>
      <c r="C34" s="4"/>
      <c r="D34" s="4"/>
      <c r="E34" s="4"/>
      <c r="F34" s="41"/>
      <c r="G34" s="4"/>
      <c r="H34" s="4"/>
      <c r="I34" s="4"/>
      <c r="J34" s="4"/>
      <c r="K34" s="4"/>
      <c r="L34" s="4"/>
      <c r="M34" s="4"/>
      <c r="N34" s="4"/>
      <c r="O34" s="50"/>
      <c r="P34" s="51"/>
      <c r="Q34" s="50"/>
      <c r="R34" s="50"/>
      <c r="S34" s="50"/>
      <c r="T34" s="52">
        <f>SUM(T10:T33)</f>
        <v>476063265.98272723</v>
      </c>
      <c r="U34" s="52">
        <f>SUM(U11:U33)</f>
        <v>48146326.598272726</v>
      </c>
      <c r="V34" s="52">
        <f>SUM(V11:V33)</f>
        <v>-47156326.598272726</v>
      </c>
      <c r="W34" s="52">
        <f>SUM(W11:W33)</f>
        <v>519709592.58099997</v>
      </c>
      <c r="X34" s="52">
        <f>SUM(X10:X33)</f>
        <v>428456939.38445455</v>
      </c>
      <c r="Y34" s="53">
        <f t="shared" ref="Y34:AD34" si="6">SUM(Y11:Y33)</f>
        <v>97297298</v>
      </c>
      <c r="Z34" s="53">
        <f t="shared" si="6"/>
        <v>109955798</v>
      </c>
      <c r="AA34" s="53">
        <f t="shared" si="6"/>
        <v>0</v>
      </c>
      <c r="AB34" s="53">
        <f t="shared" si="6"/>
        <v>12658500</v>
      </c>
      <c r="AC34" s="53">
        <f t="shared" si="6"/>
        <v>109955798</v>
      </c>
      <c r="AD34" s="52">
        <f t="shared" si="6"/>
        <v>0</v>
      </c>
    </row>
    <row r="35" spans="1:31" x14ac:dyDescent="0.35">
      <c r="AC35" s="67"/>
    </row>
    <row r="36" spans="1:31" x14ac:dyDescent="0.35">
      <c r="A36" s="55"/>
      <c r="B36" s="55"/>
      <c r="C36" s="55"/>
      <c r="D36" s="55"/>
      <c r="E36" s="55"/>
      <c r="F36" s="55"/>
      <c r="G36" s="93"/>
      <c r="H36" s="55"/>
      <c r="I36" s="55"/>
      <c r="J36" s="58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238"/>
      <c r="Y36" s="55" t="s">
        <v>500</v>
      </c>
      <c r="Z36" s="55"/>
      <c r="AA36" s="55"/>
      <c r="AB36" s="55"/>
      <c r="AC36" s="55"/>
      <c r="AD36" s="58"/>
      <c r="AE36" s="57"/>
    </row>
    <row r="37" spans="1:31" x14ac:dyDescent="0.35">
      <c r="A37" s="239" t="s">
        <v>193</v>
      </c>
      <c r="B37" s="76"/>
      <c r="C37" s="55"/>
      <c r="D37" s="55"/>
      <c r="G37" s="93"/>
      <c r="H37" s="76" t="s">
        <v>193</v>
      </c>
      <c r="J37" s="240"/>
      <c r="K37" s="76"/>
      <c r="L37" s="76"/>
      <c r="M37" s="76"/>
      <c r="O37" s="55"/>
      <c r="P37" s="55"/>
      <c r="Q37" s="76" t="s">
        <v>194</v>
      </c>
      <c r="R37" s="55"/>
      <c r="S37" s="55"/>
      <c r="T37" s="55"/>
      <c r="U37" s="55"/>
      <c r="V37" s="55"/>
      <c r="W37" s="55"/>
      <c r="X37" s="55"/>
      <c r="Y37" s="241" t="s">
        <v>195</v>
      </c>
      <c r="Z37" s="241"/>
      <c r="AA37" s="55"/>
      <c r="AB37" s="55"/>
      <c r="AC37" s="55"/>
      <c r="AD37" s="58"/>
      <c r="AE37" s="57"/>
    </row>
    <row r="38" spans="1:31" x14ac:dyDescent="0.35">
      <c r="A38" s="76" t="s">
        <v>207</v>
      </c>
      <c r="B38" s="76"/>
      <c r="C38" s="55"/>
      <c r="D38" s="55"/>
      <c r="G38" s="93"/>
      <c r="H38" s="76" t="s">
        <v>236</v>
      </c>
      <c r="J38" s="76"/>
      <c r="K38" s="76"/>
      <c r="L38" s="76"/>
      <c r="M38" s="76"/>
      <c r="O38" s="55"/>
      <c r="P38" s="55"/>
      <c r="Q38" s="76" t="s">
        <v>208</v>
      </c>
      <c r="R38" s="55"/>
      <c r="S38" s="55"/>
      <c r="T38" s="55"/>
      <c r="U38" s="55"/>
      <c r="V38" s="55"/>
      <c r="W38" s="55"/>
      <c r="X38" s="55"/>
      <c r="Y38" s="241" t="s">
        <v>196</v>
      </c>
      <c r="Z38" s="241"/>
      <c r="AA38" s="55"/>
      <c r="AB38" s="55"/>
      <c r="AC38" s="55"/>
      <c r="AD38" s="55"/>
      <c r="AE38" s="57"/>
    </row>
    <row r="39" spans="1:31" x14ac:dyDescent="0.35">
      <c r="A39" s="76"/>
      <c r="B39" s="76"/>
      <c r="C39" s="55"/>
      <c r="D39" s="55"/>
      <c r="G39" s="93"/>
      <c r="H39" s="76"/>
      <c r="J39" s="76"/>
      <c r="K39" s="76"/>
      <c r="L39" s="76"/>
      <c r="M39" s="76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241"/>
      <c r="Z39" s="241"/>
      <c r="AA39" s="55"/>
      <c r="AB39" s="55"/>
      <c r="AC39" s="55"/>
      <c r="AD39" s="55"/>
      <c r="AE39" s="57"/>
    </row>
    <row r="40" spans="1:31" x14ac:dyDescent="0.35">
      <c r="A40" s="76"/>
      <c r="B40" s="76"/>
      <c r="C40" s="55"/>
      <c r="D40" s="55"/>
      <c r="G40" s="93"/>
      <c r="H40" s="76"/>
      <c r="J40" s="76"/>
      <c r="K40" s="76"/>
      <c r="L40" s="76"/>
      <c r="M40" s="76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241"/>
      <c r="Z40" s="241"/>
      <c r="AA40" s="55"/>
      <c r="AB40" s="55"/>
      <c r="AC40" s="55"/>
      <c r="AD40" s="55"/>
      <c r="AE40" s="57"/>
    </row>
    <row r="41" spans="1:31" x14ac:dyDescent="0.35">
      <c r="A41" s="242"/>
      <c r="B41" s="76"/>
      <c r="C41" s="55"/>
      <c r="D41" s="55"/>
      <c r="G41" s="93"/>
      <c r="H41" s="243"/>
      <c r="J41" s="243"/>
      <c r="K41" s="243"/>
      <c r="L41" s="243"/>
      <c r="M41" s="243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244"/>
      <c r="Z41" s="244"/>
      <c r="AA41" s="55"/>
      <c r="AB41" s="55"/>
      <c r="AC41" s="55"/>
      <c r="AD41" s="55"/>
      <c r="AE41" s="57"/>
    </row>
    <row r="42" spans="1:31" x14ac:dyDescent="0.35">
      <c r="A42" s="245"/>
      <c r="B42" s="76"/>
      <c r="C42" s="55"/>
      <c r="D42" s="55"/>
      <c r="G42" s="93"/>
      <c r="H42" s="76"/>
      <c r="J42" s="76"/>
      <c r="K42" s="76"/>
      <c r="L42" s="76"/>
      <c r="M42" s="76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241"/>
      <c r="Z42" s="241"/>
      <c r="AA42" s="55"/>
      <c r="AB42" s="55"/>
      <c r="AE42" s="57"/>
    </row>
    <row r="43" spans="1:31" x14ac:dyDescent="0.35">
      <c r="A43" s="55" t="s">
        <v>490</v>
      </c>
      <c r="B43" s="55"/>
      <c r="C43" s="55"/>
      <c r="D43" s="55"/>
      <c r="G43" s="93"/>
      <c r="H43" s="55" t="s">
        <v>491</v>
      </c>
      <c r="J43" s="55"/>
      <c r="K43" s="55"/>
      <c r="L43" s="55"/>
      <c r="M43" s="55"/>
      <c r="O43" s="55"/>
      <c r="P43" s="55"/>
      <c r="Q43" s="55" t="s">
        <v>492</v>
      </c>
      <c r="R43" s="55"/>
      <c r="S43" s="55"/>
      <c r="T43" s="55"/>
      <c r="U43" s="55"/>
      <c r="V43" s="55"/>
      <c r="W43" s="55"/>
      <c r="X43" s="55"/>
      <c r="Y43" s="55" t="s">
        <v>489</v>
      </c>
      <c r="Z43" s="55"/>
      <c r="AA43" s="55"/>
      <c r="AB43" s="55"/>
      <c r="AE43" s="57"/>
    </row>
  </sheetData>
  <mergeCells count="14">
    <mergeCell ref="A6:A7"/>
    <mergeCell ref="B6:B7"/>
    <mergeCell ref="C6:C7"/>
    <mergeCell ref="D6:D7"/>
    <mergeCell ref="E6:I6"/>
    <mergeCell ref="AD6:AD7"/>
    <mergeCell ref="F8:G8"/>
    <mergeCell ref="K6:M6"/>
    <mergeCell ref="N6:P6"/>
    <mergeCell ref="Q6:S6"/>
    <mergeCell ref="T6:W6"/>
    <mergeCell ref="X6:X7"/>
    <mergeCell ref="Y6:AC6"/>
    <mergeCell ref="J6:J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D108B-B716-4D78-9D52-92BB0A0AEFE2}">
  <dimension ref="A1:AG43"/>
  <sheetViews>
    <sheetView topLeftCell="P24" workbookViewId="0">
      <selection activeCell="P24" sqref="A1:XFD1048576"/>
    </sheetView>
  </sheetViews>
  <sheetFormatPr defaultRowHeight="14.5" x14ac:dyDescent="0.35"/>
  <cols>
    <col min="1" max="1" width="5" customWidth="1"/>
    <col min="2" max="2" width="8" customWidth="1"/>
    <col min="3" max="3" width="14.81640625" customWidth="1"/>
    <col min="4" max="4" width="13.81640625" customWidth="1"/>
    <col min="5" max="5" width="33.90625" customWidth="1"/>
    <col min="6" max="6" width="9.26953125" customWidth="1"/>
    <col min="7" max="7" width="10.1796875" customWidth="1"/>
    <col min="8" max="8" width="57.08984375" customWidth="1"/>
    <col min="9" max="9" width="13.81640625" customWidth="1"/>
    <col min="10" max="10" width="14.36328125" customWidth="1"/>
    <col min="11" max="11" width="38.90625" customWidth="1"/>
    <col min="12" max="12" width="10.453125" customWidth="1"/>
    <col min="13" max="13" width="11.36328125" customWidth="1"/>
    <col min="14" max="14" width="17.90625" customWidth="1"/>
    <col min="15" max="15" width="72.90625" customWidth="1"/>
    <col min="16" max="16" width="10.90625" customWidth="1"/>
    <col min="17" max="18" width="10.453125" hidden="1" customWidth="1"/>
    <col min="19" max="19" width="12.36328125" hidden="1" customWidth="1"/>
    <col min="20" max="20" width="11.90625" hidden="1" customWidth="1"/>
    <col min="21" max="22" width="11.54296875" hidden="1" customWidth="1"/>
    <col min="23" max="23" width="14" hidden="1" customWidth="1"/>
    <col min="24" max="24" width="13.54296875" customWidth="1"/>
    <col min="25" max="25" width="12" customWidth="1"/>
    <col min="26" max="26" width="13.54296875" customWidth="1"/>
    <col min="27" max="27" width="12.36328125" bestFit="1" customWidth="1"/>
    <col min="28" max="28" width="12" bestFit="1" customWidth="1"/>
    <col min="29" max="29" width="13.54296875" bestFit="1" customWidth="1"/>
    <col min="30" max="30" width="7.6328125" customWidth="1"/>
    <col min="31" max="31" width="14" customWidth="1"/>
  </cols>
  <sheetData>
    <row r="1" spans="1:33" x14ac:dyDescent="0.35">
      <c r="B1" s="31" t="s">
        <v>486</v>
      </c>
      <c r="C1" s="32"/>
      <c r="D1" s="32"/>
    </row>
    <row r="2" spans="1:33" x14ac:dyDescent="0.35">
      <c r="B2" s="31" t="s">
        <v>466</v>
      </c>
      <c r="C2" s="32"/>
      <c r="D2" s="32" t="s">
        <v>467</v>
      </c>
      <c r="G2" s="54"/>
    </row>
    <row r="3" spans="1:33" x14ac:dyDescent="0.35">
      <c r="B3" s="31" t="s">
        <v>468</v>
      </c>
      <c r="C3" s="32"/>
      <c r="D3" s="32" t="s">
        <v>469</v>
      </c>
      <c r="G3" s="54"/>
      <c r="AA3" s="67"/>
    </row>
    <row r="4" spans="1:33" x14ac:dyDescent="0.35">
      <c r="B4" s="31" t="s">
        <v>470</v>
      </c>
      <c r="C4" s="32"/>
      <c r="D4" s="32" t="s">
        <v>503</v>
      </c>
      <c r="G4" s="54"/>
      <c r="AA4" s="67"/>
    </row>
    <row r="5" spans="1:33" ht="15" thickBot="1" x14ac:dyDescent="0.4">
      <c r="B5" s="31" t="s">
        <v>497</v>
      </c>
      <c r="D5" s="32" t="s">
        <v>504</v>
      </c>
    </row>
    <row r="6" spans="1:33" s="19" customFormat="1" ht="23.15" customHeight="1" x14ac:dyDescent="0.35">
      <c r="A6" s="439" t="s">
        <v>26</v>
      </c>
      <c r="B6" s="441" t="s">
        <v>52</v>
      </c>
      <c r="C6" s="441" t="s">
        <v>221</v>
      </c>
      <c r="D6" s="441" t="s">
        <v>222</v>
      </c>
      <c r="E6" s="443" t="s">
        <v>41</v>
      </c>
      <c r="F6" s="444"/>
      <c r="G6" s="444"/>
      <c r="H6" s="444"/>
      <c r="I6" s="445"/>
      <c r="J6" s="453" t="s">
        <v>27</v>
      </c>
      <c r="K6" s="450" t="s">
        <v>28</v>
      </c>
      <c r="L6" s="451"/>
      <c r="M6" s="452"/>
      <c r="N6" s="443" t="s">
        <v>36</v>
      </c>
      <c r="O6" s="444"/>
      <c r="P6" s="445"/>
      <c r="Q6" s="450" t="s">
        <v>29</v>
      </c>
      <c r="R6" s="451"/>
      <c r="S6" s="452"/>
      <c r="T6" s="453" t="s">
        <v>60</v>
      </c>
      <c r="U6" s="453"/>
      <c r="V6" s="453"/>
      <c r="W6" s="453"/>
      <c r="X6" s="441" t="s">
        <v>78</v>
      </c>
      <c r="Y6" s="443" t="s">
        <v>61</v>
      </c>
      <c r="Z6" s="444"/>
      <c r="AA6" s="444"/>
      <c r="AB6" s="444"/>
      <c r="AC6" s="445"/>
      <c r="AD6" s="441" t="s">
        <v>217</v>
      </c>
      <c r="AE6" s="446" t="s">
        <v>31</v>
      </c>
    </row>
    <row r="7" spans="1:33" s="19" customFormat="1" ht="46" x14ac:dyDescent="0.35">
      <c r="A7" s="440"/>
      <c r="B7" s="442"/>
      <c r="C7" s="442"/>
      <c r="D7" s="442"/>
      <c r="E7" s="332" t="s">
        <v>67</v>
      </c>
      <c r="F7" s="332" t="s">
        <v>68</v>
      </c>
      <c r="G7" s="331" t="s">
        <v>108</v>
      </c>
      <c r="H7" s="331" t="s">
        <v>51</v>
      </c>
      <c r="I7" s="331" t="s">
        <v>53</v>
      </c>
      <c r="J7" s="454"/>
      <c r="K7" s="334" t="s">
        <v>32</v>
      </c>
      <c r="L7" s="334" t="s">
        <v>33</v>
      </c>
      <c r="M7" s="333" t="s">
        <v>56</v>
      </c>
      <c r="N7" s="333" t="s">
        <v>37</v>
      </c>
      <c r="O7" s="333" t="s">
        <v>51</v>
      </c>
      <c r="P7" s="333" t="s">
        <v>38</v>
      </c>
      <c r="Q7" s="334" t="s">
        <v>34</v>
      </c>
      <c r="R7" s="334" t="s">
        <v>35</v>
      </c>
      <c r="S7" s="332" t="s">
        <v>81</v>
      </c>
      <c r="T7" s="332" t="s">
        <v>82</v>
      </c>
      <c r="U7" s="332" t="s">
        <v>83</v>
      </c>
      <c r="V7" s="332" t="s">
        <v>163</v>
      </c>
      <c r="W7" s="332" t="s">
        <v>43</v>
      </c>
      <c r="X7" s="442"/>
      <c r="Y7" s="332" t="s">
        <v>30</v>
      </c>
      <c r="Z7" s="332" t="s">
        <v>62</v>
      </c>
      <c r="AA7" s="332" t="s">
        <v>63</v>
      </c>
      <c r="AB7" s="332" t="s">
        <v>64</v>
      </c>
      <c r="AC7" s="332" t="s">
        <v>65</v>
      </c>
      <c r="AD7" s="442"/>
      <c r="AE7" s="447"/>
      <c r="AG7" s="19" t="s">
        <v>485</v>
      </c>
    </row>
    <row r="8" spans="1:33" s="89" customFormat="1" x14ac:dyDescent="0.35">
      <c r="A8" s="264">
        <v>1</v>
      </c>
      <c r="B8" s="264">
        <v>2</v>
      </c>
      <c r="C8" s="264">
        <v>3</v>
      </c>
      <c r="D8" s="264">
        <v>4</v>
      </c>
      <c r="E8" s="264">
        <v>5</v>
      </c>
      <c r="F8" s="448">
        <v>6</v>
      </c>
      <c r="G8" s="449"/>
      <c r="H8" s="264">
        <v>7</v>
      </c>
      <c r="I8" s="264">
        <v>8</v>
      </c>
      <c r="J8" s="264">
        <v>9</v>
      </c>
      <c r="K8" s="264">
        <v>10</v>
      </c>
      <c r="L8" s="264">
        <v>11</v>
      </c>
      <c r="M8" s="264">
        <v>12</v>
      </c>
      <c r="N8" s="264">
        <v>13</v>
      </c>
      <c r="O8" s="264">
        <v>14</v>
      </c>
      <c r="P8" s="264">
        <v>15</v>
      </c>
      <c r="Q8" s="264">
        <v>14</v>
      </c>
      <c r="R8" s="264">
        <v>15</v>
      </c>
      <c r="S8" s="264">
        <v>16</v>
      </c>
      <c r="T8" s="264">
        <v>17</v>
      </c>
      <c r="U8" s="264">
        <v>18</v>
      </c>
      <c r="V8" s="264">
        <v>19</v>
      </c>
      <c r="W8" s="264">
        <v>20</v>
      </c>
      <c r="X8" s="264">
        <v>16</v>
      </c>
      <c r="Y8" s="264">
        <v>17</v>
      </c>
      <c r="Z8" s="264">
        <v>18</v>
      </c>
      <c r="AA8" s="264">
        <v>19</v>
      </c>
      <c r="AB8" s="264" t="s">
        <v>505</v>
      </c>
      <c r="AC8" s="264" t="s">
        <v>506</v>
      </c>
      <c r="AD8" s="264">
        <v>22</v>
      </c>
      <c r="AE8" s="264">
        <v>23</v>
      </c>
    </row>
    <row r="9" spans="1:33" s="89" customFormat="1" x14ac:dyDescent="0.35">
      <c r="A9" s="335"/>
      <c r="B9" s="335"/>
      <c r="C9" s="295"/>
      <c r="D9" s="335"/>
      <c r="E9" s="336" t="s">
        <v>484</v>
      </c>
      <c r="F9" s="337"/>
      <c r="G9" s="335"/>
      <c r="H9" s="338"/>
      <c r="I9" s="295"/>
      <c r="J9" s="295"/>
      <c r="K9" s="330"/>
      <c r="L9" s="330"/>
      <c r="M9" s="330"/>
      <c r="N9" s="330"/>
      <c r="O9" s="330"/>
      <c r="P9" s="330"/>
      <c r="Q9" s="330"/>
      <c r="R9" s="330"/>
      <c r="S9" s="330"/>
      <c r="T9" s="330"/>
      <c r="U9" s="330"/>
      <c r="V9" s="330"/>
      <c r="W9" s="330"/>
      <c r="X9" s="330"/>
      <c r="Y9" s="330"/>
      <c r="Z9" s="330"/>
      <c r="AA9" s="330"/>
      <c r="AB9" s="330"/>
      <c r="AC9" s="330"/>
      <c r="AD9" s="330"/>
      <c r="AE9" s="330"/>
    </row>
    <row r="10" spans="1:33" s="89" customFormat="1" x14ac:dyDescent="0.35">
      <c r="A10" s="296">
        <f>RO!A11</f>
        <v>1</v>
      </c>
      <c r="B10" s="297" t="str">
        <f>RO!B11</f>
        <v>Cianjur</v>
      </c>
      <c r="C10" s="298" t="s">
        <v>135</v>
      </c>
      <c r="D10" s="297" t="s">
        <v>476</v>
      </c>
      <c r="E10" s="299" t="str">
        <f>RO!C11</f>
        <v>Tanah Pek. Blok Cidamar Cidaun </v>
      </c>
      <c r="F10" s="300">
        <f>RO!D11</f>
        <v>570</v>
      </c>
      <c r="G10" s="301"/>
      <c r="H10" s="302" t="s">
        <v>478</v>
      </c>
      <c r="I10" s="303" t="s">
        <v>479</v>
      </c>
      <c r="J10" s="304" t="s">
        <v>477</v>
      </c>
      <c r="K10" s="316">
        <f>RO!G11</f>
        <v>0</v>
      </c>
      <c r="L10" s="317"/>
      <c r="M10" s="318" t="s">
        <v>120</v>
      </c>
      <c r="N10" s="319" t="str">
        <f>RO!E11</f>
        <v>Abdul Gofar</v>
      </c>
      <c r="O10" s="320" t="s">
        <v>499</v>
      </c>
      <c r="P10" s="321" t="s">
        <v>90</v>
      </c>
      <c r="Q10" s="322">
        <f>RO!H11</f>
        <v>44684</v>
      </c>
      <c r="R10" s="322">
        <f>RO!I11</f>
        <v>45048</v>
      </c>
      <c r="S10" s="320" t="s">
        <v>91</v>
      </c>
      <c r="T10" s="39">
        <f>RO!J11</f>
        <v>4500000</v>
      </c>
      <c r="U10" s="305">
        <f>T10*10%</f>
        <v>450000</v>
      </c>
      <c r="V10" s="306">
        <f>(T10*10%)*(-1)</f>
        <v>-450000</v>
      </c>
      <c r="W10" s="307">
        <f>T10+U10</f>
        <v>4950000</v>
      </c>
      <c r="X10" s="305">
        <f>T10+V10</f>
        <v>4050000</v>
      </c>
      <c r="Y10" s="330"/>
      <c r="Z10" s="330"/>
      <c r="AA10" s="330"/>
      <c r="AB10" s="306">
        <f>Z10+AA10</f>
        <v>0</v>
      </c>
      <c r="AC10" s="306">
        <f>AB10</f>
        <v>0</v>
      </c>
      <c r="AD10" s="311">
        <f>AC10/X10*100</f>
        <v>0</v>
      </c>
      <c r="AE10" s="330"/>
    </row>
    <row r="11" spans="1:33" s="89" customFormat="1" x14ac:dyDescent="0.35">
      <c r="A11" s="308">
        <f>RO!A12</f>
        <v>2</v>
      </c>
      <c r="B11" s="309" t="str">
        <f>RO!B12</f>
        <v>Cianjur</v>
      </c>
      <c r="C11" s="306" t="s">
        <v>135</v>
      </c>
      <c r="D11" s="309" t="s">
        <v>223</v>
      </c>
      <c r="E11" s="310" t="str">
        <f>RO!C12</f>
        <v>Pekarangan RD. KRPH Pacet (Lanbow)</v>
      </c>
      <c r="F11" s="311">
        <f>RO!D12</f>
        <v>980</v>
      </c>
      <c r="G11" s="312">
        <v>45</v>
      </c>
      <c r="H11" s="313" t="s">
        <v>224</v>
      </c>
      <c r="I11" s="314" t="s">
        <v>138</v>
      </c>
      <c r="J11" s="315" t="s">
        <v>89</v>
      </c>
      <c r="K11" s="316" t="str">
        <f>RO!G12</f>
        <v>01/Perj-PHT/Cjr/II/2023</v>
      </c>
      <c r="L11" s="317"/>
      <c r="M11" s="318" t="s">
        <v>120</v>
      </c>
      <c r="N11" s="319" t="str">
        <f>RO!E12</f>
        <v>Faisal.P</v>
      </c>
      <c r="O11" s="320" t="s">
        <v>153</v>
      </c>
      <c r="P11" s="321" t="s">
        <v>90</v>
      </c>
      <c r="Q11" s="322">
        <f>RO!H12</f>
        <v>44914</v>
      </c>
      <c r="R11" s="322">
        <f>RO!I12</f>
        <v>45279</v>
      </c>
      <c r="S11" s="320" t="s">
        <v>91</v>
      </c>
      <c r="T11" s="39">
        <f>RO!J12</f>
        <v>22275000</v>
      </c>
      <c r="U11" s="305">
        <f>T11*10%</f>
        <v>2227500</v>
      </c>
      <c r="V11" s="306">
        <f t="shared" ref="V11:V31" si="0">(T11*10%)*(-1)</f>
        <v>-2227500</v>
      </c>
      <c r="W11" s="307">
        <f t="shared" ref="W11:W31" si="1">T11+U11</f>
        <v>24502500</v>
      </c>
      <c r="X11" s="305">
        <f t="shared" ref="X11:X31" si="2">T11+V11</f>
        <v>20047500</v>
      </c>
      <c r="Y11" s="306">
        <v>12658500</v>
      </c>
      <c r="Z11" s="306">
        <v>12658500</v>
      </c>
      <c r="AA11" s="306"/>
      <c r="AB11" s="306">
        <f>Z11+AA11</f>
        <v>12658500</v>
      </c>
      <c r="AC11" s="306">
        <f t="shared" ref="AC11:AC32" si="3">AB11</f>
        <v>12658500</v>
      </c>
      <c r="AD11" s="311">
        <f t="shared" ref="AD11:AD34" si="4">AC11/X11*100</f>
        <v>63.142536475869804</v>
      </c>
      <c r="AE11" s="320"/>
    </row>
    <row r="12" spans="1:33" s="89" customFormat="1" x14ac:dyDescent="0.35">
      <c r="A12" s="323">
        <f>RO!A13</f>
        <v>3</v>
      </c>
      <c r="B12" s="324" t="str">
        <f>RO!B13</f>
        <v>Cianjur</v>
      </c>
      <c r="C12" s="62" t="s">
        <v>135</v>
      </c>
      <c r="D12" s="324" t="s">
        <v>225</v>
      </c>
      <c r="E12" s="88" t="str">
        <f>RO!C13</f>
        <v>Tapek &amp; Bangunan Eks RD KTU (Kantor Notaris)</v>
      </c>
      <c r="F12" s="325">
        <f>RO!D13</f>
        <v>58.89</v>
      </c>
      <c r="G12" s="77">
        <v>47.636399999999995</v>
      </c>
      <c r="H12" s="78" t="s">
        <v>136</v>
      </c>
      <c r="I12" s="79">
        <v>3849165</v>
      </c>
      <c r="J12" s="80" t="s">
        <v>109</v>
      </c>
      <c r="K12" s="326">
        <f>RO!G13</f>
        <v>0</v>
      </c>
      <c r="L12" s="327"/>
      <c r="M12" s="82" t="s">
        <v>120</v>
      </c>
      <c r="N12" s="328" t="str">
        <f>RO!E13</f>
        <v>Riama Luciana S</v>
      </c>
      <c r="O12" s="78" t="s">
        <v>140</v>
      </c>
      <c r="P12" s="79" t="s">
        <v>90</v>
      </c>
      <c r="Q12" s="329">
        <f>RO!H13</f>
        <v>44651</v>
      </c>
      <c r="R12" s="329">
        <f>RO!I13</f>
        <v>45016</v>
      </c>
      <c r="S12" s="86" t="s">
        <v>91</v>
      </c>
      <c r="T12" s="39">
        <f>RO!J13</f>
        <v>24750000</v>
      </c>
      <c r="U12" s="85">
        <f>T12*10%</f>
        <v>2475000</v>
      </c>
      <c r="V12" s="306">
        <f t="shared" si="0"/>
        <v>-2475000</v>
      </c>
      <c r="W12" s="307">
        <f t="shared" si="1"/>
        <v>27225000</v>
      </c>
      <c r="X12" s="305">
        <f t="shared" si="2"/>
        <v>22275000</v>
      </c>
      <c r="Y12" s="62"/>
      <c r="Z12" s="62"/>
      <c r="AA12" s="62">
        <v>25225225</v>
      </c>
      <c r="AB12" s="62">
        <f>Z12+AA12</f>
        <v>25225225</v>
      </c>
      <c r="AC12" s="306">
        <f t="shared" si="3"/>
        <v>25225225</v>
      </c>
      <c r="AD12" s="311">
        <f t="shared" si="4"/>
        <v>113.24455667789002</v>
      </c>
      <c r="AE12" s="86"/>
    </row>
    <row r="13" spans="1:33" s="89" customFormat="1" x14ac:dyDescent="0.35">
      <c r="A13" s="323">
        <f>RO!A14</f>
        <v>4</v>
      </c>
      <c r="B13" s="324" t="str">
        <f>RO!B14</f>
        <v>Cianjur</v>
      </c>
      <c r="C13" s="62" t="s">
        <v>135</v>
      </c>
      <c r="D13" s="324" t="s">
        <v>225</v>
      </c>
      <c r="E13" s="88" t="str">
        <f>RO!C14</f>
        <v>Tapek &amp; Bangunan Eks RD KTU (Warung )</v>
      </c>
      <c r="F13" s="325">
        <f>RO!D14</f>
        <v>21</v>
      </c>
      <c r="G13" s="77">
        <v>0</v>
      </c>
      <c r="H13" s="78" t="s">
        <v>136</v>
      </c>
      <c r="I13" s="79">
        <v>3849165</v>
      </c>
      <c r="J13" s="80" t="s">
        <v>110</v>
      </c>
      <c r="K13" s="326">
        <f>RO!G14</f>
        <v>0</v>
      </c>
      <c r="L13" s="327"/>
      <c r="M13" s="82" t="s">
        <v>120</v>
      </c>
      <c r="N13" s="328" t="str">
        <f>RO!E14</f>
        <v>Dede Suherlan</v>
      </c>
      <c r="O13" s="78" t="s">
        <v>145</v>
      </c>
      <c r="P13" s="79" t="s">
        <v>90</v>
      </c>
      <c r="Q13" s="329">
        <f>RO!H14</f>
        <v>44803</v>
      </c>
      <c r="R13" s="329">
        <f>RO!I14</f>
        <v>45168</v>
      </c>
      <c r="S13" s="86" t="s">
        <v>91</v>
      </c>
      <c r="T13" s="39">
        <f>RO!J14</f>
        <v>4950000</v>
      </c>
      <c r="U13" s="85">
        <f t="shared" ref="U13:U31" si="5">T13*10%</f>
        <v>495000</v>
      </c>
      <c r="V13" s="306">
        <f t="shared" si="0"/>
        <v>-495000</v>
      </c>
      <c r="W13" s="307">
        <f t="shared" si="1"/>
        <v>5445000</v>
      </c>
      <c r="X13" s="305">
        <f t="shared" si="2"/>
        <v>4455000</v>
      </c>
      <c r="Y13" s="62"/>
      <c r="Z13" s="62"/>
      <c r="AA13" s="62"/>
      <c r="AB13" s="62">
        <v>0</v>
      </c>
      <c r="AC13" s="306">
        <f t="shared" si="3"/>
        <v>0</v>
      </c>
      <c r="AD13" s="311">
        <f t="shared" si="4"/>
        <v>0</v>
      </c>
      <c r="AE13" s="86"/>
    </row>
    <row r="14" spans="1:33" s="89" customFormat="1" x14ac:dyDescent="0.35">
      <c r="A14" s="323">
        <f>RO!A15</f>
        <v>5</v>
      </c>
      <c r="B14" s="324" t="str">
        <f>RO!B15</f>
        <v>Cianjur</v>
      </c>
      <c r="C14" s="62" t="s">
        <v>135</v>
      </c>
      <c r="D14" s="324" t="s">
        <v>225</v>
      </c>
      <c r="E14" s="88" t="str">
        <f>RO!C15</f>
        <v>Tapek &amp; Bangunan Eks RD KTU (Warung Somad)</v>
      </c>
      <c r="F14" s="325">
        <f>RO!D15</f>
        <v>43.4</v>
      </c>
      <c r="G14" s="77">
        <v>0</v>
      </c>
      <c r="H14" s="78" t="s">
        <v>136</v>
      </c>
      <c r="I14" s="79">
        <v>3849165</v>
      </c>
      <c r="J14" s="80" t="s">
        <v>110</v>
      </c>
      <c r="K14" s="326">
        <f>RO!G15</f>
        <v>0</v>
      </c>
      <c r="L14" s="327"/>
      <c r="M14" s="82" t="s">
        <v>120</v>
      </c>
      <c r="N14" s="328" t="str">
        <f>RO!E15</f>
        <v>Somad Supyandi</v>
      </c>
      <c r="O14" s="78" t="s">
        <v>142</v>
      </c>
      <c r="P14" s="79" t="s">
        <v>90</v>
      </c>
      <c r="Q14" s="329">
        <f>RO!H15</f>
        <v>44725</v>
      </c>
      <c r="R14" s="329">
        <f>RO!I15</f>
        <v>45090</v>
      </c>
      <c r="S14" s="86" t="s">
        <v>91</v>
      </c>
      <c r="T14" s="39">
        <f>RO!J15</f>
        <v>8415000</v>
      </c>
      <c r="U14" s="85">
        <f t="shared" si="5"/>
        <v>841500</v>
      </c>
      <c r="V14" s="306">
        <f t="shared" si="0"/>
        <v>-841500</v>
      </c>
      <c r="W14" s="307">
        <f t="shared" si="1"/>
        <v>9256500</v>
      </c>
      <c r="X14" s="305">
        <f t="shared" si="2"/>
        <v>7573500</v>
      </c>
      <c r="Y14" s="62"/>
      <c r="Z14" s="62"/>
      <c r="AA14" s="62"/>
      <c r="AB14" s="62">
        <f t="shared" ref="AB14:AB32" si="6">Z14+AA14</f>
        <v>0</v>
      </c>
      <c r="AC14" s="306">
        <f t="shared" si="3"/>
        <v>0</v>
      </c>
      <c r="AD14" s="311">
        <f t="shared" si="4"/>
        <v>0</v>
      </c>
      <c r="AE14" s="86"/>
    </row>
    <row r="15" spans="1:33" s="89" customFormat="1" x14ac:dyDescent="0.35">
      <c r="A15" s="323">
        <f>RO!A16</f>
        <v>6</v>
      </c>
      <c r="B15" s="324" t="str">
        <f>RO!B16</f>
        <v>Cianjur</v>
      </c>
      <c r="C15" s="62" t="s">
        <v>135</v>
      </c>
      <c r="D15" s="324" t="s">
        <v>225</v>
      </c>
      <c r="E15" s="88" t="str">
        <f>RO!C16</f>
        <v>Tapek &amp; Bangunan Eks RD KTU (Loundy)</v>
      </c>
      <c r="F15" s="325">
        <f>RO!D16</f>
        <v>53.141999999999996</v>
      </c>
      <c r="G15" s="77">
        <v>47.639999999999993</v>
      </c>
      <c r="H15" s="78" t="s">
        <v>136</v>
      </c>
      <c r="I15" s="79">
        <v>3849165</v>
      </c>
      <c r="J15" s="80" t="s">
        <v>111</v>
      </c>
      <c r="K15" s="326">
        <f>RO!G16</f>
        <v>0</v>
      </c>
      <c r="L15" s="327"/>
      <c r="M15" s="82" t="s">
        <v>120</v>
      </c>
      <c r="N15" s="328" t="str">
        <f>RO!E16</f>
        <v>Erwin Susilo</v>
      </c>
      <c r="O15" s="78" t="s">
        <v>159</v>
      </c>
      <c r="P15" s="79" t="s">
        <v>90</v>
      </c>
      <c r="Q15" s="329">
        <f>RO!H16</f>
        <v>44773</v>
      </c>
      <c r="R15" s="329">
        <f>RO!I16</f>
        <v>45138</v>
      </c>
      <c r="S15" s="86" t="s">
        <v>91</v>
      </c>
      <c r="T15" s="39">
        <f>RO!J16</f>
        <v>0</v>
      </c>
      <c r="U15" s="85">
        <f t="shared" si="5"/>
        <v>0</v>
      </c>
      <c r="V15" s="306">
        <f t="shared" si="0"/>
        <v>0</v>
      </c>
      <c r="W15" s="307">
        <f t="shared" si="1"/>
        <v>0</v>
      </c>
      <c r="X15" s="305">
        <f t="shared" si="2"/>
        <v>0</v>
      </c>
      <c r="Y15" s="62"/>
      <c r="Z15" s="62"/>
      <c r="AA15" s="62"/>
      <c r="AB15" s="62">
        <v>0</v>
      </c>
      <c r="AC15" s="306">
        <f t="shared" si="3"/>
        <v>0</v>
      </c>
      <c r="AD15" s="347"/>
      <c r="AE15" s="86"/>
    </row>
    <row r="16" spans="1:33" s="89" customFormat="1" x14ac:dyDescent="0.35">
      <c r="A16" s="323">
        <f>RO!A17</f>
        <v>7</v>
      </c>
      <c r="B16" s="324" t="str">
        <f>RO!B17</f>
        <v>Cianjur</v>
      </c>
      <c r="C16" s="62" t="s">
        <v>135</v>
      </c>
      <c r="D16" s="324" t="s">
        <v>225</v>
      </c>
      <c r="E16" s="88" t="str">
        <f>RO!C17</f>
        <v>Tapek &amp; Bangunan Eks RD KTU (DEPOT Madu)</v>
      </c>
      <c r="F16" s="325">
        <f>RO!D17</f>
        <v>46.83</v>
      </c>
      <c r="G16" s="77">
        <v>32.421999999999997</v>
      </c>
      <c r="H16" s="78" t="s">
        <v>136</v>
      </c>
      <c r="I16" s="79">
        <v>3849165</v>
      </c>
      <c r="J16" s="80" t="s">
        <v>110</v>
      </c>
      <c r="K16" s="326">
        <f>RO!G17</f>
        <v>0</v>
      </c>
      <c r="L16" s="327"/>
      <c r="M16" s="82" t="s">
        <v>120</v>
      </c>
      <c r="N16" s="328" t="str">
        <f>RO!E17</f>
        <v>PT. Palawi Resorsis</v>
      </c>
      <c r="O16" s="78" t="s">
        <v>151</v>
      </c>
      <c r="P16" s="79" t="s">
        <v>90</v>
      </c>
      <c r="Q16" s="329">
        <f>RO!H17</f>
        <v>44811</v>
      </c>
      <c r="R16" s="329">
        <f>RO!I17</f>
        <v>45176</v>
      </c>
      <c r="S16" s="86" t="s">
        <v>91</v>
      </c>
      <c r="T16" s="39">
        <f>RO!J17</f>
        <v>24750000</v>
      </c>
      <c r="U16" s="85">
        <f t="shared" si="5"/>
        <v>2475000</v>
      </c>
      <c r="V16" s="306">
        <f t="shared" si="0"/>
        <v>-2475000</v>
      </c>
      <c r="W16" s="307">
        <f t="shared" si="1"/>
        <v>27225000</v>
      </c>
      <c r="X16" s="305">
        <f t="shared" si="2"/>
        <v>22275000</v>
      </c>
      <c r="Y16" s="62"/>
      <c r="Z16" s="62"/>
      <c r="AA16" s="62"/>
      <c r="AB16" s="62">
        <f t="shared" si="6"/>
        <v>0</v>
      </c>
      <c r="AC16" s="306">
        <f t="shared" si="3"/>
        <v>0</v>
      </c>
      <c r="AD16" s="311">
        <f t="shared" si="4"/>
        <v>0</v>
      </c>
      <c r="AE16" s="86"/>
    </row>
    <row r="17" spans="1:31" s="89" customFormat="1" x14ac:dyDescent="0.35">
      <c r="A17" s="323">
        <f>RO!A18</f>
        <v>8</v>
      </c>
      <c r="B17" s="324" t="str">
        <f>RO!B18</f>
        <v>Cianjur</v>
      </c>
      <c r="C17" s="62" t="s">
        <v>135</v>
      </c>
      <c r="D17" s="324" t="s">
        <v>225</v>
      </c>
      <c r="E17" s="88" t="str">
        <f>RO!C18</f>
        <v>Tapek &amp; Bangunan Eks RD KTU (Nasi Goreng)</v>
      </c>
      <c r="F17" s="325">
        <f>RO!D18</f>
        <v>10</v>
      </c>
      <c r="G17" s="77">
        <v>0</v>
      </c>
      <c r="H17" s="78" t="s">
        <v>136</v>
      </c>
      <c r="I17" s="79">
        <v>3849165</v>
      </c>
      <c r="J17" s="80" t="s">
        <v>112</v>
      </c>
      <c r="K17" s="326">
        <f>RO!G18</f>
        <v>0</v>
      </c>
      <c r="L17" s="327"/>
      <c r="M17" s="82" t="s">
        <v>120</v>
      </c>
      <c r="N17" s="328" t="str">
        <f>RO!E18</f>
        <v>Munasik</v>
      </c>
      <c r="O17" s="78" t="s">
        <v>147</v>
      </c>
      <c r="P17" s="79" t="s">
        <v>90</v>
      </c>
      <c r="Q17" s="329">
        <f>RO!H18</f>
        <v>44844</v>
      </c>
      <c r="R17" s="329">
        <f>RO!I18</f>
        <v>45209</v>
      </c>
      <c r="S17" s="86" t="s">
        <v>91</v>
      </c>
      <c r="T17" s="39">
        <f>RO!J18</f>
        <v>2178000</v>
      </c>
      <c r="U17" s="85">
        <f t="shared" si="5"/>
        <v>217800</v>
      </c>
      <c r="V17" s="306">
        <f t="shared" si="0"/>
        <v>-217800</v>
      </c>
      <c r="W17" s="307">
        <f t="shared" si="1"/>
        <v>2395800</v>
      </c>
      <c r="X17" s="305">
        <f t="shared" si="2"/>
        <v>1960200</v>
      </c>
      <c r="Y17" s="62"/>
      <c r="Z17" s="62"/>
      <c r="AA17" s="62"/>
      <c r="AB17" s="62">
        <f t="shared" si="6"/>
        <v>0</v>
      </c>
      <c r="AC17" s="306">
        <f t="shared" si="3"/>
        <v>0</v>
      </c>
      <c r="AD17" s="311">
        <f t="shared" si="4"/>
        <v>0</v>
      </c>
      <c r="AE17" s="86"/>
    </row>
    <row r="18" spans="1:31" x14ac:dyDescent="0.35">
      <c r="A18" s="150">
        <f>RO!A19</f>
        <v>9</v>
      </c>
      <c r="B18" s="43" t="str">
        <f>RO!B19</f>
        <v>Cianjur</v>
      </c>
      <c r="C18" s="42" t="s">
        <v>135</v>
      </c>
      <c r="D18" s="43" t="s">
        <v>225</v>
      </c>
      <c r="E18" s="151" t="str">
        <f>RO!C19</f>
        <v>Tapek &amp; Bangunan Eks RD KTU (Warung jamu)</v>
      </c>
      <c r="F18" s="152">
        <f>RO!D19</f>
        <v>16</v>
      </c>
      <c r="G18" s="46">
        <v>0</v>
      </c>
      <c r="H18" s="25" t="s">
        <v>136</v>
      </c>
      <c r="I18" s="44">
        <v>3849165</v>
      </c>
      <c r="J18" s="26" t="s">
        <v>113</v>
      </c>
      <c r="K18" s="135">
        <f>RO!G19</f>
        <v>0</v>
      </c>
      <c r="L18" s="153"/>
      <c r="M18" s="37" t="s">
        <v>120</v>
      </c>
      <c r="N18" s="154" t="str">
        <f>RO!E19</f>
        <v>Frangky YogI</v>
      </c>
      <c r="O18" s="25" t="s">
        <v>144</v>
      </c>
      <c r="P18" s="44" t="s">
        <v>90</v>
      </c>
      <c r="Q18" s="155">
        <f>RO!H19</f>
        <v>44803</v>
      </c>
      <c r="R18" s="155">
        <f>RO!I19</f>
        <v>45168</v>
      </c>
      <c r="S18" s="29" t="s">
        <v>91</v>
      </c>
      <c r="T18" s="39">
        <f>RO!J19</f>
        <v>3267000</v>
      </c>
      <c r="U18" s="28">
        <f t="shared" si="5"/>
        <v>326700</v>
      </c>
      <c r="V18" s="70">
        <f t="shared" si="0"/>
        <v>-326700</v>
      </c>
      <c r="W18" s="194">
        <f t="shared" si="1"/>
        <v>3593700</v>
      </c>
      <c r="X18" s="193">
        <f t="shared" si="2"/>
        <v>2940300</v>
      </c>
      <c r="Y18" s="42"/>
      <c r="Z18" s="42"/>
      <c r="AA18" s="42"/>
      <c r="AB18" s="42"/>
      <c r="AC18" s="306">
        <f t="shared" si="3"/>
        <v>0</v>
      </c>
      <c r="AD18" s="311">
        <f t="shared" si="4"/>
        <v>0</v>
      </c>
      <c r="AE18" s="29"/>
    </row>
    <row r="19" spans="1:31" x14ac:dyDescent="0.35">
      <c r="A19" s="150">
        <f>RO!A20</f>
        <v>10</v>
      </c>
      <c r="B19" s="43" t="str">
        <f>RO!B20</f>
        <v>Cianjur</v>
      </c>
      <c r="C19" s="42" t="s">
        <v>135</v>
      </c>
      <c r="D19" s="43" t="s">
        <v>225</v>
      </c>
      <c r="E19" s="151" t="str">
        <f>RO!C20</f>
        <v xml:space="preserve"> Tanah Blok Banjarpinang </v>
      </c>
      <c r="F19" s="152">
        <f>RO!D20</f>
        <v>33.5</v>
      </c>
      <c r="G19" s="46">
        <v>0</v>
      </c>
      <c r="H19" s="25" t="s">
        <v>155</v>
      </c>
      <c r="I19" s="45" t="s">
        <v>137</v>
      </c>
      <c r="J19" s="26" t="s">
        <v>114</v>
      </c>
      <c r="K19" s="135">
        <f>RO!G20</f>
        <v>0</v>
      </c>
      <c r="L19" s="153"/>
      <c r="M19" s="37" t="s">
        <v>120</v>
      </c>
      <c r="N19" s="154" t="str">
        <f>RO!E20</f>
        <v>Said Hudri</v>
      </c>
      <c r="O19" s="25" t="s">
        <v>148</v>
      </c>
      <c r="P19" s="44" t="s">
        <v>90</v>
      </c>
      <c r="Q19" s="155">
        <f>RO!H20</f>
        <v>44851</v>
      </c>
      <c r="R19" s="155">
        <f>RO!I20</f>
        <v>45216</v>
      </c>
      <c r="S19" s="29" t="s">
        <v>91</v>
      </c>
      <c r="T19" s="39">
        <f>RO!J20</f>
        <v>6534000</v>
      </c>
      <c r="U19" s="28">
        <f t="shared" si="5"/>
        <v>653400</v>
      </c>
      <c r="V19" s="70">
        <f t="shared" si="0"/>
        <v>-653400</v>
      </c>
      <c r="W19" s="194">
        <f t="shared" si="1"/>
        <v>7187400</v>
      </c>
      <c r="X19" s="193">
        <f t="shared" si="2"/>
        <v>5880600</v>
      </c>
      <c r="Y19" s="42"/>
      <c r="Z19" s="42"/>
      <c r="AA19" s="42"/>
      <c r="AB19" s="42">
        <f t="shared" si="6"/>
        <v>0</v>
      </c>
      <c r="AC19" s="306">
        <f t="shared" si="3"/>
        <v>0</v>
      </c>
      <c r="AD19" s="311">
        <f t="shared" si="4"/>
        <v>0</v>
      </c>
      <c r="AE19" s="29"/>
    </row>
    <row r="20" spans="1:31" x14ac:dyDescent="0.35">
      <c r="A20" s="150">
        <f>RO!A21</f>
        <v>11</v>
      </c>
      <c r="B20" s="43" t="str">
        <f>RO!B21</f>
        <v>Cianjur</v>
      </c>
      <c r="C20" s="42" t="s">
        <v>135</v>
      </c>
      <c r="D20" s="43" t="s">
        <v>226</v>
      </c>
      <c r="E20" s="151" t="str">
        <f>RO!C21</f>
        <v>Eks RD Asper Gede Timur  </v>
      </c>
      <c r="F20" s="152">
        <f>RO!D21</f>
        <v>65.142857142857139</v>
      </c>
      <c r="G20" s="46">
        <v>56</v>
      </c>
      <c r="H20" s="25" t="s">
        <v>154</v>
      </c>
      <c r="I20" s="44">
        <v>3849163</v>
      </c>
      <c r="J20" s="26" t="s">
        <v>89</v>
      </c>
      <c r="K20" s="135">
        <f>RO!G21</f>
        <v>0</v>
      </c>
      <c r="L20" s="153"/>
      <c r="M20" s="37" t="s">
        <v>120</v>
      </c>
      <c r="N20" s="154" t="str">
        <f>RO!E21</f>
        <v xml:space="preserve">Tatang rifai </v>
      </c>
      <c r="O20" s="25" t="s">
        <v>150</v>
      </c>
      <c r="P20" s="44" t="s">
        <v>90</v>
      </c>
      <c r="Q20" s="155">
        <f>RO!H21</f>
        <v>44870</v>
      </c>
      <c r="R20" s="155">
        <f>RO!I21</f>
        <v>45236</v>
      </c>
      <c r="S20" s="29" t="s">
        <v>91</v>
      </c>
      <c r="T20" s="39">
        <f>RO!J21</f>
        <v>6534000</v>
      </c>
      <c r="U20" s="28">
        <f t="shared" si="5"/>
        <v>653400</v>
      </c>
      <c r="V20" s="70">
        <f t="shared" si="0"/>
        <v>-653400</v>
      </c>
      <c r="W20" s="194">
        <f t="shared" si="1"/>
        <v>7187400</v>
      </c>
      <c r="X20" s="193">
        <f t="shared" si="2"/>
        <v>5880600</v>
      </c>
      <c r="Y20" s="42"/>
      <c r="Z20" s="42"/>
      <c r="AA20" s="42"/>
      <c r="AB20" s="42">
        <f t="shared" si="6"/>
        <v>0</v>
      </c>
      <c r="AC20" s="306">
        <f t="shared" si="3"/>
        <v>0</v>
      </c>
      <c r="AD20" s="311">
        <f t="shared" si="4"/>
        <v>0</v>
      </c>
      <c r="AE20" s="29"/>
    </row>
    <row r="21" spans="1:31" x14ac:dyDescent="0.35">
      <c r="A21" s="150">
        <f>RO!A22</f>
        <v>12</v>
      </c>
      <c r="B21" s="43" t="str">
        <f>RO!B22</f>
        <v>Cianjur</v>
      </c>
      <c r="C21" s="42" t="s">
        <v>135</v>
      </c>
      <c r="D21" s="43" t="s">
        <v>226</v>
      </c>
      <c r="E21" s="151" t="str">
        <f>RO!C22</f>
        <v> Eks.RD.KBM Sar. Asper Gede Timur </v>
      </c>
      <c r="F21" s="152">
        <f>RO!D22</f>
        <v>50.666666666666664</v>
      </c>
      <c r="G21" s="46">
        <v>45</v>
      </c>
      <c r="H21" s="25" t="s">
        <v>154</v>
      </c>
      <c r="I21" s="44">
        <v>3849163</v>
      </c>
      <c r="J21" s="26" t="s">
        <v>89</v>
      </c>
      <c r="K21" s="135">
        <f>RO!G22</f>
        <v>0</v>
      </c>
      <c r="L21" s="153"/>
      <c r="M21" s="37" t="s">
        <v>120</v>
      </c>
      <c r="N21" s="154" t="str">
        <f>RO!E22</f>
        <v>Suryani</v>
      </c>
      <c r="O21" s="25" t="s">
        <v>152</v>
      </c>
      <c r="P21" s="44" t="s">
        <v>90</v>
      </c>
      <c r="Q21" s="155">
        <f>RO!H22</f>
        <v>44880</v>
      </c>
      <c r="R21" s="155">
        <f>RO!I22</f>
        <v>45244</v>
      </c>
      <c r="S21" s="29" t="s">
        <v>91</v>
      </c>
      <c r="T21" s="39">
        <f>RO!J22</f>
        <v>2722500</v>
      </c>
      <c r="U21" s="28">
        <f t="shared" si="5"/>
        <v>272250</v>
      </c>
      <c r="V21" s="70">
        <f t="shared" si="0"/>
        <v>-272250</v>
      </c>
      <c r="W21" s="194">
        <f t="shared" si="1"/>
        <v>2994750</v>
      </c>
      <c r="X21" s="193">
        <f t="shared" si="2"/>
        <v>2450250</v>
      </c>
      <c r="Y21" s="42"/>
      <c r="Z21" s="42"/>
      <c r="AA21" s="42"/>
      <c r="AB21" s="42">
        <f t="shared" si="6"/>
        <v>0</v>
      </c>
      <c r="AC21" s="306">
        <f t="shared" si="3"/>
        <v>0</v>
      </c>
      <c r="AD21" s="311">
        <f t="shared" si="4"/>
        <v>0</v>
      </c>
      <c r="AE21" s="29"/>
    </row>
    <row r="22" spans="1:31" x14ac:dyDescent="0.35">
      <c r="A22" s="150">
        <f>RO!A23</f>
        <v>13</v>
      </c>
      <c r="B22" s="43" t="str">
        <f>RO!B23</f>
        <v>Cianjur</v>
      </c>
      <c r="C22" s="42" t="s">
        <v>135</v>
      </c>
      <c r="D22" s="43" t="s">
        <v>223</v>
      </c>
      <c r="E22" s="151" t="str">
        <f>RO!C23</f>
        <v>Halaman Rd.Polhut.Mob (RM Alam Sunda)</v>
      </c>
      <c r="F22" s="152">
        <f>RO!D23</f>
        <v>315</v>
      </c>
      <c r="G22" s="46">
        <v>306</v>
      </c>
      <c r="H22" s="25" t="s">
        <v>155</v>
      </c>
      <c r="I22" s="44" t="s">
        <v>139</v>
      </c>
      <c r="J22" s="26" t="s">
        <v>117</v>
      </c>
      <c r="K22" s="135">
        <f>RO!G23</f>
        <v>0</v>
      </c>
      <c r="L22" s="153"/>
      <c r="M22" s="37" t="s">
        <v>120</v>
      </c>
      <c r="N22" s="154" t="str">
        <f>RO!E23</f>
        <v>Vhandi Adam</v>
      </c>
      <c r="O22" s="25" t="s">
        <v>149</v>
      </c>
      <c r="P22" s="44" t="s">
        <v>90</v>
      </c>
      <c r="Q22" s="155">
        <f>RO!H23</f>
        <v>44867</v>
      </c>
      <c r="R22" s="155">
        <f>RO!I23</f>
        <v>45231</v>
      </c>
      <c r="S22" s="29" t="s">
        <v>91</v>
      </c>
      <c r="T22" s="39">
        <f>RO!J23</f>
        <v>99000000</v>
      </c>
      <c r="U22" s="28">
        <f t="shared" si="5"/>
        <v>9900000</v>
      </c>
      <c r="V22" s="70">
        <f t="shared" si="0"/>
        <v>-9900000</v>
      </c>
      <c r="W22" s="194">
        <f t="shared" si="1"/>
        <v>108900000</v>
      </c>
      <c r="X22" s="193">
        <f t="shared" si="2"/>
        <v>89100000</v>
      </c>
      <c r="Y22" s="42"/>
      <c r="Z22" s="42"/>
      <c r="AA22" s="42"/>
      <c r="AB22" s="42">
        <f t="shared" si="6"/>
        <v>0</v>
      </c>
      <c r="AC22" s="306">
        <f t="shared" si="3"/>
        <v>0</v>
      </c>
      <c r="AD22" s="311">
        <f t="shared" si="4"/>
        <v>0</v>
      </c>
      <c r="AE22" s="29"/>
    </row>
    <row r="23" spans="1:31" s="120" customFormat="1" x14ac:dyDescent="0.35">
      <c r="A23" s="169">
        <f>RO!A24</f>
        <v>14</v>
      </c>
      <c r="B23" s="113" t="str">
        <f>RO!B24</f>
        <v>Cianjur</v>
      </c>
      <c r="C23" s="114" t="s">
        <v>135</v>
      </c>
      <c r="D23" s="113" t="s">
        <v>225</v>
      </c>
      <c r="E23" s="170" t="str">
        <f>RO!C24</f>
        <v>Tanah Pekarangan Kantor Asper Cianjur</v>
      </c>
      <c r="F23" s="171">
        <f>RO!D24</f>
        <v>33.5</v>
      </c>
      <c r="G23" s="115">
        <v>0</v>
      </c>
      <c r="H23" s="24" t="s">
        <v>157</v>
      </c>
      <c r="I23" s="116">
        <v>7413017</v>
      </c>
      <c r="J23" s="26" t="s">
        <v>110</v>
      </c>
      <c r="K23" s="172">
        <f>RO!G24</f>
        <v>0</v>
      </c>
      <c r="L23" s="173"/>
      <c r="M23" s="117" t="s">
        <v>120</v>
      </c>
      <c r="N23" s="174" t="str">
        <f>RO!E24</f>
        <v>Sapturi</v>
      </c>
      <c r="O23" s="24" t="s">
        <v>143</v>
      </c>
      <c r="P23" s="116" t="s">
        <v>90</v>
      </c>
      <c r="Q23" s="155">
        <f>RO!H24</f>
        <v>44743</v>
      </c>
      <c r="R23" s="155" t="str">
        <f>RO!I24</f>
        <v>31/06/2023</v>
      </c>
      <c r="S23" s="29" t="s">
        <v>91</v>
      </c>
      <c r="T23" s="39">
        <f>RO!J24</f>
        <v>2272727.2727272729</v>
      </c>
      <c r="U23" s="119">
        <f t="shared" si="5"/>
        <v>227272.72727272729</v>
      </c>
      <c r="V23" s="70">
        <f t="shared" si="0"/>
        <v>-227272.72727272729</v>
      </c>
      <c r="W23" s="194">
        <f t="shared" si="1"/>
        <v>2500000</v>
      </c>
      <c r="X23" s="193">
        <f t="shared" si="2"/>
        <v>2045454.5454545456</v>
      </c>
      <c r="Y23" s="114"/>
      <c r="Z23" s="114"/>
      <c r="AA23" s="114"/>
      <c r="AB23" s="114">
        <f t="shared" si="6"/>
        <v>0</v>
      </c>
      <c r="AC23" s="306">
        <f t="shared" si="3"/>
        <v>0</v>
      </c>
      <c r="AD23" s="311">
        <f t="shared" si="4"/>
        <v>0</v>
      </c>
      <c r="AE23" s="118"/>
    </row>
    <row r="24" spans="1:31" x14ac:dyDescent="0.35">
      <c r="A24" s="150">
        <f>RO!A25</f>
        <v>15</v>
      </c>
      <c r="B24" s="43" t="str">
        <f>RO!B25</f>
        <v>Cianjur</v>
      </c>
      <c r="C24" s="42" t="s">
        <v>135</v>
      </c>
      <c r="D24" s="43" t="s">
        <v>225</v>
      </c>
      <c r="E24" s="151" t="str">
        <f>RO!C25</f>
        <v>Tanah Pekarangan Kantor Asper Cianjur</v>
      </c>
      <c r="F24" s="152">
        <f>RO!D25</f>
        <v>20</v>
      </c>
      <c r="G24" s="46">
        <v>0</v>
      </c>
      <c r="H24" s="25" t="s">
        <v>157</v>
      </c>
      <c r="I24" s="44">
        <v>7413017</v>
      </c>
      <c r="J24" s="26" t="s">
        <v>110</v>
      </c>
      <c r="K24" s="135">
        <f>RO!G25</f>
        <v>0</v>
      </c>
      <c r="L24" s="153"/>
      <c r="M24" s="37" t="s">
        <v>120</v>
      </c>
      <c r="N24" s="154" t="str">
        <f>RO!E25</f>
        <v>Izul Lailly Akbar</v>
      </c>
      <c r="O24" s="25" t="s">
        <v>143</v>
      </c>
      <c r="P24" s="44" t="s">
        <v>90</v>
      </c>
      <c r="Q24" s="155">
        <f>RO!H25</f>
        <v>44843</v>
      </c>
      <c r="R24" s="155">
        <f>RO!I25</f>
        <v>45207</v>
      </c>
      <c r="S24" s="29" t="s">
        <v>91</v>
      </c>
      <c r="T24" s="39">
        <f>RO!J25</f>
        <v>2318182</v>
      </c>
      <c r="U24" s="28">
        <f t="shared" si="5"/>
        <v>231818.2</v>
      </c>
      <c r="V24" s="70">
        <f t="shared" si="0"/>
        <v>-231818.2</v>
      </c>
      <c r="W24" s="194">
        <f t="shared" si="1"/>
        <v>2550000.2000000002</v>
      </c>
      <c r="X24" s="193">
        <f t="shared" si="2"/>
        <v>2086363.8</v>
      </c>
      <c r="Y24" s="42"/>
      <c r="Z24" s="42"/>
      <c r="AA24" s="42"/>
      <c r="AB24" s="42">
        <v>0</v>
      </c>
      <c r="AC24" s="306">
        <f t="shared" si="3"/>
        <v>0</v>
      </c>
      <c r="AD24" s="311">
        <f t="shared" si="4"/>
        <v>0</v>
      </c>
      <c r="AE24" s="29"/>
    </row>
    <row r="25" spans="1:31" x14ac:dyDescent="0.35">
      <c r="A25" s="150">
        <f>RO!A26</f>
        <v>16</v>
      </c>
      <c r="B25" s="43" t="str">
        <f>RO!B26</f>
        <v>Cianjur</v>
      </c>
      <c r="C25" s="42" t="s">
        <v>135</v>
      </c>
      <c r="D25" s="43" t="s">
        <v>225</v>
      </c>
      <c r="E25" s="151" t="str">
        <f>RO!C26</f>
        <v>Gudang Arsip</v>
      </c>
      <c r="F25" s="152">
        <f>RO!D26</f>
        <v>120.54</v>
      </c>
      <c r="G25" s="46">
        <v>0</v>
      </c>
      <c r="H25" s="25" t="s">
        <v>136</v>
      </c>
      <c r="I25" s="44">
        <v>3849165</v>
      </c>
      <c r="J25" s="26" t="s">
        <v>115</v>
      </c>
      <c r="K25" s="135">
        <f>RO!G26</f>
        <v>0</v>
      </c>
      <c r="L25" s="153"/>
      <c r="M25" s="37" t="s">
        <v>120</v>
      </c>
      <c r="N25" s="154" t="str">
        <f>RO!E26</f>
        <v>Rahadian Andri S</v>
      </c>
      <c r="O25" s="25" t="s">
        <v>158</v>
      </c>
      <c r="P25" s="44" t="s">
        <v>90</v>
      </c>
      <c r="Q25" s="155">
        <f>RO!H26</f>
        <v>45215</v>
      </c>
      <c r="R25" s="155">
        <f>RO!I26</f>
        <v>45214</v>
      </c>
      <c r="S25" s="29" t="s">
        <v>91</v>
      </c>
      <c r="T25" s="39">
        <f>RO!J26</f>
        <v>50000000</v>
      </c>
      <c r="U25" s="28">
        <f t="shared" si="5"/>
        <v>5000000</v>
      </c>
      <c r="V25" s="70">
        <f t="shared" si="0"/>
        <v>-5000000</v>
      </c>
      <c r="W25" s="194">
        <f t="shared" si="1"/>
        <v>55000000</v>
      </c>
      <c r="X25" s="193">
        <f t="shared" si="2"/>
        <v>45000000</v>
      </c>
      <c r="Y25" s="42"/>
      <c r="Z25" s="42"/>
      <c r="AA25" s="42"/>
      <c r="AB25" s="42">
        <f t="shared" si="6"/>
        <v>0</v>
      </c>
      <c r="AC25" s="306">
        <f t="shared" si="3"/>
        <v>0</v>
      </c>
      <c r="AD25" s="311">
        <f t="shared" si="4"/>
        <v>0</v>
      </c>
      <c r="AE25" s="29"/>
    </row>
    <row r="26" spans="1:31" s="120" customFormat="1" x14ac:dyDescent="0.35">
      <c r="A26" s="150">
        <f>RO!A27</f>
        <v>17</v>
      </c>
      <c r="B26" s="43" t="str">
        <f>RO!B27</f>
        <v>Cianjur</v>
      </c>
      <c r="C26" s="114" t="s">
        <v>227</v>
      </c>
      <c r="D26" s="113" t="s">
        <v>228</v>
      </c>
      <c r="E26" s="151" t="str">
        <f>RO!C27</f>
        <v>Pekarangan (Pos) RD KRPH Cibeber</v>
      </c>
      <c r="F26" s="152">
        <f>RO!D27</f>
        <v>30</v>
      </c>
      <c r="G26" s="115">
        <v>7.5</v>
      </c>
      <c r="H26" s="24" t="s">
        <v>156</v>
      </c>
      <c r="I26" s="116">
        <v>5428816</v>
      </c>
      <c r="J26" s="26" t="s">
        <v>116</v>
      </c>
      <c r="K26" s="135">
        <f>RO!G27</f>
        <v>0</v>
      </c>
      <c r="L26" s="153"/>
      <c r="M26" s="117" t="s">
        <v>120</v>
      </c>
      <c r="N26" s="154" t="str">
        <f>RO!E27</f>
        <v>Dede Saukani</v>
      </c>
      <c r="O26" s="24" t="s">
        <v>141</v>
      </c>
      <c r="P26" s="116" t="s">
        <v>90</v>
      </c>
      <c r="Q26" s="155">
        <f>RO!H27</f>
        <v>44709</v>
      </c>
      <c r="R26" s="155">
        <f>RO!I27</f>
        <v>45073</v>
      </c>
      <c r="S26" s="29" t="s">
        <v>91</v>
      </c>
      <c r="T26" s="39">
        <f>RO!J27</f>
        <v>4554000</v>
      </c>
      <c r="U26" s="119">
        <f t="shared" si="5"/>
        <v>455400</v>
      </c>
      <c r="V26" s="70">
        <f t="shared" si="0"/>
        <v>-455400</v>
      </c>
      <c r="W26" s="194">
        <f t="shared" si="1"/>
        <v>5009400</v>
      </c>
      <c r="X26" s="193">
        <f t="shared" si="2"/>
        <v>4098600</v>
      </c>
      <c r="Y26" s="42"/>
      <c r="Z26" s="114"/>
      <c r="AA26" s="114"/>
      <c r="AB26" s="114">
        <f t="shared" si="6"/>
        <v>0</v>
      </c>
      <c r="AC26" s="306">
        <f t="shared" si="3"/>
        <v>0</v>
      </c>
      <c r="AD26" s="311">
        <f t="shared" si="4"/>
        <v>0</v>
      </c>
      <c r="AE26" s="118"/>
    </row>
    <row r="27" spans="1:31" x14ac:dyDescent="0.35">
      <c r="A27" s="150">
        <f>RO!A28</f>
        <v>18</v>
      </c>
      <c r="B27" s="43" t="str">
        <f>RO!B28</f>
        <v>Cianjur</v>
      </c>
      <c r="C27" s="42" t="s">
        <v>227</v>
      </c>
      <c r="D27" s="43" t="s">
        <v>228</v>
      </c>
      <c r="E27" s="151" t="str">
        <f>RO!C28</f>
        <v>Tanah pekarangan KRPH Cibeber</v>
      </c>
      <c r="F27" s="152">
        <f>RO!D28</f>
        <v>30</v>
      </c>
      <c r="G27" s="46">
        <v>0</v>
      </c>
      <c r="H27" s="25" t="s">
        <v>156</v>
      </c>
      <c r="I27" s="44">
        <v>5428816</v>
      </c>
      <c r="J27" s="26" t="s">
        <v>119</v>
      </c>
      <c r="K27" s="135">
        <f>RO!G28</f>
        <v>0</v>
      </c>
      <c r="L27" s="153"/>
      <c r="M27" s="37" t="s">
        <v>120</v>
      </c>
      <c r="N27" s="154" t="s">
        <v>502</v>
      </c>
      <c r="O27" s="25" t="s">
        <v>156</v>
      </c>
      <c r="P27" s="44" t="s">
        <v>90</v>
      </c>
      <c r="Q27" s="155" t="str">
        <f>RO!H28</f>
        <v>07/03/2022</v>
      </c>
      <c r="R27" s="155" t="str">
        <f>RO!I28</f>
        <v>06/03/2023</v>
      </c>
      <c r="S27" s="29" t="s">
        <v>91</v>
      </c>
      <c r="T27" s="39">
        <f>RO!J28</f>
        <v>3465000</v>
      </c>
      <c r="U27" s="85">
        <f t="shared" si="5"/>
        <v>346500</v>
      </c>
      <c r="V27" s="70">
        <f t="shared" si="0"/>
        <v>-346500</v>
      </c>
      <c r="W27" s="194">
        <f t="shared" si="1"/>
        <v>3811500</v>
      </c>
      <c r="X27" s="193">
        <f t="shared" si="2"/>
        <v>3118500</v>
      </c>
      <c r="Y27" s="42"/>
      <c r="Z27" s="42"/>
      <c r="AA27" s="42">
        <v>4054054</v>
      </c>
      <c r="AB27" s="114">
        <f t="shared" si="6"/>
        <v>4054054</v>
      </c>
      <c r="AC27" s="306">
        <f t="shared" si="3"/>
        <v>4054054</v>
      </c>
      <c r="AD27" s="311">
        <f t="shared" si="4"/>
        <v>130.00012826679492</v>
      </c>
      <c r="AE27" s="29"/>
    </row>
    <row r="28" spans="1:31" x14ac:dyDescent="0.35">
      <c r="A28" s="150"/>
      <c r="B28" s="43"/>
      <c r="C28" s="42"/>
      <c r="D28" s="43"/>
      <c r="E28" s="253" t="s">
        <v>481</v>
      </c>
      <c r="F28" s="152"/>
      <c r="G28" s="46"/>
      <c r="H28" s="25"/>
      <c r="I28" s="44"/>
      <c r="J28" s="26"/>
      <c r="K28" s="135"/>
      <c r="L28" s="153"/>
      <c r="M28" s="37"/>
      <c r="N28" s="154"/>
      <c r="O28" s="25"/>
      <c r="P28" s="44"/>
      <c r="Q28" s="155"/>
      <c r="R28" s="155"/>
      <c r="S28" s="29"/>
      <c r="T28" s="39">
        <f>RO!J29</f>
        <v>0</v>
      </c>
      <c r="U28" s="85"/>
      <c r="V28" s="70"/>
      <c r="W28" s="194"/>
      <c r="X28" s="193"/>
      <c r="Y28" s="42"/>
      <c r="Z28" s="42"/>
      <c r="AA28" s="42"/>
      <c r="AB28" s="114">
        <f t="shared" si="6"/>
        <v>0</v>
      </c>
      <c r="AC28" s="306">
        <f t="shared" si="3"/>
        <v>0</v>
      </c>
      <c r="AD28" s="311"/>
      <c r="AE28" s="29"/>
    </row>
    <row r="29" spans="1:31" x14ac:dyDescent="0.35">
      <c r="A29" s="150">
        <f>RO!A30</f>
        <v>19</v>
      </c>
      <c r="B29" s="43" t="str">
        <f>RO!B30</f>
        <v>Cianjur</v>
      </c>
      <c r="C29" s="42" t="s">
        <v>227</v>
      </c>
      <c r="D29" s="43" t="s">
        <v>233</v>
      </c>
      <c r="E29" s="151" t="str">
        <f>RO!C30</f>
        <v>Tower XL</v>
      </c>
      <c r="F29" s="152">
        <f>RO!D30</f>
        <v>570</v>
      </c>
      <c r="G29" s="46">
        <v>0</v>
      </c>
      <c r="H29" s="25" t="s">
        <v>473</v>
      </c>
      <c r="I29" s="44"/>
      <c r="J29" s="26" t="s">
        <v>118</v>
      </c>
      <c r="K29" s="135">
        <f>RO!G30</f>
        <v>0</v>
      </c>
      <c r="L29" s="153"/>
      <c r="M29" s="37" t="s">
        <v>230</v>
      </c>
      <c r="N29" s="154" t="str">
        <f>RO!E30</f>
        <v>PT. Xl Axiata</v>
      </c>
      <c r="O29" s="25"/>
      <c r="P29" s="44" t="s">
        <v>231</v>
      </c>
      <c r="Q29" s="155">
        <f>RO!H30</f>
        <v>44805</v>
      </c>
      <c r="R29" s="155">
        <f>RO!I30</f>
        <v>45169</v>
      </c>
      <c r="S29" s="29" t="s">
        <v>91</v>
      </c>
      <c r="T29" s="39">
        <f>RO!J30</f>
        <v>54999999.450000003</v>
      </c>
      <c r="U29" s="28">
        <f t="shared" si="5"/>
        <v>5499999.9450000003</v>
      </c>
      <c r="V29" s="70">
        <f t="shared" si="0"/>
        <v>-5499999.9450000003</v>
      </c>
      <c r="W29" s="194">
        <f t="shared" si="1"/>
        <v>60499999.395000003</v>
      </c>
      <c r="X29" s="193">
        <f t="shared" si="2"/>
        <v>49499999.505000003</v>
      </c>
      <c r="Y29" s="42"/>
      <c r="Z29" s="42"/>
      <c r="AA29" s="42"/>
      <c r="AB29" s="114">
        <f t="shared" si="6"/>
        <v>0</v>
      </c>
      <c r="AC29" s="306">
        <f t="shared" si="3"/>
        <v>0</v>
      </c>
      <c r="AD29" s="311">
        <f t="shared" si="4"/>
        <v>0</v>
      </c>
      <c r="AE29" s="29"/>
    </row>
    <row r="30" spans="1:31" x14ac:dyDescent="0.35">
      <c r="A30" s="150">
        <f>RO!A31</f>
        <v>20</v>
      </c>
      <c r="B30" s="43" t="str">
        <f>RO!B31</f>
        <v>Cianjur</v>
      </c>
      <c r="C30" s="42" t="s">
        <v>227</v>
      </c>
      <c r="D30" s="43" t="s">
        <v>233</v>
      </c>
      <c r="E30" s="151" t="str">
        <f>RO!C31</f>
        <v>Tower Inti Bangun Sejahtera</v>
      </c>
      <c r="F30" s="152">
        <f>625+625</f>
        <v>1250</v>
      </c>
      <c r="G30" s="46">
        <v>0</v>
      </c>
      <c r="H30" s="25" t="s">
        <v>474</v>
      </c>
      <c r="I30" s="44"/>
      <c r="J30" s="26" t="s">
        <v>118</v>
      </c>
      <c r="K30" s="135">
        <f>RO!G31</f>
        <v>0</v>
      </c>
      <c r="L30" s="153"/>
      <c r="M30" s="37" t="s">
        <v>230</v>
      </c>
      <c r="N30" s="154" t="str">
        <f>RO!E31</f>
        <v>PT. IBS</v>
      </c>
      <c r="O30" s="25"/>
      <c r="P30" s="44" t="s">
        <v>231</v>
      </c>
      <c r="Q30" s="155">
        <f>RO!H31</f>
        <v>44830</v>
      </c>
      <c r="R30" s="155">
        <f>RO!I31</f>
        <v>45194</v>
      </c>
      <c r="S30" s="29" t="s">
        <v>91</v>
      </c>
      <c r="T30" s="39">
        <f>RO!J31</f>
        <v>99000000</v>
      </c>
      <c r="U30" s="28">
        <f>T30*11%</f>
        <v>10890000</v>
      </c>
      <c r="V30" s="70">
        <f>(T30*10%)*(-1)</f>
        <v>-9900000</v>
      </c>
      <c r="W30" s="194">
        <f t="shared" si="1"/>
        <v>109890000</v>
      </c>
      <c r="X30" s="193">
        <f t="shared" si="2"/>
        <v>89100000</v>
      </c>
      <c r="Y30" s="42">
        <v>97297298</v>
      </c>
      <c r="Z30" s="42">
        <v>97297298</v>
      </c>
      <c r="AA30" s="42"/>
      <c r="AB30" s="114">
        <f t="shared" si="6"/>
        <v>97297298</v>
      </c>
      <c r="AC30" s="306">
        <f t="shared" si="3"/>
        <v>97297298</v>
      </c>
      <c r="AD30" s="311">
        <f t="shared" si="4"/>
        <v>109.20010998877665</v>
      </c>
      <c r="AE30" s="29"/>
    </row>
    <row r="31" spans="1:31" x14ac:dyDescent="0.35">
      <c r="A31" s="150">
        <f>RO!A32</f>
        <v>21</v>
      </c>
      <c r="B31" s="43" t="str">
        <f>RO!B32</f>
        <v>Cianjur</v>
      </c>
      <c r="C31" s="42" t="s">
        <v>229</v>
      </c>
      <c r="D31" s="43" t="s">
        <v>232</v>
      </c>
      <c r="E31" s="151" t="str">
        <f>RO!C32</f>
        <v xml:space="preserve"> Tower Daya Mitra Telekomunikasi</v>
      </c>
      <c r="F31" s="152">
        <f>RO!D32</f>
        <v>570</v>
      </c>
      <c r="G31" s="46">
        <v>0</v>
      </c>
      <c r="H31" s="25" t="s">
        <v>475</v>
      </c>
      <c r="I31" s="23"/>
      <c r="J31" s="26" t="s">
        <v>118</v>
      </c>
      <c r="K31" s="135">
        <f>RO!G32</f>
        <v>0</v>
      </c>
      <c r="L31" s="153"/>
      <c r="M31" s="37" t="s">
        <v>230</v>
      </c>
      <c r="N31" s="154" t="str">
        <f>RO!E32</f>
        <v>PT. DMT</v>
      </c>
      <c r="O31" s="25"/>
      <c r="P31" s="44" t="s">
        <v>231</v>
      </c>
      <c r="Q31" s="155">
        <f>RO!H32</f>
        <v>44391</v>
      </c>
      <c r="R31" s="155">
        <f>RO!I32</f>
        <v>45120</v>
      </c>
      <c r="S31" s="29" t="s">
        <v>91</v>
      </c>
      <c r="T31" s="39">
        <f>RO!J32</f>
        <v>49577857.259999998</v>
      </c>
      <c r="U31" s="28">
        <f t="shared" si="5"/>
        <v>4957785.7259999998</v>
      </c>
      <c r="V31" s="70">
        <f t="shared" si="0"/>
        <v>-4957785.7259999998</v>
      </c>
      <c r="W31" s="194">
        <f t="shared" si="1"/>
        <v>54535642.986000001</v>
      </c>
      <c r="X31" s="193">
        <f t="shared" si="2"/>
        <v>44620071.533999994</v>
      </c>
      <c r="Y31" s="42"/>
      <c r="Z31" s="42"/>
      <c r="AA31" s="42"/>
      <c r="AB31" s="114">
        <f t="shared" si="6"/>
        <v>0</v>
      </c>
      <c r="AC31" s="306">
        <f t="shared" si="3"/>
        <v>0</v>
      </c>
      <c r="AD31" s="311">
        <f t="shared" si="4"/>
        <v>0</v>
      </c>
      <c r="AE31" s="29"/>
    </row>
    <row r="32" spans="1:31" x14ac:dyDescent="0.35">
      <c r="A32" s="150"/>
      <c r="B32" s="43"/>
      <c r="C32" s="42"/>
      <c r="D32" s="43"/>
      <c r="E32" s="151"/>
      <c r="F32" s="152"/>
      <c r="G32" s="46"/>
      <c r="H32" s="25"/>
      <c r="I32" s="44"/>
      <c r="J32" s="26"/>
      <c r="K32" s="47"/>
      <c r="L32" s="36"/>
      <c r="M32" s="37"/>
      <c r="N32" s="38"/>
      <c r="O32" s="25"/>
      <c r="P32" s="44"/>
      <c r="Q32" s="155"/>
      <c r="R32" s="155"/>
      <c r="S32" s="29"/>
      <c r="T32" s="39"/>
      <c r="U32" s="28"/>
      <c r="V32" s="29"/>
      <c r="W32" s="30"/>
      <c r="X32" s="28"/>
      <c r="Y32" s="42"/>
      <c r="Z32" s="42"/>
      <c r="AA32" s="42"/>
      <c r="AB32" s="114">
        <f t="shared" si="6"/>
        <v>0</v>
      </c>
      <c r="AC32" s="306">
        <f t="shared" si="3"/>
        <v>0</v>
      </c>
      <c r="AD32" s="311"/>
      <c r="AE32" s="29"/>
    </row>
    <row r="33" spans="1:32" x14ac:dyDescent="0.35">
      <c r="A33" s="150"/>
      <c r="B33" s="43"/>
      <c r="C33" s="42"/>
      <c r="D33" s="43"/>
      <c r="E33" s="151"/>
      <c r="F33" s="152"/>
      <c r="G33" s="46"/>
      <c r="H33" s="25"/>
      <c r="I33" s="44"/>
      <c r="J33" s="26"/>
      <c r="K33" s="47"/>
      <c r="L33" s="36"/>
      <c r="M33" s="37"/>
      <c r="N33" s="38"/>
      <c r="O33" s="25"/>
      <c r="P33" s="44"/>
      <c r="Q33" s="155"/>
      <c r="R33" s="155"/>
      <c r="S33" s="29"/>
      <c r="T33" s="39"/>
      <c r="U33" s="28"/>
      <c r="V33" s="29"/>
      <c r="W33" s="30"/>
      <c r="X33" s="28"/>
      <c r="Y33" s="42"/>
      <c r="Z33" s="266"/>
      <c r="AA33" s="42"/>
      <c r="AB33" s="42"/>
      <c r="AC33" s="42"/>
      <c r="AD33" s="339"/>
      <c r="AE33" s="29"/>
    </row>
    <row r="34" spans="1:32" x14ac:dyDescent="0.35">
      <c r="A34" s="4"/>
      <c r="B34" s="340"/>
      <c r="C34" s="340"/>
      <c r="D34" s="340"/>
      <c r="E34" s="340"/>
      <c r="F34" s="341"/>
      <c r="G34" s="340"/>
      <c r="H34" s="340"/>
      <c r="I34" s="340"/>
      <c r="J34" s="340"/>
      <c r="K34" s="340"/>
      <c r="L34" s="340"/>
      <c r="M34" s="340"/>
      <c r="N34" s="340"/>
      <c r="O34" s="342"/>
      <c r="P34" s="343"/>
      <c r="Q34" s="342"/>
      <c r="R34" s="342"/>
      <c r="S34" s="342"/>
      <c r="T34" s="344">
        <f>SUM(T10:T33)</f>
        <v>476063265.98272723</v>
      </c>
      <c r="U34" s="344">
        <f>SUM(U11:U33)</f>
        <v>48146326.598272726</v>
      </c>
      <c r="V34" s="344">
        <f>SUM(V11:V33)</f>
        <v>-47156326.598272726</v>
      </c>
      <c r="W34" s="344">
        <f>SUM(W11:W33)</f>
        <v>519709592.58099997</v>
      </c>
      <c r="X34" s="344">
        <f>SUM(X10:X33)</f>
        <v>428456939.38445455</v>
      </c>
      <c r="Y34" s="345">
        <f t="shared" ref="Y34:AE34" si="7">SUM(Y11:Y33)</f>
        <v>109955798</v>
      </c>
      <c r="Z34" s="345">
        <f t="shared" si="7"/>
        <v>109955798</v>
      </c>
      <c r="AA34" s="345">
        <f t="shared" si="7"/>
        <v>29279279</v>
      </c>
      <c r="AB34" s="345">
        <f t="shared" si="7"/>
        <v>139235077</v>
      </c>
      <c r="AC34" s="345">
        <f t="shared" si="7"/>
        <v>139235077</v>
      </c>
      <c r="AD34" s="346">
        <f t="shared" si="4"/>
        <v>32.496865892762287</v>
      </c>
      <c r="AE34" s="344">
        <f t="shared" si="7"/>
        <v>0</v>
      </c>
    </row>
    <row r="35" spans="1:32" x14ac:dyDescent="0.35">
      <c r="AC35" s="67"/>
      <c r="AD35" s="67"/>
    </row>
    <row r="36" spans="1:32" x14ac:dyDescent="0.35">
      <c r="A36" s="55"/>
      <c r="B36" s="55"/>
      <c r="C36" s="55"/>
      <c r="D36" s="55"/>
      <c r="E36" s="55"/>
      <c r="F36" s="55"/>
      <c r="G36" s="93"/>
      <c r="H36" s="55"/>
      <c r="I36" s="55"/>
      <c r="J36" s="58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238"/>
      <c r="Y36" s="55" t="s">
        <v>507</v>
      </c>
      <c r="Z36" s="55"/>
      <c r="AA36" s="55"/>
      <c r="AB36" s="55"/>
      <c r="AC36" s="55"/>
      <c r="AD36" s="55"/>
      <c r="AE36" s="58"/>
      <c r="AF36" s="57"/>
    </row>
    <row r="37" spans="1:32" x14ac:dyDescent="0.35">
      <c r="A37" s="239" t="s">
        <v>193</v>
      </c>
      <c r="B37" s="76"/>
      <c r="C37" s="55"/>
      <c r="D37" s="55"/>
      <c r="G37" s="93"/>
      <c r="H37" s="76" t="s">
        <v>193</v>
      </c>
      <c r="J37" s="240"/>
      <c r="K37" s="76"/>
      <c r="L37" s="76"/>
      <c r="M37" s="76"/>
      <c r="O37" s="55"/>
      <c r="P37" s="55"/>
      <c r="Q37" s="76" t="s">
        <v>194</v>
      </c>
      <c r="R37" s="55"/>
      <c r="S37" s="55"/>
      <c r="T37" s="55"/>
      <c r="U37" s="55"/>
      <c r="V37" s="55"/>
      <c r="W37" s="55"/>
      <c r="X37" s="55"/>
      <c r="Y37" s="241" t="s">
        <v>195</v>
      </c>
      <c r="Z37" s="241"/>
      <c r="AA37" s="55"/>
      <c r="AB37" s="55"/>
      <c r="AC37" s="55"/>
      <c r="AD37" s="55"/>
      <c r="AE37" s="58"/>
      <c r="AF37" s="57"/>
    </row>
    <row r="38" spans="1:32" x14ac:dyDescent="0.35">
      <c r="A38" s="76" t="s">
        <v>207</v>
      </c>
      <c r="B38" s="76"/>
      <c r="C38" s="55"/>
      <c r="D38" s="55"/>
      <c r="G38" s="93"/>
      <c r="H38" s="76" t="s">
        <v>236</v>
      </c>
      <c r="J38" s="76"/>
      <c r="K38" s="76"/>
      <c r="L38" s="76"/>
      <c r="M38" s="76"/>
      <c r="O38" s="55"/>
      <c r="P38" s="55"/>
      <c r="Q38" s="76" t="s">
        <v>208</v>
      </c>
      <c r="R38" s="55"/>
      <c r="S38" s="55"/>
      <c r="T38" s="55"/>
      <c r="U38" s="55"/>
      <c r="V38" s="55"/>
      <c r="W38" s="55"/>
      <c r="X38" s="55"/>
      <c r="Y38" s="241" t="s">
        <v>196</v>
      </c>
      <c r="Z38" s="241"/>
      <c r="AA38" s="55"/>
      <c r="AB38" s="55"/>
      <c r="AC38" s="55"/>
      <c r="AD38" s="55"/>
      <c r="AE38" s="55"/>
      <c r="AF38" s="57"/>
    </row>
    <row r="39" spans="1:32" x14ac:dyDescent="0.35">
      <c r="A39" s="76"/>
      <c r="B39" s="76"/>
      <c r="C39" s="55"/>
      <c r="D39" s="55"/>
      <c r="G39" s="93"/>
      <c r="H39" s="76"/>
      <c r="J39" s="76"/>
      <c r="K39" s="76"/>
      <c r="L39" s="76"/>
      <c r="M39" s="76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241"/>
      <c r="Z39" s="241"/>
      <c r="AA39" s="55"/>
      <c r="AB39" s="55"/>
      <c r="AC39" s="55"/>
      <c r="AD39" s="55"/>
      <c r="AE39" s="55"/>
      <c r="AF39" s="57"/>
    </row>
    <row r="40" spans="1:32" x14ac:dyDescent="0.35">
      <c r="A40" s="76"/>
      <c r="B40" s="76"/>
      <c r="C40" s="55"/>
      <c r="D40" s="55"/>
      <c r="G40" s="93"/>
      <c r="H40" s="76"/>
      <c r="J40" s="76"/>
      <c r="K40" s="76"/>
      <c r="L40" s="76"/>
      <c r="M40" s="76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241"/>
      <c r="Z40" s="241"/>
      <c r="AA40" s="55"/>
      <c r="AB40" s="55"/>
      <c r="AC40" s="55"/>
      <c r="AD40" s="55"/>
      <c r="AE40" s="55"/>
      <c r="AF40" s="57"/>
    </row>
    <row r="41" spans="1:32" x14ac:dyDescent="0.35">
      <c r="A41" s="242"/>
      <c r="B41" s="76"/>
      <c r="C41" s="55"/>
      <c r="D41" s="55"/>
      <c r="G41" s="93"/>
      <c r="H41" s="243"/>
      <c r="J41" s="243"/>
      <c r="K41" s="243"/>
      <c r="L41" s="243"/>
      <c r="M41" s="243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244"/>
      <c r="Z41" s="244"/>
      <c r="AA41" s="55"/>
      <c r="AB41" s="55"/>
      <c r="AC41" s="55"/>
      <c r="AD41" s="55"/>
      <c r="AE41" s="55"/>
      <c r="AF41" s="57"/>
    </row>
    <row r="42" spans="1:32" x14ac:dyDescent="0.35">
      <c r="A42" s="245"/>
      <c r="B42" s="76"/>
      <c r="C42" s="55"/>
      <c r="D42" s="55"/>
      <c r="G42" s="93"/>
      <c r="H42" s="76"/>
      <c r="J42" s="76"/>
      <c r="K42" s="76"/>
      <c r="L42" s="76"/>
      <c r="M42" s="76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241"/>
      <c r="Z42" s="241"/>
      <c r="AA42" s="55"/>
      <c r="AB42" s="55"/>
      <c r="AF42" s="57"/>
    </row>
    <row r="43" spans="1:32" x14ac:dyDescent="0.35">
      <c r="A43" s="55" t="s">
        <v>490</v>
      </c>
      <c r="B43" s="55"/>
      <c r="C43" s="55"/>
      <c r="D43" s="55"/>
      <c r="G43" s="93"/>
      <c r="H43" s="55" t="s">
        <v>491</v>
      </c>
      <c r="J43" s="55"/>
      <c r="K43" s="55"/>
      <c r="L43" s="55"/>
      <c r="M43" s="55"/>
      <c r="O43" s="55"/>
      <c r="P43" s="55"/>
      <c r="Q43" s="55" t="s">
        <v>492</v>
      </c>
      <c r="R43" s="55"/>
      <c r="S43" s="55"/>
      <c r="T43" s="55"/>
      <c r="U43" s="55"/>
      <c r="V43" s="55"/>
      <c r="W43" s="55"/>
      <c r="X43" s="55"/>
      <c r="Y43" s="55" t="s">
        <v>489</v>
      </c>
      <c r="Z43" s="55"/>
      <c r="AA43" s="55"/>
      <c r="AB43" s="55"/>
      <c r="AF43" s="57"/>
    </row>
  </sheetData>
  <mergeCells count="15">
    <mergeCell ref="AE6:AE7"/>
    <mergeCell ref="F8:G8"/>
    <mergeCell ref="AD6:AD7"/>
    <mergeCell ref="K6:M6"/>
    <mergeCell ref="N6:P6"/>
    <mergeCell ref="Q6:S6"/>
    <mergeCell ref="T6:W6"/>
    <mergeCell ref="X6:X7"/>
    <mergeCell ref="Y6:AC6"/>
    <mergeCell ref="J6:J7"/>
    <mergeCell ref="A6:A7"/>
    <mergeCell ref="B6:B7"/>
    <mergeCell ref="C6:C7"/>
    <mergeCell ref="D6:D7"/>
    <mergeCell ref="E6:I6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7EC8-47A8-49F6-8E35-2BCB30F5883C}">
  <dimension ref="A1:AG43"/>
  <sheetViews>
    <sheetView workbookViewId="0">
      <selection sqref="A1:XFD1048576"/>
    </sheetView>
  </sheetViews>
  <sheetFormatPr defaultRowHeight="14.5" x14ac:dyDescent="0.35"/>
  <cols>
    <col min="1" max="1" width="5" customWidth="1"/>
    <col min="2" max="2" width="8" customWidth="1"/>
    <col min="3" max="3" width="14.81640625" customWidth="1"/>
    <col min="4" max="4" width="13.81640625" customWidth="1"/>
    <col min="5" max="5" width="33.90625" customWidth="1"/>
    <col min="6" max="6" width="9.26953125" customWidth="1"/>
    <col min="7" max="7" width="10.1796875" customWidth="1"/>
    <col min="8" max="8" width="57.08984375" customWidth="1"/>
    <col min="9" max="9" width="13.81640625" customWidth="1"/>
    <col min="10" max="10" width="14.36328125" customWidth="1"/>
    <col min="11" max="11" width="38.90625" customWidth="1"/>
    <col min="12" max="12" width="10.453125" customWidth="1"/>
    <col min="13" max="13" width="11.36328125" customWidth="1"/>
    <col min="14" max="14" width="17.90625" customWidth="1"/>
    <col min="15" max="15" width="72.90625" customWidth="1"/>
    <col min="16" max="16" width="10.90625" customWidth="1"/>
    <col min="17" max="18" width="10.453125" hidden="1" customWidth="1"/>
    <col min="19" max="19" width="12.36328125" hidden="1" customWidth="1"/>
    <col min="20" max="20" width="11.90625" hidden="1" customWidth="1"/>
    <col min="21" max="22" width="11.54296875" hidden="1" customWidth="1"/>
    <col min="23" max="23" width="14" hidden="1" customWidth="1"/>
    <col min="24" max="24" width="13.54296875" customWidth="1"/>
    <col min="25" max="25" width="12" customWidth="1"/>
    <col min="26" max="26" width="13.54296875" customWidth="1"/>
    <col min="27" max="27" width="12.36328125" bestFit="1" customWidth="1"/>
    <col min="28" max="28" width="12" bestFit="1" customWidth="1"/>
    <col min="29" max="29" width="13.54296875" bestFit="1" customWidth="1"/>
    <col min="30" max="30" width="7.6328125" customWidth="1"/>
    <col min="31" max="31" width="14" customWidth="1"/>
  </cols>
  <sheetData>
    <row r="1" spans="1:33" x14ac:dyDescent="0.35">
      <c r="B1" s="31" t="s">
        <v>486</v>
      </c>
      <c r="C1" s="32"/>
      <c r="D1" s="32"/>
    </row>
    <row r="2" spans="1:33" x14ac:dyDescent="0.35">
      <c r="B2" s="31" t="s">
        <v>466</v>
      </c>
      <c r="C2" s="32"/>
      <c r="D2" s="32" t="s">
        <v>467</v>
      </c>
      <c r="G2" s="54"/>
    </row>
    <row r="3" spans="1:33" x14ac:dyDescent="0.35">
      <c r="B3" s="31" t="s">
        <v>468</v>
      </c>
      <c r="C3" s="32"/>
      <c r="D3" s="32" t="s">
        <v>469</v>
      </c>
      <c r="G3" s="54"/>
      <c r="AA3" s="67"/>
    </row>
    <row r="4" spans="1:33" x14ac:dyDescent="0.35">
      <c r="B4" s="31" t="s">
        <v>470</v>
      </c>
      <c r="C4" s="32"/>
      <c r="D4" s="32" t="s">
        <v>503</v>
      </c>
      <c r="G4" s="54"/>
      <c r="AA4" s="67"/>
    </row>
    <row r="5" spans="1:33" ht="15" thickBot="1" x14ac:dyDescent="0.4">
      <c r="B5" s="31" t="s">
        <v>497</v>
      </c>
      <c r="D5" s="32" t="s">
        <v>504</v>
      </c>
    </row>
    <row r="6" spans="1:33" s="19" customFormat="1" ht="23.15" customHeight="1" x14ac:dyDescent="0.35">
      <c r="A6" s="439" t="s">
        <v>26</v>
      </c>
      <c r="B6" s="441" t="s">
        <v>52</v>
      </c>
      <c r="C6" s="441" t="s">
        <v>221</v>
      </c>
      <c r="D6" s="441" t="s">
        <v>222</v>
      </c>
      <c r="E6" s="443" t="s">
        <v>41</v>
      </c>
      <c r="F6" s="444"/>
      <c r="G6" s="444"/>
      <c r="H6" s="444"/>
      <c r="I6" s="445"/>
      <c r="J6" s="453" t="s">
        <v>27</v>
      </c>
      <c r="K6" s="450" t="s">
        <v>28</v>
      </c>
      <c r="L6" s="451"/>
      <c r="M6" s="452"/>
      <c r="N6" s="443" t="s">
        <v>36</v>
      </c>
      <c r="O6" s="444"/>
      <c r="P6" s="445"/>
      <c r="Q6" s="450" t="s">
        <v>29</v>
      </c>
      <c r="R6" s="451"/>
      <c r="S6" s="452"/>
      <c r="T6" s="453" t="s">
        <v>60</v>
      </c>
      <c r="U6" s="453"/>
      <c r="V6" s="453"/>
      <c r="W6" s="453"/>
      <c r="X6" s="441" t="s">
        <v>78</v>
      </c>
      <c r="Y6" s="443" t="s">
        <v>61</v>
      </c>
      <c r="Z6" s="444"/>
      <c r="AA6" s="444"/>
      <c r="AB6" s="444"/>
      <c r="AC6" s="445"/>
      <c r="AD6" s="441" t="s">
        <v>217</v>
      </c>
      <c r="AE6" s="446" t="s">
        <v>31</v>
      </c>
    </row>
    <row r="7" spans="1:33" s="19" customFormat="1" ht="46" x14ac:dyDescent="0.35">
      <c r="A7" s="440"/>
      <c r="B7" s="442"/>
      <c r="C7" s="442"/>
      <c r="D7" s="442"/>
      <c r="E7" s="332" t="s">
        <v>67</v>
      </c>
      <c r="F7" s="332" t="s">
        <v>68</v>
      </c>
      <c r="G7" s="331" t="s">
        <v>108</v>
      </c>
      <c r="H7" s="331" t="s">
        <v>51</v>
      </c>
      <c r="I7" s="331" t="s">
        <v>53</v>
      </c>
      <c r="J7" s="454"/>
      <c r="K7" s="334" t="s">
        <v>32</v>
      </c>
      <c r="L7" s="334" t="s">
        <v>33</v>
      </c>
      <c r="M7" s="333" t="s">
        <v>56</v>
      </c>
      <c r="N7" s="333" t="s">
        <v>37</v>
      </c>
      <c r="O7" s="333" t="s">
        <v>51</v>
      </c>
      <c r="P7" s="333" t="s">
        <v>38</v>
      </c>
      <c r="Q7" s="334" t="s">
        <v>34</v>
      </c>
      <c r="R7" s="334" t="s">
        <v>35</v>
      </c>
      <c r="S7" s="332" t="s">
        <v>81</v>
      </c>
      <c r="T7" s="332" t="s">
        <v>82</v>
      </c>
      <c r="U7" s="332" t="s">
        <v>83</v>
      </c>
      <c r="V7" s="332" t="s">
        <v>163</v>
      </c>
      <c r="W7" s="332" t="s">
        <v>43</v>
      </c>
      <c r="X7" s="442"/>
      <c r="Y7" s="332" t="s">
        <v>30</v>
      </c>
      <c r="Z7" s="332" t="s">
        <v>62</v>
      </c>
      <c r="AA7" s="332" t="s">
        <v>63</v>
      </c>
      <c r="AB7" s="332" t="s">
        <v>64</v>
      </c>
      <c r="AC7" s="332" t="s">
        <v>65</v>
      </c>
      <c r="AD7" s="442"/>
      <c r="AE7" s="447"/>
      <c r="AG7" s="19" t="s">
        <v>485</v>
      </c>
    </row>
    <row r="8" spans="1:33" s="89" customFormat="1" x14ac:dyDescent="0.35">
      <c r="A8" s="264">
        <v>1</v>
      </c>
      <c r="B8" s="264">
        <v>2</v>
      </c>
      <c r="C8" s="264">
        <v>3</v>
      </c>
      <c r="D8" s="264">
        <v>4</v>
      </c>
      <c r="E8" s="264">
        <v>5</v>
      </c>
      <c r="F8" s="448">
        <v>6</v>
      </c>
      <c r="G8" s="449"/>
      <c r="H8" s="264">
        <v>7</v>
      </c>
      <c r="I8" s="264">
        <v>8</v>
      </c>
      <c r="J8" s="264">
        <v>9</v>
      </c>
      <c r="K8" s="264">
        <v>10</v>
      </c>
      <c r="L8" s="264">
        <v>11</v>
      </c>
      <c r="M8" s="264">
        <v>12</v>
      </c>
      <c r="N8" s="264">
        <v>13</v>
      </c>
      <c r="O8" s="264">
        <v>14</v>
      </c>
      <c r="P8" s="264">
        <v>15</v>
      </c>
      <c r="Q8" s="264">
        <v>14</v>
      </c>
      <c r="R8" s="264">
        <v>15</v>
      </c>
      <c r="S8" s="264">
        <v>16</v>
      </c>
      <c r="T8" s="264">
        <v>17</v>
      </c>
      <c r="U8" s="264">
        <v>18</v>
      </c>
      <c r="V8" s="264">
        <v>19</v>
      </c>
      <c r="W8" s="264">
        <v>20</v>
      </c>
      <c r="X8" s="264">
        <v>16</v>
      </c>
      <c r="Y8" s="264">
        <v>17</v>
      </c>
      <c r="Z8" s="264">
        <v>18</v>
      </c>
      <c r="AA8" s="264">
        <v>19</v>
      </c>
      <c r="AB8" s="264" t="s">
        <v>505</v>
      </c>
      <c r="AC8" s="264" t="s">
        <v>506</v>
      </c>
      <c r="AD8" s="264">
        <v>22</v>
      </c>
      <c r="AE8" s="264">
        <v>23</v>
      </c>
    </row>
    <row r="9" spans="1:33" s="89" customFormat="1" x14ac:dyDescent="0.35">
      <c r="A9" s="335"/>
      <c r="B9" s="335"/>
      <c r="C9" s="295"/>
      <c r="D9" s="335"/>
      <c r="E9" s="336" t="s">
        <v>484</v>
      </c>
      <c r="F9" s="337"/>
      <c r="G9" s="335"/>
      <c r="H9" s="338"/>
      <c r="I9" s="295"/>
      <c r="J9" s="295"/>
      <c r="K9" s="330"/>
      <c r="L9" s="330"/>
      <c r="M9" s="330"/>
      <c r="N9" s="330"/>
      <c r="O9" s="330"/>
      <c r="P9" s="330"/>
      <c r="Q9" s="330"/>
      <c r="R9" s="330"/>
      <c r="S9" s="330"/>
      <c r="T9" s="330"/>
      <c r="U9" s="330"/>
      <c r="V9" s="330"/>
      <c r="W9" s="330"/>
      <c r="X9" s="330"/>
      <c r="Y9" s="330"/>
      <c r="Z9" s="330"/>
      <c r="AA9" s="330"/>
      <c r="AB9" s="330"/>
      <c r="AC9" s="330"/>
      <c r="AD9" s="330"/>
      <c r="AE9" s="330"/>
    </row>
    <row r="10" spans="1:33" s="89" customFormat="1" x14ac:dyDescent="0.35">
      <c r="A10" s="296">
        <f>RO!A11</f>
        <v>1</v>
      </c>
      <c r="B10" s="297" t="str">
        <f>RO!B11</f>
        <v>Cianjur</v>
      </c>
      <c r="C10" s="298" t="s">
        <v>135</v>
      </c>
      <c r="D10" s="297" t="s">
        <v>476</v>
      </c>
      <c r="E10" s="299" t="str">
        <f>RO!C11</f>
        <v>Tanah Pek. Blok Cidamar Cidaun </v>
      </c>
      <c r="F10" s="300">
        <f>RO!D11</f>
        <v>570</v>
      </c>
      <c r="G10" s="301"/>
      <c r="H10" s="302" t="s">
        <v>478</v>
      </c>
      <c r="I10" s="303" t="s">
        <v>479</v>
      </c>
      <c r="J10" s="304" t="s">
        <v>477</v>
      </c>
      <c r="K10" s="316">
        <f>RO!G11</f>
        <v>0</v>
      </c>
      <c r="L10" s="317"/>
      <c r="M10" s="318" t="s">
        <v>120</v>
      </c>
      <c r="N10" s="319" t="str">
        <f>RO!E11</f>
        <v>Abdul Gofar</v>
      </c>
      <c r="O10" s="320" t="s">
        <v>499</v>
      </c>
      <c r="P10" s="321" t="s">
        <v>90</v>
      </c>
      <c r="Q10" s="322">
        <f>RO!H11</f>
        <v>44684</v>
      </c>
      <c r="R10" s="322">
        <f>RO!I11</f>
        <v>45048</v>
      </c>
      <c r="S10" s="320" t="s">
        <v>91</v>
      </c>
      <c r="T10" s="39">
        <f>RO!J11</f>
        <v>4500000</v>
      </c>
      <c r="U10" s="305">
        <f>T10*10%</f>
        <v>450000</v>
      </c>
      <c r="V10" s="306">
        <f>(T10*10%)*(-1)</f>
        <v>-450000</v>
      </c>
      <c r="W10" s="307">
        <f>T10+U10</f>
        <v>4950000</v>
      </c>
      <c r="X10" s="305">
        <f>T10+V10</f>
        <v>4050000</v>
      </c>
      <c r="Y10" s="330"/>
      <c r="Z10" s="330"/>
      <c r="AA10" s="330"/>
      <c r="AB10" s="306">
        <f>Z10+AA10</f>
        <v>0</v>
      </c>
      <c r="AC10" s="306">
        <f>AB10</f>
        <v>0</v>
      </c>
      <c r="AD10" s="311">
        <f>AC10/X10*100</f>
        <v>0</v>
      </c>
      <c r="AE10" s="330"/>
    </row>
    <row r="11" spans="1:33" s="89" customFormat="1" x14ac:dyDescent="0.35">
      <c r="A11" s="308">
        <f>RO!A12</f>
        <v>2</v>
      </c>
      <c r="B11" s="309" t="str">
        <f>RO!B12</f>
        <v>Cianjur</v>
      </c>
      <c r="C11" s="306" t="s">
        <v>135</v>
      </c>
      <c r="D11" s="309" t="s">
        <v>223</v>
      </c>
      <c r="E11" s="310" t="str">
        <f>RO!C12</f>
        <v>Pekarangan RD. KRPH Pacet (Lanbow)</v>
      </c>
      <c r="F11" s="311">
        <f>RO!D12</f>
        <v>980</v>
      </c>
      <c r="G11" s="312">
        <v>45</v>
      </c>
      <c r="H11" s="313" t="s">
        <v>224</v>
      </c>
      <c r="I11" s="314" t="s">
        <v>138</v>
      </c>
      <c r="J11" s="315" t="s">
        <v>89</v>
      </c>
      <c r="K11" s="316" t="str">
        <f>RO!G12</f>
        <v>01/Perj-PHT/Cjr/II/2023</v>
      </c>
      <c r="L11" s="317"/>
      <c r="M11" s="318" t="s">
        <v>120</v>
      </c>
      <c r="N11" s="319" t="str">
        <f>RO!E12</f>
        <v>Faisal.P</v>
      </c>
      <c r="O11" s="320" t="s">
        <v>153</v>
      </c>
      <c r="P11" s="321" t="s">
        <v>90</v>
      </c>
      <c r="Q11" s="322">
        <f>RO!H12</f>
        <v>44914</v>
      </c>
      <c r="R11" s="322">
        <f>RO!I12</f>
        <v>45279</v>
      </c>
      <c r="S11" s="320" t="s">
        <v>91</v>
      </c>
      <c r="T11" s="39">
        <f>RO!J12</f>
        <v>22275000</v>
      </c>
      <c r="U11" s="305">
        <f>T11*10%</f>
        <v>2227500</v>
      </c>
      <c r="V11" s="306">
        <f t="shared" ref="V11:V31" si="0">(T11*10%)*(-1)</f>
        <v>-2227500</v>
      </c>
      <c r="W11" s="307">
        <f t="shared" ref="W11:W31" si="1">T11+U11</f>
        <v>24502500</v>
      </c>
      <c r="X11" s="305">
        <f t="shared" ref="X11:X31" si="2">T11+V11</f>
        <v>20047500</v>
      </c>
      <c r="Y11" s="306">
        <v>12658500</v>
      </c>
      <c r="Z11" s="306">
        <v>12658500</v>
      </c>
      <c r="AA11" s="306"/>
      <c r="AB11" s="306">
        <f>Z11+AA11</f>
        <v>12658500</v>
      </c>
      <c r="AC11" s="306">
        <f t="shared" ref="AC11:AC32" si="3">AB11</f>
        <v>12658500</v>
      </c>
      <c r="AD11" s="311">
        <f t="shared" ref="AD11:AD34" si="4">AC11/X11*100</f>
        <v>63.142536475869804</v>
      </c>
      <c r="AE11" s="320"/>
    </row>
    <row r="12" spans="1:33" s="89" customFormat="1" x14ac:dyDescent="0.35">
      <c r="A12" s="323">
        <f>RO!A13</f>
        <v>3</v>
      </c>
      <c r="B12" s="324" t="str">
        <f>RO!B13</f>
        <v>Cianjur</v>
      </c>
      <c r="C12" s="62" t="s">
        <v>135</v>
      </c>
      <c r="D12" s="324" t="s">
        <v>225</v>
      </c>
      <c r="E12" s="88" t="str">
        <f>RO!C13</f>
        <v>Tapek &amp; Bangunan Eks RD KTU (Kantor Notaris)</v>
      </c>
      <c r="F12" s="325">
        <f>RO!D13</f>
        <v>58.89</v>
      </c>
      <c r="G12" s="77">
        <v>47.636399999999995</v>
      </c>
      <c r="H12" s="78" t="s">
        <v>136</v>
      </c>
      <c r="I12" s="79">
        <v>3849165</v>
      </c>
      <c r="J12" s="80" t="s">
        <v>109</v>
      </c>
      <c r="K12" s="326">
        <f>RO!G13</f>
        <v>0</v>
      </c>
      <c r="L12" s="327"/>
      <c r="M12" s="82" t="s">
        <v>120</v>
      </c>
      <c r="N12" s="328" t="str">
        <f>RO!E13</f>
        <v>Riama Luciana S</v>
      </c>
      <c r="O12" s="78" t="s">
        <v>140</v>
      </c>
      <c r="P12" s="79" t="s">
        <v>90</v>
      </c>
      <c r="Q12" s="329">
        <f>RO!H13</f>
        <v>44651</v>
      </c>
      <c r="R12" s="329">
        <f>RO!I13</f>
        <v>45016</v>
      </c>
      <c r="S12" s="86" t="s">
        <v>91</v>
      </c>
      <c r="T12" s="39">
        <f>RO!J13</f>
        <v>24750000</v>
      </c>
      <c r="U12" s="85">
        <f>T12*10%</f>
        <v>2475000</v>
      </c>
      <c r="V12" s="306">
        <f t="shared" si="0"/>
        <v>-2475000</v>
      </c>
      <c r="W12" s="307">
        <f t="shared" si="1"/>
        <v>27225000</v>
      </c>
      <c r="X12" s="305">
        <f t="shared" si="2"/>
        <v>22275000</v>
      </c>
      <c r="Y12" s="62"/>
      <c r="Z12" s="62"/>
      <c r="AA12" s="62">
        <v>25225225</v>
      </c>
      <c r="AB12" s="62">
        <f>Z12+AA12</f>
        <v>25225225</v>
      </c>
      <c r="AC12" s="306">
        <f t="shared" si="3"/>
        <v>25225225</v>
      </c>
      <c r="AD12" s="311">
        <f t="shared" si="4"/>
        <v>113.24455667789002</v>
      </c>
      <c r="AE12" s="86"/>
    </row>
    <row r="13" spans="1:33" s="89" customFormat="1" x14ac:dyDescent="0.35">
      <c r="A13" s="323">
        <f>RO!A14</f>
        <v>4</v>
      </c>
      <c r="B13" s="324" t="str">
        <f>RO!B14</f>
        <v>Cianjur</v>
      </c>
      <c r="C13" s="62" t="s">
        <v>135</v>
      </c>
      <c r="D13" s="324" t="s">
        <v>225</v>
      </c>
      <c r="E13" s="88" t="str">
        <f>RO!C14</f>
        <v>Tapek &amp; Bangunan Eks RD KTU (Warung )</v>
      </c>
      <c r="F13" s="325">
        <f>RO!D14</f>
        <v>21</v>
      </c>
      <c r="G13" s="77">
        <v>0</v>
      </c>
      <c r="H13" s="78" t="s">
        <v>136</v>
      </c>
      <c r="I13" s="79">
        <v>3849165</v>
      </c>
      <c r="J13" s="80" t="s">
        <v>110</v>
      </c>
      <c r="K13" s="326">
        <f>RO!G14</f>
        <v>0</v>
      </c>
      <c r="L13" s="327"/>
      <c r="M13" s="82" t="s">
        <v>120</v>
      </c>
      <c r="N13" s="328" t="str">
        <f>RO!E14</f>
        <v>Dede Suherlan</v>
      </c>
      <c r="O13" s="78" t="s">
        <v>145</v>
      </c>
      <c r="P13" s="79" t="s">
        <v>90</v>
      </c>
      <c r="Q13" s="329">
        <f>RO!H14</f>
        <v>44803</v>
      </c>
      <c r="R13" s="329">
        <f>RO!I14</f>
        <v>45168</v>
      </c>
      <c r="S13" s="86" t="s">
        <v>91</v>
      </c>
      <c r="T13" s="39">
        <f>RO!J14</f>
        <v>4950000</v>
      </c>
      <c r="U13" s="85">
        <f t="shared" ref="U13:U31" si="5">T13*10%</f>
        <v>495000</v>
      </c>
      <c r="V13" s="306">
        <f t="shared" si="0"/>
        <v>-495000</v>
      </c>
      <c r="W13" s="307">
        <f t="shared" si="1"/>
        <v>5445000</v>
      </c>
      <c r="X13" s="305">
        <f t="shared" si="2"/>
        <v>4455000</v>
      </c>
      <c r="Y13" s="62"/>
      <c r="Z13" s="62"/>
      <c r="AA13" s="62"/>
      <c r="AB13" s="62">
        <v>0</v>
      </c>
      <c r="AC13" s="306">
        <f t="shared" si="3"/>
        <v>0</v>
      </c>
      <c r="AD13" s="311">
        <f t="shared" si="4"/>
        <v>0</v>
      </c>
      <c r="AE13" s="86"/>
    </row>
    <row r="14" spans="1:33" s="89" customFormat="1" x14ac:dyDescent="0.35">
      <c r="A14" s="323">
        <f>RO!A15</f>
        <v>5</v>
      </c>
      <c r="B14" s="324" t="str">
        <f>RO!B15</f>
        <v>Cianjur</v>
      </c>
      <c r="C14" s="62" t="s">
        <v>135</v>
      </c>
      <c r="D14" s="324" t="s">
        <v>225</v>
      </c>
      <c r="E14" s="88" t="str">
        <f>RO!C15</f>
        <v>Tapek &amp; Bangunan Eks RD KTU (Warung Somad)</v>
      </c>
      <c r="F14" s="325">
        <f>RO!D15</f>
        <v>43.4</v>
      </c>
      <c r="G14" s="77">
        <v>0</v>
      </c>
      <c r="H14" s="78" t="s">
        <v>136</v>
      </c>
      <c r="I14" s="79">
        <v>3849165</v>
      </c>
      <c r="J14" s="80" t="s">
        <v>110</v>
      </c>
      <c r="K14" s="326">
        <f>RO!G15</f>
        <v>0</v>
      </c>
      <c r="L14" s="327"/>
      <c r="M14" s="82" t="s">
        <v>120</v>
      </c>
      <c r="N14" s="328" t="str">
        <f>RO!E15</f>
        <v>Somad Supyandi</v>
      </c>
      <c r="O14" s="78" t="s">
        <v>142</v>
      </c>
      <c r="P14" s="79" t="s">
        <v>90</v>
      </c>
      <c r="Q14" s="329">
        <f>RO!H15</f>
        <v>44725</v>
      </c>
      <c r="R14" s="329">
        <f>RO!I15</f>
        <v>45090</v>
      </c>
      <c r="S14" s="86" t="s">
        <v>91</v>
      </c>
      <c r="T14" s="39">
        <f>RO!J15</f>
        <v>8415000</v>
      </c>
      <c r="U14" s="85">
        <f t="shared" si="5"/>
        <v>841500</v>
      </c>
      <c r="V14" s="306">
        <f t="shared" si="0"/>
        <v>-841500</v>
      </c>
      <c r="W14" s="307">
        <f t="shared" si="1"/>
        <v>9256500</v>
      </c>
      <c r="X14" s="305">
        <f t="shared" si="2"/>
        <v>7573500</v>
      </c>
      <c r="Y14" s="62"/>
      <c r="Z14" s="62"/>
      <c r="AA14" s="62"/>
      <c r="AB14" s="62">
        <f t="shared" ref="AB14:AB32" si="6">Z14+AA14</f>
        <v>0</v>
      </c>
      <c r="AC14" s="306">
        <f t="shared" si="3"/>
        <v>0</v>
      </c>
      <c r="AD14" s="311">
        <f t="shared" si="4"/>
        <v>0</v>
      </c>
      <c r="AE14" s="86"/>
    </row>
    <row r="15" spans="1:33" s="89" customFormat="1" x14ac:dyDescent="0.35">
      <c r="A15" s="323">
        <f>RO!A16</f>
        <v>6</v>
      </c>
      <c r="B15" s="324" t="str">
        <f>RO!B16</f>
        <v>Cianjur</v>
      </c>
      <c r="C15" s="62" t="s">
        <v>135</v>
      </c>
      <c r="D15" s="324" t="s">
        <v>225</v>
      </c>
      <c r="E15" s="88" t="str">
        <f>RO!C16</f>
        <v>Tapek &amp; Bangunan Eks RD KTU (Loundy)</v>
      </c>
      <c r="F15" s="325">
        <f>RO!D16</f>
        <v>53.141999999999996</v>
      </c>
      <c r="G15" s="77">
        <v>47.639999999999993</v>
      </c>
      <c r="H15" s="78" t="s">
        <v>136</v>
      </c>
      <c r="I15" s="79">
        <v>3849165</v>
      </c>
      <c r="J15" s="80" t="s">
        <v>111</v>
      </c>
      <c r="K15" s="326">
        <f>RO!G16</f>
        <v>0</v>
      </c>
      <c r="L15" s="327"/>
      <c r="M15" s="82" t="s">
        <v>120</v>
      </c>
      <c r="N15" s="328" t="str">
        <f>RO!E16</f>
        <v>Erwin Susilo</v>
      </c>
      <c r="O15" s="78" t="s">
        <v>159</v>
      </c>
      <c r="P15" s="79" t="s">
        <v>90</v>
      </c>
      <c r="Q15" s="329">
        <f>RO!H16</f>
        <v>44773</v>
      </c>
      <c r="R15" s="329">
        <f>RO!I16</f>
        <v>45138</v>
      </c>
      <c r="S15" s="86" t="s">
        <v>91</v>
      </c>
      <c r="T15" s="39">
        <f>RO!J16</f>
        <v>0</v>
      </c>
      <c r="U15" s="85">
        <f t="shared" si="5"/>
        <v>0</v>
      </c>
      <c r="V15" s="306">
        <f t="shared" si="0"/>
        <v>0</v>
      </c>
      <c r="W15" s="307">
        <f t="shared" si="1"/>
        <v>0</v>
      </c>
      <c r="X15" s="305">
        <f t="shared" si="2"/>
        <v>0</v>
      </c>
      <c r="Y15" s="62"/>
      <c r="Z15" s="62"/>
      <c r="AA15" s="62"/>
      <c r="AB15" s="62">
        <v>0</v>
      </c>
      <c r="AC15" s="306">
        <f t="shared" si="3"/>
        <v>0</v>
      </c>
      <c r="AD15" s="347"/>
      <c r="AE15" s="86"/>
    </row>
    <row r="16" spans="1:33" s="89" customFormat="1" x14ac:dyDescent="0.35">
      <c r="A16" s="323">
        <f>RO!A17</f>
        <v>7</v>
      </c>
      <c r="B16" s="324" t="str">
        <f>RO!B17</f>
        <v>Cianjur</v>
      </c>
      <c r="C16" s="62" t="s">
        <v>135</v>
      </c>
      <c r="D16" s="324" t="s">
        <v>225</v>
      </c>
      <c r="E16" s="88" t="str">
        <f>RO!C17</f>
        <v>Tapek &amp; Bangunan Eks RD KTU (DEPOT Madu)</v>
      </c>
      <c r="F16" s="325">
        <f>RO!D17</f>
        <v>46.83</v>
      </c>
      <c r="G16" s="77">
        <v>32.421999999999997</v>
      </c>
      <c r="H16" s="78" t="s">
        <v>136</v>
      </c>
      <c r="I16" s="79">
        <v>3849165</v>
      </c>
      <c r="J16" s="80" t="s">
        <v>110</v>
      </c>
      <c r="K16" s="326">
        <f>RO!G17</f>
        <v>0</v>
      </c>
      <c r="L16" s="327"/>
      <c r="M16" s="82" t="s">
        <v>120</v>
      </c>
      <c r="N16" s="328" t="str">
        <f>RO!E17</f>
        <v>PT. Palawi Resorsis</v>
      </c>
      <c r="O16" s="78" t="s">
        <v>151</v>
      </c>
      <c r="P16" s="79" t="s">
        <v>90</v>
      </c>
      <c r="Q16" s="329">
        <f>RO!H17</f>
        <v>44811</v>
      </c>
      <c r="R16" s="329">
        <f>RO!I17</f>
        <v>45176</v>
      </c>
      <c r="S16" s="86" t="s">
        <v>91</v>
      </c>
      <c r="T16" s="39">
        <f>RO!J17</f>
        <v>24750000</v>
      </c>
      <c r="U16" s="85">
        <f t="shared" si="5"/>
        <v>2475000</v>
      </c>
      <c r="V16" s="306">
        <f t="shared" si="0"/>
        <v>-2475000</v>
      </c>
      <c r="W16" s="307">
        <f t="shared" si="1"/>
        <v>27225000</v>
      </c>
      <c r="X16" s="305">
        <f t="shared" si="2"/>
        <v>22275000</v>
      </c>
      <c r="Y16" s="62"/>
      <c r="Z16" s="62"/>
      <c r="AA16" s="62"/>
      <c r="AB16" s="62">
        <f t="shared" si="6"/>
        <v>0</v>
      </c>
      <c r="AC16" s="306">
        <f t="shared" si="3"/>
        <v>0</v>
      </c>
      <c r="AD16" s="311">
        <f t="shared" si="4"/>
        <v>0</v>
      </c>
      <c r="AE16" s="86"/>
    </row>
    <row r="17" spans="1:31" s="89" customFormat="1" x14ac:dyDescent="0.35">
      <c r="A17" s="323">
        <f>RO!A18</f>
        <v>8</v>
      </c>
      <c r="B17" s="324" t="str">
        <f>RO!B18</f>
        <v>Cianjur</v>
      </c>
      <c r="C17" s="62" t="s">
        <v>135</v>
      </c>
      <c r="D17" s="324" t="s">
        <v>225</v>
      </c>
      <c r="E17" s="88" t="str">
        <f>RO!C18</f>
        <v>Tapek &amp; Bangunan Eks RD KTU (Nasi Goreng)</v>
      </c>
      <c r="F17" s="325">
        <f>RO!D18</f>
        <v>10</v>
      </c>
      <c r="G17" s="77">
        <v>0</v>
      </c>
      <c r="H17" s="78" t="s">
        <v>136</v>
      </c>
      <c r="I17" s="79">
        <v>3849165</v>
      </c>
      <c r="J17" s="80" t="s">
        <v>112</v>
      </c>
      <c r="K17" s="326">
        <f>RO!G18</f>
        <v>0</v>
      </c>
      <c r="L17" s="327"/>
      <c r="M17" s="82" t="s">
        <v>120</v>
      </c>
      <c r="N17" s="328" t="str">
        <f>RO!E18</f>
        <v>Munasik</v>
      </c>
      <c r="O17" s="78" t="s">
        <v>147</v>
      </c>
      <c r="P17" s="79" t="s">
        <v>90</v>
      </c>
      <c r="Q17" s="329">
        <f>RO!H18</f>
        <v>44844</v>
      </c>
      <c r="R17" s="329">
        <f>RO!I18</f>
        <v>45209</v>
      </c>
      <c r="S17" s="86" t="s">
        <v>91</v>
      </c>
      <c r="T17" s="39">
        <f>RO!J18</f>
        <v>2178000</v>
      </c>
      <c r="U17" s="85">
        <f t="shared" si="5"/>
        <v>217800</v>
      </c>
      <c r="V17" s="306">
        <f t="shared" si="0"/>
        <v>-217800</v>
      </c>
      <c r="W17" s="307">
        <f t="shared" si="1"/>
        <v>2395800</v>
      </c>
      <c r="X17" s="305">
        <f t="shared" si="2"/>
        <v>1960200</v>
      </c>
      <c r="Y17" s="62"/>
      <c r="Z17" s="62"/>
      <c r="AA17" s="62"/>
      <c r="AB17" s="62">
        <f t="shared" si="6"/>
        <v>0</v>
      </c>
      <c r="AC17" s="306">
        <f t="shared" si="3"/>
        <v>0</v>
      </c>
      <c r="AD17" s="311">
        <f t="shared" si="4"/>
        <v>0</v>
      </c>
      <c r="AE17" s="86"/>
    </row>
    <row r="18" spans="1:31" x14ac:dyDescent="0.35">
      <c r="A18" s="150">
        <f>RO!A19</f>
        <v>9</v>
      </c>
      <c r="B18" s="43" t="str">
        <f>RO!B19</f>
        <v>Cianjur</v>
      </c>
      <c r="C18" s="42" t="s">
        <v>135</v>
      </c>
      <c r="D18" s="43" t="s">
        <v>225</v>
      </c>
      <c r="E18" s="151" t="str">
        <f>RO!C19</f>
        <v>Tapek &amp; Bangunan Eks RD KTU (Warung jamu)</v>
      </c>
      <c r="F18" s="152">
        <f>RO!D19</f>
        <v>16</v>
      </c>
      <c r="G18" s="46">
        <v>0</v>
      </c>
      <c r="H18" s="25" t="s">
        <v>136</v>
      </c>
      <c r="I18" s="44">
        <v>3849165</v>
      </c>
      <c r="J18" s="26" t="s">
        <v>113</v>
      </c>
      <c r="K18" s="135">
        <f>RO!G19</f>
        <v>0</v>
      </c>
      <c r="L18" s="153"/>
      <c r="M18" s="37" t="s">
        <v>120</v>
      </c>
      <c r="N18" s="154" t="str">
        <f>RO!E19</f>
        <v>Frangky YogI</v>
      </c>
      <c r="O18" s="25" t="s">
        <v>144</v>
      </c>
      <c r="P18" s="44" t="s">
        <v>90</v>
      </c>
      <c r="Q18" s="155">
        <f>RO!H19</f>
        <v>44803</v>
      </c>
      <c r="R18" s="155">
        <f>RO!I19</f>
        <v>45168</v>
      </c>
      <c r="S18" s="29" t="s">
        <v>91</v>
      </c>
      <c r="T18" s="39">
        <f>RO!J19</f>
        <v>3267000</v>
      </c>
      <c r="U18" s="28">
        <f t="shared" si="5"/>
        <v>326700</v>
      </c>
      <c r="V18" s="70">
        <f t="shared" si="0"/>
        <v>-326700</v>
      </c>
      <c r="W18" s="194">
        <f t="shared" si="1"/>
        <v>3593700</v>
      </c>
      <c r="X18" s="193">
        <f t="shared" si="2"/>
        <v>2940300</v>
      </c>
      <c r="Y18" s="42"/>
      <c r="Z18" s="42"/>
      <c r="AA18" s="42"/>
      <c r="AB18" s="42"/>
      <c r="AC18" s="306">
        <f t="shared" si="3"/>
        <v>0</v>
      </c>
      <c r="AD18" s="311">
        <f t="shared" si="4"/>
        <v>0</v>
      </c>
      <c r="AE18" s="29"/>
    </row>
    <row r="19" spans="1:31" x14ac:dyDescent="0.35">
      <c r="A19" s="150">
        <f>RO!A20</f>
        <v>10</v>
      </c>
      <c r="B19" s="43" t="str">
        <f>RO!B20</f>
        <v>Cianjur</v>
      </c>
      <c r="C19" s="42" t="s">
        <v>135</v>
      </c>
      <c r="D19" s="43" t="s">
        <v>225</v>
      </c>
      <c r="E19" s="151" t="str">
        <f>RO!C20</f>
        <v xml:space="preserve"> Tanah Blok Banjarpinang </v>
      </c>
      <c r="F19" s="152">
        <f>RO!D20</f>
        <v>33.5</v>
      </c>
      <c r="G19" s="46">
        <v>0</v>
      </c>
      <c r="H19" s="25" t="s">
        <v>155</v>
      </c>
      <c r="I19" s="45" t="s">
        <v>137</v>
      </c>
      <c r="J19" s="26" t="s">
        <v>114</v>
      </c>
      <c r="K19" s="135">
        <f>RO!G20</f>
        <v>0</v>
      </c>
      <c r="L19" s="153"/>
      <c r="M19" s="37" t="s">
        <v>120</v>
      </c>
      <c r="N19" s="154" t="str">
        <f>RO!E20</f>
        <v>Said Hudri</v>
      </c>
      <c r="O19" s="25" t="s">
        <v>148</v>
      </c>
      <c r="P19" s="44" t="s">
        <v>90</v>
      </c>
      <c r="Q19" s="155">
        <f>RO!H20</f>
        <v>44851</v>
      </c>
      <c r="R19" s="155">
        <f>RO!I20</f>
        <v>45216</v>
      </c>
      <c r="S19" s="29" t="s">
        <v>91</v>
      </c>
      <c r="T19" s="39">
        <f>RO!J20</f>
        <v>6534000</v>
      </c>
      <c r="U19" s="28">
        <f t="shared" si="5"/>
        <v>653400</v>
      </c>
      <c r="V19" s="70">
        <f t="shared" si="0"/>
        <v>-653400</v>
      </c>
      <c r="W19" s="194">
        <f t="shared" si="1"/>
        <v>7187400</v>
      </c>
      <c r="X19" s="193">
        <f t="shared" si="2"/>
        <v>5880600</v>
      </c>
      <c r="Y19" s="42"/>
      <c r="Z19" s="42"/>
      <c r="AA19" s="42"/>
      <c r="AB19" s="42">
        <f t="shared" si="6"/>
        <v>0</v>
      </c>
      <c r="AC19" s="306">
        <f t="shared" si="3"/>
        <v>0</v>
      </c>
      <c r="AD19" s="311">
        <f t="shared" si="4"/>
        <v>0</v>
      </c>
      <c r="AE19" s="29"/>
    </row>
    <row r="20" spans="1:31" x14ac:dyDescent="0.35">
      <c r="A20" s="150">
        <f>RO!A21</f>
        <v>11</v>
      </c>
      <c r="B20" s="43" t="str">
        <f>RO!B21</f>
        <v>Cianjur</v>
      </c>
      <c r="C20" s="42" t="s">
        <v>135</v>
      </c>
      <c r="D20" s="43" t="s">
        <v>226</v>
      </c>
      <c r="E20" s="151" t="str">
        <f>RO!C21</f>
        <v>Eks RD Asper Gede Timur  </v>
      </c>
      <c r="F20" s="152">
        <f>RO!D21</f>
        <v>65.142857142857139</v>
      </c>
      <c r="G20" s="46">
        <v>56</v>
      </c>
      <c r="H20" s="25" t="s">
        <v>154</v>
      </c>
      <c r="I20" s="44">
        <v>3849163</v>
      </c>
      <c r="J20" s="26" t="s">
        <v>89</v>
      </c>
      <c r="K20" s="135">
        <f>RO!G21</f>
        <v>0</v>
      </c>
      <c r="L20" s="153"/>
      <c r="M20" s="37" t="s">
        <v>120</v>
      </c>
      <c r="N20" s="154" t="str">
        <f>RO!E21</f>
        <v xml:space="preserve">Tatang rifai </v>
      </c>
      <c r="O20" s="25" t="s">
        <v>150</v>
      </c>
      <c r="P20" s="44" t="s">
        <v>90</v>
      </c>
      <c r="Q20" s="155">
        <f>RO!H21</f>
        <v>44870</v>
      </c>
      <c r="R20" s="155">
        <f>RO!I21</f>
        <v>45236</v>
      </c>
      <c r="S20" s="29" t="s">
        <v>91</v>
      </c>
      <c r="T20" s="39">
        <f>RO!J21</f>
        <v>6534000</v>
      </c>
      <c r="U20" s="28">
        <f t="shared" si="5"/>
        <v>653400</v>
      </c>
      <c r="V20" s="70">
        <f t="shared" si="0"/>
        <v>-653400</v>
      </c>
      <c r="W20" s="194">
        <f t="shared" si="1"/>
        <v>7187400</v>
      </c>
      <c r="X20" s="193">
        <f t="shared" si="2"/>
        <v>5880600</v>
      </c>
      <c r="Y20" s="42"/>
      <c r="Z20" s="42"/>
      <c r="AA20" s="42"/>
      <c r="AB20" s="42">
        <f t="shared" si="6"/>
        <v>0</v>
      </c>
      <c r="AC20" s="306">
        <f t="shared" si="3"/>
        <v>0</v>
      </c>
      <c r="AD20" s="311">
        <f t="shared" si="4"/>
        <v>0</v>
      </c>
      <c r="AE20" s="29"/>
    </row>
    <row r="21" spans="1:31" x14ac:dyDescent="0.35">
      <c r="A21" s="150">
        <f>RO!A22</f>
        <v>12</v>
      </c>
      <c r="B21" s="43" t="str">
        <f>RO!B22</f>
        <v>Cianjur</v>
      </c>
      <c r="C21" s="42" t="s">
        <v>135</v>
      </c>
      <c r="D21" s="43" t="s">
        <v>226</v>
      </c>
      <c r="E21" s="151" t="str">
        <f>RO!C22</f>
        <v> Eks.RD.KBM Sar. Asper Gede Timur </v>
      </c>
      <c r="F21" s="152">
        <f>RO!D22</f>
        <v>50.666666666666664</v>
      </c>
      <c r="G21" s="46">
        <v>45</v>
      </c>
      <c r="H21" s="25" t="s">
        <v>154</v>
      </c>
      <c r="I21" s="44">
        <v>3849163</v>
      </c>
      <c r="J21" s="26" t="s">
        <v>89</v>
      </c>
      <c r="K21" s="135">
        <f>RO!G22</f>
        <v>0</v>
      </c>
      <c r="L21" s="153"/>
      <c r="M21" s="37" t="s">
        <v>120</v>
      </c>
      <c r="N21" s="154" t="str">
        <f>RO!E22</f>
        <v>Suryani</v>
      </c>
      <c r="O21" s="25" t="s">
        <v>152</v>
      </c>
      <c r="P21" s="44" t="s">
        <v>90</v>
      </c>
      <c r="Q21" s="155">
        <f>RO!H22</f>
        <v>44880</v>
      </c>
      <c r="R21" s="155">
        <f>RO!I22</f>
        <v>45244</v>
      </c>
      <c r="S21" s="29" t="s">
        <v>91</v>
      </c>
      <c r="T21" s="39">
        <f>RO!J22</f>
        <v>2722500</v>
      </c>
      <c r="U21" s="28">
        <f t="shared" si="5"/>
        <v>272250</v>
      </c>
      <c r="V21" s="70">
        <f t="shared" si="0"/>
        <v>-272250</v>
      </c>
      <c r="W21" s="194">
        <f t="shared" si="1"/>
        <v>2994750</v>
      </c>
      <c r="X21" s="193">
        <f t="shared" si="2"/>
        <v>2450250</v>
      </c>
      <c r="Y21" s="42"/>
      <c r="Z21" s="42"/>
      <c r="AA21" s="42"/>
      <c r="AB21" s="42">
        <f t="shared" si="6"/>
        <v>0</v>
      </c>
      <c r="AC21" s="306">
        <f t="shared" si="3"/>
        <v>0</v>
      </c>
      <c r="AD21" s="311">
        <f t="shared" si="4"/>
        <v>0</v>
      </c>
      <c r="AE21" s="29"/>
    </row>
    <row r="22" spans="1:31" x14ac:dyDescent="0.35">
      <c r="A22" s="150">
        <f>RO!A23</f>
        <v>13</v>
      </c>
      <c r="B22" s="43" t="str">
        <f>RO!B23</f>
        <v>Cianjur</v>
      </c>
      <c r="C22" s="42" t="s">
        <v>135</v>
      </c>
      <c r="D22" s="43" t="s">
        <v>223</v>
      </c>
      <c r="E22" s="151" t="str">
        <f>RO!C23</f>
        <v>Halaman Rd.Polhut.Mob (RM Alam Sunda)</v>
      </c>
      <c r="F22" s="152">
        <f>RO!D23</f>
        <v>315</v>
      </c>
      <c r="G22" s="46">
        <v>306</v>
      </c>
      <c r="H22" s="25" t="s">
        <v>155</v>
      </c>
      <c r="I22" s="44" t="s">
        <v>139</v>
      </c>
      <c r="J22" s="26" t="s">
        <v>117</v>
      </c>
      <c r="K22" s="135">
        <f>RO!G23</f>
        <v>0</v>
      </c>
      <c r="L22" s="153"/>
      <c r="M22" s="37" t="s">
        <v>120</v>
      </c>
      <c r="N22" s="154" t="str">
        <f>RO!E23</f>
        <v>Vhandi Adam</v>
      </c>
      <c r="O22" s="25" t="s">
        <v>149</v>
      </c>
      <c r="P22" s="44" t="s">
        <v>90</v>
      </c>
      <c r="Q22" s="155">
        <f>RO!H23</f>
        <v>44867</v>
      </c>
      <c r="R22" s="155">
        <f>RO!I23</f>
        <v>45231</v>
      </c>
      <c r="S22" s="29" t="s">
        <v>91</v>
      </c>
      <c r="T22" s="39">
        <f>RO!J23</f>
        <v>99000000</v>
      </c>
      <c r="U22" s="28">
        <f t="shared" si="5"/>
        <v>9900000</v>
      </c>
      <c r="V22" s="70">
        <f t="shared" si="0"/>
        <v>-9900000</v>
      </c>
      <c r="W22" s="194">
        <f t="shared" si="1"/>
        <v>108900000</v>
      </c>
      <c r="X22" s="193">
        <f t="shared" si="2"/>
        <v>89100000</v>
      </c>
      <c r="Y22" s="42"/>
      <c r="Z22" s="42"/>
      <c r="AA22" s="42"/>
      <c r="AB22" s="42">
        <f t="shared" si="6"/>
        <v>0</v>
      </c>
      <c r="AC22" s="306">
        <f t="shared" si="3"/>
        <v>0</v>
      </c>
      <c r="AD22" s="311">
        <f t="shared" si="4"/>
        <v>0</v>
      </c>
      <c r="AE22" s="29"/>
    </row>
    <row r="23" spans="1:31" s="120" customFormat="1" x14ac:dyDescent="0.35">
      <c r="A23" s="169">
        <f>RO!A24</f>
        <v>14</v>
      </c>
      <c r="B23" s="113" t="str">
        <f>RO!B24</f>
        <v>Cianjur</v>
      </c>
      <c r="C23" s="114" t="s">
        <v>135</v>
      </c>
      <c r="D23" s="113" t="s">
        <v>225</v>
      </c>
      <c r="E23" s="170" t="str">
        <f>RO!C24</f>
        <v>Tanah Pekarangan Kantor Asper Cianjur</v>
      </c>
      <c r="F23" s="171">
        <f>RO!D24</f>
        <v>33.5</v>
      </c>
      <c r="G23" s="115">
        <v>0</v>
      </c>
      <c r="H23" s="24" t="s">
        <v>157</v>
      </c>
      <c r="I23" s="116">
        <v>7413017</v>
      </c>
      <c r="J23" s="26" t="s">
        <v>110</v>
      </c>
      <c r="K23" s="172">
        <f>RO!G24</f>
        <v>0</v>
      </c>
      <c r="L23" s="173"/>
      <c r="M23" s="117" t="s">
        <v>120</v>
      </c>
      <c r="N23" s="174" t="str">
        <f>RO!E24</f>
        <v>Sapturi</v>
      </c>
      <c r="O23" s="24" t="s">
        <v>143</v>
      </c>
      <c r="P23" s="116" t="s">
        <v>90</v>
      </c>
      <c r="Q23" s="155">
        <f>RO!H24</f>
        <v>44743</v>
      </c>
      <c r="R23" s="155" t="str">
        <f>RO!I24</f>
        <v>31/06/2023</v>
      </c>
      <c r="S23" s="29" t="s">
        <v>91</v>
      </c>
      <c r="T23" s="39">
        <f>RO!J24</f>
        <v>2272727.2727272729</v>
      </c>
      <c r="U23" s="119">
        <f t="shared" si="5"/>
        <v>227272.72727272729</v>
      </c>
      <c r="V23" s="70">
        <f t="shared" si="0"/>
        <v>-227272.72727272729</v>
      </c>
      <c r="W23" s="194">
        <f t="shared" si="1"/>
        <v>2500000</v>
      </c>
      <c r="X23" s="193">
        <f t="shared" si="2"/>
        <v>2045454.5454545456</v>
      </c>
      <c r="Y23" s="114"/>
      <c r="Z23" s="114"/>
      <c r="AA23" s="114"/>
      <c r="AB23" s="114">
        <f t="shared" si="6"/>
        <v>0</v>
      </c>
      <c r="AC23" s="306">
        <f t="shared" si="3"/>
        <v>0</v>
      </c>
      <c r="AD23" s="311">
        <f t="shared" si="4"/>
        <v>0</v>
      </c>
      <c r="AE23" s="118"/>
    </row>
    <row r="24" spans="1:31" x14ac:dyDescent="0.35">
      <c r="A24" s="150">
        <f>RO!A25</f>
        <v>15</v>
      </c>
      <c r="B24" s="43" t="str">
        <f>RO!B25</f>
        <v>Cianjur</v>
      </c>
      <c r="C24" s="42" t="s">
        <v>135</v>
      </c>
      <c r="D24" s="43" t="s">
        <v>225</v>
      </c>
      <c r="E24" s="151" t="str">
        <f>RO!C25</f>
        <v>Tanah Pekarangan Kantor Asper Cianjur</v>
      </c>
      <c r="F24" s="152">
        <f>RO!D25</f>
        <v>20</v>
      </c>
      <c r="G24" s="46">
        <v>0</v>
      </c>
      <c r="H24" s="25" t="s">
        <v>157</v>
      </c>
      <c r="I24" s="44">
        <v>7413017</v>
      </c>
      <c r="J24" s="26" t="s">
        <v>110</v>
      </c>
      <c r="K24" s="135">
        <f>RO!G25</f>
        <v>0</v>
      </c>
      <c r="L24" s="153"/>
      <c r="M24" s="37" t="s">
        <v>120</v>
      </c>
      <c r="N24" s="154" t="str">
        <f>RO!E25</f>
        <v>Izul Lailly Akbar</v>
      </c>
      <c r="O24" s="25" t="s">
        <v>143</v>
      </c>
      <c r="P24" s="44" t="s">
        <v>90</v>
      </c>
      <c r="Q24" s="155">
        <f>RO!H25</f>
        <v>44843</v>
      </c>
      <c r="R24" s="155">
        <f>RO!I25</f>
        <v>45207</v>
      </c>
      <c r="S24" s="29" t="s">
        <v>91</v>
      </c>
      <c r="T24" s="39">
        <f>RO!J25</f>
        <v>2318182</v>
      </c>
      <c r="U24" s="28">
        <f t="shared" si="5"/>
        <v>231818.2</v>
      </c>
      <c r="V24" s="70">
        <f t="shared" si="0"/>
        <v>-231818.2</v>
      </c>
      <c r="W24" s="194">
        <f t="shared" si="1"/>
        <v>2550000.2000000002</v>
      </c>
      <c r="X24" s="193">
        <f t="shared" si="2"/>
        <v>2086363.8</v>
      </c>
      <c r="Y24" s="42"/>
      <c r="Z24" s="42"/>
      <c r="AA24" s="42"/>
      <c r="AB24" s="42">
        <v>0</v>
      </c>
      <c r="AC24" s="306">
        <f t="shared" si="3"/>
        <v>0</v>
      </c>
      <c r="AD24" s="311">
        <f t="shared" si="4"/>
        <v>0</v>
      </c>
      <c r="AE24" s="29"/>
    </row>
    <row r="25" spans="1:31" x14ac:dyDescent="0.35">
      <c r="A25" s="150">
        <f>RO!A26</f>
        <v>16</v>
      </c>
      <c r="B25" s="43" t="str">
        <f>RO!B26</f>
        <v>Cianjur</v>
      </c>
      <c r="C25" s="42" t="s">
        <v>135</v>
      </c>
      <c r="D25" s="43" t="s">
        <v>225</v>
      </c>
      <c r="E25" s="151" t="str">
        <f>RO!C26</f>
        <v>Gudang Arsip</v>
      </c>
      <c r="F25" s="152">
        <f>RO!D26</f>
        <v>120.54</v>
      </c>
      <c r="G25" s="46">
        <v>0</v>
      </c>
      <c r="H25" s="25" t="s">
        <v>136</v>
      </c>
      <c r="I25" s="44">
        <v>3849165</v>
      </c>
      <c r="J25" s="26" t="s">
        <v>115</v>
      </c>
      <c r="K25" s="135">
        <f>RO!G26</f>
        <v>0</v>
      </c>
      <c r="L25" s="153"/>
      <c r="M25" s="37" t="s">
        <v>120</v>
      </c>
      <c r="N25" s="154" t="str">
        <f>RO!E26</f>
        <v>Rahadian Andri S</v>
      </c>
      <c r="O25" s="25" t="s">
        <v>158</v>
      </c>
      <c r="P25" s="44" t="s">
        <v>90</v>
      </c>
      <c r="Q25" s="155">
        <f>RO!H26</f>
        <v>45215</v>
      </c>
      <c r="R25" s="155">
        <f>RO!I26</f>
        <v>45214</v>
      </c>
      <c r="S25" s="29" t="s">
        <v>91</v>
      </c>
      <c r="T25" s="39">
        <f>RO!J26</f>
        <v>50000000</v>
      </c>
      <c r="U25" s="28">
        <f t="shared" si="5"/>
        <v>5000000</v>
      </c>
      <c r="V25" s="70">
        <f t="shared" si="0"/>
        <v>-5000000</v>
      </c>
      <c r="W25" s="194">
        <f t="shared" si="1"/>
        <v>55000000</v>
      </c>
      <c r="X25" s="193">
        <f t="shared" si="2"/>
        <v>45000000</v>
      </c>
      <c r="Y25" s="42"/>
      <c r="Z25" s="42"/>
      <c r="AA25" s="42"/>
      <c r="AB25" s="42">
        <f t="shared" si="6"/>
        <v>0</v>
      </c>
      <c r="AC25" s="306">
        <f t="shared" si="3"/>
        <v>0</v>
      </c>
      <c r="AD25" s="311">
        <f t="shared" si="4"/>
        <v>0</v>
      </c>
      <c r="AE25" s="29"/>
    </row>
    <row r="26" spans="1:31" s="120" customFormat="1" x14ac:dyDescent="0.35">
      <c r="A26" s="150">
        <f>RO!A27</f>
        <v>17</v>
      </c>
      <c r="B26" s="43" t="str">
        <f>RO!B27</f>
        <v>Cianjur</v>
      </c>
      <c r="C26" s="114" t="s">
        <v>227</v>
      </c>
      <c r="D26" s="113" t="s">
        <v>228</v>
      </c>
      <c r="E26" s="151" t="str">
        <f>RO!C27</f>
        <v>Pekarangan (Pos) RD KRPH Cibeber</v>
      </c>
      <c r="F26" s="152">
        <f>RO!D27</f>
        <v>30</v>
      </c>
      <c r="G26" s="115">
        <v>7.5</v>
      </c>
      <c r="H26" s="24" t="s">
        <v>156</v>
      </c>
      <c r="I26" s="116">
        <v>5428816</v>
      </c>
      <c r="J26" s="26" t="s">
        <v>116</v>
      </c>
      <c r="K26" s="135">
        <f>RO!G27</f>
        <v>0</v>
      </c>
      <c r="L26" s="153"/>
      <c r="M26" s="117" t="s">
        <v>120</v>
      </c>
      <c r="N26" s="154" t="str">
        <f>RO!E27</f>
        <v>Dede Saukani</v>
      </c>
      <c r="O26" s="24" t="s">
        <v>141</v>
      </c>
      <c r="P26" s="116" t="s">
        <v>90</v>
      </c>
      <c r="Q26" s="155">
        <f>RO!H27</f>
        <v>44709</v>
      </c>
      <c r="R26" s="155">
        <f>RO!I27</f>
        <v>45073</v>
      </c>
      <c r="S26" s="29" t="s">
        <v>91</v>
      </c>
      <c r="T26" s="39">
        <f>RO!J27</f>
        <v>4554000</v>
      </c>
      <c r="U26" s="119">
        <f t="shared" si="5"/>
        <v>455400</v>
      </c>
      <c r="V26" s="70">
        <f t="shared" si="0"/>
        <v>-455400</v>
      </c>
      <c r="W26" s="194">
        <f t="shared" si="1"/>
        <v>5009400</v>
      </c>
      <c r="X26" s="193">
        <f t="shared" si="2"/>
        <v>4098600</v>
      </c>
      <c r="Y26" s="42"/>
      <c r="Z26" s="114"/>
      <c r="AA26" s="114"/>
      <c r="AB26" s="114">
        <f t="shared" si="6"/>
        <v>0</v>
      </c>
      <c r="AC26" s="306">
        <f t="shared" si="3"/>
        <v>0</v>
      </c>
      <c r="AD26" s="311">
        <f t="shared" si="4"/>
        <v>0</v>
      </c>
      <c r="AE26" s="118"/>
    </row>
    <row r="27" spans="1:31" x14ac:dyDescent="0.35">
      <c r="A27" s="150">
        <f>RO!A28</f>
        <v>18</v>
      </c>
      <c r="B27" s="43" t="str">
        <f>RO!B28</f>
        <v>Cianjur</v>
      </c>
      <c r="C27" s="42" t="s">
        <v>227</v>
      </c>
      <c r="D27" s="43" t="s">
        <v>228</v>
      </c>
      <c r="E27" s="151" t="str">
        <f>RO!C28</f>
        <v>Tanah pekarangan KRPH Cibeber</v>
      </c>
      <c r="F27" s="152">
        <f>RO!D28</f>
        <v>30</v>
      </c>
      <c r="G27" s="46">
        <v>0</v>
      </c>
      <c r="H27" s="25" t="s">
        <v>156</v>
      </c>
      <c r="I27" s="44">
        <v>5428816</v>
      </c>
      <c r="J27" s="26" t="s">
        <v>119</v>
      </c>
      <c r="K27" s="135">
        <f>RO!G28</f>
        <v>0</v>
      </c>
      <c r="L27" s="153"/>
      <c r="M27" s="37" t="s">
        <v>120</v>
      </c>
      <c r="N27" s="154" t="s">
        <v>502</v>
      </c>
      <c r="O27" s="25" t="s">
        <v>156</v>
      </c>
      <c r="P27" s="44" t="s">
        <v>90</v>
      </c>
      <c r="Q27" s="155" t="str">
        <f>RO!H28</f>
        <v>07/03/2022</v>
      </c>
      <c r="R27" s="155" t="str">
        <f>RO!I28</f>
        <v>06/03/2023</v>
      </c>
      <c r="S27" s="29" t="s">
        <v>91</v>
      </c>
      <c r="T27" s="39">
        <f>RO!J28</f>
        <v>3465000</v>
      </c>
      <c r="U27" s="85">
        <f t="shared" si="5"/>
        <v>346500</v>
      </c>
      <c r="V27" s="70">
        <f t="shared" si="0"/>
        <v>-346500</v>
      </c>
      <c r="W27" s="194">
        <f t="shared" si="1"/>
        <v>3811500</v>
      </c>
      <c r="X27" s="193">
        <f t="shared" si="2"/>
        <v>3118500</v>
      </c>
      <c r="Y27" s="42"/>
      <c r="Z27" s="42"/>
      <c r="AA27" s="42">
        <v>4054054</v>
      </c>
      <c r="AB27" s="114">
        <f t="shared" si="6"/>
        <v>4054054</v>
      </c>
      <c r="AC27" s="306">
        <f t="shared" si="3"/>
        <v>4054054</v>
      </c>
      <c r="AD27" s="311">
        <f t="shared" si="4"/>
        <v>130.00012826679492</v>
      </c>
      <c r="AE27" s="29"/>
    </row>
    <row r="28" spans="1:31" x14ac:dyDescent="0.35">
      <c r="A28" s="150"/>
      <c r="B28" s="43"/>
      <c r="C28" s="42"/>
      <c r="D28" s="43"/>
      <c r="E28" s="253" t="s">
        <v>481</v>
      </c>
      <c r="F28" s="152"/>
      <c r="G28" s="46"/>
      <c r="H28" s="25"/>
      <c r="I28" s="44"/>
      <c r="J28" s="26"/>
      <c r="K28" s="135"/>
      <c r="L28" s="153"/>
      <c r="M28" s="37"/>
      <c r="N28" s="154"/>
      <c r="O28" s="25"/>
      <c r="P28" s="44"/>
      <c r="Q28" s="155"/>
      <c r="R28" s="155"/>
      <c r="S28" s="29"/>
      <c r="T28" s="39">
        <f>RO!J29</f>
        <v>0</v>
      </c>
      <c r="U28" s="85"/>
      <c r="V28" s="70"/>
      <c r="W28" s="194"/>
      <c r="X28" s="193"/>
      <c r="Y28" s="42"/>
      <c r="Z28" s="42"/>
      <c r="AA28" s="42"/>
      <c r="AB28" s="114">
        <f t="shared" si="6"/>
        <v>0</v>
      </c>
      <c r="AC28" s="306">
        <f t="shared" si="3"/>
        <v>0</v>
      </c>
      <c r="AD28" s="311"/>
      <c r="AE28" s="29"/>
    </row>
    <row r="29" spans="1:31" x14ac:dyDescent="0.35">
      <c r="A29" s="150">
        <f>RO!A30</f>
        <v>19</v>
      </c>
      <c r="B29" s="43" t="str">
        <f>RO!B30</f>
        <v>Cianjur</v>
      </c>
      <c r="C29" s="42" t="s">
        <v>227</v>
      </c>
      <c r="D29" s="43" t="s">
        <v>233</v>
      </c>
      <c r="E29" s="151" t="str">
        <f>RO!C30</f>
        <v>Tower XL</v>
      </c>
      <c r="F29" s="152">
        <f>RO!D30</f>
        <v>570</v>
      </c>
      <c r="G29" s="46">
        <v>0</v>
      </c>
      <c r="H29" s="25" t="s">
        <v>473</v>
      </c>
      <c r="I29" s="44"/>
      <c r="J29" s="26" t="s">
        <v>118</v>
      </c>
      <c r="K29" s="135">
        <f>RO!G30</f>
        <v>0</v>
      </c>
      <c r="L29" s="153"/>
      <c r="M29" s="37" t="s">
        <v>230</v>
      </c>
      <c r="N29" s="154" t="str">
        <f>RO!E30</f>
        <v>PT. Xl Axiata</v>
      </c>
      <c r="O29" s="25"/>
      <c r="P29" s="44" t="s">
        <v>231</v>
      </c>
      <c r="Q29" s="155">
        <f>RO!H30</f>
        <v>44805</v>
      </c>
      <c r="R29" s="155">
        <f>RO!I30</f>
        <v>45169</v>
      </c>
      <c r="S29" s="29" t="s">
        <v>91</v>
      </c>
      <c r="T29" s="39">
        <f>RO!J30</f>
        <v>54999999.450000003</v>
      </c>
      <c r="U29" s="28">
        <f t="shared" si="5"/>
        <v>5499999.9450000003</v>
      </c>
      <c r="V29" s="70">
        <f t="shared" si="0"/>
        <v>-5499999.9450000003</v>
      </c>
      <c r="W29" s="194">
        <f t="shared" si="1"/>
        <v>60499999.395000003</v>
      </c>
      <c r="X29" s="193">
        <f t="shared" si="2"/>
        <v>49499999.505000003</v>
      </c>
      <c r="Y29" s="42"/>
      <c r="Z29" s="42"/>
      <c r="AA29" s="42"/>
      <c r="AB29" s="114">
        <f t="shared" si="6"/>
        <v>0</v>
      </c>
      <c r="AC29" s="306">
        <f t="shared" si="3"/>
        <v>0</v>
      </c>
      <c r="AD29" s="311">
        <f t="shared" si="4"/>
        <v>0</v>
      </c>
      <c r="AE29" s="29"/>
    </row>
    <row r="30" spans="1:31" x14ac:dyDescent="0.35">
      <c r="A30" s="150">
        <f>RO!A31</f>
        <v>20</v>
      </c>
      <c r="B30" s="43" t="str">
        <f>RO!B31</f>
        <v>Cianjur</v>
      </c>
      <c r="C30" s="42" t="s">
        <v>227</v>
      </c>
      <c r="D30" s="43" t="s">
        <v>233</v>
      </c>
      <c r="E30" s="151" t="str">
        <f>RO!C31</f>
        <v>Tower Inti Bangun Sejahtera</v>
      </c>
      <c r="F30" s="152">
        <f>625+625</f>
        <v>1250</v>
      </c>
      <c r="G30" s="46">
        <v>0</v>
      </c>
      <c r="H30" s="25" t="s">
        <v>474</v>
      </c>
      <c r="I30" s="44"/>
      <c r="J30" s="26" t="s">
        <v>118</v>
      </c>
      <c r="K30" s="135">
        <f>RO!G31</f>
        <v>0</v>
      </c>
      <c r="L30" s="153"/>
      <c r="M30" s="37" t="s">
        <v>230</v>
      </c>
      <c r="N30" s="154" t="str">
        <f>RO!E31</f>
        <v>PT. IBS</v>
      </c>
      <c r="O30" s="25"/>
      <c r="P30" s="44" t="s">
        <v>231</v>
      </c>
      <c r="Q30" s="155">
        <f>RO!H31</f>
        <v>44830</v>
      </c>
      <c r="R30" s="155">
        <f>RO!I31</f>
        <v>45194</v>
      </c>
      <c r="S30" s="29" t="s">
        <v>91</v>
      </c>
      <c r="T30" s="39">
        <f>RO!J31</f>
        <v>99000000</v>
      </c>
      <c r="U30" s="28">
        <f>T30*11%</f>
        <v>10890000</v>
      </c>
      <c r="V30" s="70">
        <f>(T30*10%)*(-1)</f>
        <v>-9900000</v>
      </c>
      <c r="W30" s="194">
        <f t="shared" si="1"/>
        <v>109890000</v>
      </c>
      <c r="X30" s="193">
        <f t="shared" si="2"/>
        <v>89100000</v>
      </c>
      <c r="Y30" s="42">
        <v>97297298</v>
      </c>
      <c r="Z30" s="42">
        <v>97297298</v>
      </c>
      <c r="AA30" s="42"/>
      <c r="AB30" s="114">
        <f t="shared" si="6"/>
        <v>97297298</v>
      </c>
      <c r="AC30" s="306">
        <f t="shared" si="3"/>
        <v>97297298</v>
      </c>
      <c r="AD30" s="311">
        <f t="shared" si="4"/>
        <v>109.20010998877665</v>
      </c>
      <c r="AE30" s="29"/>
    </row>
    <row r="31" spans="1:31" x14ac:dyDescent="0.35">
      <c r="A31" s="150">
        <f>RO!A32</f>
        <v>21</v>
      </c>
      <c r="B31" s="43" t="str">
        <f>RO!B32</f>
        <v>Cianjur</v>
      </c>
      <c r="C31" s="42" t="s">
        <v>229</v>
      </c>
      <c r="D31" s="43" t="s">
        <v>232</v>
      </c>
      <c r="E31" s="151" t="str">
        <f>RO!C32</f>
        <v xml:space="preserve"> Tower Daya Mitra Telekomunikasi</v>
      </c>
      <c r="F31" s="152">
        <f>RO!D32</f>
        <v>570</v>
      </c>
      <c r="G31" s="46">
        <v>0</v>
      </c>
      <c r="H31" s="25" t="s">
        <v>475</v>
      </c>
      <c r="I31" s="23"/>
      <c r="J31" s="26" t="s">
        <v>118</v>
      </c>
      <c r="K31" s="135">
        <f>RO!G32</f>
        <v>0</v>
      </c>
      <c r="L31" s="153"/>
      <c r="M31" s="37" t="s">
        <v>230</v>
      </c>
      <c r="N31" s="154" t="str">
        <f>RO!E32</f>
        <v>PT. DMT</v>
      </c>
      <c r="O31" s="25"/>
      <c r="P31" s="44" t="s">
        <v>231</v>
      </c>
      <c r="Q31" s="155">
        <f>RO!H32</f>
        <v>44391</v>
      </c>
      <c r="R31" s="155">
        <f>RO!I32</f>
        <v>45120</v>
      </c>
      <c r="S31" s="29" t="s">
        <v>91</v>
      </c>
      <c r="T31" s="39">
        <f>RO!J32</f>
        <v>49577857.259999998</v>
      </c>
      <c r="U31" s="28">
        <f t="shared" si="5"/>
        <v>4957785.7259999998</v>
      </c>
      <c r="V31" s="70">
        <f t="shared" si="0"/>
        <v>-4957785.7259999998</v>
      </c>
      <c r="W31" s="194">
        <f t="shared" si="1"/>
        <v>54535642.986000001</v>
      </c>
      <c r="X31" s="193">
        <f t="shared" si="2"/>
        <v>44620071.533999994</v>
      </c>
      <c r="Y31" s="42"/>
      <c r="Z31" s="42"/>
      <c r="AA31" s="42"/>
      <c r="AB31" s="114">
        <f t="shared" si="6"/>
        <v>0</v>
      </c>
      <c r="AC31" s="306">
        <f t="shared" si="3"/>
        <v>0</v>
      </c>
      <c r="AD31" s="311">
        <f t="shared" si="4"/>
        <v>0</v>
      </c>
      <c r="AE31" s="29"/>
    </row>
    <row r="32" spans="1:31" x14ac:dyDescent="0.35">
      <c r="A32" s="150"/>
      <c r="B32" s="43"/>
      <c r="C32" s="42"/>
      <c r="D32" s="43"/>
      <c r="E32" s="151"/>
      <c r="F32" s="152"/>
      <c r="G32" s="46"/>
      <c r="H32" s="25"/>
      <c r="I32" s="44"/>
      <c r="J32" s="26"/>
      <c r="K32" s="47"/>
      <c r="L32" s="36"/>
      <c r="M32" s="37"/>
      <c r="N32" s="38"/>
      <c r="O32" s="25"/>
      <c r="P32" s="44"/>
      <c r="Q32" s="155"/>
      <c r="R32" s="155"/>
      <c r="S32" s="29"/>
      <c r="T32" s="39"/>
      <c r="U32" s="28"/>
      <c r="V32" s="29"/>
      <c r="W32" s="30"/>
      <c r="X32" s="28"/>
      <c r="Y32" s="42"/>
      <c r="Z32" s="42"/>
      <c r="AA32" s="42"/>
      <c r="AB32" s="114">
        <f t="shared" si="6"/>
        <v>0</v>
      </c>
      <c r="AC32" s="306">
        <f t="shared" si="3"/>
        <v>0</v>
      </c>
      <c r="AD32" s="311"/>
      <c r="AE32" s="29"/>
    </row>
    <row r="33" spans="1:32" x14ac:dyDescent="0.35">
      <c r="A33" s="150"/>
      <c r="B33" s="43"/>
      <c r="C33" s="42"/>
      <c r="D33" s="43"/>
      <c r="E33" s="151"/>
      <c r="F33" s="152"/>
      <c r="G33" s="46"/>
      <c r="H33" s="25"/>
      <c r="I33" s="44"/>
      <c r="J33" s="26"/>
      <c r="K33" s="47"/>
      <c r="L33" s="36"/>
      <c r="M33" s="37"/>
      <c r="N33" s="38"/>
      <c r="O33" s="25"/>
      <c r="P33" s="44"/>
      <c r="Q33" s="155"/>
      <c r="R33" s="155"/>
      <c r="S33" s="29"/>
      <c r="T33" s="39"/>
      <c r="U33" s="28"/>
      <c r="V33" s="29"/>
      <c r="W33" s="30"/>
      <c r="X33" s="28"/>
      <c r="Y33" s="42"/>
      <c r="Z33" s="266"/>
      <c r="AA33" s="42"/>
      <c r="AB33" s="42"/>
      <c r="AC33" s="42"/>
      <c r="AD33" s="339"/>
      <c r="AE33" s="29"/>
    </row>
    <row r="34" spans="1:32" x14ac:dyDescent="0.35">
      <c r="A34" s="4"/>
      <c r="B34" s="340"/>
      <c r="C34" s="340"/>
      <c r="D34" s="340"/>
      <c r="E34" s="340"/>
      <c r="F34" s="341"/>
      <c r="G34" s="340"/>
      <c r="H34" s="340"/>
      <c r="I34" s="340"/>
      <c r="J34" s="340"/>
      <c r="K34" s="340"/>
      <c r="L34" s="340"/>
      <c r="M34" s="340"/>
      <c r="N34" s="340"/>
      <c r="O34" s="342"/>
      <c r="P34" s="343"/>
      <c r="Q34" s="342"/>
      <c r="R34" s="342"/>
      <c r="S34" s="342"/>
      <c r="T34" s="344">
        <f>SUM(T10:T33)</f>
        <v>476063265.98272723</v>
      </c>
      <c r="U34" s="344">
        <f>SUM(U11:U33)</f>
        <v>48146326.598272726</v>
      </c>
      <c r="V34" s="344">
        <f>SUM(V11:V33)</f>
        <v>-47156326.598272726</v>
      </c>
      <c r="W34" s="344">
        <f>SUM(W11:W33)</f>
        <v>519709592.58099997</v>
      </c>
      <c r="X34" s="344">
        <f>SUM(X10:X33)</f>
        <v>428456939.38445455</v>
      </c>
      <c r="Y34" s="345">
        <f t="shared" ref="Y34:AE34" si="7">SUM(Y11:Y33)</f>
        <v>109955798</v>
      </c>
      <c r="Z34" s="345">
        <f t="shared" si="7"/>
        <v>109955798</v>
      </c>
      <c r="AA34" s="345">
        <f t="shared" si="7"/>
        <v>29279279</v>
      </c>
      <c r="AB34" s="345">
        <f t="shared" si="7"/>
        <v>139235077</v>
      </c>
      <c r="AC34" s="345">
        <f t="shared" si="7"/>
        <v>139235077</v>
      </c>
      <c r="AD34" s="346">
        <f t="shared" si="4"/>
        <v>32.496865892762287</v>
      </c>
      <c r="AE34" s="344">
        <f t="shared" si="7"/>
        <v>0</v>
      </c>
    </row>
    <row r="35" spans="1:32" x14ac:dyDescent="0.35">
      <c r="AC35" s="67"/>
      <c r="AD35" s="67"/>
    </row>
    <row r="36" spans="1:32" x14ac:dyDescent="0.35">
      <c r="A36" s="55"/>
      <c r="B36" s="55"/>
      <c r="C36" s="55"/>
      <c r="D36" s="55"/>
      <c r="E36" s="55"/>
      <c r="F36" s="55"/>
      <c r="G36" s="93"/>
      <c r="H36" s="55"/>
      <c r="I36" s="55"/>
      <c r="J36" s="58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238"/>
      <c r="Y36" s="55" t="s">
        <v>507</v>
      </c>
      <c r="Z36" s="55"/>
      <c r="AA36" s="55"/>
      <c r="AB36" s="55"/>
      <c r="AC36" s="55"/>
      <c r="AD36" s="55"/>
      <c r="AE36" s="58"/>
      <c r="AF36" s="57"/>
    </row>
    <row r="37" spans="1:32" x14ac:dyDescent="0.35">
      <c r="A37" s="239" t="s">
        <v>193</v>
      </c>
      <c r="B37" s="76"/>
      <c r="C37" s="55"/>
      <c r="D37" s="55"/>
      <c r="G37" s="93"/>
      <c r="H37" s="76" t="s">
        <v>193</v>
      </c>
      <c r="J37" s="240"/>
      <c r="K37" s="76"/>
      <c r="L37" s="76"/>
      <c r="M37" s="76"/>
      <c r="O37" s="55"/>
      <c r="P37" s="55"/>
      <c r="Q37" s="76" t="s">
        <v>194</v>
      </c>
      <c r="R37" s="55"/>
      <c r="S37" s="55"/>
      <c r="T37" s="55"/>
      <c r="U37" s="55"/>
      <c r="V37" s="55"/>
      <c r="W37" s="55"/>
      <c r="X37" s="55"/>
      <c r="Y37" s="241" t="s">
        <v>195</v>
      </c>
      <c r="Z37" s="241"/>
      <c r="AA37" s="55"/>
      <c r="AB37" s="55"/>
      <c r="AC37" s="55"/>
      <c r="AD37" s="55"/>
      <c r="AE37" s="58"/>
      <c r="AF37" s="57"/>
    </row>
    <row r="38" spans="1:32" x14ac:dyDescent="0.35">
      <c r="A38" s="76" t="s">
        <v>207</v>
      </c>
      <c r="B38" s="76"/>
      <c r="C38" s="55"/>
      <c r="D38" s="55"/>
      <c r="G38" s="93"/>
      <c r="H38" s="76" t="s">
        <v>236</v>
      </c>
      <c r="J38" s="76"/>
      <c r="K38" s="76"/>
      <c r="L38" s="76"/>
      <c r="M38" s="76"/>
      <c r="O38" s="55"/>
      <c r="P38" s="55"/>
      <c r="Q38" s="76" t="s">
        <v>208</v>
      </c>
      <c r="R38" s="55"/>
      <c r="S38" s="55"/>
      <c r="T38" s="55"/>
      <c r="U38" s="55"/>
      <c r="V38" s="55"/>
      <c r="W38" s="55"/>
      <c r="X38" s="55"/>
      <c r="Y38" s="241" t="s">
        <v>196</v>
      </c>
      <c r="Z38" s="241"/>
      <c r="AA38" s="55"/>
      <c r="AB38" s="55"/>
      <c r="AC38" s="55"/>
      <c r="AD38" s="55"/>
      <c r="AE38" s="55"/>
      <c r="AF38" s="57"/>
    </row>
    <row r="39" spans="1:32" x14ac:dyDescent="0.35">
      <c r="A39" s="76"/>
      <c r="B39" s="76"/>
      <c r="C39" s="55"/>
      <c r="D39" s="55"/>
      <c r="G39" s="93"/>
      <c r="H39" s="76"/>
      <c r="J39" s="76"/>
      <c r="K39" s="76"/>
      <c r="L39" s="76"/>
      <c r="M39" s="76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241"/>
      <c r="Z39" s="241"/>
      <c r="AA39" s="55"/>
      <c r="AB39" s="55"/>
      <c r="AC39" s="55"/>
      <c r="AD39" s="55"/>
      <c r="AE39" s="55"/>
      <c r="AF39" s="57"/>
    </row>
    <row r="40" spans="1:32" x14ac:dyDescent="0.35">
      <c r="A40" s="76"/>
      <c r="B40" s="76"/>
      <c r="C40" s="55"/>
      <c r="D40" s="55"/>
      <c r="G40" s="93"/>
      <c r="H40" s="76"/>
      <c r="J40" s="76"/>
      <c r="K40" s="76"/>
      <c r="L40" s="76"/>
      <c r="M40" s="76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241"/>
      <c r="Z40" s="241"/>
      <c r="AA40" s="55"/>
      <c r="AB40" s="55"/>
      <c r="AC40" s="55"/>
      <c r="AD40" s="55"/>
      <c r="AE40" s="55"/>
      <c r="AF40" s="57"/>
    </row>
    <row r="41" spans="1:32" x14ac:dyDescent="0.35">
      <c r="A41" s="242"/>
      <c r="B41" s="76"/>
      <c r="C41" s="55"/>
      <c r="D41" s="55"/>
      <c r="G41" s="93"/>
      <c r="H41" s="243"/>
      <c r="J41" s="243"/>
      <c r="K41" s="243"/>
      <c r="L41" s="243"/>
      <c r="M41" s="243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244"/>
      <c r="Z41" s="244"/>
      <c r="AA41" s="55"/>
      <c r="AB41" s="55"/>
      <c r="AC41" s="55"/>
      <c r="AD41" s="55"/>
      <c r="AE41" s="55"/>
      <c r="AF41" s="57"/>
    </row>
    <row r="42" spans="1:32" x14ac:dyDescent="0.35">
      <c r="A42" s="245"/>
      <c r="B42" s="76"/>
      <c r="C42" s="55"/>
      <c r="D42" s="55"/>
      <c r="G42" s="93"/>
      <c r="H42" s="76"/>
      <c r="J42" s="76"/>
      <c r="K42" s="76"/>
      <c r="L42" s="76"/>
      <c r="M42" s="76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241"/>
      <c r="Z42" s="241"/>
      <c r="AA42" s="55"/>
      <c r="AB42" s="55"/>
      <c r="AF42" s="57"/>
    </row>
    <row r="43" spans="1:32" x14ac:dyDescent="0.35">
      <c r="A43" s="55" t="s">
        <v>490</v>
      </c>
      <c r="B43" s="55"/>
      <c r="C43" s="55"/>
      <c r="D43" s="55"/>
      <c r="G43" s="93"/>
      <c r="H43" s="55" t="s">
        <v>491</v>
      </c>
      <c r="J43" s="55"/>
      <c r="K43" s="55"/>
      <c r="L43" s="55"/>
      <c r="M43" s="55"/>
      <c r="O43" s="55"/>
      <c r="P43" s="55"/>
      <c r="Q43" s="55" t="s">
        <v>492</v>
      </c>
      <c r="R43" s="55"/>
      <c r="S43" s="55"/>
      <c r="T43" s="55"/>
      <c r="U43" s="55"/>
      <c r="V43" s="55"/>
      <c r="W43" s="55"/>
      <c r="X43" s="55"/>
      <c r="Y43" s="55" t="s">
        <v>489</v>
      </c>
      <c r="Z43" s="55"/>
      <c r="AA43" s="55"/>
      <c r="AB43" s="55"/>
      <c r="AF43" s="57"/>
    </row>
  </sheetData>
  <mergeCells count="15">
    <mergeCell ref="AD6:AD7"/>
    <mergeCell ref="AE6:AE7"/>
    <mergeCell ref="F8:G8"/>
    <mergeCell ref="K6:M6"/>
    <mergeCell ref="N6:P6"/>
    <mergeCell ref="Q6:S6"/>
    <mergeCell ref="T6:W6"/>
    <mergeCell ref="X6:X7"/>
    <mergeCell ref="Y6:AC6"/>
    <mergeCell ref="A6:A7"/>
    <mergeCell ref="B6:B7"/>
    <mergeCell ref="C6:C7"/>
    <mergeCell ref="D6:D7"/>
    <mergeCell ref="E6:I6"/>
    <mergeCell ref="J6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Laporan Kanpus</vt:lpstr>
      <vt:lpstr>Lokasi Potensial Kerjasama </vt:lpstr>
      <vt:lpstr>RO RPH KPI</vt:lpstr>
      <vt:lpstr>RO</vt:lpstr>
      <vt:lpstr>Pebruari</vt:lpstr>
      <vt:lpstr>NPS</vt:lpstr>
      <vt:lpstr>APRIL I</vt:lpstr>
      <vt:lpstr>APRIL II</vt:lpstr>
      <vt:lpstr>APRIL III</vt:lpstr>
      <vt:lpstr>APRIL IV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cp:lastPrinted>2023-02-08T18:15:51Z</cp:lastPrinted>
  <dcterms:created xsi:type="dcterms:W3CDTF">2021-06-16T01:56:33Z</dcterms:created>
  <dcterms:modified xsi:type="dcterms:W3CDTF">2023-04-27T19:22:19Z</dcterms:modified>
</cp:coreProperties>
</file>