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Pek. Divre\2023\OPSET\Laporan Mingguan\April\Minggu II\"/>
    </mc:Choice>
  </mc:AlternateContent>
  <bookViews>
    <workbookView xWindow="0" yWindow="0" windowWidth="20490" windowHeight="7755"/>
  </bookViews>
  <sheets>
    <sheet name="Div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" i="1" l="1"/>
  <c r="Y15" i="1"/>
  <c r="Y16" i="1"/>
  <c r="Y17" i="1"/>
  <c r="Y18" i="1"/>
  <c r="Y19" i="1"/>
  <c r="Z9" i="1"/>
  <c r="Z13" i="1" l="1"/>
  <c r="Z14" i="1"/>
  <c r="Z15" i="1"/>
  <c r="Z16" i="1"/>
  <c r="Z17" i="1"/>
  <c r="Z18" i="1"/>
  <c r="Z12" i="1"/>
  <c r="Z10" i="1"/>
  <c r="Z11" i="1"/>
  <c r="V20" i="1" l="1"/>
  <c r="Z19" i="1"/>
  <c r="W20" i="1" l="1"/>
  <c r="T20" i="1"/>
  <c r="R18" i="1"/>
  <c r="S17" i="1"/>
  <c r="U17" i="1" s="1"/>
  <c r="S16" i="1"/>
  <c r="U16" i="1" s="1"/>
  <c r="S15" i="1"/>
  <c r="U15" i="1" s="1"/>
  <c r="S14" i="1"/>
  <c r="U14" i="1" s="1"/>
  <c r="R13" i="1"/>
  <c r="AE12" i="1"/>
  <c r="AE13" i="1" s="1"/>
  <c r="S12" i="1"/>
  <c r="U12" i="1" s="1"/>
  <c r="R12" i="1"/>
  <c r="S11" i="1"/>
  <c r="R11" i="1"/>
  <c r="U11" i="1" s="1"/>
  <c r="AE10" i="1"/>
  <c r="S10" i="1"/>
  <c r="R10" i="1"/>
  <c r="U10" i="1" s="1"/>
  <c r="R9" i="1"/>
  <c r="R20" i="1" s="1"/>
  <c r="Z20" i="1" l="1"/>
  <c r="Y20" i="1"/>
  <c r="U13" i="1"/>
  <c r="S9" i="1"/>
  <c r="S13" i="1"/>
  <c r="S18" i="1"/>
  <c r="U18" i="1" s="1"/>
  <c r="X20" i="1"/>
  <c r="U9" i="1"/>
  <c r="U20" i="1" l="1"/>
  <c r="S20" i="1"/>
</calcChain>
</file>

<file path=xl/sharedStrings.xml><?xml version="1.0" encoding="utf-8"?>
<sst xmlns="http://schemas.openxmlformats.org/spreadsheetml/2006/main" count="169" uniqueCount="116">
  <si>
    <t>RENCANA PENDAPATAN DAN PERJANJIAN KERJA SAMA OPTIMALISASI ASET TAHUN 2023</t>
  </si>
  <si>
    <t>DIVISI REGIONAL : JAWA BARAT &amp; BANTEN</t>
  </si>
  <si>
    <t>NO</t>
  </si>
  <si>
    <t>SATUAN KERJA</t>
  </si>
  <si>
    <t>OBYEK KERJASAMA</t>
  </si>
  <si>
    <t>PERUNTUKAN KERJASAMA</t>
  </si>
  <si>
    <t>PERJANJIAN</t>
  </si>
  <si>
    <t>NAMA &amp; IDENTITAS MITRA KERJASAMA</t>
  </si>
  <si>
    <t>MASA PERJANJIAN</t>
  </si>
  <si>
    <t>TOTAL NILAI KERJA SAMA (Rp.)</t>
  </si>
  <si>
    <t>REALISASI PENDAPATAN (Rp.)</t>
  </si>
  <si>
    <t>KETERANGAN</t>
  </si>
  <si>
    <t>NAMA OBYEK</t>
  </si>
  <si>
    <t>TANAH (M²)</t>
  </si>
  <si>
    <r>
      <t>BANG (M</t>
    </r>
    <r>
      <rPr>
        <sz val="8"/>
        <rFont val="Calibri"/>
        <family val="2"/>
      </rPr>
      <t>²</t>
    </r>
    <r>
      <rPr>
        <sz val="8"/>
        <rFont val="Tahoma"/>
        <family val="2"/>
      </rPr>
      <t>)</t>
    </r>
  </si>
  <si>
    <t>ALAMAT</t>
  </si>
  <si>
    <r>
      <rPr>
        <sz val="7"/>
        <rFont val="Tahoma"/>
        <family val="2"/>
      </rPr>
      <t>SERTIPIKAT</t>
    </r>
    <r>
      <rPr>
        <sz val="8"/>
        <rFont val="Tahoma"/>
        <family val="2"/>
      </rPr>
      <t xml:space="preserve"> (Belum/   Sudah)</t>
    </r>
  </si>
  <si>
    <t>NOMOR</t>
  </si>
  <si>
    <t>TANGGAL</t>
  </si>
  <si>
    <t>SKEMA KERJA SAMA</t>
  </si>
  <si>
    <t>NAMA</t>
  </si>
  <si>
    <t>IDENTITAS</t>
  </si>
  <si>
    <t>MULAI</t>
  </si>
  <si>
    <t>SELESAI</t>
  </si>
  <si>
    <t>STATUS (Baru/ Perpanjangan)</t>
  </si>
  <si>
    <t>NILAI</t>
  </si>
  <si>
    <t>PPN</t>
  </si>
  <si>
    <t>PBB</t>
  </si>
  <si>
    <t>Jumlah (17+18+19)</t>
  </si>
  <si>
    <t>REALISASI S/D BULAN LALU</t>
  </si>
  <si>
    <t>S/D MINGGU LALU</t>
  </si>
  <si>
    <t>DALAM MINGGU INI</t>
  </si>
  <si>
    <t>S/D MINGGU INI</t>
  </si>
  <si>
    <t>REALISASI S/D BULAN INI</t>
  </si>
  <si>
    <t>KANTOR DIVISI JANTEN</t>
  </si>
  <si>
    <t>Kantin Divre Jawa Barat &amp; Banten</t>
  </si>
  <si>
    <t>Jl. Soekarnohatta no 628 Bandung</t>
  </si>
  <si>
    <t>Kantin Makanan</t>
  </si>
  <si>
    <t>No.01/PKS/Divre-Janten/2022</t>
  </si>
  <si>
    <t xml:space="preserve"> 01-01-2022</t>
  </si>
  <si>
    <t>SEWA</t>
  </si>
  <si>
    <t>Wiryati</t>
  </si>
  <si>
    <t>Jl. Bakung XV no 14C rt. 002/010 Rancaekek Bdg</t>
  </si>
  <si>
    <t>KTP</t>
  </si>
  <si>
    <t xml:space="preserve"> 31-12-2022</t>
  </si>
  <si>
    <t>Perpanjangan</t>
  </si>
  <si>
    <t>No.02/PKS/Divre-Janten/2022</t>
  </si>
  <si>
    <t>Tismah Fatimah</t>
  </si>
  <si>
    <t>Jl. Cinangka rt.003/005 Kel. Pasir Wangi Ujung Berung</t>
  </si>
  <si>
    <t>No.03/PKS/Divre-Janten/2022</t>
  </si>
  <si>
    <t>Siti Karsiti</t>
  </si>
  <si>
    <t>Kp. Cijambe wetan rt.002/018 kel. Cinunuk kec. Cilenyi kab. Bandung</t>
  </si>
  <si>
    <t>No.07/PKS/Divre-Janten/2021</t>
  </si>
  <si>
    <t xml:space="preserve"> 18-10-2021</t>
  </si>
  <si>
    <t>Susilawati</t>
  </si>
  <si>
    <t>Kp.Cijambe Kulon Rt.001.Rw.008 Kel/Ds.Cinunuk Kec.Cileunyi Bandung.</t>
  </si>
  <si>
    <t xml:space="preserve"> 17-11-2022</t>
  </si>
  <si>
    <t>Baru</t>
  </si>
  <si>
    <t>No.04/PKS/Divre-Janten/2022</t>
  </si>
  <si>
    <t xml:space="preserve"> 17-01-2022</t>
  </si>
  <si>
    <t>Ai Siti Saebah</t>
  </si>
  <si>
    <t xml:space="preserve"> 16-01-2023</t>
  </si>
  <si>
    <t>ATM Bank BRI</t>
  </si>
  <si>
    <t>No. 08/PKS/DIVREJANTEN/2021</t>
  </si>
  <si>
    <t xml:space="preserve"> 01-09-2021</t>
  </si>
  <si>
    <t>Gokma Dame Levi Ebenezer Hutagaol</t>
  </si>
  <si>
    <t>Jl. Ir H Juanda Nomor 144 Bandung</t>
  </si>
  <si>
    <t xml:space="preserve"> 31-08-2022</t>
  </si>
  <si>
    <t>Outlet Madu Bogor</t>
  </si>
  <si>
    <t>Jl. Raya Tajur No.206 Bogor</t>
  </si>
  <si>
    <t>Outlet Madu</t>
  </si>
  <si>
    <t>No. 011/PKS/KUM/DIVRE-JANTEN/2021</t>
  </si>
  <si>
    <t xml:space="preserve"> 08-09-2021</t>
  </si>
  <si>
    <t>Lucy Mardijana Soebijakso</t>
  </si>
  <si>
    <t xml:space="preserve"> 07-09-2023</t>
  </si>
  <si>
    <t>Kantor Divre Jawa Barat &amp; Banten</t>
  </si>
  <si>
    <t xml:space="preserve"> GSG </t>
  </si>
  <si>
    <t>No. 13/PKS/KUM/DIVRE-JANTEN/2020</t>
  </si>
  <si>
    <t xml:space="preserve"> 01-12-2020</t>
  </si>
  <si>
    <t>Suparman</t>
  </si>
  <si>
    <t xml:space="preserve"> 30-11-2022</t>
  </si>
  <si>
    <t>Asuransi Amanah Ghita</t>
  </si>
  <si>
    <t>Djamaksari</t>
  </si>
  <si>
    <t>Yulisda</t>
  </si>
  <si>
    <t>Keterangan (Diisi) :</t>
  </si>
  <si>
    <t>Kolom 1 : Nomor urut.</t>
  </si>
  <si>
    <t>Kolom 2 : Nama satuan kerja (KPH...../KBM...../DepRenc/kantor Divre).</t>
  </si>
  <si>
    <t>Kolom 3 : Nama aset tetap (Contoh : Halaman RD KTU, Bangunan/Gudang...., dll).</t>
  </si>
  <si>
    <t>Kolom 4 : Luas kerja sama (Tanah atau/dan bangunan).</t>
  </si>
  <si>
    <t>Kolom 5 : Alamat obyek kerja sama (Jl..............; desa, kecamatan, kota/kabupaten).</t>
  </si>
  <si>
    <t>Kolom 6 : No. Sertipikat bila sudah bersertipikat.</t>
  </si>
  <si>
    <t>Kolom 7 : Jenis/bentuk usahanya (Contoh : warung makan; kios.....; jalan angkutan...dll).</t>
  </si>
  <si>
    <t>Kolom 8 : Nomor Perjanjian Kerja sama/PKS.</t>
  </si>
  <si>
    <t>Kolom 9 : Tanggal PKS.</t>
  </si>
  <si>
    <t>Kolom 10 : Skema : Sewa/BGS/BSG/KSO/KSU/Sharing lainnya.</t>
  </si>
  <si>
    <t>Kolom 11 : Nama Mitra (nama perorangan/nama perusahaan).</t>
  </si>
  <si>
    <t>Kolom 12 : Alamat domisili Mitra.</t>
  </si>
  <si>
    <t>Kolom 13 : Identitas : KTP/KK/SIM/Akte Notaris/dll.</t>
  </si>
  <si>
    <t>Kolom 14 : Tanggal dimulai kerja sama berdasarkan PKS.</t>
  </si>
  <si>
    <t>Kolom 15 : Tanggal berakhirnya kerja sama berdasarkan PKS.</t>
  </si>
  <si>
    <t>Kolom 16 : PKS baru atau perpanjangan.</t>
  </si>
  <si>
    <t>Kolom 17 : Besaran nilai sewa/sharing yang diterima Perhutani (Rp.).</t>
  </si>
  <si>
    <t>Kolom 18 : Besaran nilai Pajak Pertambahan Nilai (PPN) yang ditanggung Mitra (Rp.).</t>
  </si>
  <si>
    <t>Kolom 19 : Besaran nilai Pajak Bumi Bangunan (PBB) yang ditanggung Mitra (Rp).</t>
  </si>
  <si>
    <t>Kolom 20 : Jumlah = kolom 17 + kolom 18 + kolom 19 (Rp.).</t>
  </si>
  <si>
    <t>Kolom 21 : Target pendapatan tahun berjalan (Rp.).</t>
  </si>
  <si>
    <t>Kolom 22 : Jumlah pendapatan Opset sd bulan sebelumnya (Rp.).</t>
  </si>
  <si>
    <t>Kolom 23 : Jumlah pendapatan Opset minggu sebelumnya dalam bulan berjalan (Rp.).</t>
  </si>
  <si>
    <t>Kolom 24 : Jumlah pendapatan Opset pada minggu ini dalam bulan berjalan (Rp.).</t>
  </si>
  <si>
    <t>Kolom 25 : Jumlah = kolom 23 + kolom 24 (Rp.).</t>
  </si>
  <si>
    <t>Kolom 26 : Jumlah = kolom 22 + kolom 25 (Rp.).</t>
  </si>
  <si>
    <t>Kolom 27 : Penjelasan yang perlu disampaikan.</t>
  </si>
  <si>
    <t xml:space="preserve"> </t>
  </si>
  <si>
    <t>ADHI KSO</t>
  </si>
  <si>
    <t>Nindya</t>
  </si>
  <si>
    <t>BULAN APRIL TAHUN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</si>
</sst>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_);_(* \(#,##0\);_(* &quot;-&quot;_);_(@_)"/>
    <numFmt numFmtId="165" formatCode="_(* #,##0_);_(* \(#,##0\);_(* \-_);_(@_)"/>
    <numFmt numFmtId="166" formatCode="_-* #,##0_-;\-* #,##0_-;_-* &quot;-&quot;??_-;_-@_-"/>
    <numFmt numFmtId="167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7"/>
      <name val="Tahoma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9"/>
      <name val="Calibri"/>
      <family val="2"/>
      <scheme val="minor"/>
    </font>
    <font>
      <b/>
      <sz val="10"/>
      <name val="Calibri"/>
      <family val="2"/>
    </font>
    <font>
      <sz val="12"/>
      <name val="Calibri"/>
      <family val="2"/>
    </font>
    <font>
      <b/>
      <sz val="10"/>
      <color theme="1"/>
      <name val="Calibri"/>
      <family val="2"/>
      <scheme val="minor"/>
    </font>
    <font>
      <b/>
      <i/>
      <u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6" fillId="0" borderId="0" xfId="0" applyFont="1"/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10" xfId="0" applyBorder="1"/>
    <xf numFmtId="165" fontId="9" fillId="0" borderId="11" xfId="2" applyNumberFormat="1" applyFont="1" applyBorder="1"/>
    <xf numFmtId="0" fontId="0" fillId="0" borderId="20" xfId="0" applyBorder="1"/>
    <xf numFmtId="0" fontId="0" fillId="0" borderId="12" xfId="0" applyBorder="1"/>
    <xf numFmtId="0" fontId="0" fillId="0" borderId="13" xfId="0" applyBorder="1"/>
    <xf numFmtId="0" fontId="10" fillId="0" borderId="21" xfId="0" applyFont="1" applyBorder="1" applyAlignment="1">
      <alignment horizontal="center" vertical="top"/>
    </xf>
    <xf numFmtId="0" fontId="10" fillId="0" borderId="22" xfId="0" applyFont="1" applyBorder="1" applyAlignment="1">
      <alignment horizontal="left" vertical="top" wrapText="1"/>
    </xf>
    <xf numFmtId="0" fontId="9" fillId="0" borderId="23" xfId="0" applyFont="1" applyBorder="1" applyAlignment="1">
      <alignment vertical="top"/>
    </xf>
    <xf numFmtId="0" fontId="0" fillId="0" borderId="23" xfId="0" applyBorder="1" applyAlignment="1">
      <alignment horizontal="center" vertical="top"/>
    </xf>
    <xf numFmtId="0" fontId="11" fillId="0" borderId="23" xfId="0" applyFont="1" applyBorder="1" applyAlignment="1">
      <alignment vertical="top"/>
    </xf>
    <xf numFmtId="164" fontId="12" fillId="0" borderId="24" xfId="2" applyFont="1" applyFill="1" applyBorder="1" applyAlignment="1" applyProtection="1">
      <alignment horizontal="center" vertical="top"/>
    </xf>
    <xf numFmtId="165" fontId="9" fillId="0" borderId="23" xfId="2" applyNumberFormat="1" applyFont="1" applyBorder="1" applyAlignment="1">
      <alignment vertical="top"/>
    </xf>
    <xf numFmtId="49" fontId="9" fillId="0" borderId="23" xfId="0" applyNumberFormat="1" applyFont="1" applyBorder="1" applyAlignment="1">
      <alignment horizontal="left" vertical="top"/>
    </xf>
    <xf numFmtId="0" fontId="13" fillId="3" borderId="23" xfId="0" applyFont="1" applyFill="1" applyBorder="1" applyAlignment="1">
      <alignment vertical="top"/>
    </xf>
    <xf numFmtId="0" fontId="11" fillId="0" borderId="23" xfId="0" applyFont="1" applyBorder="1" applyAlignment="1">
      <alignment horizontal="left" vertical="top" wrapText="1"/>
    </xf>
    <xf numFmtId="165" fontId="9" fillId="0" borderId="23" xfId="0" applyNumberFormat="1" applyFont="1" applyBorder="1" applyAlignment="1">
      <alignment vertical="top"/>
    </xf>
    <xf numFmtId="166" fontId="10" fillId="0" borderId="23" xfId="3" applyNumberFormat="1" applyFont="1" applyBorder="1" applyAlignment="1">
      <alignment vertical="top"/>
    </xf>
    <xf numFmtId="0" fontId="0" fillId="0" borderId="23" xfId="0" applyBorder="1" applyAlignment="1">
      <alignment vertical="top"/>
    </xf>
    <xf numFmtId="165" fontId="10" fillId="0" borderId="23" xfId="0" applyNumberFormat="1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6" fontId="0" fillId="0" borderId="26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vertical="top"/>
    </xf>
    <xf numFmtId="3" fontId="0" fillId="0" borderId="23" xfId="0" applyNumberFormat="1" applyBorder="1" applyAlignment="1">
      <alignment horizontal="center" vertical="top"/>
    </xf>
    <xf numFmtId="0" fontId="0" fillId="0" borderId="26" xfId="0" applyBorder="1" applyAlignment="1">
      <alignment vertical="top"/>
    </xf>
    <xf numFmtId="0" fontId="14" fillId="0" borderId="23" xfId="0" applyFont="1" applyBorder="1" applyAlignment="1">
      <alignment horizontal="center" vertical="top"/>
    </xf>
    <xf numFmtId="0" fontId="10" fillId="0" borderId="22" xfId="0" applyFont="1" applyBorder="1" applyAlignment="1">
      <alignment vertical="top"/>
    </xf>
    <xf numFmtId="0" fontId="10" fillId="0" borderId="23" xfId="0" applyFont="1" applyBorder="1" applyAlignment="1">
      <alignment horizontal="center" vertical="top"/>
    </xf>
    <xf numFmtId="0" fontId="10" fillId="0" borderId="23" xfId="0" applyFont="1" applyBorder="1" applyAlignment="1">
      <alignment vertical="top"/>
    </xf>
    <xf numFmtId="0" fontId="15" fillId="0" borderId="23" xfId="0" applyFont="1" applyBorder="1" applyAlignment="1">
      <alignment horizontal="left" vertical="top" wrapText="1"/>
    </xf>
    <xf numFmtId="0" fontId="10" fillId="0" borderId="25" xfId="0" applyFont="1" applyBorder="1" applyAlignment="1">
      <alignment horizontal="left" vertical="top" wrapText="1"/>
    </xf>
    <xf numFmtId="164" fontId="10" fillId="0" borderId="23" xfId="2" applyFont="1" applyBorder="1" applyAlignment="1">
      <alignment vertical="top"/>
    </xf>
    <xf numFmtId="0" fontId="10" fillId="0" borderId="26" xfId="0" applyFont="1" applyBorder="1" applyAlignment="1">
      <alignment vertical="top"/>
    </xf>
    <xf numFmtId="0" fontId="10" fillId="0" borderId="0" xfId="0" applyFont="1" applyAlignment="1">
      <alignment vertical="top"/>
    </xf>
    <xf numFmtId="0" fontId="9" fillId="0" borderId="23" xfId="0" applyFont="1" applyBorder="1" applyAlignment="1">
      <alignment horizontal="left" vertical="top" wrapText="1"/>
    </xf>
    <xf numFmtId="167" fontId="9" fillId="0" borderId="23" xfId="1" applyFont="1" applyBorder="1" applyAlignment="1">
      <alignment vertical="top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vertical="top"/>
    </xf>
    <xf numFmtId="0" fontId="9" fillId="0" borderId="10" xfId="0" applyFont="1" applyBorder="1" applyAlignment="1">
      <alignment vertical="top"/>
    </xf>
    <xf numFmtId="0" fontId="14" fillId="0" borderId="10" xfId="0" applyFont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11" fillId="0" borderId="10" xfId="0" applyFont="1" applyBorder="1" applyAlignment="1">
      <alignment vertical="top"/>
    </xf>
    <xf numFmtId="165" fontId="9" fillId="0" borderId="10" xfId="2" applyNumberFormat="1" applyFont="1" applyBorder="1" applyAlignment="1">
      <alignment vertical="top"/>
    </xf>
    <xf numFmtId="49" fontId="9" fillId="0" borderId="10" xfId="0" applyNumberFormat="1" applyFont="1" applyBorder="1" applyAlignment="1">
      <alignment horizontal="left" vertical="top"/>
    </xf>
    <xf numFmtId="0" fontId="13" fillId="3" borderId="10" xfId="0" applyFont="1" applyFill="1" applyBorder="1" applyAlignment="1">
      <alignment vertical="top"/>
    </xf>
    <xf numFmtId="0" fontId="11" fillId="0" borderId="10" xfId="0" applyFont="1" applyBorder="1" applyAlignment="1">
      <alignment horizontal="left" vertical="top" wrapText="1"/>
    </xf>
    <xf numFmtId="165" fontId="9" fillId="0" borderId="10" xfId="0" applyNumberFormat="1" applyFont="1" applyBorder="1" applyAlignment="1">
      <alignment vertical="top"/>
    </xf>
    <xf numFmtId="166" fontId="10" fillId="0" borderId="10" xfId="3" applyNumberFormat="1" applyFont="1" applyBorder="1" applyAlignment="1">
      <alignment vertical="top"/>
    </xf>
    <xf numFmtId="0" fontId="0" fillId="0" borderId="10" xfId="0" applyBorder="1" applyAlignment="1">
      <alignment vertical="top"/>
    </xf>
    <xf numFmtId="165" fontId="10" fillId="0" borderId="10" xfId="0" applyNumberFormat="1" applyFont="1" applyBorder="1" applyAlignment="1">
      <alignment vertical="top"/>
    </xf>
    <xf numFmtId="165" fontId="10" fillId="0" borderId="12" xfId="0" applyNumberFormat="1" applyFont="1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9" xfId="0" applyBorder="1" applyAlignment="1">
      <alignment horizontal="center"/>
    </xf>
    <xf numFmtId="165" fontId="10" fillId="0" borderId="29" xfId="0" applyNumberFormat="1" applyFont="1" applyBorder="1"/>
    <xf numFmtId="165" fontId="10" fillId="0" borderId="30" xfId="0" applyNumberFormat="1" applyFont="1" applyBorder="1"/>
    <xf numFmtId="0" fontId="0" fillId="0" borderId="31" xfId="0" applyBorder="1"/>
    <xf numFmtId="0" fontId="3" fillId="0" borderId="0" xfId="0" applyFont="1"/>
    <xf numFmtId="0" fontId="16" fillId="0" borderId="0" xfId="0" applyFont="1"/>
    <xf numFmtId="165" fontId="0" fillId="0" borderId="0" xfId="0" applyNumberFormat="1"/>
    <xf numFmtId="0" fontId="17" fillId="0" borderId="0" xfId="0" applyFont="1"/>
    <xf numFmtId="164" fontId="0" fillId="0" borderId="0" xfId="2" applyFont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</cellXfs>
  <cellStyles count="4">
    <cellStyle name="Comma" xfId="1" builtinId="3"/>
    <cellStyle name="Comma [0]" xfId="2" builtinId="6"/>
    <cellStyle name="Comma 136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abSelected="1" topLeftCell="N4" workbookViewId="0">
      <selection activeCell="W12" sqref="W12"/>
    </sheetView>
  </sheetViews>
  <sheetFormatPr defaultRowHeight="15" x14ac:dyDescent="0.25"/>
  <cols>
    <col min="1" max="1" width="5" customWidth="1"/>
    <col min="2" max="2" width="8" customWidth="1"/>
    <col min="3" max="3" width="30.140625" customWidth="1"/>
    <col min="4" max="4" width="7" customWidth="1"/>
    <col min="5" max="5" width="5.85546875" customWidth="1"/>
    <col min="6" max="6" width="28.7109375" customWidth="1"/>
    <col min="7" max="7" width="10.7109375" customWidth="1"/>
    <col min="8" max="8" width="24.28515625" customWidth="1"/>
    <col min="9" max="9" width="26.85546875" customWidth="1"/>
    <col min="10" max="10" width="10.85546875" customWidth="1"/>
    <col min="11" max="11" width="8.140625" customWidth="1"/>
    <col min="12" max="12" width="12.7109375" customWidth="1"/>
    <col min="13" max="13" width="28.85546875" customWidth="1"/>
    <col min="14" max="14" width="8" customWidth="1"/>
    <col min="15" max="15" width="10.140625" customWidth="1"/>
    <col min="16" max="16" width="11" customWidth="1"/>
    <col min="17" max="17" width="13.5703125" customWidth="1"/>
    <col min="18" max="18" width="13" customWidth="1"/>
    <col min="19" max="19" width="11.42578125" bestFit="1" customWidth="1"/>
    <col min="20" max="20" width="7.42578125" hidden="1" customWidth="1"/>
    <col min="21" max="26" width="14.85546875" customWidth="1"/>
    <col min="27" max="27" width="14" customWidth="1"/>
    <col min="29" max="29" width="9" customWidth="1"/>
  </cols>
  <sheetData>
    <row r="1" spans="1:31" x14ac:dyDescent="0.25">
      <c r="A1" s="1" t="s">
        <v>0</v>
      </c>
    </row>
    <row r="2" spans="1:31" x14ac:dyDescent="0.25">
      <c r="A2" s="1" t="s">
        <v>1</v>
      </c>
    </row>
    <row r="3" spans="1:31" x14ac:dyDescent="0.25">
      <c r="A3" s="1" t="s">
        <v>115</v>
      </c>
    </row>
    <row r="4" spans="1:31" ht="15.75" thickBot="1" x14ac:dyDescent="0.3">
      <c r="A4" s="1"/>
    </row>
    <row r="5" spans="1:31" s="2" customFormat="1" ht="23.1" customHeight="1" x14ac:dyDescent="0.2">
      <c r="A5" s="91" t="s">
        <v>2</v>
      </c>
      <c r="B5" s="93" t="s">
        <v>3</v>
      </c>
      <c r="C5" s="84" t="s">
        <v>4</v>
      </c>
      <c r="D5" s="85"/>
      <c r="E5" s="85"/>
      <c r="F5" s="85"/>
      <c r="G5" s="86"/>
      <c r="H5" s="83" t="s">
        <v>5</v>
      </c>
      <c r="I5" s="80" t="s">
        <v>6</v>
      </c>
      <c r="J5" s="81"/>
      <c r="K5" s="82"/>
      <c r="L5" s="84" t="s">
        <v>7</v>
      </c>
      <c r="M5" s="85"/>
      <c r="N5" s="86"/>
      <c r="O5" s="80" t="s">
        <v>8</v>
      </c>
      <c r="P5" s="81"/>
      <c r="Q5" s="82"/>
      <c r="R5" s="83" t="s">
        <v>9</v>
      </c>
      <c r="S5" s="83"/>
      <c r="T5" s="83"/>
      <c r="U5" s="83"/>
      <c r="V5" s="84" t="s">
        <v>10</v>
      </c>
      <c r="W5" s="85"/>
      <c r="X5" s="85"/>
      <c r="Y5" s="85"/>
      <c r="Z5" s="86"/>
      <c r="AA5" s="87" t="s">
        <v>11</v>
      </c>
    </row>
    <row r="6" spans="1:31" s="2" customFormat="1" ht="35.25" customHeight="1" x14ac:dyDescent="0.2">
      <c r="A6" s="92"/>
      <c r="B6" s="94"/>
      <c r="C6" s="3" t="s">
        <v>12</v>
      </c>
      <c r="D6" s="3" t="s">
        <v>13</v>
      </c>
      <c r="E6" s="4" t="s">
        <v>14</v>
      </c>
      <c r="F6" s="4" t="s">
        <v>15</v>
      </c>
      <c r="G6" s="4" t="s">
        <v>16</v>
      </c>
      <c r="H6" s="95"/>
      <c r="I6" s="5" t="s">
        <v>17</v>
      </c>
      <c r="J6" s="5" t="s">
        <v>18</v>
      </c>
      <c r="K6" s="6" t="s">
        <v>19</v>
      </c>
      <c r="L6" s="6" t="s">
        <v>20</v>
      </c>
      <c r="M6" s="6" t="s">
        <v>15</v>
      </c>
      <c r="N6" s="7" t="s">
        <v>21</v>
      </c>
      <c r="O6" s="5" t="s">
        <v>22</v>
      </c>
      <c r="P6" s="5" t="s">
        <v>23</v>
      </c>
      <c r="Q6" s="3" t="s">
        <v>24</v>
      </c>
      <c r="R6" s="3" t="s">
        <v>25</v>
      </c>
      <c r="S6" s="3" t="s">
        <v>26</v>
      </c>
      <c r="T6" s="3" t="s">
        <v>27</v>
      </c>
      <c r="U6" s="3" t="s">
        <v>28</v>
      </c>
      <c r="V6" s="8" t="s">
        <v>29</v>
      </c>
      <c r="W6" s="8" t="s">
        <v>30</v>
      </c>
      <c r="X6" s="8" t="s">
        <v>31</v>
      </c>
      <c r="Y6" s="8" t="s">
        <v>32</v>
      </c>
      <c r="Z6" s="8" t="s">
        <v>33</v>
      </c>
      <c r="AA6" s="88"/>
    </row>
    <row r="7" spans="1:31" x14ac:dyDescent="0.25">
      <c r="A7" s="9">
        <v>1</v>
      </c>
      <c r="B7" s="9">
        <v>2</v>
      </c>
      <c r="C7" s="9">
        <v>3</v>
      </c>
      <c r="D7" s="89">
        <v>4</v>
      </c>
      <c r="E7" s="90"/>
      <c r="F7" s="9">
        <v>5</v>
      </c>
      <c r="G7" s="9">
        <v>6</v>
      </c>
      <c r="H7" s="9">
        <v>7</v>
      </c>
      <c r="I7" s="10">
        <v>8</v>
      </c>
      <c r="J7" s="9">
        <v>9</v>
      </c>
      <c r="K7" s="9">
        <v>10</v>
      </c>
      <c r="L7" s="9">
        <v>11</v>
      </c>
      <c r="M7" s="9">
        <v>12</v>
      </c>
      <c r="N7" s="9">
        <v>13</v>
      </c>
      <c r="O7" s="9">
        <v>14</v>
      </c>
      <c r="P7" s="9">
        <v>15</v>
      </c>
      <c r="Q7" s="9">
        <v>16</v>
      </c>
      <c r="R7" s="9">
        <v>17</v>
      </c>
      <c r="S7" s="9">
        <v>18</v>
      </c>
      <c r="T7" s="9">
        <v>19</v>
      </c>
      <c r="U7" s="9">
        <v>20</v>
      </c>
      <c r="V7" s="11"/>
      <c r="W7" s="11"/>
      <c r="X7" s="11"/>
      <c r="Y7" s="11"/>
      <c r="Z7" s="11"/>
      <c r="AA7" s="12">
        <v>27</v>
      </c>
    </row>
    <row r="8" spans="1:31" x14ac:dyDescent="0.25">
      <c r="A8" s="13"/>
      <c r="B8" s="14"/>
      <c r="C8" s="15"/>
      <c r="D8" s="15"/>
      <c r="E8" s="15"/>
      <c r="F8" s="15"/>
      <c r="G8" s="15"/>
      <c r="H8" s="16"/>
      <c r="I8" s="17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8"/>
      <c r="W8" s="18"/>
      <c r="X8" s="18"/>
      <c r="Y8" s="18"/>
      <c r="Z8" s="18"/>
      <c r="AA8" s="19"/>
    </row>
    <row r="9" spans="1:31" s="36" customFormat="1" ht="38.25" x14ac:dyDescent="0.25">
      <c r="A9" s="20">
        <v>1</v>
      </c>
      <c r="B9" s="21" t="s">
        <v>34</v>
      </c>
      <c r="C9" s="22" t="s">
        <v>35</v>
      </c>
      <c r="D9" s="23"/>
      <c r="E9" s="23">
        <v>9</v>
      </c>
      <c r="F9" s="24" t="s">
        <v>36</v>
      </c>
      <c r="G9" s="25"/>
      <c r="H9" s="26" t="s">
        <v>37</v>
      </c>
      <c r="I9" s="22" t="s">
        <v>38</v>
      </c>
      <c r="J9" s="27" t="s">
        <v>39</v>
      </c>
      <c r="K9" s="23" t="s">
        <v>40</v>
      </c>
      <c r="L9" s="28" t="s">
        <v>41</v>
      </c>
      <c r="M9" s="29" t="s">
        <v>42</v>
      </c>
      <c r="N9" s="23" t="s">
        <v>43</v>
      </c>
      <c r="O9" s="27" t="s">
        <v>39</v>
      </c>
      <c r="P9" s="27" t="s">
        <v>44</v>
      </c>
      <c r="Q9" s="23" t="s">
        <v>45</v>
      </c>
      <c r="R9" s="30">
        <f>350000*11</f>
        <v>3850000</v>
      </c>
      <c r="S9" s="31">
        <f>R9*11%</f>
        <v>423500</v>
      </c>
      <c r="T9" s="32"/>
      <c r="U9" s="33">
        <f>R9+S9+T9</f>
        <v>4273500</v>
      </c>
      <c r="V9" s="34">
        <v>700000</v>
      </c>
      <c r="W9" s="34"/>
      <c r="X9" s="34"/>
      <c r="Y9" s="34"/>
      <c r="Z9" s="34">
        <f>+Y9+V9</f>
        <v>700000</v>
      </c>
      <c r="AA9" s="35"/>
    </row>
    <row r="10" spans="1:31" s="36" customFormat="1" ht="25.5" x14ac:dyDescent="0.25">
      <c r="A10" s="37">
        <v>2</v>
      </c>
      <c r="B10" s="38"/>
      <c r="C10" s="22" t="s">
        <v>35</v>
      </c>
      <c r="D10" s="39"/>
      <c r="E10" s="23">
        <v>9</v>
      </c>
      <c r="F10" s="24" t="s">
        <v>36</v>
      </c>
      <c r="G10" s="25"/>
      <c r="H10" s="26" t="s">
        <v>37</v>
      </c>
      <c r="I10" s="22" t="s">
        <v>46</v>
      </c>
      <c r="J10" s="27" t="s">
        <v>39</v>
      </c>
      <c r="K10" s="23" t="s">
        <v>40</v>
      </c>
      <c r="L10" s="28" t="s">
        <v>47</v>
      </c>
      <c r="M10" s="29" t="s">
        <v>48</v>
      </c>
      <c r="N10" s="23" t="s">
        <v>43</v>
      </c>
      <c r="O10" s="27" t="s">
        <v>39</v>
      </c>
      <c r="P10" s="27" t="s">
        <v>44</v>
      </c>
      <c r="Q10" s="23" t="s">
        <v>45</v>
      </c>
      <c r="R10" s="30">
        <f>(350000*11)+1733770</f>
        <v>5583770</v>
      </c>
      <c r="S10" s="31">
        <f t="shared" ref="S10:S14" si="0">R10*11%</f>
        <v>614214.69999999995</v>
      </c>
      <c r="T10" s="32"/>
      <c r="U10" s="33">
        <f t="shared" ref="U10:U18" si="1">R10+S10+T10</f>
        <v>6197984.7000000002</v>
      </c>
      <c r="V10" s="34">
        <v>350000</v>
      </c>
      <c r="W10" s="34"/>
      <c r="X10" s="34"/>
      <c r="Y10" s="34"/>
      <c r="Z10" s="34">
        <f t="shared" ref="Z10" si="2">+Y10+V10</f>
        <v>350000</v>
      </c>
      <c r="AA10" s="40"/>
      <c r="AE10" s="36">
        <f>350*4*4</f>
        <v>5600</v>
      </c>
    </row>
    <row r="11" spans="1:31" s="36" customFormat="1" ht="25.5" x14ac:dyDescent="0.25">
      <c r="A11" s="37">
        <v>3</v>
      </c>
      <c r="B11" s="38"/>
      <c r="C11" s="22" t="s">
        <v>35</v>
      </c>
      <c r="D11" s="41"/>
      <c r="E11" s="23">
        <v>9</v>
      </c>
      <c r="F11" s="24" t="s">
        <v>36</v>
      </c>
      <c r="G11" s="23"/>
      <c r="H11" s="26" t="s">
        <v>37</v>
      </c>
      <c r="I11" s="22" t="s">
        <v>49</v>
      </c>
      <c r="J11" s="27" t="s">
        <v>39</v>
      </c>
      <c r="K11" s="23" t="s">
        <v>40</v>
      </c>
      <c r="L11" s="28" t="s">
        <v>50</v>
      </c>
      <c r="M11" s="29" t="s">
        <v>51</v>
      </c>
      <c r="N11" s="23" t="s">
        <v>43</v>
      </c>
      <c r="O11" s="27" t="s">
        <v>39</v>
      </c>
      <c r="P11" s="27" t="s">
        <v>44</v>
      </c>
      <c r="Q11" s="23" t="s">
        <v>45</v>
      </c>
      <c r="R11" s="30">
        <f t="shared" ref="R11:R13" si="3">350000*11</f>
        <v>3850000</v>
      </c>
      <c r="S11" s="31">
        <f t="shared" si="0"/>
        <v>423500</v>
      </c>
      <c r="T11" s="32"/>
      <c r="U11" s="33">
        <f>R11+S11+T11</f>
        <v>4273500</v>
      </c>
      <c r="V11" s="34">
        <v>1050000</v>
      </c>
      <c r="W11" s="34"/>
      <c r="X11" s="34"/>
      <c r="Y11" s="34"/>
      <c r="Z11" s="34">
        <f>+Y11+V11</f>
        <v>1050000</v>
      </c>
      <c r="AA11" s="40"/>
      <c r="AE11" s="36">
        <v>1405000</v>
      </c>
    </row>
    <row r="12" spans="1:31" s="36" customFormat="1" ht="38.25" x14ac:dyDescent="0.25">
      <c r="A12" s="37">
        <v>4</v>
      </c>
      <c r="B12" s="38"/>
      <c r="C12" s="22" t="s">
        <v>35</v>
      </c>
      <c r="D12" s="41"/>
      <c r="E12" s="23">
        <v>9</v>
      </c>
      <c r="F12" s="24" t="s">
        <v>36</v>
      </c>
      <c r="G12" s="23"/>
      <c r="H12" s="26" t="s">
        <v>37</v>
      </c>
      <c r="I12" s="22" t="s">
        <v>52</v>
      </c>
      <c r="J12" s="27" t="s">
        <v>53</v>
      </c>
      <c r="K12" s="23" t="s">
        <v>40</v>
      </c>
      <c r="L12" s="28" t="s">
        <v>54</v>
      </c>
      <c r="M12" s="29" t="s">
        <v>55</v>
      </c>
      <c r="N12" s="23" t="s">
        <v>43</v>
      </c>
      <c r="O12" s="27" t="s">
        <v>53</v>
      </c>
      <c r="P12" s="27" t="s">
        <v>56</v>
      </c>
      <c r="Q12" s="23" t="s">
        <v>57</v>
      </c>
      <c r="R12" s="30">
        <f t="shared" si="3"/>
        <v>3850000</v>
      </c>
      <c r="S12" s="31">
        <f t="shared" si="0"/>
        <v>423500</v>
      </c>
      <c r="T12" s="32"/>
      <c r="U12" s="33">
        <f t="shared" si="1"/>
        <v>4273500</v>
      </c>
      <c r="V12" s="34">
        <v>700000</v>
      </c>
      <c r="W12" s="34"/>
      <c r="X12" s="34"/>
      <c r="Y12" s="34"/>
      <c r="Z12" s="34">
        <f>+Y12+V12</f>
        <v>700000</v>
      </c>
      <c r="AA12" s="40"/>
      <c r="AE12" s="36">
        <f>1405000*11%</f>
        <v>154550</v>
      </c>
    </row>
    <row r="13" spans="1:31" s="36" customFormat="1" ht="38.25" x14ac:dyDescent="0.25">
      <c r="A13" s="37">
        <v>5</v>
      </c>
      <c r="B13" s="38"/>
      <c r="C13" s="22" t="s">
        <v>35</v>
      </c>
      <c r="D13" s="41"/>
      <c r="E13" s="23">
        <v>9</v>
      </c>
      <c r="F13" s="24" t="s">
        <v>36</v>
      </c>
      <c r="G13" s="23"/>
      <c r="H13" s="26" t="s">
        <v>37</v>
      </c>
      <c r="I13" s="22" t="s">
        <v>58</v>
      </c>
      <c r="J13" s="27" t="s">
        <v>59</v>
      </c>
      <c r="K13" s="23" t="s">
        <v>40</v>
      </c>
      <c r="L13" s="28" t="s">
        <v>60</v>
      </c>
      <c r="M13" s="29" t="s">
        <v>55</v>
      </c>
      <c r="N13" s="23" t="s">
        <v>43</v>
      </c>
      <c r="O13" s="27" t="s">
        <v>59</v>
      </c>
      <c r="P13" s="27" t="s">
        <v>61</v>
      </c>
      <c r="Q13" s="23" t="s">
        <v>57</v>
      </c>
      <c r="R13" s="30">
        <f t="shared" si="3"/>
        <v>3850000</v>
      </c>
      <c r="S13" s="31">
        <f t="shared" si="0"/>
        <v>423500</v>
      </c>
      <c r="T13" s="32"/>
      <c r="U13" s="33">
        <f t="shared" si="1"/>
        <v>4273500</v>
      </c>
      <c r="V13" s="34">
        <v>350000</v>
      </c>
      <c r="W13" s="34"/>
      <c r="X13" s="34"/>
      <c r="Y13" s="34"/>
      <c r="Z13" s="34">
        <f t="shared" ref="Z13:Z18" si="4">+Y13+V13</f>
        <v>350000</v>
      </c>
      <c r="AA13" s="40"/>
      <c r="AE13" s="36">
        <f>AE11-AE12</f>
        <v>1250450</v>
      </c>
    </row>
    <row r="14" spans="1:31" s="49" customFormat="1" ht="38.25" x14ac:dyDescent="0.25">
      <c r="A14" s="37">
        <v>6</v>
      </c>
      <c r="B14" s="42"/>
      <c r="C14" s="22" t="s">
        <v>35</v>
      </c>
      <c r="D14" s="43"/>
      <c r="E14" s="23">
        <v>6</v>
      </c>
      <c r="F14" s="24" t="s">
        <v>36</v>
      </c>
      <c r="G14" s="44"/>
      <c r="H14" s="26" t="s">
        <v>62</v>
      </c>
      <c r="I14" s="22" t="s">
        <v>63</v>
      </c>
      <c r="J14" s="27" t="s">
        <v>64</v>
      </c>
      <c r="K14" s="23" t="s">
        <v>40</v>
      </c>
      <c r="L14" s="45" t="s">
        <v>65</v>
      </c>
      <c r="M14" s="46" t="s">
        <v>66</v>
      </c>
      <c r="N14" s="23"/>
      <c r="O14" s="27" t="s">
        <v>64</v>
      </c>
      <c r="P14" s="27" t="s">
        <v>67</v>
      </c>
      <c r="Q14" s="43" t="s">
        <v>45</v>
      </c>
      <c r="R14" s="47">
        <v>20000000</v>
      </c>
      <c r="S14" s="31">
        <f t="shared" si="0"/>
        <v>2200000</v>
      </c>
      <c r="T14" s="44"/>
      <c r="U14" s="33">
        <f t="shared" si="1"/>
        <v>22200000</v>
      </c>
      <c r="V14" s="34">
        <v>0</v>
      </c>
      <c r="W14" s="34"/>
      <c r="X14" s="34"/>
      <c r="Y14" s="34">
        <f t="shared" ref="Y14:Y19" si="5">W14+X14</f>
        <v>0</v>
      </c>
      <c r="Z14" s="34">
        <f t="shared" si="4"/>
        <v>0</v>
      </c>
      <c r="AA14" s="48"/>
    </row>
    <row r="15" spans="1:31" s="49" customFormat="1" ht="25.5" x14ac:dyDescent="0.25">
      <c r="A15" s="37">
        <v>7</v>
      </c>
      <c r="B15" s="42"/>
      <c r="C15" s="22" t="s">
        <v>68</v>
      </c>
      <c r="D15" s="43"/>
      <c r="E15" s="23"/>
      <c r="F15" s="24" t="s">
        <v>69</v>
      </c>
      <c r="G15" s="44"/>
      <c r="H15" s="26" t="s">
        <v>70</v>
      </c>
      <c r="I15" s="50" t="s">
        <v>71</v>
      </c>
      <c r="J15" s="27" t="s">
        <v>72</v>
      </c>
      <c r="K15" s="23" t="s">
        <v>40</v>
      </c>
      <c r="L15" s="45" t="s">
        <v>73</v>
      </c>
      <c r="M15" s="46" t="s">
        <v>36</v>
      </c>
      <c r="N15" s="23"/>
      <c r="O15" s="27" t="s">
        <v>72</v>
      </c>
      <c r="P15" s="27" t="s">
        <v>74</v>
      </c>
      <c r="Q15" s="43" t="s">
        <v>57</v>
      </c>
      <c r="R15" s="47">
        <v>10909090.909090908</v>
      </c>
      <c r="S15" s="31">
        <f>R15*11%</f>
        <v>1200000</v>
      </c>
      <c r="T15" s="44"/>
      <c r="U15" s="33">
        <f t="shared" si="1"/>
        <v>12109090.909090908</v>
      </c>
      <c r="V15" s="34">
        <v>0</v>
      </c>
      <c r="W15" s="34"/>
      <c r="X15" s="34"/>
      <c r="Y15" s="34">
        <f t="shared" si="5"/>
        <v>0</v>
      </c>
      <c r="Z15" s="34">
        <f t="shared" si="4"/>
        <v>0</v>
      </c>
      <c r="AA15" s="48"/>
    </row>
    <row r="16" spans="1:31" s="49" customFormat="1" ht="25.5" x14ac:dyDescent="0.25">
      <c r="A16" s="37">
        <v>8</v>
      </c>
      <c r="B16" s="42"/>
      <c r="C16" s="22" t="s">
        <v>75</v>
      </c>
      <c r="D16" s="43"/>
      <c r="E16" s="23"/>
      <c r="F16" s="24" t="s">
        <v>36</v>
      </c>
      <c r="G16" s="44"/>
      <c r="H16" s="26" t="s">
        <v>76</v>
      </c>
      <c r="I16" s="50" t="s">
        <v>77</v>
      </c>
      <c r="J16" s="27" t="s">
        <v>78</v>
      </c>
      <c r="K16" s="23" t="s">
        <v>40</v>
      </c>
      <c r="L16" s="45" t="s">
        <v>79</v>
      </c>
      <c r="M16" s="46" t="s">
        <v>36</v>
      </c>
      <c r="N16" s="23"/>
      <c r="O16" s="27" t="s">
        <v>78</v>
      </c>
      <c r="P16" s="27" t="s">
        <v>80</v>
      </c>
      <c r="Q16" s="43" t="s">
        <v>45</v>
      </c>
      <c r="R16" s="47">
        <v>350000000</v>
      </c>
      <c r="S16" s="31">
        <f>+R16*11%</f>
        <v>38500000</v>
      </c>
      <c r="T16" s="44"/>
      <c r="U16" s="33">
        <f t="shared" si="1"/>
        <v>388500000</v>
      </c>
      <c r="V16" s="34">
        <v>0</v>
      </c>
      <c r="W16" s="34"/>
      <c r="X16" s="34"/>
      <c r="Y16" s="34">
        <f t="shared" si="5"/>
        <v>0</v>
      </c>
      <c r="Z16" s="34">
        <f t="shared" si="4"/>
        <v>0</v>
      </c>
      <c r="AA16" s="48"/>
    </row>
    <row r="17" spans="1:27" s="36" customFormat="1" x14ac:dyDescent="0.25">
      <c r="A17" s="37">
        <v>9</v>
      </c>
      <c r="B17" s="38"/>
      <c r="C17" s="22" t="s">
        <v>75</v>
      </c>
      <c r="D17" s="43"/>
      <c r="E17" s="23"/>
      <c r="F17" s="24" t="s">
        <v>36</v>
      </c>
      <c r="G17" s="23"/>
      <c r="H17" s="51" t="s">
        <v>81</v>
      </c>
      <c r="I17" s="22"/>
      <c r="J17" s="27"/>
      <c r="K17" s="23"/>
      <c r="L17" s="28" t="s">
        <v>82</v>
      </c>
      <c r="M17" s="29"/>
      <c r="N17" s="23"/>
      <c r="O17" s="27"/>
      <c r="P17" s="27"/>
      <c r="Q17" s="23"/>
      <c r="R17" s="30">
        <v>18018018.018018015</v>
      </c>
      <c r="S17" s="31">
        <f>+R17*11%</f>
        <v>1981981.9819819815</v>
      </c>
      <c r="T17" s="32"/>
      <c r="U17" s="33">
        <f t="shared" si="1"/>
        <v>19999999.999999996</v>
      </c>
      <c r="V17" s="34">
        <v>0</v>
      </c>
      <c r="W17" s="34"/>
      <c r="X17" s="34"/>
      <c r="Y17" s="34">
        <f t="shared" si="5"/>
        <v>0</v>
      </c>
      <c r="Z17" s="34">
        <f t="shared" si="4"/>
        <v>0</v>
      </c>
      <c r="AA17" s="40"/>
    </row>
    <row r="18" spans="1:27" s="36" customFormat="1" ht="15.75" x14ac:dyDescent="0.25">
      <c r="A18" s="37">
        <v>10</v>
      </c>
      <c r="B18" s="38"/>
      <c r="C18" s="22" t="s">
        <v>35</v>
      </c>
      <c r="D18" s="41"/>
      <c r="E18" s="23">
        <v>9</v>
      </c>
      <c r="F18" s="24" t="s">
        <v>36</v>
      </c>
      <c r="G18" s="23"/>
      <c r="H18" s="26" t="s">
        <v>37</v>
      </c>
      <c r="I18" s="22"/>
      <c r="J18" s="27"/>
      <c r="K18" s="23"/>
      <c r="L18" s="28" t="s">
        <v>83</v>
      </c>
      <c r="M18" s="29"/>
      <c r="N18" s="23"/>
      <c r="O18" s="27"/>
      <c r="P18" s="27"/>
      <c r="Q18" s="23"/>
      <c r="R18" s="30">
        <f t="shared" ref="R18" si="6">350000*11</f>
        <v>3850000</v>
      </c>
      <c r="S18" s="31">
        <f t="shared" ref="S18" si="7">R18*11%</f>
        <v>423500</v>
      </c>
      <c r="T18" s="32"/>
      <c r="U18" s="33">
        <f t="shared" si="1"/>
        <v>4273500</v>
      </c>
      <c r="V18" s="34">
        <v>0</v>
      </c>
      <c r="W18" s="34"/>
      <c r="X18" s="34"/>
      <c r="Y18" s="34">
        <f t="shared" si="5"/>
        <v>0</v>
      </c>
      <c r="Z18" s="34">
        <f t="shared" si="4"/>
        <v>0</v>
      </c>
      <c r="AA18" s="40"/>
    </row>
    <row r="19" spans="1:27" s="36" customFormat="1" ht="16.5" thickBot="1" x14ac:dyDescent="0.3">
      <c r="A19" s="52">
        <v>11</v>
      </c>
      <c r="B19" s="53"/>
      <c r="C19" s="54" t="s">
        <v>113</v>
      </c>
      <c r="D19" s="55"/>
      <c r="E19" s="56"/>
      <c r="F19" s="57"/>
      <c r="G19" s="56"/>
      <c r="H19" s="58"/>
      <c r="I19" s="54"/>
      <c r="J19" s="59"/>
      <c r="K19" s="56"/>
      <c r="L19" s="60" t="s">
        <v>114</v>
      </c>
      <c r="M19" s="61"/>
      <c r="N19" s="56"/>
      <c r="O19" s="59"/>
      <c r="P19" s="59"/>
      <c r="Q19" s="56"/>
      <c r="R19" s="62"/>
      <c r="S19" s="63"/>
      <c r="T19" s="64"/>
      <c r="U19" s="65"/>
      <c r="V19" s="66">
        <v>317670851</v>
      </c>
      <c r="W19" s="66"/>
      <c r="X19" s="66"/>
      <c r="Y19" s="34">
        <f t="shared" si="5"/>
        <v>0</v>
      </c>
      <c r="Z19" s="34">
        <f>+Y19+V19</f>
        <v>317670851</v>
      </c>
      <c r="AA19" s="67"/>
    </row>
    <row r="20" spans="1:27" ht="15.75" thickBot="1" x14ac:dyDescent="0.3">
      <c r="A20" s="68"/>
      <c r="B20" s="69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1"/>
      <c r="O20" s="70"/>
      <c r="P20" s="70"/>
      <c r="Q20" s="70"/>
      <c r="R20" s="72">
        <f>SUM(R9:R19)</f>
        <v>423760878.92710888</v>
      </c>
      <c r="S20" s="72">
        <f>SUM(S9:S17)</f>
        <v>46190196.681981981</v>
      </c>
      <c r="T20" s="72">
        <f>SUM(T9:T17)</f>
        <v>0</v>
      </c>
      <c r="U20" s="72">
        <f>SUM(U9:U17)</f>
        <v>466101075.60909092</v>
      </c>
      <c r="V20" s="73">
        <f>SUM(V9:V19)</f>
        <v>320820851</v>
      </c>
      <c r="W20" s="73">
        <f t="shared" ref="W20:Y20" si="8">SUM(W9:W19)</f>
        <v>0</v>
      </c>
      <c r="X20" s="73">
        <f t="shared" si="8"/>
        <v>0</v>
      </c>
      <c r="Y20" s="73">
        <f t="shared" si="8"/>
        <v>0</v>
      </c>
      <c r="Z20" s="73">
        <f>SUM(Z9:Z19)</f>
        <v>320820851</v>
      </c>
      <c r="AA20" s="74"/>
    </row>
    <row r="21" spans="1:27" x14ac:dyDescent="0.25">
      <c r="A21" s="75"/>
      <c r="B21" s="75"/>
      <c r="C21" s="75"/>
      <c r="D21" s="75"/>
      <c r="E21" s="75"/>
    </row>
    <row r="22" spans="1:27" x14ac:dyDescent="0.25">
      <c r="A22" s="76" t="s">
        <v>84</v>
      </c>
      <c r="B22" s="75"/>
      <c r="C22" s="75"/>
      <c r="D22" s="75"/>
      <c r="E22" s="75"/>
      <c r="U22" s="77"/>
      <c r="V22" s="77"/>
      <c r="W22" s="77"/>
      <c r="X22" s="77"/>
      <c r="Y22" s="77"/>
      <c r="Z22" s="77"/>
    </row>
    <row r="23" spans="1:27" x14ac:dyDescent="0.25">
      <c r="A23" s="78" t="s">
        <v>85</v>
      </c>
      <c r="B23" s="75"/>
      <c r="C23" s="75"/>
      <c r="D23" s="75"/>
      <c r="E23" s="75"/>
      <c r="R23" s="79"/>
    </row>
    <row r="24" spans="1:27" x14ac:dyDescent="0.25">
      <c r="A24" s="78" t="s">
        <v>86</v>
      </c>
      <c r="B24" s="75"/>
      <c r="C24" s="75"/>
      <c r="D24" s="75"/>
      <c r="E24" s="75"/>
      <c r="R24" s="77"/>
    </row>
    <row r="25" spans="1:27" x14ac:dyDescent="0.25">
      <c r="A25" s="78" t="s">
        <v>87</v>
      </c>
      <c r="B25" s="75"/>
      <c r="C25" s="75"/>
      <c r="D25" s="75"/>
      <c r="E25" s="75"/>
    </row>
    <row r="26" spans="1:27" x14ac:dyDescent="0.25">
      <c r="A26" s="78" t="s">
        <v>88</v>
      </c>
      <c r="B26" s="75"/>
      <c r="C26" s="75"/>
      <c r="D26" s="75"/>
      <c r="E26" s="75"/>
      <c r="R26" s="77"/>
    </row>
    <row r="27" spans="1:27" x14ac:dyDescent="0.25">
      <c r="A27" s="78" t="s">
        <v>89</v>
      </c>
      <c r="B27" s="75"/>
      <c r="C27" s="75"/>
      <c r="D27" s="75"/>
      <c r="E27" s="75"/>
    </row>
    <row r="28" spans="1:27" x14ac:dyDescent="0.25">
      <c r="A28" s="78" t="s">
        <v>90</v>
      </c>
      <c r="B28" s="75"/>
      <c r="C28" s="75"/>
      <c r="D28" s="75"/>
      <c r="E28" s="75"/>
    </row>
    <row r="29" spans="1:27" x14ac:dyDescent="0.25">
      <c r="A29" s="78" t="s">
        <v>91</v>
      </c>
      <c r="B29" s="75"/>
      <c r="C29" s="75"/>
      <c r="D29" s="75"/>
      <c r="E29" s="75"/>
    </row>
    <row r="30" spans="1:27" x14ac:dyDescent="0.25">
      <c r="A30" s="78" t="s">
        <v>92</v>
      </c>
      <c r="B30" s="75"/>
      <c r="C30" s="75"/>
      <c r="D30" s="75"/>
      <c r="E30" s="75"/>
    </row>
    <row r="31" spans="1:27" x14ac:dyDescent="0.25">
      <c r="A31" s="78" t="s">
        <v>93</v>
      </c>
      <c r="B31" s="75"/>
      <c r="C31" s="75"/>
      <c r="D31" s="75"/>
      <c r="E31" s="75"/>
    </row>
    <row r="32" spans="1:27" x14ac:dyDescent="0.25">
      <c r="A32" s="78" t="s">
        <v>94</v>
      </c>
      <c r="B32" s="75"/>
      <c r="C32" s="75"/>
      <c r="D32" s="75"/>
      <c r="E32" s="75"/>
    </row>
    <row r="33" spans="1:5" x14ac:dyDescent="0.25">
      <c r="A33" s="78" t="s">
        <v>95</v>
      </c>
      <c r="B33" s="75"/>
      <c r="C33" s="75"/>
      <c r="D33" s="75"/>
      <c r="E33" s="75"/>
    </row>
    <row r="34" spans="1:5" x14ac:dyDescent="0.25">
      <c r="A34" s="78" t="s">
        <v>96</v>
      </c>
      <c r="B34" s="75"/>
      <c r="C34" s="75"/>
      <c r="D34" s="75"/>
      <c r="E34" s="75"/>
    </row>
    <row r="35" spans="1:5" x14ac:dyDescent="0.25">
      <c r="A35" s="78" t="s">
        <v>97</v>
      </c>
      <c r="B35" s="75"/>
      <c r="C35" s="75"/>
      <c r="D35" s="75"/>
      <c r="E35" s="75"/>
    </row>
    <row r="36" spans="1:5" x14ac:dyDescent="0.25">
      <c r="A36" s="78" t="s">
        <v>98</v>
      </c>
      <c r="B36" s="75"/>
      <c r="C36" s="75"/>
      <c r="D36" s="75"/>
      <c r="E36" s="75"/>
    </row>
    <row r="37" spans="1:5" x14ac:dyDescent="0.25">
      <c r="A37" s="78" t="s">
        <v>99</v>
      </c>
      <c r="B37" s="75"/>
      <c r="C37" s="75"/>
      <c r="D37" s="75"/>
      <c r="E37" s="75"/>
    </row>
    <row r="38" spans="1:5" x14ac:dyDescent="0.25">
      <c r="A38" s="78" t="s">
        <v>100</v>
      </c>
      <c r="B38" s="75"/>
      <c r="C38" s="75"/>
      <c r="D38" s="75"/>
      <c r="E38" s="75"/>
    </row>
    <row r="39" spans="1:5" x14ac:dyDescent="0.25">
      <c r="A39" s="78" t="s">
        <v>101</v>
      </c>
      <c r="B39" s="75"/>
      <c r="C39" s="75"/>
      <c r="D39" s="75"/>
      <c r="E39" s="75"/>
    </row>
    <row r="40" spans="1:5" x14ac:dyDescent="0.25">
      <c r="A40" s="78" t="s">
        <v>102</v>
      </c>
      <c r="B40" s="75"/>
      <c r="C40" s="75"/>
      <c r="D40" s="75"/>
      <c r="E40" s="75"/>
    </row>
    <row r="41" spans="1:5" x14ac:dyDescent="0.25">
      <c r="A41" s="78" t="s">
        <v>103</v>
      </c>
      <c r="B41" s="75"/>
      <c r="C41" s="75"/>
      <c r="D41" s="75"/>
      <c r="E41" s="75"/>
    </row>
    <row r="42" spans="1:5" x14ac:dyDescent="0.25">
      <c r="A42" s="78" t="s">
        <v>104</v>
      </c>
      <c r="B42" s="75"/>
      <c r="C42" s="75"/>
      <c r="D42" s="75"/>
      <c r="E42" s="75"/>
    </row>
    <row r="43" spans="1:5" x14ac:dyDescent="0.25">
      <c r="A43" s="78" t="s">
        <v>105</v>
      </c>
      <c r="B43" s="75"/>
      <c r="C43" s="75"/>
      <c r="D43" s="75"/>
      <c r="E43" s="75"/>
    </row>
    <row r="44" spans="1:5" x14ac:dyDescent="0.25">
      <c r="A44" s="78" t="s">
        <v>106</v>
      </c>
      <c r="B44" s="75"/>
      <c r="C44" s="75"/>
      <c r="D44" s="75"/>
      <c r="E44" s="75"/>
    </row>
    <row r="45" spans="1:5" x14ac:dyDescent="0.25">
      <c r="A45" s="78" t="s">
        <v>107</v>
      </c>
      <c r="B45" s="75"/>
      <c r="C45" s="75"/>
      <c r="D45" s="75"/>
      <c r="E45" s="75"/>
    </row>
    <row r="46" spans="1:5" x14ac:dyDescent="0.25">
      <c r="A46" s="78" t="s">
        <v>108</v>
      </c>
      <c r="B46" s="75"/>
      <c r="C46" s="75"/>
      <c r="D46" s="75"/>
      <c r="E46" s="75"/>
    </row>
    <row r="47" spans="1:5" x14ac:dyDescent="0.25">
      <c r="A47" s="78" t="s">
        <v>109</v>
      </c>
      <c r="B47" s="75"/>
      <c r="C47" s="75"/>
      <c r="D47" s="75"/>
      <c r="E47" s="75"/>
    </row>
    <row r="48" spans="1:5" x14ac:dyDescent="0.25">
      <c r="A48" s="78" t="s">
        <v>110</v>
      </c>
      <c r="B48" s="75"/>
      <c r="C48" s="75"/>
      <c r="D48" s="75"/>
      <c r="E48" s="75"/>
    </row>
    <row r="49" spans="1:5" x14ac:dyDescent="0.25">
      <c r="A49" s="78" t="s">
        <v>111</v>
      </c>
      <c r="B49" s="75"/>
      <c r="C49" s="75"/>
      <c r="D49" s="75"/>
      <c r="E49" s="75"/>
    </row>
    <row r="50" spans="1:5" x14ac:dyDescent="0.25">
      <c r="A50" t="s">
        <v>112</v>
      </c>
    </row>
  </sheetData>
  <mergeCells count="11">
    <mergeCell ref="A5:A6"/>
    <mergeCell ref="B5:B6"/>
    <mergeCell ref="C5:G5"/>
    <mergeCell ref="H5:H6"/>
    <mergeCell ref="I5:K5"/>
    <mergeCell ref="O5:Q5"/>
    <mergeCell ref="R5:U5"/>
    <mergeCell ref="V5:Z5"/>
    <mergeCell ref="AA5:AA6"/>
    <mergeCell ref="D7:E7"/>
    <mergeCell ref="L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2023-01-27T02:14:46Z</dcterms:created>
  <dcterms:modified xsi:type="dcterms:W3CDTF">2023-04-14T03:51:53Z</dcterms:modified>
</cp:coreProperties>
</file>