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.salazar.ruiz\Desktop\"/>
    </mc:Choice>
  </mc:AlternateContent>
  <bookViews>
    <workbookView xWindow="0" yWindow="0" windowWidth="23040" windowHeight="8796"/>
  </bookViews>
  <sheets>
    <sheet name="Base de Datos" sheetId="9" r:id="rId1"/>
    <sheet name="Weights" sheetId="10" r:id="rId2"/>
    <sheet name="Loss" sheetId="12" r:id="rId3"/>
    <sheet name="Brand" sheetId="21" r:id="rId4"/>
    <sheet name="Producer" sheetId="24" r:id="rId5"/>
    <sheet name="MS" sheetId="28" r:id="rId6"/>
    <sheet name="Category" sheetId="30" r:id="rId7"/>
    <sheet name="Size" sheetId="32" r:id="rId8"/>
    <sheet name="Price" sheetId="34" r:id="rId9"/>
    <sheet name="IF ITEM 18 IS DELETED" sheetId="35" r:id="rId10"/>
    <sheet name="Comprobación" sheetId="36" r:id="rId11"/>
  </sheets>
  <externalReferences>
    <externalReference r:id="rId12"/>
  </externalReferences>
  <definedNames>
    <definedName name="_xlnm._FilterDatabase" localSheetId="0" hidden="1">'Base de Datos'!$A$2:$AM$40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9" l="1"/>
  <c r="AR4" i="9" l="1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3" i="9"/>
  <c r="AQ3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O4" i="9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2" i="36"/>
  <c r="G39" i="35"/>
  <c r="F39" i="35"/>
  <c r="E39" i="35"/>
  <c r="D39" i="35"/>
  <c r="C39" i="35"/>
  <c r="B39" i="35"/>
  <c r="H39" i="35" s="1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2" i="35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43" i="34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2" i="35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44" i="30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2" i="35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45" i="32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2" i="35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44" i="28"/>
  <c r="G46" i="24"/>
  <c r="B41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2" i="35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F18" i="35"/>
  <c r="V20" i="9"/>
  <c r="AB20" i="9" s="1"/>
  <c r="P20" i="9"/>
  <c r="AM3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3" i="9"/>
  <c r="W4" i="9"/>
  <c r="L4" i="9"/>
  <c r="M4" i="9"/>
  <c r="N4" i="9"/>
  <c r="O4" i="9"/>
  <c r="L5" i="9"/>
  <c r="M5" i="9"/>
  <c r="N5" i="9"/>
  <c r="O5" i="9"/>
  <c r="L6" i="9"/>
  <c r="M6" i="9"/>
  <c r="N6" i="9"/>
  <c r="O6" i="9"/>
  <c r="L7" i="9"/>
  <c r="M7" i="9"/>
  <c r="N7" i="9"/>
  <c r="O7" i="9"/>
  <c r="L8" i="9"/>
  <c r="M8" i="9"/>
  <c r="N8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L15" i="9"/>
  <c r="M15" i="9"/>
  <c r="N15" i="9"/>
  <c r="O15" i="9"/>
  <c r="L16" i="9"/>
  <c r="M16" i="9"/>
  <c r="N16" i="9"/>
  <c r="O16" i="9"/>
  <c r="L17" i="9"/>
  <c r="M17" i="9"/>
  <c r="N17" i="9"/>
  <c r="O17" i="9"/>
  <c r="L18" i="9"/>
  <c r="M18" i="9"/>
  <c r="N18" i="9"/>
  <c r="O18" i="9"/>
  <c r="L19" i="9"/>
  <c r="M19" i="9"/>
  <c r="N19" i="9"/>
  <c r="O19" i="9"/>
  <c r="L20" i="9"/>
  <c r="M20" i="9"/>
  <c r="N20" i="9"/>
  <c r="O20" i="9"/>
  <c r="L21" i="9"/>
  <c r="M21" i="9"/>
  <c r="N21" i="9"/>
  <c r="O21" i="9"/>
  <c r="L22" i="9"/>
  <c r="M22" i="9"/>
  <c r="N22" i="9"/>
  <c r="O22" i="9"/>
  <c r="L23" i="9"/>
  <c r="M23" i="9"/>
  <c r="N23" i="9"/>
  <c r="O23" i="9"/>
  <c r="L24" i="9"/>
  <c r="M24" i="9"/>
  <c r="N24" i="9"/>
  <c r="O24" i="9"/>
  <c r="L25" i="9"/>
  <c r="M25" i="9"/>
  <c r="N25" i="9"/>
  <c r="O25" i="9"/>
  <c r="L26" i="9"/>
  <c r="M26" i="9"/>
  <c r="N26" i="9"/>
  <c r="O26" i="9"/>
  <c r="L27" i="9"/>
  <c r="M27" i="9"/>
  <c r="N27" i="9"/>
  <c r="O27" i="9"/>
  <c r="L28" i="9"/>
  <c r="M28" i="9"/>
  <c r="N28" i="9"/>
  <c r="O28" i="9"/>
  <c r="L29" i="9"/>
  <c r="M29" i="9"/>
  <c r="N29" i="9"/>
  <c r="O29" i="9"/>
  <c r="L30" i="9"/>
  <c r="M30" i="9"/>
  <c r="N30" i="9"/>
  <c r="O30" i="9"/>
  <c r="L31" i="9"/>
  <c r="M31" i="9"/>
  <c r="N31" i="9"/>
  <c r="O31" i="9"/>
  <c r="L32" i="9"/>
  <c r="M32" i="9"/>
  <c r="N32" i="9"/>
  <c r="O32" i="9"/>
  <c r="L33" i="9"/>
  <c r="M33" i="9"/>
  <c r="N33" i="9"/>
  <c r="O33" i="9"/>
  <c r="L34" i="9"/>
  <c r="M34" i="9"/>
  <c r="N34" i="9"/>
  <c r="O34" i="9"/>
  <c r="L35" i="9"/>
  <c r="M35" i="9"/>
  <c r="N35" i="9"/>
  <c r="O35" i="9"/>
  <c r="L36" i="9"/>
  <c r="M36" i="9"/>
  <c r="N36" i="9"/>
  <c r="O36" i="9"/>
  <c r="L37" i="9"/>
  <c r="M37" i="9"/>
  <c r="N37" i="9"/>
  <c r="O37" i="9"/>
  <c r="L38" i="9"/>
  <c r="M38" i="9"/>
  <c r="N38" i="9"/>
  <c r="O38" i="9"/>
  <c r="L39" i="9"/>
  <c r="M39" i="9"/>
  <c r="N39" i="9"/>
  <c r="O39" i="9"/>
  <c r="L40" i="9"/>
  <c r="M40" i="9"/>
  <c r="N40" i="9"/>
  <c r="O40" i="9"/>
  <c r="L3" i="9"/>
  <c r="M3" i="9"/>
  <c r="N3" i="9"/>
  <c r="O3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3" i="9"/>
  <c r="K34" i="9"/>
  <c r="K35" i="9"/>
  <c r="K36" i="9"/>
  <c r="K37" i="9"/>
  <c r="K38" i="9"/>
  <c r="K39" i="9"/>
  <c r="K3" i="9"/>
  <c r="J4" i="9"/>
  <c r="J5" i="9"/>
  <c r="J6" i="9"/>
  <c r="J7" i="9"/>
  <c r="P7" i="9" s="1"/>
  <c r="J8" i="9"/>
  <c r="J9" i="9"/>
  <c r="J10" i="9"/>
  <c r="J11" i="9"/>
  <c r="J12" i="9"/>
  <c r="J13" i="9"/>
  <c r="J14" i="9"/>
  <c r="J15" i="9"/>
  <c r="P15" i="9" s="1"/>
  <c r="J16" i="9"/>
  <c r="J17" i="9"/>
  <c r="J18" i="9"/>
  <c r="J19" i="9"/>
  <c r="J20" i="9"/>
  <c r="J21" i="9"/>
  <c r="J22" i="9"/>
  <c r="J23" i="9"/>
  <c r="P23" i="9" s="1"/>
  <c r="J24" i="9"/>
  <c r="J25" i="9"/>
  <c r="J26" i="9"/>
  <c r="J27" i="9"/>
  <c r="J28" i="9"/>
  <c r="J29" i="9"/>
  <c r="J30" i="9"/>
  <c r="J31" i="9"/>
  <c r="Q31" i="9" s="1"/>
  <c r="J32" i="9"/>
  <c r="J33" i="9"/>
  <c r="J34" i="9"/>
  <c r="J35" i="9"/>
  <c r="J36" i="9"/>
  <c r="J37" i="9"/>
  <c r="J38" i="9"/>
  <c r="J39" i="9"/>
  <c r="J40" i="9"/>
  <c r="J3" i="9"/>
  <c r="E2" i="10"/>
  <c r="E43" i="10"/>
  <c r="E39" i="10"/>
  <c r="E40" i="10"/>
  <c r="E41" i="10"/>
  <c r="E42" i="10"/>
  <c r="E33" i="10"/>
  <c r="E34" i="10"/>
  <c r="E35" i="10"/>
  <c r="E36" i="10"/>
  <c r="E37" i="10"/>
  <c r="E38" i="10"/>
  <c r="E30" i="10"/>
  <c r="E31" i="10"/>
  <c r="E32" i="10"/>
  <c r="E23" i="10"/>
  <c r="E24" i="10"/>
  <c r="E25" i="10"/>
  <c r="E26" i="10"/>
  <c r="E27" i="10"/>
  <c r="E28" i="10"/>
  <c r="E29" i="10"/>
  <c r="E21" i="10"/>
  <c r="E22" i="10"/>
  <c r="E19" i="10"/>
  <c r="E20" i="10"/>
  <c r="E15" i="10"/>
  <c r="E16" i="10"/>
  <c r="E14" i="10"/>
  <c r="E9" i="10"/>
  <c r="E10" i="10"/>
  <c r="E11" i="10"/>
  <c r="E12" i="10"/>
  <c r="E13" i="10"/>
  <c r="E3" i="10"/>
  <c r="E4" i="10"/>
  <c r="E5" i="10"/>
  <c r="E6" i="10"/>
  <c r="E7" i="10"/>
  <c r="E8" i="10"/>
  <c r="H18" i="35" l="1"/>
  <c r="AN20" i="9"/>
  <c r="AH20" i="9"/>
  <c r="P30" i="9"/>
  <c r="P6" i="9"/>
  <c r="Q24" i="9"/>
  <c r="W24" i="9" s="1"/>
  <c r="AC24" i="9" s="1"/>
  <c r="AI24" i="9" s="1"/>
  <c r="T4" i="9"/>
  <c r="U39" i="9"/>
  <c r="U31" i="9"/>
  <c r="Q12" i="9"/>
  <c r="W12" i="9" s="1"/>
  <c r="AC12" i="9" s="1"/>
  <c r="AI12" i="9" s="1"/>
  <c r="T5" i="9"/>
  <c r="P34" i="9"/>
  <c r="Q28" i="9"/>
  <c r="W28" i="9" s="1"/>
  <c r="AC28" i="9" s="1"/>
  <c r="Q20" i="9"/>
  <c r="W20" i="9" s="1"/>
  <c r="AC20" i="9" s="1"/>
  <c r="S25" i="9"/>
  <c r="S17" i="9"/>
  <c r="S9" i="9"/>
  <c r="Y9" i="9" s="1"/>
  <c r="AE9" i="9" s="1"/>
  <c r="AK9" i="9" s="1"/>
  <c r="P39" i="9"/>
  <c r="V39" i="9" s="1"/>
  <c r="AB39" i="9" s="1"/>
  <c r="Q36" i="9"/>
  <c r="W36" i="9" s="1"/>
  <c r="AC36" i="9" s="1"/>
  <c r="Q26" i="9"/>
  <c r="W26" i="9" s="1"/>
  <c r="AC26" i="9" s="1"/>
  <c r="Q18" i="9"/>
  <c r="AI18" i="9" s="1"/>
  <c r="Q10" i="9"/>
  <c r="R3" i="9"/>
  <c r="R37" i="9"/>
  <c r="R35" i="9"/>
  <c r="AJ35" i="9" s="1"/>
  <c r="R33" i="9"/>
  <c r="R29" i="9"/>
  <c r="R27" i="9"/>
  <c r="AJ27" i="9" s="1"/>
  <c r="R25" i="9"/>
  <c r="R21" i="9"/>
  <c r="R19" i="9"/>
  <c r="R17" i="9"/>
  <c r="R13" i="9"/>
  <c r="R11" i="9"/>
  <c r="AJ11" i="9" s="1"/>
  <c r="R9" i="9"/>
  <c r="R5" i="9"/>
  <c r="X5" i="9" s="1"/>
  <c r="AD5" i="9" s="1"/>
  <c r="AJ5" i="9" s="1"/>
  <c r="P38" i="9"/>
  <c r="V38" i="9" s="1"/>
  <c r="AB38" i="9" s="1"/>
  <c r="AN38" i="9" s="1"/>
  <c r="P14" i="9"/>
  <c r="V14" i="9" s="1"/>
  <c r="AB14" i="9" s="1"/>
  <c r="AN14" i="9" s="1"/>
  <c r="U40" i="9"/>
  <c r="P22" i="9"/>
  <c r="V22" i="9" s="1"/>
  <c r="AB22" i="9" s="1"/>
  <c r="AN22" i="9" s="1"/>
  <c r="Q16" i="9"/>
  <c r="Q8" i="9"/>
  <c r="T32" i="9"/>
  <c r="AA39" i="9"/>
  <c r="AG39" i="9" s="1"/>
  <c r="AM39" i="9" s="1"/>
  <c r="Z5" i="9"/>
  <c r="AF5" i="9" s="1"/>
  <c r="AL5" i="9" s="1"/>
  <c r="AA31" i="9"/>
  <c r="AG31" i="9" s="1"/>
  <c r="AM31" i="9" s="1"/>
  <c r="Y25" i="9"/>
  <c r="AE25" i="9" s="1"/>
  <c r="AK25" i="9" s="1"/>
  <c r="Y17" i="9"/>
  <c r="AE17" i="9" s="1"/>
  <c r="AK17" i="9"/>
  <c r="X25" i="9"/>
  <c r="AD25" i="9" s="1"/>
  <c r="AJ25" i="9" s="1"/>
  <c r="AJ17" i="9"/>
  <c r="X17" i="9"/>
  <c r="AD17" i="9" s="1"/>
  <c r="V23" i="9"/>
  <c r="AB23" i="9" s="1"/>
  <c r="X3" i="9"/>
  <c r="AD3" i="9" s="1"/>
  <c r="AJ3" i="9" s="1"/>
  <c r="X27" i="9"/>
  <c r="AD27" i="9" s="1"/>
  <c r="Q39" i="9"/>
  <c r="P33" i="9"/>
  <c r="P17" i="9"/>
  <c r="Q38" i="9"/>
  <c r="T3" i="9"/>
  <c r="T37" i="9"/>
  <c r="T31" i="9"/>
  <c r="P40" i="9"/>
  <c r="P32" i="9"/>
  <c r="P24" i="9"/>
  <c r="P16" i="9"/>
  <c r="P8" i="9"/>
  <c r="Q37" i="9"/>
  <c r="Q19" i="9"/>
  <c r="Q11" i="9"/>
  <c r="S3" i="9"/>
  <c r="S39" i="9"/>
  <c r="S37" i="9"/>
  <c r="S35" i="9"/>
  <c r="S31" i="9"/>
  <c r="S29" i="9"/>
  <c r="S27" i="9"/>
  <c r="S23" i="9"/>
  <c r="S21" i="9"/>
  <c r="S19" i="9"/>
  <c r="S15" i="9"/>
  <c r="S13" i="9"/>
  <c r="S11" i="9"/>
  <c r="S7" i="9"/>
  <c r="AI20" i="9"/>
  <c r="W10" i="9"/>
  <c r="AC10" i="9" s="1"/>
  <c r="AI10" i="9" s="1"/>
  <c r="X29" i="9"/>
  <c r="AD29" i="9" s="1"/>
  <c r="AJ29" i="9" s="1"/>
  <c r="Q25" i="9"/>
  <c r="Q9" i="9"/>
  <c r="U38" i="9"/>
  <c r="U34" i="9"/>
  <c r="U32" i="9"/>
  <c r="U30" i="9"/>
  <c r="U28" i="9"/>
  <c r="U24" i="9"/>
  <c r="U22" i="9"/>
  <c r="U20" i="9"/>
  <c r="U16" i="9"/>
  <c r="U14" i="9"/>
  <c r="U12" i="9"/>
  <c r="U8" i="9"/>
  <c r="U6" i="9"/>
  <c r="U4" i="9"/>
  <c r="V7" i="9"/>
  <c r="AB7" i="9" s="1"/>
  <c r="X35" i="9"/>
  <c r="AD35" i="9" s="1"/>
  <c r="X11" i="9"/>
  <c r="AD11" i="9" s="1"/>
  <c r="Q17" i="9"/>
  <c r="T40" i="9"/>
  <c r="T34" i="9"/>
  <c r="T30" i="9"/>
  <c r="T26" i="9"/>
  <c r="T24" i="9"/>
  <c r="T22" i="9"/>
  <c r="T18" i="9"/>
  <c r="T16" i="9"/>
  <c r="T14" i="9"/>
  <c r="T10" i="9"/>
  <c r="T8" i="9"/>
  <c r="T6" i="9"/>
  <c r="AJ37" i="9"/>
  <c r="X37" i="9"/>
  <c r="AD37" i="9" s="1"/>
  <c r="X21" i="9"/>
  <c r="AD21" i="9" s="1"/>
  <c r="AJ21" i="9" s="1"/>
  <c r="X9" i="9"/>
  <c r="AD9" i="9" s="1"/>
  <c r="AJ9" i="9" s="1"/>
  <c r="AH22" i="9"/>
  <c r="AP22" i="9" s="1"/>
  <c r="P37" i="9"/>
  <c r="P21" i="9"/>
  <c r="P5" i="9"/>
  <c r="Q34" i="9"/>
  <c r="T38" i="9"/>
  <c r="Z32" i="9"/>
  <c r="AF32" i="9" s="1"/>
  <c r="AL32" i="9" s="1"/>
  <c r="U36" i="9"/>
  <c r="T28" i="9"/>
  <c r="T20" i="9"/>
  <c r="T12" i="9"/>
  <c r="Z4" i="9"/>
  <c r="AF4" i="9" s="1"/>
  <c r="AL4" i="9" s="1"/>
  <c r="T33" i="9"/>
  <c r="T23" i="9"/>
  <c r="T15" i="9"/>
  <c r="T7" i="9"/>
  <c r="S40" i="9"/>
  <c r="S38" i="9"/>
  <c r="S36" i="9"/>
  <c r="S34" i="9"/>
  <c r="S32" i="9"/>
  <c r="R30" i="9"/>
  <c r="S28" i="9"/>
  <c r="S26" i="9"/>
  <c r="S24" i="9"/>
  <c r="R22" i="9"/>
  <c r="S20" i="9"/>
  <c r="S18" i="9"/>
  <c r="S16" i="9"/>
  <c r="R14" i="9"/>
  <c r="S12" i="9"/>
  <c r="S10" i="9"/>
  <c r="S8" i="9"/>
  <c r="S6" i="9"/>
  <c r="S4" i="9"/>
  <c r="AA40" i="9"/>
  <c r="AG40" i="9" s="1"/>
  <c r="AM40" i="9" s="1"/>
  <c r="X19" i="9"/>
  <c r="AD19" i="9" s="1"/>
  <c r="AJ19" i="9" s="1"/>
  <c r="R7" i="9"/>
  <c r="Q35" i="9"/>
  <c r="P29" i="9"/>
  <c r="P13" i="9"/>
  <c r="P35" i="9"/>
  <c r="P27" i="9"/>
  <c r="P19" i="9"/>
  <c r="P11" i="9"/>
  <c r="Q3" i="9"/>
  <c r="Q30" i="9"/>
  <c r="Q22" i="9"/>
  <c r="Q14" i="9"/>
  <c r="R40" i="9"/>
  <c r="R38" i="9"/>
  <c r="R36" i="9"/>
  <c r="R34" i="9"/>
  <c r="R32" i="9"/>
  <c r="R28" i="9"/>
  <c r="R26" i="9"/>
  <c r="R24" i="9"/>
  <c r="R20" i="9"/>
  <c r="U18" i="9"/>
  <c r="R16" i="9"/>
  <c r="R12" i="9"/>
  <c r="R10" i="9"/>
  <c r="R8" i="9"/>
  <c r="R6" i="9"/>
  <c r="R4" i="9"/>
  <c r="V6" i="9"/>
  <c r="AB6" i="9" s="1"/>
  <c r="W16" i="9"/>
  <c r="AC16" i="9" s="1"/>
  <c r="AI16" i="9" s="1"/>
  <c r="AC31" i="9"/>
  <c r="AI31" i="9"/>
  <c r="W18" i="9"/>
  <c r="AC18" i="9" s="1"/>
  <c r="R31" i="9"/>
  <c r="R15" i="9"/>
  <c r="P26" i="9"/>
  <c r="P10" i="9"/>
  <c r="Q29" i="9"/>
  <c r="Q21" i="9"/>
  <c r="Q13" i="9"/>
  <c r="U3" i="9"/>
  <c r="U37" i="9"/>
  <c r="U35" i="9"/>
  <c r="U33" i="9"/>
  <c r="U29" i="9"/>
  <c r="U27" i="9"/>
  <c r="U25" i="9"/>
  <c r="U21" i="9"/>
  <c r="U19" i="9"/>
  <c r="U17" i="9"/>
  <c r="U13" i="9"/>
  <c r="U11" i="9"/>
  <c r="U9" i="9"/>
  <c r="V30" i="9"/>
  <c r="AB30" i="9" s="1"/>
  <c r="AI36" i="9"/>
  <c r="V15" i="9"/>
  <c r="AB15" i="9" s="1"/>
  <c r="R39" i="9"/>
  <c r="R23" i="9"/>
  <c r="AJ13" i="9"/>
  <c r="X13" i="9"/>
  <c r="AD13" i="9" s="1"/>
  <c r="Q27" i="9"/>
  <c r="V34" i="9"/>
  <c r="AB34" i="9" s="1"/>
  <c r="P18" i="9"/>
  <c r="P3" i="9"/>
  <c r="P25" i="9"/>
  <c r="P9" i="9"/>
  <c r="T39" i="9"/>
  <c r="T35" i="9"/>
  <c r="T29" i="9"/>
  <c r="T27" i="9"/>
  <c r="T25" i="9"/>
  <c r="T21" i="9"/>
  <c r="T19" i="9"/>
  <c r="T17" i="9"/>
  <c r="T13" i="9"/>
  <c r="T11" i="9"/>
  <c r="T9" i="9"/>
  <c r="U5" i="9"/>
  <c r="P12" i="9"/>
  <c r="P28" i="9"/>
  <c r="P36" i="9"/>
  <c r="S30" i="9"/>
  <c r="S22" i="9"/>
  <c r="S14" i="9"/>
  <c r="Q40" i="9"/>
  <c r="Q32" i="9"/>
  <c r="T36" i="9"/>
  <c r="U10" i="9"/>
  <c r="P31" i="9"/>
  <c r="U23" i="9"/>
  <c r="S33" i="9"/>
  <c r="U26" i="9"/>
  <c r="P4" i="9"/>
  <c r="Q5" i="9"/>
  <c r="Q33" i="9"/>
  <c r="U15" i="9"/>
  <c r="U7" i="9"/>
  <c r="S5" i="9"/>
  <c r="Q4" i="9"/>
  <c r="Q23" i="9"/>
  <c r="R18" i="9"/>
  <c r="Q15" i="9"/>
  <c r="Q7" i="9"/>
  <c r="Q6" i="9"/>
  <c r="AH38" i="9" l="1"/>
  <c r="AP38" i="9" s="1"/>
  <c r="AH14" i="9"/>
  <c r="AP14" i="9" s="1"/>
  <c r="AH15" i="9"/>
  <c r="AP15" i="9" s="1"/>
  <c r="AN15" i="9"/>
  <c r="AH39" i="9"/>
  <c r="AP39" i="9" s="1"/>
  <c r="AN39" i="9"/>
  <c r="AH30" i="9"/>
  <c r="AP30" i="9" s="1"/>
  <c r="AN30" i="9"/>
  <c r="AH7" i="9"/>
  <c r="AP7" i="9" s="1"/>
  <c r="AN7" i="9"/>
  <c r="AP20" i="9"/>
  <c r="H52" i="21"/>
  <c r="F5" i="35" s="1"/>
  <c r="H5" i="35" s="1"/>
  <c r="H60" i="21"/>
  <c r="F13" i="35" s="1"/>
  <c r="H13" i="35" s="1"/>
  <c r="H68" i="21"/>
  <c r="F22" i="35" s="1"/>
  <c r="H22" i="35" s="1"/>
  <c r="H76" i="21"/>
  <c r="F30" i="35" s="1"/>
  <c r="H30" i="35" s="1"/>
  <c r="H84" i="21"/>
  <c r="F38" i="35" s="1"/>
  <c r="H38" i="35" s="1"/>
  <c r="H53" i="21"/>
  <c r="F6" i="35" s="1"/>
  <c r="H6" i="35" s="1"/>
  <c r="H61" i="21"/>
  <c r="F14" i="35" s="1"/>
  <c r="H14" i="35" s="1"/>
  <c r="H69" i="21"/>
  <c r="F23" i="35" s="1"/>
  <c r="H23" i="35" s="1"/>
  <c r="H77" i="21"/>
  <c r="F31" i="35" s="1"/>
  <c r="H31" i="35" s="1"/>
  <c r="H48" i="21"/>
  <c r="H54" i="21"/>
  <c r="F7" i="35" s="1"/>
  <c r="H7" i="35" s="1"/>
  <c r="H62" i="21"/>
  <c r="F15" i="35" s="1"/>
  <c r="H15" i="35" s="1"/>
  <c r="H78" i="21"/>
  <c r="F32" i="35" s="1"/>
  <c r="H32" i="35" s="1"/>
  <c r="H71" i="21"/>
  <c r="F25" i="35" s="1"/>
  <c r="H25" i="35" s="1"/>
  <c r="H63" i="21"/>
  <c r="F16" i="35" s="1"/>
  <c r="H16" i="35" s="1"/>
  <c r="H56" i="21"/>
  <c r="F9" i="35" s="1"/>
  <c r="H9" i="35" s="1"/>
  <c r="H64" i="21"/>
  <c r="F17" i="35" s="1"/>
  <c r="H17" i="35" s="1"/>
  <c r="H72" i="21"/>
  <c r="F26" i="35" s="1"/>
  <c r="H26" i="35" s="1"/>
  <c r="H80" i="21"/>
  <c r="F34" i="35" s="1"/>
  <c r="H34" i="35" s="1"/>
  <c r="H49" i="21"/>
  <c r="F2" i="35" s="1"/>
  <c r="H2" i="35" s="1"/>
  <c r="H57" i="21"/>
  <c r="F10" i="35" s="1"/>
  <c r="H10" i="35" s="1"/>
  <c r="H65" i="21"/>
  <c r="F19" i="35" s="1"/>
  <c r="H19" i="35" s="1"/>
  <c r="H73" i="21"/>
  <c r="F27" i="35" s="1"/>
  <c r="H27" i="35" s="1"/>
  <c r="H81" i="21"/>
  <c r="F35" i="35" s="1"/>
  <c r="H35" i="35" s="1"/>
  <c r="H70" i="21"/>
  <c r="F24" i="35" s="1"/>
  <c r="H24" i="35" s="1"/>
  <c r="H79" i="21"/>
  <c r="F33" i="35" s="1"/>
  <c r="H33" i="35" s="1"/>
  <c r="H50" i="21"/>
  <c r="F3" i="35" s="1"/>
  <c r="H3" i="35" s="1"/>
  <c r="H58" i="21"/>
  <c r="F11" i="35" s="1"/>
  <c r="H11" i="35" s="1"/>
  <c r="H66" i="21"/>
  <c r="F20" i="35" s="1"/>
  <c r="H20" i="35" s="1"/>
  <c r="H74" i="21"/>
  <c r="F28" i="35" s="1"/>
  <c r="H28" i="35" s="1"/>
  <c r="H82" i="21"/>
  <c r="F36" i="35" s="1"/>
  <c r="H36" i="35" s="1"/>
  <c r="H55" i="21"/>
  <c r="F8" i="35" s="1"/>
  <c r="H8" i="35" s="1"/>
  <c r="H51" i="21"/>
  <c r="F4" i="35" s="1"/>
  <c r="H4" i="35" s="1"/>
  <c r="H59" i="21"/>
  <c r="F12" i="35" s="1"/>
  <c r="H12" i="35" s="1"/>
  <c r="H67" i="21"/>
  <c r="F21" i="35" s="1"/>
  <c r="H21" i="35" s="1"/>
  <c r="H75" i="21"/>
  <c r="F29" i="35" s="1"/>
  <c r="H29" i="35" s="1"/>
  <c r="H83" i="21"/>
  <c r="F37" i="35" s="1"/>
  <c r="H37" i="35" s="1"/>
  <c r="AH6" i="9"/>
  <c r="AP6" i="9" s="1"/>
  <c r="AN6" i="9"/>
  <c r="AH23" i="9"/>
  <c r="AP23" i="9" s="1"/>
  <c r="AN23" i="9"/>
  <c r="AH34" i="9"/>
  <c r="AP34" i="9" s="1"/>
  <c r="AN34" i="9"/>
  <c r="AI28" i="9"/>
  <c r="W8" i="9"/>
  <c r="AC8" i="9" s="1"/>
  <c r="AI8" i="9" s="1"/>
  <c r="AI26" i="9"/>
  <c r="X33" i="9"/>
  <c r="AD33" i="9" s="1"/>
  <c r="AJ33" i="9" s="1"/>
  <c r="AL9" i="9"/>
  <c r="Z9" i="9"/>
  <c r="AF9" i="9" s="1"/>
  <c r="AA25" i="9"/>
  <c r="AG25" i="9" s="1"/>
  <c r="AM25" i="9" s="1"/>
  <c r="W3" i="9"/>
  <c r="AC3" i="9" s="1"/>
  <c r="AI3" i="9" s="1"/>
  <c r="AI34" i="9"/>
  <c r="W34" i="9"/>
  <c r="AC34" i="9" s="1"/>
  <c r="W19" i="9"/>
  <c r="AC19" i="9" s="1"/>
  <c r="AI19" i="9" s="1"/>
  <c r="Y22" i="9"/>
  <c r="AE22" i="9" s="1"/>
  <c r="AK22" i="9"/>
  <c r="Z11" i="9"/>
  <c r="AF11" i="9" s="1"/>
  <c r="AL11" i="9" s="1"/>
  <c r="Z35" i="9"/>
  <c r="AF35" i="9" s="1"/>
  <c r="AL35" i="9" s="1"/>
  <c r="W27" i="9"/>
  <c r="AC27" i="9" s="1"/>
  <c r="AI27" i="9" s="1"/>
  <c r="AA27" i="9"/>
  <c r="AG27" i="9" s="1"/>
  <c r="AM27" i="9" s="1"/>
  <c r="W29" i="9"/>
  <c r="AC29" i="9" s="1"/>
  <c r="AI29" i="9" s="1"/>
  <c r="AJ12" i="9"/>
  <c r="X12" i="9"/>
  <c r="AD12" i="9" s="1"/>
  <c r="AJ34" i="9"/>
  <c r="X34" i="9"/>
  <c r="AD34" i="9" s="1"/>
  <c r="V11" i="9"/>
  <c r="AB11" i="9" s="1"/>
  <c r="X7" i="9"/>
  <c r="AD7" i="9" s="1"/>
  <c r="AJ7" i="9" s="1"/>
  <c r="Y6" i="9"/>
  <c r="AE6" i="9" s="1"/>
  <c r="AK6" i="9" s="1"/>
  <c r="X22" i="9"/>
  <c r="AD22" i="9" s="1"/>
  <c r="AJ22" i="9" s="1"/>
  <c r="AE38" i="9"/>
  <c r="AK38" i="9" s="1"/>
  <c r="Z12" i="9"/>
  <c r="AF12" i="9" s="1"/>
  <c r="AL12" i="9" s="1"/>
  <c r="V5" i="9"/>
  <c r="AB5" i="9" s="1"/>
  <c r="Z18" i="9"/>
  <c r="AF18" i="9" s="1"/>
  <c r="AL18" i="9" s="1"/>
  <c r="AA4" i="9"/>
  <c r="AG4" i="9" s="1"/>
  <c r="AM4" i="9" s="1"/>
  <c r="AA24" i="9"/>
  <c r="AG24" i="9" s="1"/>
  <c r="AM24" i="9" s="1"/>
  <c r="Y7" i="9"/>
  <c r="AE7" i="9" s="1"/>
  <c r="AK7" i="9" s="1"/>
  <c r="Y29" i="9"/>
  <c r="AE29" i="9" s="1"/>
  <c r="AK29" i="9" s="1"/>
  <c r="W37" i="9"/>
  <c r="AC37" i="9" s="1"/>
  <c r="AI37" i="9" s="1"/>
  <c r="Z3" i="9"/>
  <c r="AF3" i="9" s="1"/>
  <c r="AL3" i="9" s="1"/>
  <c r="Y14" i="9"/>
  <c r="AE14" i="9" s="1"/>
  <c r="AK14" i="9" s="1"/>
  <c r="W21" i="9"/>
  <c r="AC21" i="9" s="1"/>
  <c r="AI21" i="9" s="1"/>
  <c r="Y5" i="9"/>
  <c r="AE5" i="9" s="1"/>
  <c r="AK5" i="9"/>
  <c r="AA23" i="9"/>
  <c r="AG23" i="9" s="1"/>
  <c r="AM23" i="9" s="1"/>
  <c r="Y30" i="9"/>
  <c r="AE30" i="9" s="1"/>
  <c r="AK30" i="9" s="1"/>
  <c r="AL13" i="9"/>
  <c r="Z13" i="9"/>
  <c r="AF13" i="9" s="1"/>
  <c r="Z39" i="9"/>
  <c r="AF39" i="9" s="1"/>
  <c r="AL39" i="9" s="1"/>
  <c r="AA9" i="9"/>
  <c r="AG9" i="9" s="1"/>
  <c r="AM9" i="9" s="1"/>
  <c r="AM29" i="9"/>
  <c r="AA29" i="9"/>
  <c r="AG29" i="9" s="1"/>
  <c r="V10" i="9"/>
  <c r="AB10" i="9" s="1"/>
  <c r="X16" i="9"/>
  <c r="AD16" i="9" s="1"/>
  <c r="AJ16" i="9" s="1"/>
  <c r="X36" i="9"/>
  <c r="AD36" i="9" s="1"/>
  <c r="AJ36" i="9" s="1"/>
  <c r="AH19" i="9"/>
  <c r="AP19" i="9" s="1"/>
  <c r="V19" i="9"/>
  <c r="AB19" i="9" s="1"/>
  <c r="AN19" i="9" s="1"/>
  <c r="Y8" i="9"/>
  <c r="AE8" i="9" s="1"/>
  <c r="AK8" i="9" s="1"/>
  <c r="Y24" i="9"/>
  <c r="AE24" i="9" s="1"/>
  <c r="AK24" i="9" s="1"/>
  <c r="Y40" i="9"/>
  <c r="AE40" i="9" s="1"/>
  <c r="AK40" i="9" s="1"/>
  <c r="Z20" i="9"/>
  <c r="AF20" i="9" s="1"/>
  <c r="AL20" i="9" s="1"/>
  <c r="V21" i="9"/>
  <c r="AB21" i="9" s="1"/>
  <c r="Z22" i="9"/>
  <c r="AF22" i="9" s="1"/>
  <c r="AL22" i="9" s="1"/>
  <c r="AA6" i="9"/>
  <c r="AG6" i="9" s="1"/>
  <c r="AM6" i="9"/>
  <c r="AA28" i="9"/>
  <c r="AG28" i="9" s="1"/>
  <c r="AM28" i="9" s="1"/>
  <c r="Y11" i="9"/>
  <c r="AE11" i="9" s="1"/>
  <c r="AK11" i="9" s="1"/>
  <c r="AE31" i="9"/>
  <c r="AK31" i="9"/>
  <c r="V8" i="9"/>
  <c r="AB8" i="9" s="1"/>
  <c r="W38" i="9"/>
  <c r="AC38" i="9" s="1"/>
  <c r="AI38" i="9" s="1"/>
  <c r="W25" i="9"/>
  <c r="AC25" i="9" s="1"/>
  <c r="AI25" i="9" s="1"/>
  <c r="V36" i="9"/>
  <c r="AB36" i="9" s="1"/>
  <c r="AA11" i="9"/>
  <c r="AG11" i="9" s="1"/>
  <c r="AM11" i="9" s="1"/>
  <c r="AM33" i="9"/>
  <c r="AA33" i="9"/>
  <c r="AG33" i="9" s="1"/>
  <c r="V26" i="9"/>
  <c r="AB26" i="9" s="1"/>
  <c r="AA18" i="9"/>
  <c r="AG18" i="9" s="1"/>
  <c r="AM18" i="9" s="1"/>
  <c r="X38" i="9"/>
  <c r="AD38" i="9" s="1"/>
  <c r="AJ38" i="9"/>
  <c r="V27" i="9"/>
  <c r="AB27" i="9" s="1"/>
  <c r="Y10" i="9"/>
  <c r="AE10" i="9" s="1"/>
  <c r="AK10" i="9" s="1"/>
  <c r="Y26" i="9"/>
  <c r="AE26" i="9" s="1"/>
  <c r="AK26" i="9"/>
  <c r="Z7" i="9"/>
  <c r="AF7" i="9" s="1"/>
  <c r="AL7" i="9"/>
  <c r="Z28" i="9"/>
  <c r="AF28" i="9" s="1"/>
  <c r="AL28" i="9" s="1"/>
  <c r="V37" i="9"/>
  <c r="AB37" i="9" s="1"/>
  <c r="Z24" i="9"/>
  <c r="AF24" i="9" s="1"/>
  <c r="AL24" i="9" s="1"/>
  <c r="AA8" i="9"/>
  <c r="AG8" i="9" s="1"/>
  <c r="AM8" i="9" s="1"/>
  <c r="AA30" i="9"/>
  <c r="AG30" i="9" s="1"/>
  <c r="AM30" i="9" s="1"/>
  <c r="Y13" i="9"/>
  <c r="AE13" i="9" s="1"/>
  <c r="AK13" i="9" s="1"/>
  <c r="AE35" i="9"/>
  <c r="AK35" i="9"/>
  <c r="V16" i="9"/>
  <c r="AB16" i="9" s="1"/>
  <c r="V17" i="9"/>
  <c r="AB17" i="9" s="1"/>
  <c r="W23" i="9"/>
  <c r="AC23" i="9" s="1"/>
  <c r="AI23" i="9" s="1"/>
  <c r="X32" i="9"/>
  <c r="AD32" i="9" s="1"/>
  <c r="AJ32" i="9" s="1"/>
  <c r="AE36" i="9"/>
  <c r="AK36" i="9"/>
  <c r="AL16" i="9"/>
  <c r="Z16" i="9"/>
  <c r="AF16" i="9" s="1"/>
  <c r="AL37" i="9"/>
  <c r="Z37" i="9"/>
  <c r="AF37" i="9" s="1"/>
  <c r="AE33" i="9"/>
  <c r="AK33" i="9"/>
  <c r="Z17" i="9"/>
  <c r="AF17" i="9" s="1"/>
  <c r="AL17" i="9" s="1"/>
  <c r="AA15" i="9"/>
  <c r="AG15" i="9" s="1"/>
  <c r="AM15" i="9" s="1"/>
  <c r="AA10" i="9"/>
  <c r="AG10" i="9" s="1"/>
  <c r="AM10" i="9" s="1"/>
  <c r="V28" i="9"/>
  <c r="AB28" i="9" s="1"/>
  <c r="Z19" i="9"/>
  <c r="AF19" i="9" s="1"/>
  <c r="AL19" i="9"/>
  <c r="AH25" i="9"/>
  <c r="AP25" i="9" s="1"/>
  <c r="V25" i="9"/>
  <c r="AB25" i="9" s="1"/>
  <c r="AN25" i="9" s="1"/>
  <c r="X23" i="9"/>
  <c r="AD23" i="9" s="1"/>
  <c r="AJ23" i="9" s="1"/>
  <c r="AA13" i="9"/>
  <c r="AG13" i="9" s="1"/>
  <c r="AM13" i="9" s="1"/>
  <c r="AA35" i="9"/>
  <c r="AG35" i="9" s="1"/>
  <c r="AM35" i="9" s="1"/>
  <c r="X15" i="9"/>
  <c r="AD15" i="9" s="1"/>
  <c r="AJ15" i="9" s="1"/>
  <c r="AJ20" i="9"/>
  <c r="X20" i="9"/>
  <c r="AD20" i="9" s="1"/>
  <c r="X40" i="9"/>
  <c r="AD40" i="9" s="1"/>
  <c r="AJ40" i="9" s="1"/>
  <c r="V35" i="9"/>
  <c r="AB35" i="9" s="1"/>
  <c r="Y12" i="9"/>
  <c r="AE12" i="9" s="1"/>
  <c r="AK12" i="9" s="1"/>
  <c r="Y28" i="9"/>
  <c r="AE28" i="9" s="1"/>
  <c r="AK28" i="9" s="1"/>
  <c r="Z15" i="9"/>
  <c r="AF15" i="9" s="1"/>
  <c r="AL15" i="9" s="1"/>
  <c r="AA36" i="9"/>
  <c r="AG36" i="9" s="1"/>
  <c r="AM36" i="9"/>
  <c r="Z6" i="9"/>
  <c r="AF6" i="9" s="1"/>
  <c r="AL6" i="9" s="1"/>
  <c r="Z26" i="9"/>
  <c r="AF26" i="9" s="1"/>
  <c r="AL26" i="9" s="1"/>
  <c r="AA12" i="9"/>
  <c r="AG12" i="9" s="1"/>
  <c r="AM12" i="9" s="1"/>
  <c r="AA32" i="9"/>
  <c r="AG32" i="9" s="1"/>
  <c r="AM32" i="9"/>
  <c r="Y15" i="9"/>
  <c r="AE15" i="9" s="1"/>
  <c r="AK15" i="9" s="1"/>
  <c r="AE37" i="9"/>
  <c r="AK37" i="9" s="1"/>
  <c r="V24" i="9"/>
  <c r="AB24" i="9" s="1"/>
  <c r="V33" i="9"/>
  <c r="AB33" i="9" s="1"/>
  <c r="Y4" i="9"/>
  <c r="AE4" i="9" s="1"/>
  <c r="AK4" i="9" s="1"/>
  <c r="AA22" i="9"/>
  <c r="AG22" i="9" s="1"/>
  <c r="AM22" i="9" s="1"/>
  <c r="V9" i="9"/>
  <c r="AB9" i="9" s="1"/>
  <c r="AN9" i="9" s="1"/>
  <c r="AH9" i="9"/>
  <c r="AP9" i="9" s="1"/>
  <c r="W6" i="9"/>
  <c r="AC6" i="9" s="1"/>
  <c r="AI6" i="9" s="1"/>
  <c r="W7" i="9"/>
  <c r="AC7" i="9" s="1"/>
  <c r="AI7" i="9" s="1"/>
  <c r="W33" i="9"/>
  <c r="AC33" i="9" s="1"/>
  <c r="AI33" i="9" s="1"/>
  <c r="Z36" i="9"/>
  <c r="AF36" i="9" s="1"/>
  <c r="AL36" i="9"/>
  <c r="Z21" i="9"/>
  <c r="AF21" i="9" s="1"/>
  <c r="AL21" i="9" s="1"/>
  <c r="V3" i="9"/>
  <c r="AB3" i="9" s="1"/>
  <c r="X39" i="9"/>
  <c r="AD39" i="9" s="1"/>
  <c r="AJ39" i="9" s="1"/>
  <c r="AA17" i="9"/>
  <c r="AG17" i="9" s="1"/>
  <c r="AM17" i="9" s="1"/>
  <c r="AA37" i="9"/>
  <c r="AG37" i="9" s="1"/>
  <c r="AM37" i="9" s="1"/>
  <c r="AJ31" i="9"/>
  <c r="X31" i="9"/>
  <c r="AD31" i="9" s="1"/>
  <c r="X4" i="9"/>
  <c r="AD4" i="9" s="1"/>
  <c r="AJ4" i="9" s="1"/>
  <c r="X24" i="9"/>
  <c r="AD24" i="9" s="1"/>
  <c r="AJ24" i="9" s="1"/>
  <c r="W14" i="9"/>
  <c r="AC14" i="9" s="1"/>
  <c r="AI14" i="9" s="1"/>
  <c r="V13" i="9"/>
  <c r="AB13" i="9" s="1"/>
  <c r="AN13" i="9" s="1"/>
  <c r="X14" i="9"/>
  <c r="AD14" i="9" s="1"/>
  <c r="AJ14" i="9" s="1"/>
  <c r="X30" i="9"/>
  <c r="AD30" i="9" s="1"/>
  <c r="AJ30" i="9" s="1"/>
  <c r="Z23" i="9"/>
  <c r="AF23" i="9" s="1"/>
  <c r="AL23" i="9"/>
  <c r="Z8" i="9"/>
  <c r="AF8" i="9" s="1"/>
  <c r="AL8" i="9" s="1"/>
  <c r="Z30" i="9"/>
  <c r="AF30" i="9" s="1"/>
  <c r="AL30" i="9" s="1"/>
  <c r="AA14" i="9"/>
  <c r="AG14" i="9" s="1"/>
  <c r="AM14" i="9"/>
  <c r="AA34" i="9"/>
  <c r="AG34" i="9" s="1"/>
  <c r="AM34" i="9" s="1"/>
  <c r="Y19" i="9"/>
  <c r="AE19" i="9" s="1"/>
  <c r="AK19" i="9" s="1"/>
  <c r="AE39" i="9"/>
  <c r="AK39" i="9"/>
  <c r="V32" i="9"/>
  <c r="AB32" i="9" s="1"/>
  <c r="W39" i="9"/>
  <c r="AC39" i="9" s="1"/>
  <c r="AI39" i="9" s="1"/>
  <c r="AA26" i="9"/>
  <c r="AG26" i="9" s="1"/>
  <c r="AM26" i="9" s="1"/>
  <c r="Y27" i="9"/>
  <c r="AE27" i="9" s="1"/>
  <c r="AK27" i="9" s="1"/>
  <c r="AC4" i="9"/>
  <c r="AI4" i="9" s="1"/>
  <c r="AM7" i="9"/>
  <c r="AA7" i="9"/>
  <c r="AG7" i="9" s="1"/>
  <c r="AC5" i="9"/>
  <c r="AI5" i="9" s="1"/>
  <c r="AC32" i="9"/>
  <c r="AI32" i="9" s="1"/>
  <c r="V12" i="9"/>
  <c r="AB12" i="9" s="1"/>
  <c r="Z25" i="9"/>
  <c r="AF25" i="9" s="1"/>
  <c r="AL25" i="9" s="1"/>
  <c r="V18" i="9"/>
  <c r="AB18" i="9" s="1"/>
  <c r="AA19" i="9"/>
  <c r="AG19" i="9" s="1"/>
  <c r="AM19" i="9" s="1"/>
  <c r="AA3" i="9"/>
  <c r="AG3" i="9" s="1"/>
  <c r="X6" i="9"/>
  <c r="AD6" i="9" s="1"/>
  <c r="AJ6" i="9" s="1"/>
  <c r="X26" i="9"/>
  <c r="AD26" i="9" s="1"/>
  <c r="AJ26" i="9" s="1"/>
  <c r="W22" i="9"/>
  <c r="AC22" i="9" s="1"/>
  <c r="AI22" i="9" s="1"/>
  <c r="V29" i="9"/>
  <c r="AB29" i="9" s="1"/>
  <c r="AN29" i="9" s="1"/>
  <c r="AH29" i="9"/>
  <c r="AP29" i="9" s="1"/>
  <c r="Y16" i="9"/>
  <c r="AE16" i="9" s="1"/>
  <c r="AK16" i="9" s="1"/>
  <c r="AE32" i="9"/>
  <c r="AK32" i="9" s="1"/>
  <c r="Z33" i="9"/>
  <c r="AF33" i="9" s="1"/>
  <c r="AL33" i="9" s="1"/>
  <c r="Z10" i="9"/>
  <c r="AF10" i="9" s="1"/>
  <c r="AL10" i="9" s="1"/>
  <c r="AL34" i="9"/>
  <c r="Z34" i="9"/>
  <c r="AF34" i="9" s="1"/>
  <c r="AA16" i="9"/>
  <c r="AG16" i="9" s="1"/>
  <c r="AM16" i="9" s="1"/>
  <c r="AA38" i="9"/>
  <c r="AG38" i="9" s="1"/>
  <c r="AM38" i="9"/>
  <c r="Y21" i="9"/>
  <c r="AE21" i="9" s="1"/>
  <c r="AK21" i="9"/>
  <c r="Y3" i="9"/>
  <c r="AE3" i="9" s="1"/>
  <c r="AK3" i="9" s="1"/>
  <c r="V40" i="9"/>
  <c r="AB40" i="9" s="1"/>
  <c r="Z29" i="9"/>
  <c r="AF29" i="9" s="1"/>
  <c r="AL29" i="9" s="1"/>
  <c r="X10" i="9"/>
  <c r="AD10" i="9" s="1"/>
  <c r="AJ10" i="9" s="1"/>
  <c r="Y20" i="9"/>
  <c r="AE20" i="9" s="1"/>
  <c r="AK20" i="9" s="1"/>
  <c r="W17" i="9"/>
  <c r="AC17" i="9" s="1"/>
  <c r="AI17" i="9" s="1"/>
  <c r="V31" i="9"/>
  <c r="AB31" i="9" s="1"/>
  <c r="W15" i="9"/>
  <c r="AC15" i="9" s="1"/>
  <c r="AI15" i="9" s="1"/>
  <c r="X18" i="9"/>
  <c r="AD18" i="9" s="1"/>
  <c r="AJ18" i="9" s="1"/>
  <c r="AH4" i="9"/>
  <c r="AP4" i="9" s="1"/>
  <c r="V4" i="9"/>
  <c r="AB4" i="9" s="1"/>
  <c r="AN4" i="9" s="1"/>
  <c r="AC40" i="9"/>
  <c r="AI40" i="9" s="1"/>
  <c r="AA5" i="9"/>
  <c r="AG5" i="9" s="1"/>
  <c r="AM5" i="9" s="1"/>
  <c r="Z27" i="9"/>
  <c r="AF27" i="9" s="1"/>
  <c r="AL27" i="9" s="1"/>
  <c r="AA21" i="9"/>
  <c r="AG21" i="9" s="1"/>
  <c r="AM21" i="9" s="1"/>
  <c r="W13" i="9"/>
  <c r="AC13" i="9" s="1"/>
  <c r="AI13" i="9"/>
  <c r="X8" i="9"/>
  <c r="AD8" i="9" s="1"/>
  <c r="AJ8" i="9" s="1"/>
  <c r="X28" i="9"/>
  <c r="AD28" i="9" s="1"/>
  <c r="AJ28" i="9" s="1"/>
  <c r="AI30" i="9"/>
  <c r="W30" i="9"/>
  <c r="AC30" i="9" s="1"/>
  <c r="W35" i="9"/>
  <c r="AC35" i="9" s="1"/>
  <c r="AI35" i="9" s="1"/>
  <c r="Y18" i="9"/>
  <c r="AE18" i="9" s="1"/>
  <c r="AK18" i="9" s="1"/>
  <c r="AE34" i="9"/>
  <c r="AK34" i="9" s="1"/>
  <c r="Z38" i="9"/>
  <c r="AF38" i="9" s="1"/>
  <c r="AL38" i="9" s="1"/>
  <c r="Z14" i="9"/>
  <c r="AF14" i="9" s="1"/>
  <c r="AL14" i="9" s="1"/>
  <c r="Z40" i="9"/>
  <c r="AF40" i="9" s="1"/>
  <c r="AL40" i="9" s="1"/>
  <c r="AA20" i="9"/>
  <c r="AG20" i="9" s="1"/>
  <c r="AM20" i="9" s="1"/>
  <c r="AI9" i="9"/>
  <c r="W9" i="9"/>
  <c r="AC9" i="9" s="1"/>
  <c r="Y23" i="9"/>
  <c r="AE23" i="9" s="1"/>
  <c r="AK23" i="9"/>
  <c r="W11" i="9"/>
  <c r="AC11" i="9" s="1"/>
  <c r="AI11" i="9"/>
  <c r="Z31" i="9"/>
  <c r="AF31" i="9" s="1"/>
  <c r="AL31" i="9" s="1"/>
  <c r="C41" i="36" l="1"/>
  <c r="AH17" i="9"/>
  <c r="AP17" i="9" s="1"/>
  <c r="AN17" i="9"/>
  <c r="AH31" i="9"/>
  <c r="AP31" i="9" s="1"/>
  <c r="AN31" i="9"/>
  <c r="AH21" i="9"/>
  <c r="AP21" i="9" s="1"/>
  <c r="AN21" i="9"/>
  <c r="AH18" i="9"/>
  <c r="AP18" i="9" s="1"/>
  <c r="AN18" i="9"/>
  <c r="AH26" i="9"/>
  <c r="AP26" i="9" s="1"/>
  <c r="AN26" i="9"/>
  <c r="AH10" i="9"/>
  <c r="AP10" i="9" s="1"/>
  <c r="AN10" i="9"/>
  <c r="AH40" i="9"/>
  <c r="AP40" i="9" s="1"/>
  <c r="AN40" i="9"/>
  <c r="AH33" i="9"/>
  <c r="AP33" i="9" s="1"/>
  <c r="AN33" i="9"/>
  <c r="AH13" i="9"/>
  <c r="AP13" i="9" s="1"/>
  <c r="AH12" i="9"/>
  <c r="AP12" i="9" s="1"/>
  <c r="AN12" i="9"/>
  <c r="AH3" i="9"/>
  <c r="AN3" i="9"/>
  <c r="AH11" i="9"/>
  <c r="AP11" i="9" s="1"/>
  <c r="AN11" i="9"/>
  <c r="AH24" i="9"/>
  <c r="AP24" i="9" s="1"/>
  <c r="AN24" i="9"/>
  <c r="AH28" i="9"/>
  <c r="AP28" i="9" s="1"/>
  <c r="AN28" i="9"/>
  <c r="AH8" i="9"/>
  <c r="AP8" i="9" s="1"/>
  <c r="AN8" i="9"/>
  <c r="AH32" i="9"/>
  <c r="AP32" i="9" s="1"/>
  <c r="AN32" i="9"/>
  <c r="AH35" i="9"/>
  <c r="AP35" i="9" s="1"/>
  <c r="AN35" i="9"/>
  <c r="AH27" i="9"/>
  <c r="AP27" i="9" s="1"/>
  <c r="AN27" i="9"/>
  <c r="AH36" i="9"/>
  <c r="AP36" i="9" s="1"/>
  <c r="AN36" i="9"/>
  <c r="AH5" i="9"/>
  <c r="AP5" i="9" s="1"/>
  <c r="AN5" i="9"/>
  <c r="AH37" i="9"/>
  <c r="AP37" i="9" s="1"/>
  <c r="AN37" i="9"/>
  <c r="AH16" i="9"/>
  <c r="AP16" i="9" s="1"/>
  <c r="AN16" i="9"/>
</calcChain>
</file>

<file path=xl/sharedStrings.xml><?xml version="1.0" encoding="utf-8"?>
<sst xmlns="http://schemas.openxmlformats.org/spreadsheetml/2006/main" count="1083" uniqueCount="128">
  <si>
    <t>Grouping_sku_name_new</t>
  </si>
  <si>
    <t>AGUA EMBOTELLADA NAT+SAB AGUA EMBOTELLADA AJEMEX BIG AQUA VITAL PERSONALES 1000 A 1499 ML PLASTICO</t>
  </si>
  <si>
    <t>AGUA EMBOTELLADA NAT+SAB AGUA EMBOTELLADA CIA.EXPORT DE AGUAS MIN. AGUAFIEL PERSONALES 1000 A 1499 ML PLASTICO</t>
  </si>
  <si>
    <t>AGUA EMBOTELLADA NAT+SAB AGUA EMBOTELLADA CIA.EXPORT DE AGUAS MIN. AGUAFIEL PERSONALES 500 A 599 ML PLASTICO</t>
  </si>
  <si>
    <t>AGUA EMBOTELLADA NAT+SAB AGUA EMBOTELLADA DANONE INTERNACIONAL BONAFONT FAMILIARES 11000 A 11999 ML PLASTICO</t>
  </si>
  <si>
    <t>AGUA EMBOTELLADA NAT+SAB AGUA EMBOTELLADA DANONE INTERNACIONAL BONAFONT FAMILIARES 6000 A 6999 ML PLASTICO</t>
  </si>
  <si>
    <t>AGUA EMBOTELLADA NAT+SAB AGUA EMBOTELLADA DANONE INTERNACIONAL BONAFONT PERSONALES 0 A 250 ML PLASTICO</t>
  </si>
  <si>
    <t>AGUA EMBOTELLADA NAT+SAB AGUA EMBOTELLADA DANONE INTERNACIONAL BONAFONT PERSONALES 1000 A 1499 ML PLASTICO</t>
  </si>
  <si>
    <t>AGUA EMBOTELLADA NAT+SAB AGUA EMBOTELLADA DANONE INTERNACIONAL BONAFONT PERSONALES 1500 A 1999 ML PLASTICO</t>
  </si>
  <si>
    <t>AGUA EMBOTELLADA NAT+SAB AGUA EMBOTELLADA DANONE INTERNACIONAL BONAFONT PERSONALES 251 A 350 ML PLASTICO</t>
  </si>
  <si>
    <t>AGUA EMBOTELLADA NAT+SAB AGUA EMBOTELLADA DANONE INTERNACIONAL BONAFONT PERSONALES 600 A 699 ML PLASTICO</t>
  </si>
  <si>
    <t>AGUA EMBOTELLADA NAT+SAB AGUA EMBOTELLADA DEMAS FABRICANTES DEMAS MARCAS IMPORTADAS PERSONALES 500 A 599 ML PLASTICO</t>
  </si>
  <si>
    <t>AGUA EMBOTELLADA NAT+SAB AGUA EMBOTELLADA DEMAS FABRICANTES DEMAS MARCAS NACIONALES PERSONALES 1500 A 1999 ML PLASTICO</t>
  </si>
  <si>
    <t>AGUA EMBOTELLADA NAT+SAB AGUA EMBOTELLADA DEMAS FABRICANTES DEMAS MARCAS NACIONALES PERSONALES 500 A 599 ML PLASTICO</t>
  </si>
  <si>
    <t>AGUA EMBOTELLADA NAT+SAB AGUA EMBOTELLADA DEMAS FABRICANTES DEMAS MARCAS NACIONALES PERSONALES 600 A 699 ML PLASTICO</t>
  </si>
  <si>
    <t>AGUA EMBOTELLADA NAT+SAB AGUA EMBOTELLADA INDUSTRIA REFRESQUERA PENINSUL CRISTAL FAMILIARES 5000 A 5999 ML PLASTICO</t>
  </si>
  <si>
    <t>AGUA EMBOTELLADA NAT+SAB AGUA EMBOTELLADA INDUSTRIA REFRESQUERA PENINSUL CRISTAL PERSONALES 1000 A 1499 ML PLASTICO</t>
  </si>
  <si>
    <t>AGUA EMBOTELLADA NAT+SAB AGUA EMBOTELLADA INDUSTRIA REFRESQUERA PENINSUL CRISTAL PERSONALES 1500 A 1999 ML PLASTICO</t>
  </si>
  <si>
    <t>AGUA EMBOTELLADA NAT+SAB AGUA EMBOTELLADA INDUSTRIA REFRESQUERA PENINSUL CRISTAL PERSONALES 251 A 350 ML PLASTICO</t>
  </si>
  <si>
    <t>AGUA EMBOTELLADA NAT+SAB AGUA EMBOTELLADA INDUSTRIA REFRESQUERA PENINSUL CRISTAL PERSONALES 351 A 499ML PLASTICO</t>
  </si>
  <si>
    <t>AGUA EMBOTELLADA NAT+SAB AGUA EMBOTELLADA INDUSTRIA REFRESQUERA PENINSUL CRISTAL PERSONALES 600 A 699 ML PLASTICO</t>
  </si>
  <si>
    <t>AGUA EMBOTELLADA NAT+SAB AGUA EMBOTELLADA NESTLE PUREZA VITAL PERSONALES 500 A 599 ML PLASTICO</t>
  </si>
  <si>
    <t>AGUA EMBOTELLADA NAT+SAB AGUA EMBOTELLADA NESTLE PUREZA VITAL PERSONALES 600 A 699 ML PLASTICO</t>
  </si>
  <si>
    <t>AGUA EMBOTELLADA NAT+SAB AGUA EMBOTELLADA PEPSI-COLA CORP E PURA FAMILIARES 5000 A 5999 ML PLASTICO</t>
  </si>
  <si>
    <t>AGUA EMBOTELLADA NAT+SAB AGUA EMBOTELLADA PEPSI-COLA CORP E PURA PERSONALES 1000 A 1499 ML PLASTICO</t>
  </si>
  <si>
    <t>AGUA EMBOTELLADA NAT+SAB AGUA EMBOTELLADA PEPSI-COLA CORP E PURA PERSONALES 1500 A 1999 ML PLASTICO</t>
  </si>
  <si>
    <t>AGUA EMBOTELLADA NAT+SAB AGUA EMBOTELLADA PEPSI-COLA CORP E PURA PERSONALES 2000 A 2499 ML PLASTICO</t>
  </si>
  <si>
    <t>AGUA EMBOTELLADA NAT+SAB AGUA EMBOTELLADA PEPSI-COLA CORP E PURA PERSONALES 600 A 699 ML PLASTICO</t>
  </si>
  <si>
    <t>AGUA EMBOTELLADA NAT+SAB AGUA EMBOTELLADA PEPSI-COLA CORP E PURITA PERSONALES 251 A 350 ML PLASTICO</t>
  </si>
  <si>
    <t>AGUA EMBOTELLADA NAT+SAB AGUA SABORIZADA COCA COLA CO. CIEL EXPRIM PERSONALES 1000 A 1499 ML PLASTICO</t>
  </si>
  <si>
    <t>AGUA EMBOTELLADA NAT+SAB AGUA SABORIZADA COCA COLA CO. CIEL EXPRIM PERSONALES 600 A 699 ML PLASTICO</t>
  </si>
  <si>
    <t>AGUA EMBOTELLADA NAT+SAB AGUA SABORIZADA DANONE INTERNACIONAL BONAFONT LEVITE CLASICA PERSONALES 1000 A 1499 ML PLASTICO</t>
  </si>
  <si>
    <t>AGUA EMBOTELLADA NAT+SAB AGUA SABORIZADA DANONE INTERNACIONAL BONAFONT LEVITE CLASICA PERSONALES 1500 A 1999 ML PLASTICO</t>
  </si>
  <si>
    <t>AGUA EMBOTELLADA NAT+SAB AGUA SABORIZADA DANONE INTERNACIONAL BONAFONT LEVITE CLASICA PERSONALES 500 A 599 ML PLASTICO</t>
  </si>
  <si>
    <t>AGUA EMBOTELLADA NAT+SAB AGUA SABORIZADA MEXICANA DE BEBIDAS CACTUS CRISTAL PERSONALES 1500 A 1999 ML PLASTICO</t>
  </si>
  <si>
    <t>AGUA EMBOTELLADA NAT+SAB AGUA SABORIZADA MEXICANA DE BEBIDAS CACTUS CRISTAL PERSONALES 500 A 599 ML PLASTICO</t>
  </si>
  <si>
    <t>AGUA EMBOTELLADA NAT+SAB AGUA SABORIZADA PEPSI-COLA CORP BE LIGHT PERSONALES 1000 A 1499 ML PLASTICO</t>
  </si>
  <si>
    <t>AGUA EMBOTELLADA NAT+SAB AGUA SABORIZADA PEPSI-COLA CORP BE LIGHT PERSONALES 500 A 599 ML PLASTICO</t>
  </si>
  <si>
    <t>AGUA EMBOTELLADA NAT+SAB AGUA VITAMINADA COCA COLA CO. GLACEAU PERSONALES 500 A 599 ML PLASTICO</t>
  </si>
  <si>
    <t>Field_1</t>
  </si>
  <si>
    <t>volume_bottle_per_POS_month_imp</t>
  </si>
  <si>
    <t>Brand_Group_Final</t>
  </si>
  <si>
    <t>Producer</t>
  </si>
  <si>
    <t>Material</t>
  </si>
  <si>
    <t>Multiserve_Flag</t>
  </si>
  <si>
    <t>Category</t>
  </si>
  <si>
    <t>Size_Group</t>
  </si>
  <si>
    <t>Price_Lit_Group</t>
  </si>
  <si>
    <t>MaterialPLASTICO</t>
  </si>
  <si>
    <t>Flavor</t>
  </si>
  <si>
    <t>Sugar_Level</t>
  </si>
  <si>
    <t>BIG AQUA VITAL</t>
  </si>
  <si>
    <t>AJEMEX</t>
  </si>
  <si>
    <t>PERSONALES</t>
  </si>
  <si>
    <t>AGUA EMBOTELLADA</t>
  </si>
  <si>
    <t>1000 A 1499 ML</t>
  </si>
  <si>
    <t>7 A 12</t>
  </si>
  <si>
    <t>AGUAFIEL</t>
  </si>
  <si>
    <t>CIA.EXPORT DE AGUAS MIN.</t>
  </si>
  <si>
    <t>2 A 6</t>
  </si>
  <si>
    <t>500 A 599 ML</t>
  </si>
  <si>
    <t>BONAFONT</t>
  </si>
  <si>
    <t>DANONE INTERNACIONAL</t>
  </si>
  <si>
    <t>FAMILIARES</t>
  </si>
  <si>
    <t>11000 A 11999 ML</t>
  </si>
  <si>
    <t>13 A 23</t>
  </si>
  <si>
    <t>6000 A 6999 ML</t>
  </si>
  <si>
    <t>0 A 250 ML</t>
  </si>
  <si>
    <t>1500 A 1999 ML</t>
  </si>
  <si>
    <t>251 A 350 ML</t>
  </si>
  <si>
    <t>600 A 699 ML</t>
  </si>
  <si>
    <t>DEMAS MARCAS IMPORTADAS</t>
  </si>
  <si>
    <t>DEMAS FABRICANTES</t>
  </si>
  <si>
    <t>DEMAS MARCAS NACIONALES</t>
  </si>
  <si>
    <t>CRISTAL</t>
  </si>
  <si>
    <t>INDUSTRIA REFRESQUERA PENINSUL</t>
  </si>
  <si>
    <t>5000 A 5999 ML</t>
  </si>
  <si>
    <t>351 A 499ML</t>
  </si>
  <si>
    <t>PUREZA VITAL</t>
  </si>
  <si>
    <t>NESTLE</t>
  </si>
  <si>
    <t>E PURA</t>
  </si>
  <si>
    <t>PEPSI-COLA CORP</t>
  </si>
  <si>
    <t>2000 A 2499 ML</t>
  </si>
  <si>
    <t>CIEL</t>
  </si>
  <si>
    <t>COCA COLA CO.</t>
  </si>
  <si>
    <t>AGUA SABORIZADA</t>
  </si>
  <si>
    <t>BONAFONT LEVITE CLASICA</t>
  </si>
  <si>
    <t>MEXICANA DE BEBIDAS</t>
  </si>
  <si>
    <t>BE LIGHT</t>
  </si>
  <si>
    <t>GLACEAU</t>
  </si>
  <si>
    <t>AGUA VITAMINADA</t>
  </si>
  <si>
    <t>Attribute</t>
  </si>
  <si>
    <t>Attribute_Level</t>
  </si>
  <si>
    <t>Level_Weight</t>
  </si>
  <si>
    <t>Level_Avg_Weight</t>
  </si>
  <si>
    <t>Flavor0</t>
  </si>
  <si>
    <t>NA</t>
  </si>
  <si>
    <t>Sugar_Level0</t>
  </si>
  <si>
    <t>CIA EXPORT DE AGUAS MIN</t>
  </si>
  <si>
    <t>COCA COLA CO</t>
  </si>
  <si>
    <t>Volume Split</t>
  </si>
  <si>
    <t>Estandarización</t>
  </si>
  <si>
    <t>Row Labels</t>
  </si>
  <si>
    <t>Sum of Brand_Group_Final3</t>
  </si>
  <si>
    <t>Grand Total</t>
  </si>
  <si>
    <t>Sum of Producer3</t>
  </si>
  <si>
    <t>Sum of Category3</t>
  </si>
  <si>
    <t>Sum of Size_Group3</t>
  </si>
  <si>
    <t>Sum of Price_Lit_Group3</t>
  </si>
  <si>
    <t>Sum of Multiserve_Flag2</t>
  </si>
  <si>
    <t>Loss%</t>
  </si>
  <si>
    <t>Loss (Vol)</t>
  </si>
  <si>
    <t>Transferred</t>
  </si>
  <si>
    <t>ms</t>
  </si>
  <si>
    <t>cat</t>
  </si>
  <si>
    <t>size</t>
  </si>
  <si>
    <t>price</t>
  </si>
  <si>
    <t>total</t>
  </si>
  <si>
    <t>TOTAL LOSS</t>
  </si>
  <si>
    <t>TOTAL LOSS Rstudio</t>
  </si>
  <si>
    <t>TOTAL TRANS</t>
  </si>
  <si>
    <t>brand</t>
  </si>
  <si>
    <t>producer</t>
  </si>
  <si>
    <t>&gt;</t>
  </si>
  <si>
    <t>Código R</t>
  </si>
  <si>
    <t>Ejercicio Excel</t>
  </si>
  <si>
    <t>RATIO loss</t>
  </si>
  <si>
    <t>RATIO 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</si>
</sst>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7" formatCode="0.0%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C68E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78CF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2" borderId="0" xfId="0" applyFill="1"/>
    <xf numFmtId="9" fontId="0" fillId="0" borderId="0" xfId="2" applyFont="1"/>
    <xf numFmtId="9" fontId="0" fillId="2" borderId="0" xfId="2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2" fillId="7" borderId="1" xfId="0" applyFont="1" applyFill="1" applyBorder="1"/>
    <xf numFmtId="167" fontId="0" fillId="0" borderId="0" xfId="2" applyNumberFormat="1" applyFont="1"/>
    <xf numFmtId="167" fontId="0" fillId="2" borderId="0" xfId="2" applyNumberFormat="1" applyFont="1" applyFill="1"/>
    <xf numFmtId="0" fontId="2" fillId="0" borderId="0" xfId="0" applyFont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9" borderId="0" xfId="0" applyFont="1" applyFill="1"/>
    <xf numFmtId="0" fontId="2" fillId="4" borderId="2" xfId="0" applyFont="1" applyFill="1" applyBorder="1"/>
    <xf numFmtId="0" fontId="0" fillId="4" borderId="2" xfId="0" applyFill="1" applyBorder="1"/>
    <xf numFmtId="43" fontId="0" fillId="0" borderId="2" xfId="1" applyFont="1" applyBorder="1"/>
    <xf numFmtId="0" fontId="2" fillId="2" borderId="0" xfId="0" applyFont="1" applyFill="1"/>
    <xf numFmtId="168" fontId="0" fillId="0" borderId="0" xfId="0" applyNumberFormat="1" applyFill="1"/>
    <xf numFmtId="43" fontId="0" fillId="0" borderId="0" xfId="0" applyNumberFormat="1"/>
    <xf numFmtId="43" fontId="0" fillId="0" borderId="3" xfId="1" applyFont="1" applyBorder="1"/>
    <xf numFmtId="0" fontId="2" fillId="0" borderId="2" xfId="0" applyFont="1" applyBorder="1"/>
    <xf numFmtId="0" fontId="2" fillId="8" borderId="0" xfId="0" applyFont="1" applyFill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78CF4"/>
      <color rgb="FFFC6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eribility/Transferability_Outputs/Incrementality_Agua_Campeche_abamisc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ality_Agua_Campeche_ab"/>
    </sheetNames>
    <sheetDataSet>
      <sheetData sheetId="0" refreshError="1">
        <row r="1">
          <cell r="A1" t="str">
            <v>Grouping_sku_name_new</v>
          </cell>
          <cell r="B1" t="str">
            <v>Incrementality</v>
          </cell>
        </row>
        <row r="2">
          <cell r="A2" t="str">
            <v>AGUA EMBOTELLADA NAT+SAB AGUA EMBOTELLADA AJEMEX BIG AQUA VITAL PERSONALES 1000 A 1499 ML PLASTICO</v>
          </cell>
          <cell r="B2">
            <v>669.18299999019405</v>
          </cell>
        </row>
        <row r="3">
          <cell r="A3" t="str">
            <v>AGUA EMBOTELLADA NAT+SAB AGUA EMBOTELLADA CIA.EXPORT DE AGUAS MIN. AGUAFIEL PERSONALES 1000 A 1499 ML PLASTICO</v>
          </cell>
          <cell r="B3">
            <v>92.078750100824607</v>
          </cell>
        </row>
        <row r="4">
          <cell r="A4" t="str">
            <v>AGUA EMBOTELLADA NAT+SAB AGUA EMBOTELLADA CIA.EXPORT DE AGUAS MIN. AGUAFIEL PERSONALES 500 A 599 ML PLASTICO</v>
          </cell>
          <cell r="B4">
            <v>52.393892043474402</v>
          </cell>
        </row>
        <row r="5">
          <cell r="A5" t="str">
            <v>AGUA EMBOTELLADA NAT+SAB AGUA EMBOTELLADA DANONE INTERNACIONAL BONAFONT FAMILIARES 11000 A 11999 ML PLASTICO</v>
          </cell>
          <cell r="B5">
            <v>199.96827079507301</v>
          </cell>
        </row>
        <row r="6">
          <cell r="A6" t="str">
            <v>AGUA EMBOTELLADA NAT+SAB AGUA EMBOTELLADA DANONE INTERNACIONAL BONAFONT FAMILIARES 6000 A 6999 ML PLASTICO</v>
          </cell>
          <cell r="B6">
            <v>351.40796471987699</v>
          </cell>
        </row>
        <row r="7">
          <cell r="A7" t="str">
            <v>AGUA EMBOTELLADA NAT+SAB AGUA EMBOTELLADA DANONE INTERNACIONAL BONAFONT PERSONALES 0 A 250 ML PLASTICO</v>
          </cell>
          <cell r="B7">
            <v>14.3105285660868</v>
          </cell>
        </row>
        <row r="8">
          <cell r="A8" t="str">
            <v>AGUA EMBOTELLADA NAT+SAB AGUA EMBOTELLADA DANONE INTERNACIONAL BONAFONT PERSONALES 1000 A 1499 ML PLASTICO</v>
          </cell>
          <cell r="B8">
            <v>69.397315713443007</v>
          </cell>
        </row>
        <row r="9">
          <cell r="A9" t="str">
            <v>AGUA EMBOTELLADA NAT+SAB AGUA EMBOTELLADA DANONE INTERNACIONAL BONAFONT PERSONALES 1500 A 1999 ML PLASTICO</v>
          </cell>
          <cell r="B9">
            <v>17.526736306962299</v>
          </cell>
        </row>
        <row r="10">
          <cell r="A10" t="str">
            <v>AGUA EMBOTELLADA NAT+SAB AGUA EMBOTELLADA DANONE INTERNACIONAL BONAFONT PERSONALES 251 A 350 ML PLASTICO</v>
          </cell>
          <cell r="B10">
            <v>1.72839364310774</v>
          </cell>
        </row>
        <row r="11">
          <cell r="A11" t="str">
            <v>AGUA EMBOTELLADA NAT+SAB AGUA EMBOTELLADA DANONE INTERNACIONAL BONAFONT PERSONALES 600 A 699 ML PLASTICO</v>
          </cell>
          <cell r="B11">
            <v>98.990332982595802</v>
          </cell>
        </row>
        <row r="12">
          <cell r="A12" t="str">
            <v>AGUA EMBOTELLADA NAT+SAB AGUA EMBOTELLADA DEMAS FABRICANTES DEMAS MARCAS IMPORTADAS PERSONALES 500 A 599 ML PLASTICO</v>
          </cell>
          <cell r="B12">
            <v>51.647942972897198</v>
          </cell>
        </row>
        <row r="13">
          <cell r="A13" t="str">
            <v>AGUA EMBOTELLADA NAT+SAB AGUA EMBOTELLADA DEMAS FABRICANTES DEMAS MARCAS NACIONALES PERSONALES 1500 A 1999 ML PLASTICO</v>
          </cell>
          <cell r="B13">
            <v>247.04057141101501</v>
          </cell>
        </row>
        <row r="14">
          <cell r="A14" t="str">
            <v>AGUA EMBOTELLADA NAT+SAB AGUA EMBOTELLADA DEMAS FABRICANTES DEMAS MARCAS NACIONALES PERSONALES 500 A 599 ML PLASTICO</v>
          </cell>
          <cell r="B14">
            <v>0.23780450206624101</v>
          </cell>
        </row>
        <row r="15">
          <cell r="A15" t="str">
            <v>AGUA EMBOTELLADA NAT+SAB AGUA EMBOTELLADA DEMAS FABRICANTES DEMAS MARCAS NACIONALES PERSONALES 600 A 699 ML PLASTICO</v>
          </cell>
          <cell r="B15">
            <v>14.386109585756101</v>
          </cell>
        </row>
        <row r="16">
          <cell r="A16" t="str">
            <v>AGUA EMBOTELLADA NAT+SAB AGUA EMBOTELLADA INDUSTRIA REFRESQUERA PENINSUL CRISTAL FAMILIARES 5000 A 5999 ML PLASTICO</v>
          </cell>
          <cell r="B16">
            <v>524.29384795987403</v>
          </cell>
        </row>
        <row r="17">
          <cell r="A17" t="str">
            <v>AGUA EMBOTELLADA NAT+SAB AGUA EMBOTELLADA INDUSTRIA REFRESQUERA PENINSUL CRISTAL PERSONALES 1000 A 1499 ML PLASTICO</v>
          </cell>
          <cell r="B17">
            <v>262.78110026024899</v>
          </cell>
        </row>
        <row r="18">
          <cell r="A18" t="str">
            <v>AGUA EMBOTELLADA NAT+SAB AGUA EMBOTELLADA INDUSTRIA REFRESQUERA PENINSUL CRISTAL PERSONALES 1500 A 1999 ML PLASTICO</v>
          </cell>
          <cell r="B18">
            <v>125.19008609416601</v>
          </cell>
        </row>
        <row r="19">
          <cell r="A19" t="str">
            <v>AGUA EMBOTELLADA NAT+SAB AGUA EMBOTELLADA INDUSTRIA REFRESQUERA PENINSUL CRISTAL PERSONALES 251 A 350 ML PLASTICO</v>
          </cell>
          <cell r="B19">
            <v>102.77194772943101</v>
          </cell>
        </row>
        <row r="20">
          <cell r="A20" t="str">
            <v>AGUA EMBOTELLADA NAT+SAB AGUA EMBOTELLADA INDUSTRIA REFRESQUERA PENINSUL CRISTAL PERSONALES 351 A 499ML PLASTICO</v>
          </cell>
          <cell r="B20">
            <v>76.757927259046994</v>
          </cell>
        </row>
        <row r="21">
          <cell r="A21" t="str">
            <v>AGUA EMBOTELLADA NAT+SAB AGUA EMBOTELLADA INDUSTRIA REFRESQUERA PENINSUL CRISTAL PERSONALES 600 A 699 ML PLASTICO</v>
          </cell>
          <cell r="B21">
            <v>75.305450500913196</v>
          </cell>
        </row>
        <row r="22">
          <cell r="A22" t="str">
            <v>AGUA EMBOTELLADA NAT+SAB AGUA EMBOTELLADA NESTLE PUREZA VITAL PERSONALES 500 A 599 ML PLASTICO</v>
          </cell>
          <cell r="B22">
            <v>122.049886749397</v>
          </cell>
        </row>
        <row r="23">
          <cell r="A23" t="str">
            <v>AGUA EMBOTELLADA NAT+SAB AGUA EMBOTELLADA NESTLE PUREZA VITAL PERSONALES 600 A 699 ML PLASTICO</v>
          </cell>
          <cell r="B23">
            <v>29.4263795483777</v>
          </cell>
        </row>
        <row r="24">
          <cell r="A24" t="str">
            <v>AGUA EMBOTELLADA NAT+SAB AGUA EMBOTELLADA PEPSI-COLA CORP E PURA FAMILIARES 5000 A 5999 ML PLASTICO</v>
          </cell>
          <cell r="B24">
            <v>92.360235302534605</v>
          </cell>
        </row>
        <row r="25">
          <cell r="A25" t="str">
            <v>AGUA EMBOTELLADA NAT+SAB AGUA EMBOTELLADA PEPSI-COLA CORP E PURA PERSONALES 1000 A 1499 ML PLASTICO</v>
          </cell>
          <cell r="B25">
            <v>111.043202763319</v>
          </cell>
        </row>
        <row r="26">
          <cell r="A26" t="str">
            <v>AGUA EMBOTELLADA NAT+SAB AGUA EMBOTELLADA PEPSI-COLA CORP E PURA PERSONALES 1500 A 1999 ML PLASTICO</v>
          </cell>
          <cell r="B26">
            <v>122.45222444143</v>
          </cell>
        </row>
        <row r="27">
          <cell r="A27" t="str">
            <v>AGUA EMBOTELLADA NAT+SAB AGUA EMBOTELLADA PEPSI-COLA CORP E PURA PERSONALES 2000 A 2499 ML PLASTICO</v>
          </cell>
          <cell r="B27">
            <v>224.62601262447799</v>
          </cell>
        </row>
        <row r="28">
          <cell r="A28" t="str">
            <v>AGUA EMBOTELLADA NAT+SAB AGUA EMBOTELLADA PEPSI-COLA CORP E PURA PERSONALES 600 A 699 ML PLASTICO</v>
          </cell>
          <cell r="B28">
            <v>25.131027383796098</v>
          </cell>
        </row>
        <row r="29">
          <cell r="A29" t="str">
            <v>AGUA EMBOTELLADA NAT+SAB AGUA EMBOTELLADA PEPSI-COLA CORP E PURITA PERSONALES 251 A 350 ML PLASTICO</v>
          </cell>
          <cell r="B29">
            <v>0.31787999382226101</v>
          </cell>
        </row>
        <row r="30">
          <cell r="A30" t="str">
            <v>AGUA EMBOTELLADA NAT+SAB AGUA SABORIZADA COCA COLA CO. CIEL EXPRIM PERSONALES 1000 A 1499 ML PLASTICO</v>
          </cell>
          <cell r="B30">
            <v>65.240879082312603</v>
          </cell>
        </row>
        <row r="31">
          <cell r="A31" t="str">
            <v>AGUA EMBOTELLADA NAT+SAB AGUA SABORIZADA COCA COLA CO. CIEL EXPRIM PERSONALES 600 A 699 ML PLASTICO</v>
          </cell>
          <cell r="B31">
            <v>23.298064868707701</v>
          </cell>
        </row>
        <row r="32">
          <cell r="A32" t="str">
            <v>AGUA EMBOTELLADA NAT+SAB AGUA SABORIZADA DANONE INTERNACIONAL BONAFONT LEVITE CLASICA PERSONALES 1000 A 1499 ML PLASTICO</v>
          </cell>
          <cell r="B32">
            <v>3.0086104553858402</v>
          </cell>
        </row>
        <row r="33">
          <cell r="A33" t="str">
            <v>AGUA EMBOTELLADA NAT+SAB AGUA SABORIZADA DANONE INTERNACIONAL BONAFONT LEVITE CLASICA PERSONALES 1500 A 1999 ML PLASTICO</v>
          </cell>
          <cell r="B33">
            <v>303.45925153079003</v>
          </cell>
        </row>
        <row r="34">
          <cell r="A34" t="str">
            <v>AGUA EMBOTELLADA NAT+SAB AGUA SABORIZADA DANONE INTERNACIONAL BONAFONT LEVITE CLASICA PERSONALES 500 A 599 ML PLASTICO</v>
          </cell>
          <cell r="B34">
            <v>21.727216009526298</v>
          </cell>
        </row>
        <row r="35">
          <cell r="A35" t="str">
            <v>AGUA EMBOTELLADA NAT+SAB AGUA SABORIZADA MEXICANA DE BEBIDAS CACTUS CRISTAL PERSONALES 1500 A 1999 ML PLASTICO</v>
          </cell>
          <cell r="B35">
            <v>20.881066387754199</v>
          </cell>
        </row>
        <row r="36">
          <cell r="A36" t="str">
            <v>AGUA EMBOTELLADA NAT+SAB AGUA SABORIZADA MEXICANA DE BEBIDAS CACTUS CRISTAL PERSONALES 500 A 599 ML PLASTICO</v>
          </cell>
          <cell r="B36">
            <v>54.857311666106</v>
          </cell>
        </row>
        <row r="37">
          <cell r="A37" t="str">
            <v>AGUA EMBOTELLADA NAT+SAB AGUA SABORIZADA PEPSI-COLA CORP BE LIGHT PERSONALES 1000 A 1499 ML PLASTICO</v>
          </cell>
          <cell r="B37">
            <v>107.525286622994</v>
          </cell>
        </row>
        <row r="38">
          <cell r="A38" t="str">
            <v>AGUA EMBOTELLADA NAT+SAB AGUA SABORIZADA PEPSI-COLA CORP BE LIGHT PERSONALES 500 A 599 ML PLASTICO</v>
          </cell>
          <cell r="B38">
            <v>0.25180602456040901</v>
          </cell>
        </row>
        <row r="39">
          <cell r="A39" t="str">
            <v>AGUA EMBOTELLADA NAT+SAB AGUA VITAMINADA COCA COLA CO. GLACEAU PERSONALES 500 A 599 ML PLASTICO</v>
          </cell>
          <cell r="B39">
            <v>24.249232741741501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abSelected="1" topLeftCell="O1" zoomScale="70" zoomScaleNormal="70" workbookViewId="0">
      <selection activeCell="AP4" sqref="AP4"/>
    </sheetView>
  </sheetViews>
  <sheetFormatPr defaultRowHeight="14.4" x14ac:dyDescent="0.3"/>
  <cols>
    <col min="2" max="2" width="123.5546875" bestFit="1" customWidth="1"/>
    <col min="22" max="22" width="12.21875" bestFit="1" customWidth="1"/>
    <col min="25" max="25" width="13" bestFit="1" customWidth="1"/>
    <col min="40" max="40" width="11.33203125" bestFit="1" customWidth="1"/>
    <col min="41" max="41" width="8.5546875" hidden="1" customWidth="1"/>
    <col min="42" max="42" width="13.33203125" bestFit="1" customWidth="1"/>
    <col min="43" max="43" width="8.88671875" customWidth="1"/>
    <col min="44" max="44" width="11.88671875" bestFit="1" customWidth="1"/>
  </cols>
  <sheetData>
    <row r="1" spans="1:44" ht="15" customHeight="1" x14ac:dyDescent="0.3">
      <c r="J1" s="5" t="s">
        <v>101</v>
      </c>
      <c r="K1" s="5"/>
      <c r="L1" s="5"/>
      <c r="M1" s="5"/>
      <c r="N1" s="5"/>
      <c r="O1" s="5"/>
      <c r="P1" s="5" t="s">
        <v>100</v>
      </c>
      <c r="Q1" s="5"/>
      <c r="R1" s="5"/>
      <c r="S1" s="5"/>
      <c r="T1" s="5"/>
      <c r="U1" s="5"/>
      <c r="V1" s="5" t="s">
        <v>110</v>
      </c>
      <c r="W1" s="5"/>
      <c r="X1" s="5"/>
      <c r="Y1" s="5"/>
      <c r="Z1" s="5"/>
      <c r="AA1" s="5"/>
      <c r="AB1" s="5" t="s">
        <v>111</v>
      </c>
      <c r="AC1" s="5"/>
      <c r="AD1" s="5"/>
      <c r="AE1" s="5"/>
      <c r="AF1" s="5"/>
      <c r="AG1" s="5"/>
      <c r="AH1" s="5" t="s">
        <v>112</v>
      </c>
      <c r="AI1" s="5"/>
      <c r="AJ1" s="5"/>
      <c r="AK1" s="5"/>
      <c r="AL1" s="5"/>
      <c r="AM1" s="5"/>
      <c r="AN1" s="26"/>
      <c r="AO1" s="26"/>
    </row>
    <row r="2" spans="1:44" s="11" customFormat="1" x14ac:dyDescent="0.3">
      <c r="A2" s="11" t="s">
        <v>39</v>
      </c>
      <c r="B2" s="11" t="s">
        <v>0</v>
      </c>
      <c r="C2" s="11" t="s">
        <v>40</v>
      </c>
      <c r="D2" s="11" t="s">
        <v>41</v>
      </c>
      <c r="E2" s="11" t="s">
        <v>42</v>
      </c>
      <c r="F2" s="11" t="s">
        <v>44</v>
      </c>
      <c r="G2" s="11" t="s">
        <v>45</v>
      </c>
      <c r="H2" s="11" t="s">
        <v>46</v>
      </c>
      <c r="I2" s="11" t="s">
        <v>47</v>
      </c>
      <c r="J2" s="12" t="s">
        <v>41</v>
      </c>
      <c r="K2" s="12" t="s">
        <v>42</v>
      </c>
      <c r="L2" s="12" t="s">
        <v>44</v>
      </c>
      <c r="M2" s="12" t="s">
        <v>45</v>
      </c>
      <c r="N2" s="12" t="s">
        <v>46</v>
      </c>
      <c r="O2" s="12" t="s">
        <v>47</v>
      </c>
      <c r="P2" s="13" t="s">
        <v>41</v>
      </c>
      <c r="Q2" s="13" t="s">
        <v>42</v>
      </c>
      <c r="R2" s="13" t="s">
        <v>44</v>
      </c>
      <c r="S2" s="13" t="s">
        <v>45</v>
      </c>
      <c r="T2" s="13" t="s">
        <v>46</v>
      </c>
      <c r="U2" s="13" t="s">
        <v>47</v>
      </c>
      <c r="V2" s="14" t="s">
        <v>41</v>
      </c>
      <c r="W2" s="14" t="s">
        <v>42</v>
      </c>
      <c r="X2" s="14" t="s">
        <v>44</v>
      </c>
      <c r="Y2" s="14" t="s">
        <v>45</v>
      </c>
      <c r="Z2" s="14" t="s">
        <v>46</v>
      </c>
      <c r="AA2" s="14" t="s">
        <v>47</v>
      </c>
      <c r="AB2" s="15" t="s">
        <v>41</v>
      </c>
      <c r="AC2" s="15" t="s">
        <v>42</v>
      </c>
      <c r="AD2" s="15" t="s">
        <v>44</v>
      </c>
      <c r="AE2" s="15" t="s">
        <v>45</v>
      </c>
      <c r="AF2" s="15" t="s">
        <v>46</v>
      </c>
      <c r="AG2" s="15" t="s">
        <v>47</v>
      </c>
      <c r="AH2" s="16" t="s">
        <v>41</v>
      </c>
      <c r="AI2" s="16" t="s">
        <v>42</v>
      </c>
      <c r="AJ2" s="16" t="s">
        <v>44</v>
      </c>
      <c r="AK2" s="16" t="s">
        <v>45</v>
      </c>
      <c r="AL2" s="16" t="s">
        <v>46</v>
      </c>
      <c r="AM2" s="16" t="s">
        <v>47</v>
      </c>
      <c r="AN2" s="20" t="s">
        <v>118</v>
      </c>
      <c r="AO2" s="11" t="s">
        <v>119</v>
      </c>
      <c r="AP2" s="11" t="s">
        <v>120</v>
      </c>
      <c r="AQ2" s="25" t="s">
        <v>126</v>
      </c>
      <c r="AR2" s="25" t="s">
        <v>127</v>
      </c>
    </row>
    <row r="3" spans="1:44" x14ac:dyDescent="0.3">
      <c r="A3">
        <v>1</v>
      </c>
      <c r="B3" t="s">
        <v>1</v>
      </c>
      <c r="C3">
        <v>4058.33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s="3">
        <f>VLOOKUP(D3,Weights!$B$1:$E$44,4,0)</f>
        <v>1.8176845406576617E-2</v>
      </c>
      <c r="K3" s="3">
        <f>VLOOKUP(E3,Weights!$B$1:$E$44,4,0)</f>
        <v>2.0264099762793451E-2</v>
      </c>
      <c r="L3" s="3">
        <f>VLOOKUP(F3,Weights!$B$1:$E$44,4,0)</f>
        <v>7.1271628722148456E-2</v>
      </c>
      <c r="M3" s="3">
        <f>VLOOKUP(G3,Weights!$B$1:$E$44,4,0)</f>
        <v>6.0792299533805015E-2</v>
      </c>
      <c r="N3" s="3">
        <f>VLOOKUP(H3,Weights!$B$1:$E$44,4,0)</f>
        <v>3.8627641793921981E-2</v>
      </c>
      <c r="O3" s="3">
        <f>VLOOKUP(I3,Weights!$B$1:$E$44,4,0)</f>
        <v>3.2042586038615074E-2</v>
      </c>
      <c r="P3">
        <f>$C3*J3/SUM($J$3:$O$3)</f>
        <v>305.86754865710992</v>
      </c>
      <c r="Q3">
        <f>$C3*K3/SUM($J$3:$O$3)</f>
        <v>340.99044039546004</v>
      </c>
      <c r="R3">
        <f t="shared" ref="Q3:U18" si="0">$C3*L3/SUM($J$3:$O$3)</f>
        <v>1199.3103246702981</v>
      </c>
      <c r="S3">
        <f t="shared" si="0"/>
        <v>1022.9713253162188</v>
      </c>
      <c r="T3">
        <f t="shared" si="0"/>
        <v>649.99959242856551</v>
      </c>
      <c r="U3">
        <f t="shared" si="0"/>
        <v>539.1907685323481</v>
      </c>
      <c r="V3" s="3">
        <f>(P3/(VLOOKUP(D3,Loss!$A$1:$B$14,2,0)))^2</f>
        <v>1</v>
      </c>
      <c r="W3" s="3">
        <f>(Q3/(VLOOKUP(E3,Loss!$E$1:$F$11,2,0)))^2</f>
        <v>1</v>
      </c>
      <c r="X3" s="9">
        <f>(R3/(VLOOKUP(F3,Loss!$H$1:$I$4,2,0)))^2</f>
        <v>2.288181725818923E-3</v>
      </c>
      <c r="Y3" s="9">
        <f>(S3/(VLOOKUP(G3,Loss!$L$1:$M$5,2,0)))^2</f>
        <v>2.4709123859402559E-3</v>
      </c>
      <c r="Z3" s="3">
        <f>(T3/(VLOOKUP(H3,Loss!$P$1:$Q$13,2,0)))^2</f>
        <v>2.0836658398505476E-2</v>
      </c>
      <c r="AA3" s="3">
        <f>(U3/(VLOOKUP(I3,Loss!$T$1:$U$5,2,0)))^2</f>
        <v>5.8594280878611462E-3</v>
      </c>
      <c r="AB3">
        <f>V3*P3</f>
        <v>305.86754865710992</v>
      </c>
      <c r="AC3">
        <f t="shared" ref="AC3:AG3" si="1">W3*Q3</f>
        <v>340.99044039546004</v>
      </c>
      <c r="AD3">
        <f t="shared" si="1"/>
        <v>2.7442399684965357</v>
      </c>
      <c r="AE3">
        <f t="shared" si="1"/>
        <v>2.5276725181855637</v>
      </c>
      <c r="AF3">
        <f t="shared" si="1"/>
        <v>13.543819466601805</v>
      </c>
      <c r="AG3">
        <f>AA3*U3</f>
        <v>3.1593495338538782</v>
      </c>
      <c r="AH3">
        <f>P3-AB3</f>
        <v>0</v>
      </c>
      <c r="AI3">
        <f t="shared" ref="AI3:AM3" si="2">Q3-AC3</f>
        <v>0</v>
      </c>
      <c r="AJ3">
        <f t="shared" si="2"/>
        <v>1196.5660847018016</v>
      </c>
      <c r="AK3">
        <f t="shared" si="2"/>
        <v>1020.4436527980332</v>
      </c>
      <c r="AL3">
        <f t="shared" si="2"/>
        <v>636.4557729619637</v>
      </c>
      <c r="AM3">
        <f t="shared" si="2"/>
        <v>536.03141899849425</v>
      </c>
      <c r="AN3" s="21">
        <f>SUM(AB3:AG3)</f>
        <v>668.83307053970782</v>
      </c>
      <c r="AO3" s="21">
        <f>VLOOKUP(B3,[1]Incrementality_Agua_Campeche_ab!A$1:B$39,2,0)</f>
        <v>669.18299999019405</v>
      </c>
      <c r="AP3">
        <f>SUM(AH3:AM3)</f>
        <v>3389.4969294602929</v>
      </c>
      <c r="AQ3" s="3">
        <f>AN3/C3</f>
        <v>0.16480499874078941</v>
      </c>
      <c r="AR3" s="3">
        <f>AP3/C3</f>
        <v>0.83519500125921076</v>
      </c>
    </row>
    <row r="4" spans="1:44" x14ac:dyDescent="0.3">
      <c r="A4">
        <v>2</v>
      </c>
      <c r="B4" t="s">
        <v>2</v>
      </c>
      <c r="C4">
        <v>1933.33</v>
      </c>
      <c r="D4" t="s">
        <v>57</v>
      </c>
      <c r="E4" t="s">
        <v>58</v>
      </c>
      <c r="F4" t="s">
        <v>53</v>
      </c>
      <c r="G4" t="s">
        <v>54</v>
      </c>
      <c r="H4" t="s">
        <v>55</v>
      </c>
      <c r="I4" t="s">
        <v>59</v>
      </c>
      <c r="J4" s="3">
        <f>VLOOKUP(D4,Weights!$B$1:$E$44,4,0)</f>
        <v>1.5198074762008906E-2</v>
      </c>
      <c r="K4" s="3"/>
      <c r="L4" s="3">
        <f>VLOOKUP(F4,Weights!$B$1:$E$44,4,0)</f>
        <v>7.1271628722148456E-2</v>
      </c>
      <c r="M4" s="3">
        <f>VLOOKUP(G4,Weights!$B$1:$E$44,4,0)</f>
        <v>6.0792299533805015E-2</v>
      </c>
      <c r="N4" s="3">
        <f>VLOOKUP(H4,Weights!$B$1:$E$44,4,0)</f>
        <v>3.8627641793921981E-2</v>
      </c>
      <c r="O4" s="3">
        <f>VLOOKUP(I4,Weights!$B$1:$E$44,4,0)</f>
        <v>1.2896632252995666E-2</v>
      </c>
      <c r="P4">
        <f>$C4*J4/SUM($J$4:$O$4)</f>
        <v>147.81148031684634</v>
      </c>
      <c r="Q4">
        <f>$C4*K4/SUM($J$4:$O$4)</f>
        <v>0</v>
      </c>
      <c r="R4">
        <f t="shared" ref="Q4:U4" si="3">$C4*L4/SUM($J$4:$O$4)</f>
        <v>693.16443766598002</v>
      </c>
      <c r="S4">
        <f t="shared" si="3"/>
        <v>591.24592599181881</v>
      </c>
      <c r="T4">
        <f t="shared" si="3"/>
        <v>375.67974918645444</v>
      </c>
      <c r="U4">
        <f>$C4*O4/SUM($J$4:$O$4)</f>
        <v>125.4284068389002</v>
      </c>
      <c r="V4" s="3">
        <f>(P4/(VLOOKUP(D4,Loss!$A$1:$B$14,2,0)))^2</f>
        <v>0.31129915034431749</v>
      </c>
      <c r="W4" s="3">
        <f>0</f>
        <v>0</v>
      </c>
      <c r="X4" s="9">
        <f>(R4/(VLOOKUP(F4,Loss!$H$1:$I$4,2,0)))^2</f>
        <v>7.643634549360502E-4</v>
      </c>
      <c r="Y4" s="9">
        <f>(S4/(VLOOKUP(G4,Loss!$L$1:$M$5,2,0)))^2</f>
        <v>8.2540434042039723E-4</v>
      </c>
      <c r="Z4" s="3">
        <f>(T4/(VLOOKUP(H4,Loss!$P$1:$Q$13,2,0)))^2</f>
        <v>6.9604524951373094E-3</v>
      </c>
      <c r="AA4" s="3">
        <f>(U4/(VLOOKUP(I4,Loss!$T$1:$U$5,2,0)))^2</f>
        <v>8.6193873594371407E-3</v>
      </c>
      <c r="AB4">
        <f t="shared" ref="AB4:AB40" si="4">V4*P4</f>
        <v>46.013588233770072</v>
      </c>
      <c r="AC4">
        <f t="shared" ref="AC4:AC40" si="5">W4*Q4</f>
        <v>0</v>
      </c>
      <c r="AD4">
        <f t="shared" ref="AD4:AD40" si="6">X4*R4</f>
        <v>0.52982956441317286</v>
      </c>
      <c r="AE4">
        <f t="shared" ref="AE4:AE40" si="7">Y4*S4</f>
        <v>0.48801695356952418</v>
      </c>
      <c r="AF4">
        <f t="shared" ref="AF4:AF40" si="8">Z4*T4</f>
        <v>2.6149010475974155</v>
      </c>
      <c r="AG4">
        <f t="shared" ref="AG4:AG40" si="9">AA4*U4</f>
        <v>1.0811160244215554</v>
      </c>
      <c r="AH4">
        <f t="shared" ref="AH4:AH40" si="10">P4-AB4</f>
        <v>101.79789208307628</v>
      </c>
      <c r="AI4">
        <f t="shared" ref="AI4:AI40" si="11">Q4-AC4</f>
        <v>0</v>
      </c>
      <c r="AJ4">
        <f t="shared" ref="AJ4:AJ40" si="12">R4-AD4</f>
        <v>692.63460810156687</v>
      </c>
      <c r="AK4">
        <f t="shared" ref="AK4:AK40" si="13">S4-AE4</f>
        <v>590.7579090382493</v>
      </c>
      <c r="AL4">
        <f t="shared" ref="AL4:AL40" si="14">T4-AF4</f>
        <v>373.06484813885703</v>
      </c>
      <c r="AM4">
        <f t="shared" ref="AM4:AM40" si="15">U4-AG4</f>
        <v>124.34729081447864</v>
      </c>
      <c r="AN4" s="21">
        <f t="shared" ref="AN4:AN40" si="16">SUM(AB4:AG4)</f>
        <v>50.727451823771737</v>
      </c>
      <c r="AO4" s="21">
        <f>VLOOKUP(B4,[1]Incrementality_Agua_Campeche_ab!A$1:B$39,2,0)</f>
        <v>92.078750100824607</v>
      </c>
      <c r="AP4">
        <f t="shared" ref="AP4:AP40" si="17">SUM(AH4:AM4)</f>
        <v>1882.6025481762281</v>
      </c>
      <c r="AQ4" s="3">
        <f t="shared" ref="AQ4:AQ40" si="18">AN4/C4</f>
        <v>2.6238382388817087E-2</v>
      </c>
      <c r="AR4" s="3">
        <f t="shared" ref="AR4:AR40" si="19">AP4/C4</f>
        <v>0.97376161761118285</v>
      </c>
    </row>
    <row r="5" spans="1:44" x14ac:dyDescent="0.3">
      <c r="A5">
        <v>3</v>
      </c>
      <c r="B5" t="s">
        <v>3</v>
      </c>
      <c r="C5">
        <v>1490</v>
      </c>
      <c r="D5" t="s">
        <v>57</v>
      </c>
      <c r="E5" t="s">
        <v>58</v>
      </c>
      <c r="F5" t="s">
        <v>53</v>
      </c>
      <c r="G5" t="s">
        <v>54</v>
      </c>
      <c r="H5" t="s">
        <v>60</v>
      </c>
      <c r="I5" t="s">
        <v>59</v>
      </c>
      <c r="J5" s="3">
        <f>VLOOKUP(D5,Weights!$B$1:$E$44,4,0)</f>
        <v>1.5198074762008906E-2</v>
      </c>
      <c r="K5" s="3"/>
      <c r="L5" s="3">
        <f>VLOOKUP(F5,Weights!$B$1:$E$44,4,0)</f>
        <v>7.1271628722148456E-2</v>
      </c>
      <c r="M5" s="3">
        <f>VLOOKUP(G5,Weights!$B$1:$E$44,4,0)</f>
        <v>6.0792299533805015E-2</v>
      </c>
      <c r="N5" s="3">
        <f>VLOOKUP(H5,Weights!$B$1:$E$44,4,0)</f>
        <v>3.3205658664376927E-2</v>
      </c>
      <c r="O5" s="3">
        <f>VLOOKUP(I5,Weights!$B$1:$E$44,4,0)</f>
        <v>1.2896632252995666E-2</v>
      </c>
      <c r="P5">
        <f>$C5*J5/SUM($J$5:$O$5)</f>
        <v>117.11123566053138</v>
      </c>
      <c r="Q5">
        <f t="shared" ref="Q5:U5" si="20">$C5*K5/SUM($J$5:$O$5)</f>
        <v>0</v>
      </c>
      <c r="R5">
        <f t="shared" si="20"/>
        <v>549.19512095400057</v>
      </c>
      <c r="S5">
        <f t="shared" si="20"/>
        <v>468.44494638530051</v>
      </c>
      <c r="T5">
        <f t="shared" si="20"/>
        <v>255.87160071273328</v>
      </c>
      <c r="U5">
        <f t="shared" si="20"/>
        <v>99.37709628743437</v>
      </c>
      <c r="V5" s="3">
        <f>(P5/(VLOOKUP(D5,Loss!$A$1:$B$14,2,0)))^2</f>
        <v>0.19541537441724099</v>
      </c>
      <c r="W5" s="3">
        <v>0</v>
      </c>
      <c r="X5" s="9">
        <f>(R5/(VLOOKUP(F5,Loss!$H$1:$I$4,2,0)))^2</f>
        <v>4.7982260976932599E-4</v>
      </c>
      <c r="Y5" s="9">
        <f>(S5/(VLOOKUP(G5,Loss!$L$1:$M$5,2,0)))^2</f>
        <v>5.1814050263376224E-4</v>
      </c>
      <c r="Z5" s="3">
        <f>(T5/(VLOOKUP(H5,Loss!$P$1:$Q$13,2,0)))^2</f>
        <v>3.8866559953181792E-2</v>
      </c>
      <c r="AA5" s="3">
        <f>(U5/(VLOOKUP(I5,Loss!$T$1:$U$5,2,0)))^2</f>
        <v>5.4107465639679029E-3</v>
      </c>
      <c r="AB5">
        <f t="shared" si="4"/>
        <v>22.885335965068485</v>
      </c>
      <c r="AC5">
        <f t="shared" si="5"/>
        <v>0</v>
      </c>
      <c r="AD5">
        <f t="shared" si="6"/>
        <v>0.26351623620872922</v>
      </c>
      <c r="AE5">
        <f t="shared" si="7"/>
        <v>0.24272029997632541</v>
      </c>
      <c r="AF5">
        <f t="shared" si="8"/>
        <v>9.9448489094180417</v>
      </c>
      <c r="AG5">
        <f t="shared" si="9"/>
        <v>0.53770428227434297</v>
      </c>
      <c r="AH5">
        <f t="shared" si="10"/>
        <v>94.225899695462886</v>
      </c>
      <c r="AI5">
        <f t="shared" si="11"/>
        <v>0</v>
      </c>
      <c r="AJ5">
        <f t="shared" si="12"/>
        <v>548.93160471779186</v>
      </c>
      <c r="AK5">
        <f t="shared" si="13"/>
        <v>468.20222608532418</v>
      </c>
      <c r="AL5">
        <f t="shared" si="14"/>
        <v>245.92675180331526</v>
      </c>
      <c r="AM5">
        <f t="shared" si="15"/>
        <v>98.839392005160022</v>
      </c>
      <c r="AN5" s="21">
        <f t="shared" si="16"/>
        <v>33.874125692945924</v>
      </c>
      <c r="AO5" s="21">
        <f>VLOOKUP(B5,[1]Incrementality_Agua_Campeche_ab!A$1:B$39,2,0)</f>
        <v>52.393892043474402</v>
      </c>
      <c r="AP5">
        <f t="shared" si="17"/>
        <v>1456.1258743070543</v>
      </c>
      <c r="AQ5" s="3">
        <f t="shared" si="18"/>
        <v>2.2734312545601293E-2</v>
      </c>
      <c r="AR5" s="3">
        <f t="shared" si="19"/>
        <v>0.9772656874543989</v>
      </c>
    </row>
    <row r="6" spans="1:44" x14ac:dyDescent="0.3">
      <c r="A6">
        <v>4</v>
      </c>
      <c r="B6" t="s">
        <v>4</v>
      </c>
      <c r="C6">
        <v>2690</v>
      </c>
      <c r="D6" t="s">
        <v>61</v>
      </c>
      <c r="E6" t="s">
        <v>62</v>
      </c>
      <c r="F6" t="s">
        <v>63</v>
      </c>
      <c r="G6" t="s">
        <v>54</v>
      </c>
      <c r="H6" t="s">
        <v>64</v>
      </c>
      <c r="I6" t="s">
        <v>65</v>
      </c>
      <c r="J6" s="3">
        <f>VLOOKUP(D6,Weights!$B$1:$E$44,4,0)</f>
        <v>2.2078068902941995E-2</v>
      </c>
      <c r="K6" s="3">
        <f>VLOOKUP(E6,Weights!$B$1:$E$44,4,0)</f>
        <v>1.9202700708598464E-2</v>
      </c>
      <c r="L6" s="3">
        <f>VLOOKUP(F6,Weights!$B$1:$E$44,4,0)</f>
        <v>9.1188449277851552E-2</v>
      </c>
      <c r="M6" s="3">
        <f>VLOOKUP(G6,Weights!$B$1:$E$44,4,0)</f>
        <v>6.0792299533805015E-2</v>
      </c>
      <c r="N6" s="3">
        <f>VLOOKUP(H6,Weights!$B$1:$E$44,4,0)</f>
        <v>1.5363017767897041E-2</v>
      </c>
      <c r="O6" s="3">
        <f>VLOOKUP(I6,Weights!$B$1:$E$44,4,0)</f>
        <v>6.0792299602657744E-2</v>
      </c>
      <c r="P6">
        <f>$C6*J6/SUM($J$6:$O$6)</f>
        <v>220.43910201060757</v>
      </c>
      <c r="Q6">
        <f t="shared" ref="Q6:U6" si="21">$C6*K6/SUM($J$6:$O$6)</f>
        <v>191.72990713050248</v>
      </c>
      <c r="R6">
        <f t="shared" si="21"/>
        <v>910.47364517785445</v>
      </c>
      <c r="S6">
        <f t="shared" si="21"/>
        <v>606.98243027070703</v>
      </c>
      <c r="T6">
        <f t="shared" si="21"/>
        <v>153.39248445215935</v>
      </c>
      <c r="U6">
        <f t="shared" si="21"/>
        <v>606.98243095816906</v>
      </c>
      <c r="V6" s="3">
        <f>(P6/(VLOOKUP(D6,Loss!$A$1:$B$14,2,0)))^2</f>
        <v>1.7622379367401651E-2</v>
      </c>
      <c r="W6" s="3">
        <f>(Q6/(VLOOKUP(E6,Loss!$E$1:$F$11,2,0)))^2</f>
        <v>8.5556299774393902E-3</v>
      </c>
      <c r="X6" s="9">
        <f>(R6/(VLOOKUP(F6,Loss!$H$1:$I$4,2,0)))^2</f>
        <v>3.4368927896333112E-2</v>
      </c>
      <c r="Y6" s="9">
        <f>(S6/(VLOOKUP(G6,Loss!$L$1:$M$5,2,0)))^2</f>
        <v>8.6992671129603675E-4</v>
      </c>
      <c r="Z6" s="3">
        <f>(T6/(VLOOKUP(H6,Loss!$P$1:$Q$13,2,0)))^2</f>
        <v>1</v>
      </c>
      <c r="AA6" s="3">
        <f>(U6/(VLOOKUP(I6,Loss!$T$1:$U$5,2,0)))^2</f>
        <v>1.5175968224782913E-2</v>
      </c>
      <c r="AB6">
        <f t="shared" si="4"/>
        <v>3.8846614830402788</v>
      </c>
      <c r="AC6">
        <f t="shared" si="5"/>
        <v>1.6403701410173974</v>
      </c>
      <c r="AD6">
        <f t="shared" si="6"/>
        <v>31.292003062629259</v>
      </c>
      <c r="AE6">
        <f t="shared" si="7"/>
        <v>0.5280302293798721</v>
      </c>
      <c r="AF6">
        <f t="shared" si="8"/>
        <v>153.39248445215935</v>
      </c>
      <c r="AG6">
        <f t="shared" si="9"/>
        <v>9.2115460852226612</v>
      </c>
      <c r="AH6">
        <f t="shared" si="10"/>
        <v>216.55444052756729</v>
      </c>
      <c r="AI6">
        <f t="shared" si="11"/>
        <v>190.08953698948508</v>
      </c>
      <c r="AJ6">
        <f t="shared" si="12"/>
        <v>879.18164211522515</v>
      </c>
      <c r="AK6">
        <f t="shared" si="13"/>
        <v>606.45440004132718</v>
      </c>
      <c r="AL6">
        <f t="shared" si="14"/>
        <v>0</v>
      </c>
      <c r="AM6">
        <f t="shared" si="15"/>
        <v>597.77088487294645</v>
      </c>
      <c r="AN6" s="21">
        <f t="shared" si="16"/>
        <v>199.94909545344882</v>
      </c>
      <c r="AO6" s="21">
        <f>VLOOKUP(B6,[1]Incrementality_Agua_Campeche_ab!A$1:B$39,2,0)</f>
        <v>199.96827079507301</v>
      </c>
      <c r="AP6">
        <f t="shared" si="17"/>
        <v>2490.0509045465515</v>
      </c>
      <c r="AQ6" s="3">
        <f t="shared" si="18"/>
        <v>7.4330518755928929E-2</v>
      </c>
      <c r="AR6" s="3">
        <f t="shared" si="19"/>
        <v>0.92566948124407122</v>
      </c>
    </row>
    <row r="7" spans="1:44" x14ac:dyDescent="0.3">
      <c r="A7">
        <v>5</v>
      </c>
      <c r="B7" t="s">
        <v>5</v>
      </c>
      <c r="C7">
        <v>3476.67</v>
      </c>
      <c r="D7" t="s">
        <v>61</v>
      </c>
      <c r="E7" t="s">
        <v>62</v>
      </c>
      <c r="F7" t="s">
        <v>63</v>
      </c>
      <c r="G7" t="s">
        <v>54</v>
      </c>
      <c r="H7" t="s">
        <v>66</v>
      </c>
      <c r="I7" t="s">
        <v>65</v>
      </c>
      <c r="J7" s="3">
        <f>VLOOKUP(D7,Weights!$B$1:$E$44,4,0)</f>
        <v>2.2078068902941995E-2</v>
      </c>
      <c r="K7" s="3">
        <f>VLOOKUP(E7,Weights!$B$1:$E$44,4,0)</f>
        <v>1.9202700708598464E-2</v>
      </c>
      <c r="L7" s="3">
        <f>VLOOKUP(F7,Weights!$B$1:$E$44,4,0)</f>
        <v>9.1188449277851552E-2</v>
      </c>
      <c r="M7" s="3">
        <f>VLOOKUP(G7,Weights!$B$1:$E$44,4,0)</f>
        <v>6.0792299533805015E-2</v>
      </c>
      <c r="N7" s="3">
        <f>VLOOKUP(H7,Weights!$B$1:$E$44,4,0)</f>
        <v>2.02009582065922E-2</v>
      </c>
      <c r="O7" s="3">
        <f>VLOOKUP(I7,Weights!$B$1:$E$44,4,0)</f>
        <v>6.0792299602657744E-2</v>
      </c>
      <c r="P7">
        <f>$C7*J7/SUM($J$7:$O$7)</f>
        <v>279.87902660165275</v>
      </c>
      <c r="Q7">
        <f t="shared" ref="Q7:U7" si="22">$C7*K7/SUM($J$7:$O$7)</f>
        <v>243.42858997641952</v>
      </c>
      <c r="R7">
        <f t="shared" si="22"/>
        <v>1155.9767538273422</v>
      </c>
      <c r="S7">
        <f t="shared" si="22"/>
        <v>770.65116941138831</v>
      </c>
      <c r="T7">
        <f t="shared" si="22"/>
        <v>256.0832898989774</v>
      </c>
      <c r="U7">
        <f t="shared" si="22"/>
        <v>770.6511702842198</v>
      </c>
      <c r="V7" s="3">
        <f>(P7/(VLOOKUP(D7,Loss!$A$1:$B$14,2,0)))^2</f>
        <v>2.8407171259164327E-2</v>
      </c>
      <c r="W7" s="3">
        <f>(Q7/(VLOOKUP(E7,Loss!$E$1:$F$11,2,0)))^2</f>
        <v>1.3791624895372816E-2</v>
      </c>
      <c r="X7" s="9">
        <f>(R7/(VLOOKUP(F7,Loss!$H$1:$I$4,2,0)))^2</f>
        <v>5.5402508389476371E-2</v>
      </c>
      <c r="Y7" s="9">
        <f>(S7/(VLOOKUP(G7,Loss!$L$1:$M$5,2,0)))^2</f>
        <v>1.4023167107854533E-3</v>
      </c>
      <c r="Z7" s="3">
        <f>(T7/(VLOOKUP(H7,Loss!$P$1:$Q$13,2,0)))^2</f>
        <v>1</v>
      </c>
      <c r="AA7" s="3">
        <f>(U7/(VLOOKUP(I7,Loss!$T$1:$U$5,2,0)))^2</f>
        <v>2.4463570973992089E-2</v>
      </c>
      <c r="AB7">
        <f t="shared" si="4"/>
        <v>7.9505714405213581</v>
      </c>
      <c r="AC7">
        <f t="shared" si="5"/>
        <v>3.3572758017642892</v>
      </c>
      <c r="AD7">
        <f t="shared" si="6"/>
        <v>64.044011801958987</v>
      </c>
      <c r="AE7">
        <f t="shared" si="7"/>
        <v>1.0806970130519411</v>
      </c>
      <c r="AF7">
        <f t="shared" si="8"/>
        <v>256.0832898989774</v>
      </c>
      <c r="AG7">
        <f t="shared" si="9"/>
        <v>18.852879600438076</v>
      </c>
      <c r="AH7">
        <f t="shared" si="10"/>
        <v>271.92845516113141</v>
      </c>
      <c r="AI7">
        <f t="shared" si="11"/>
        <v>240.07131417465521</v>
      </c>
      <c r="AJ7">
        <f t="shared" si="12"/>
        <v>1091.9327420253833</v>
      </c>
      <c r="AK7">
        <f t="shared" si="13"/>
        <v>769.57047239833639</v>
      </c>
      <c r="AL7">
        <f t="shared" si="14"/>
        <v>0</v>
      </c>
      <c r="AM7">
        <f t="shared" si="15"/>
        <v>751.79829068378172</v>
      </c>
      <c r="AN7" s="21">
        <f t="shared" si="16"/>
        <v>351.36872555671209</v>
      </c>
      <c r="AO7" s="21">
        <f>VLOOKUP(B7,[1]Incrementality_Agua_Campeche_ab!A$1:B$39,2,0)</f>
        <v>351.40796471987699</v>
      </c>
      <c r="AP7">
        <f t="shared" si="17"/>
        <v>3125.3012744432881</v>
      </c>
      <c r="AQ7" s="3">
        <f t="shared" si="18"/>
        <v>0.10106473307984712</v>
      </c>
      <c r="AR7" s="3">
        <f t="shared" si="19"/>
        <v>0.89893526692015291</v>
      </c>
    </row>
    <row r="8" spans="1:44" x14ac:dyDescent="0.3">
      <c r="A8">
        <v>6</v>
      </c>
      <c r="B8" t="s">
        <v>6</v>
      </c>
      <c r="C8">
        <v>175</v>
      </c>
      <c r="D8" t="s">
        <v>61</v>
      </c>
      <c r="E8" t="s">
        <v>62</v>
      </c>
      <c r="F8" t="s">
        <v>53</v>
      </c>
      <c r="G8" t="s">
        <v>54</v>
      </c>
      <c r="H8" t="s">
        <v>67</v>
      </c>
      <c r="I8" t="s">
        <v>59</v>
      </c>
      <c r="J8" s="3">
        <f>VLOOKUP(D8,Weights!$B$1:$E$44,4,0)</f>
        <v>2.2078068902941995E-2</v>
      </c>
      <c r="K8" s="3">
        <f>VLOOKUP(E8,Weights!$B$1:$E$44,4,0)</f>
        <v>1.9202700708598464E-2</v>
      </c>
      <c r="L8" s="3">
        <f>VLOOKUP(F8,Weights!$B$1:$E$44,4,0)</f>
        <v>7.1271628722148456E-2</v>
      </c>
      <c r="M8" s="3">
        <f>VLOOKUP(G8,Weights!$B$1:$E$44,4,0)</f>
        <v>6.0792299533805015E-2</v>
      </c>
      <c r="N8" s="3">
        <f>VLOOKUP(H8,Weights!$B$1:$E$44,4,0)</f>
        <v>1.6579718155097144E-2</v>
      </c>
      <c r="O8" s="3">
        <f>VLOOKUP(I8,Weights!$B$1:$E$44,4,0)</f>
        <v>1.2896632252995666E-2</v>
      </c>
      <c r="P8">
        <f>$C8*J8/SUM($J$8:$O$8)</f>
        <v>19.049610929754337</v>
      </c>
      <c r="Q8">
        <f t="shared" ref="Q8:U8" si="23">$C8*K8/SUM($J$8:$O$8)</f>
        <v>16.568658196848624</v>
      </c>
      <c r="R8">
        <f t="shared" si="23"/>
        <v>61.495269511814662</v>
      </c>
      <c r="S8">
        <f t="shared" si="23"/>
        <v>52.453394304324952</v>
      </c>
      <c r="T8">
        <f t="shared" si="23"/>
        <v>14.305471260554782</v>
      </c>
      <c r="U8">
        <f t="shared" si="23"/>
        <v>11.127595796702636</v>
      </c>
      <c r="V8" s="3">
        <f>(P8/(VLOOKUP(D8,Loss!$A$1:$B$14,2,0)))^2</f>
        <v>1.3160109413353293E-4</v>
      </c>
      <c r="W8" s="3">
        <f>(Q8/(VLOOKUP(E8,Loss!$E$1:$F$11,2,0)))^2</f>
        <v>6.3892068293311901E-5</v>
      </c>
      <c r="X8" s="9">
        <f>(R8/(VLOOKUP(F8,Loss!$H$1:$I$4,2,0)))^2</f>
        <v>6.0160409858450716E-6</v>
      </c>
      <c r="Y8" s="9">
        <f>(S8/(VLOOKUP(G8,Loss!$L$1:$M$5,2,0)))^2</f>
        <v>6.4964727313905608E-6</v>
      </c>
      <c r="Z8" s="3">
        <f>(T8/(VLOOKUP(H8,Loss!$P$1:$Q$13,2,0)))^2</f>
        <v>1</v>
      </c>
      <c r="AA8" s="3">
        <f>(U8/(VLOOKUP(I8,Loss!$T$1:$U$5,2,0)))^2</f>
        <v>6.7840223511977211E-5</v>
      </c>
      <c r="AB8">
        <f t="shared" si="4"/>
        <v>2.5069496411737782E-3</v>
      </c>
      <c r="AC8">
        <f t="shared" si="5"/>
        <v>1.0586058410415942E-3</v>
      </c>
      <c r="AD8">
        <f t="shared" si="6"/>
        <v>3.6995806181866584E-4</v>
      </c>
      <c r="AE8">
        <f t="shared" si="7"/>
        <v>3.4076204576692398E-4</v>
      </c>
      <c r="AF8">
        <f t="shared" si="8"/>
        <v>14.305471260554782</v>
      </c>
      <c r="AG8">
        <f t="shared" si="9"/>
        <v>7.5489858599924495E-4</v>
      </c>
      <c r="AH8">
        <f t="shared" si="10"/>
        <v>19.047103980113164</v>
      </c>
      <c r="AI8">
        <f t="shared" si="11"/>
        <v>16.567599591007582</v>
      </c>
      <c r="AJ8">
        <f t="shared" si="12"/>
        <v>61.494899553752845</v>
      </c>
      <c r="AK8">
        <f t="shared" si="13"/>
        <v>52.453053542279186</v>
      </c>
      <c r="AL8">
        <f t="shared" si="14"/>
        <v>0</v>
      </c>
      <c r="AM8">
        <f t="shared" si="15"/>
        <v>11.126840898116637</v>
      </c>
      <c r="AN8" s="21">
        <f t="shared" si="16"/>
        <v>14.310502434730582</v>
      </c>
      <c r="AO8" s="21">
        <f>VLOOKUP(B8,[1]Incrementality_Agua_Campeche_ab!A$1:B$39,2,0)</f>
        <v>14.3105285660868</v>
      </c>
      <c r="AP8">
        <f t="shared" si="17"/>
        <v>160.68949756526939</v>
      </c>
      <c r="AQ8" s="3">
        <f t="shared" si="18"/>
        <v>8.1774299627031893E-2</v>
      </c>
      <c r="AR8" s="3">
        <f t="shared" si="19"/>
        <v>0.91822570037296791</v>
      </c>
    </row>
    <row r="9" spans="1:44" x14ac:dyDescent="0.3">
      <c r="A9">
        <v>7</v>
      </c>
      <c r="B9" t="s">
        <v>7</v>
      </c>
      <c r="C9">
        <v>4618.33</v>
      </c>
      <c r="D9" t="s">
        <v>61</v>
      </c>
      <c r="E9" t="s">
        <v>62</v>
      </c>
      <c r="F9" t="s">
        <v>53</v>
      </c>
      <c r="G9" t="s">
        <v>54</v>
      </c>
      <c r="H9" t="s">
        <v>55</v>
      </c>
      <c r="I9" t="s">
        <v>56</v>
      </c>
      <c r="J9" s="3">
        <f>VLOOKUP(D9,Weights!$B$1:$E$44,4,0)</f>
        <v>2.2078068902941995E-2</v>
      </c>
      <c r="K9" s="3">
        <f>VLOOKUP(E9,Weights!$B$1:$E$44,4,0)</f>
        <v>1.9202700708598464E-2</v>
      </c>
      <c r="L9" s="3">
        <f>VLOOKUP(F9,Weights!$B$1:$E$44,4,0)</f>
        <v>7.1271628722148456E-2</v>
      </c>
      <c r="M9" s="3">
        <f>VLOOKUP(G9,Weights!$B$1:$E$44,4,0)</f>
        <v>6.0792299533805015E-2</v>
      </c>
      <c r="N9" s="3">
        <f>VLOOKUP(H9,Weights!$B$1:$E$44,4,0)</f>
        <v>3.8627641793921981E-2</v>
      </c>
      <c r="O9" s="3">
        <f>VLOOKUP(I9,Weights!$B$1:$E$44,4,0)</f>
        <v>3.2042586038615074E-2</v>
      </c>
      <c r="P9">
        <f>$C9*J9/SUM($J$9:$O$9)</f>
        <v>417.85889803260983</v>
      </c>
      <c r="Q9">
        <f t="shared" ref="Q9:U9" si="24">$C9*K9/SUM($J$9:$O$9)</f>
        <v>363.43845979553652</v>
      </c>
      <c r="R9">
        <f t="shared" si="24"/>
        <v>1348.9170801010478</v>
      </c>
      <c r="S9">
        <f t="shared" si="24"/>
        <v>1150.5808503332962</v>
      </c>
      <c r="T9">
        <f t="shared" si="24"/>
        <v>731.08313523995662</v>
      </c>
      <c r="U9">
        <f t="shared" si="24"/>
        <v>606.45157649755345</v>
      </c>
      <c r="V9" s="3">
        <f>(P9/(VLOOKUP(D9,Loss!$A$1:$B$14,2,0)))^2</f>
        <v>6.3320828581268529E-2</v>
      </c>
      <c r="W9" s="3">
        <f>(Q9/(VLOOKUP(E9,Loss!$E$1:$F$11,2,0)))^2</f>
        <v>3.0742135775850141E-2</v>
      </c>
      <c r="X9" s="9">
        <f>(R9/(VLOOKUP(F9,Loss!$H$1:$I$4,2,0)))^2</f>
        <v>2.8946621037667726E-3</v>
      </c>
      <c r="Y9" s="9">
        <f>(S9/(VLOOKUP(G9,Loss!$L$1:$M$5,2,0)))^2</f>
        <v>3.1258253505845966E-3</v>
      </c>
      <c r="Z9" s="3">
        <f>(T9/(VLOOKUP(H9,Loss!$P$1:$Q$13,2,0)))^2</f>
        <v>2.6359394778271455E-2</v>
      </c>
      <c r="AA9" s="3">
        <f>(U9/(VLOOKUP(I9,Loss!$T$1:$U$5,2,0)))^2</f>
        <v>7.4124638984292357E-3</v>
      </c>
      <c r="AB9">
        <f t="shared" si="4"/>
        <v>26.459171653480652</v>
      </c>
      <c r="AC9">
        <f t="shared" si="5"/>
        <v>11.172874477200237</v>
      </c>
      <c r="AD9">
        <f t="shared" si="6"/>
        <v>3.904659152892231</v>
      </c>
      <c r="AE9">
        <f t="shared" si="7"/>
        <v>3.5965147898689986</v>
      </c>
      <c r="AF9">
        <f t="shared" si="8"/>
        <v>19.270908977526435</v>
      </c>
      <c r="AG9">
        <f t="shared" si="9"/>
        <v>4.4953004169336106</v>
      </c>
      <c r="AH9">
        <f t="shared" si="10"/>
        <v>391.39972637912916</v>
      </c>
      <c r="AI9">
        <f t="shared" si="11"/>
        <v>352.26558531833626</v>
      </c>
      <c r="AJ9">
        <f t="shared" si="12"/>
        <v>1345.0124209481555</v>
      </c>
      <c r="AK9">
        <f t="shared" si="13"/>
        <v>1146.9843355434273</v>
      </c>
      <c r="AL9">
        <f t="shared" si="14"/>
        <v>711.81222626243016</v>
      </c>
      <c r="AM9">
        <f t="shared" si="15"/>
        <v>601.95627608061989</v>
      </c>
      <c r="AN9" s="21">
        <f t="shared" si="16"/>
        <v>68.899429467902166</v>
      </c>
      <c r="AO9" s="21">
        <f>VLOOKUP(B9,[1]Incrementality_Agua_Campeche_ab!A$1:B$39,2,0)</f>
        <v>69.397315713443007</v>
      </c>
      <c r="AP9">
        <f t="shared" si="17"/>
        <v>4549.4305705320985</v>
      </c>
      <c r="AQ9" s="3">
        <f t="shared" si="18"/>
        <v>1.4918689107946415E-2</v>
      </c>
      <c r="AR9" s="3">
        <f t="shared" si="19"/>
        <v>0.98508131089205375</v>
      </c>
    </row>
    <row r="10" spans="1:44" x14ac:dyDescent="0.3">
      <c r="A10">
        <v>8</v>
      </c>
      <c r="B10" t="s">
        <v>8</v>
      </c>
      <c r="C10">
        <v>2833.33</v>
      </c>
      <c r="D10" t="s">
        <v>61</v>
      </c>
      <c r="E10" t="s">
        <v>62</v>
      </c>
      <c r="F10" t="s">
        <v>53</v>
      </c>
      <c r="G10" t="s">
        <v>54</v>
      </c>
      <c r="H10" t="s">
        <v>68</v>
      </c>
      <c r="I10" t="s">
        <v>56</v>
      </c>
      <c r="J10" s="3">
        <f>VLOOKUP(D10,Weights!$B$1:$E$44,4,0)</f>
        <v>2.2078068902941995E-2</v>
      </c>
      <c r="K10" s="3">
        <f>VLOOKUP(E10,Weights!$B$1:$E$44,4,0)</f>
        <v>1.9202700708598464E-2</v>
      </c>
      <c r="L10" s="3">
        <f>VLOOKUP(F10,Weights!$B$1:$E$44,4,0)</f>
        <v>7.1271628722148456E-2</v>
      </c>
      <c r="M10" s="3">
        <f>VLOOKUP(G10,Weights!$B$1:$E$44,4,0)</f>
        <v>6.0792299533805015E-2</v>
      </c>
      <c r="N10" s="3">
        <f>VLOOKUP(H10,Weights!$B$1:$E$44,4,0)</f>
        <v>3.7575535210561388E-2</v>
      </c>
      <c r="O10" s="3">
        <f>VLOOKUP(I10,Weights!$B$1:$E$44,4,0)</f>
        <v>3.2042586038615074E-2</v>
      </c>
      <c r="P10">
        <f>$C10*J10/SUM($J$10:$O$10)</f>
        <v>257.46513475682912</v>
      </c>
      <c r="Q10">
        <f t="shared" ref="Q10:U10" si="25">$C10*K10/SUM($J$10:$O$10)</f>
        <v>223.9338026966457</v>
      </c>
      <c r="R10">
        <f t="shared" si="25"/>
        <v>831.13969677128046</v>
      </c>
      <c r="S10">
        <f t="shared" si="25"/>
        <v>708.93417628400221</v>
      </c>
      <c r="T10">
        <f t="shared" si="25"/>
        <v>438.19005543813716</v>
      </c>
      <c r="U10">
        <f t="shared" si="25"/>
        <v>373.66713405310526</v>
      </c>
      <c r="V10" s="3">
        <f>(P10/(VLOOKUP(D10,Loss!$A$1:$B$14,2,0)))^2</f>
        <v>2.4039428160146082E-2</v>
      </c>
      <c r="W10" s="3">
        <f>(Q10/(VLOOKUP(E10,Loss!$E$1:$F$11,2,0)))^2</f>
        <v>1.1671094346538969E-2</v>
      </c>
      <c r="X10" s="9">
        <f>(R10/(VLOOKUP(F10,Loss!$H$1:$I$4,2,0)))^2</f>
        <v>1.0989436375124044E-3</v>
      </c>
      <c r="Y10" s="9">
        <f>(S10/(VLOOKUP(G10,Loss!$L$1:$M$5,2,0)))^2</f>
        <v>1.1867035798512995E-3</v>
      </c>
      <c r="Z10" s="3">
        <f>(T10/(VLOOKUP(H10,Loss!$P$1:$Q$13,2,0)))^2</f>
        <v>1.3456557880199527E-2</v>
      </c>
      <c r="AA10" s="3">
        <f>(U10/(VLOOKUP(I10,Loss!$T$1:$U$5,2,0)))^2</f>
        <v>2.8141039428640426E-3</v>
      </c>
      <c r="AB10">
        <f t="shared" si="4"/>
        <v>6.1893146107291237</v>
      </c>
      <c r="AC10">
        <f t="shared" si="5"/>
        <v>2.6135525386517946</v>
      </c>
      <c r="AD10">
        <f t="shared" si="6"/>
        <v>0.91337568165078775</v>
      </c>
      <c r="AE10">
        <f t="shared" si="7"/>
        <v>0.84129472487515766</v>
      </c>
      <c r="AF10">
        <f t="shared" si="8"/>
        <v>5.8965298435311322</v>
      </c>
      <c r="AG10">
        <f t="shared" si="9"/>
        <v>1.0515381552575502</v>
      </c>
      <c r="AH10">
        <f t="shared" si="10"/>
        <v>251.27582014609999</v>
      </c>
      <c r="AI10">
        <f t="shared" si="11"/>
        <v>221.32025015799391</v>
      </c>
      <c r="AJ10">
        <f t="shared" si="12"/>
        <v>830.22632108962966</v>
      </c>
      <c r="AK10">
        <f t="shared" si="13"/>
        <v>708.09288155912702</v>
      </c>
      <c r="AL10">
        <f t="shared" si="14"/>
        <v>432.29352559460602</v>
      </c>
      <c r="AM10">
        <f t="shared" si="15"/>
        <v>372.6155958978477</v>
      </c>
      <c r="AN10" s="21">
        <f t="shared" si="16"/>
        <v>17.505605554695546</v>
      </c>
      <c r="AO10" s="21">
        <f>VLOOKUP(B10,[1]Incrementality_Agua_Campeche_ab!A$1:B$39,2,0)</f>
        <v>17.526736306962299</v>
      </c>
      <c r="AP10">
        <f t="shared" si="17"/>
        <v>2815.8243944453043</v>
      </c>
      <c r="AQ10" s="3">
        <f t="shared" si="18"/>
        <v>6.178456288076414E-3</v>
      </c>
      <c r="AR10" s="3">
        <f t="shared" si="19"/>
        <v>0.99382154371192355</v>
      </c>
    </row>
    <row r="11" spans="1:44" x14ac:dyDescent="0.3">
      <c r="A11">
        <v>9</v>
      </c>
      <c r="B11" t="s">
        <v>9</v>
      </c>
      <c r="C11">
        <v>558.33000000000004</v>
      </c>
      <c r="D11" t="s">
        <v>61</v>
      </c>
      <c r="E11" t="s">
        <v>62</v>
      </c>
      <c r="F11" t="s">
        <v>53</v>
      </c>
      <c r="G11" t="s">
        <v>54</v>
      </c>
      <c r="H11" t="s">
        <v>69</v>
      </c>
      <c r="I11" t="s">
        <v>59</v>
      </c>
      <c r="J11" s="3">
        <f>VLOOKUP(D11,Weights!$B$1:$E$44,4,0)</f>
        <v>2.2078068902941995E-2</v>
      </c>
      <c r="K11" s="3">
        <f>VLOOKUP(E11,Weights!$B$1:$E$44,4,0)</f>
        <v>1.9202700708598464E-2</v>
      </c>
      <c r="L11" s="3">
        <f>VLOOKUP(F11,Weights!$B$1:$E$44,4,0)</f>
        <v>7.1271628722148456E-2</v>
      </c>
      <c r="M11" s="3">
        <f>VLOOKUP(G11,Weights!$B$1:$E$44,4,0)</f>
        <v>6.0792299533805015E-2</v>
      </c>
      <c r="N11" s="3">
        <f>VLOOKUP(H11,Weights!$B$1:$E$44,4,0)</f>
        <v>1.7157106473387425E-2</v>
      </c>
      <c r="O11" s="3">
        <f>VLOOKUP(I11,Weights!$B$1:$E$44,4,0)</f>
        <v>1.2896632252995666E-2</v>
      </c>
      <c r="P11">
        <f>$C11*J11/SUM($J$11:$O$11)</f>
        <v>60.604439331028196</v>
      </c>
      <c r="Q11">
        <f t="shared" ref="Q11:U11" si="26">$C11*K11/SUM($J$11:$O$11)</f>
        <v>52.711535379395016</v>
      </c>
      <c r="R11">
        <f t="shared" si="26"/>
        <v>195.64107340653499</v>
      </c>
      <c r="S11">
        <f t="shared" si="26"/>
        <v>166.87524824235118</v>
      </c>
      <c r="T11">
        <f t="shared" si="26"/>
        <v>47.096366214521687</v>
      </c>
      <c r="U11">
        <f t="shared" si="26"/>
        <v>35.401337426168951</v>
      </c>
      <c r="V11" s="3">
        <f>(P11/(VLOOKUP(D11,Loss!$A$1:$B$14,2,0)))^2</f>
        <v>1.3319752513262866E-3</v>
      </c>
      <c r="W11" s="3">
        <f>(Q11/(VLOOKUP(E11,Loss!$E$1:$F$11,2,0)))^2</f>
        <v>6.4667132354073362E-4</v>
      </c>
      <c r="X11" s="9">
        <f>(R11/(VLOOKUP(F11,Loss!$H$1:$I$4,2,0)))^2</f>
        <v>6.0890205790989719E-5</v>
      </c>
      <c r="Y11" s="9">
        <f>(S11/(VLOOKUP(G11,Loss!$L$1:$M$5,2,0)))^2</f>
        <v>6.5752803622955768E-5</v>
      </c>
      <c r="Z11" s="3">
        <f>(T11/(VLOOKUP(H11,Loss!$P$1:$Q$13,2,0)))^2</f>
        <v>3.3241265925716308E-2</v>
      </c>
      <c r="AA11" s="3">
        <f>(U11/(VLOOKUP(I11,Loss!$T$1:$U$5,2,0)))^2</f>
        <v>6.8663181987460814E-4</v>
      </c>
      <c r="AB11">
        <f t="shared" si="4"/>
        <v>8.0723613309434977E-2</v>
      </c>
      <c r="AC11">
        <f t="shared" si="5"/>
        <v>3.4087038349657581E-2</v>
      </c>
      <c r="AD11">
        <f t="shared" si="6"/>
        <v>1.1912625220894041E-2</v>
      </c>
      <c r="AE11">
        <f t="shared" si="7"/>
        <v>1.0972515427211312E-2</v>
      </c>
      <c r="AF11">
        <f t="shared" si="8"/>
        <v>1.5655428334718364</v>
      </c>
      <c r="AG11">
        <f t="shared" si="9"/>
        <v>2.4307684742925464E-2</v>
      </c>
      <c r="AH11">
        <f t="shared" si="10"/>
        <v>60.523715717718758</v>
      </c>
      <c r="AI11">
        <f t="shared" si="11"/>
        <v>52.677448341045356</v>
      </c>
      <c r="AJ11">
        <f t="shared" si="12"/>
        <v>195.62916078131408</v>
      </c>
      <c r="AK11">
        <f t="shared" si="13"/>
        <v>166.86427572692398</v>
      </c>
      <c r="AL11">
        <f t="shared" si="14"/>
        <v>45.530823381049849</v>
      </c>
      <c r="AM11">
        <f t="shared" si="15"/>
        <v>35.377029741426028</v>
      </c>
      <c r="AN11" s="21">
        <f t="shared" si="16"/>
        <v>1.7275463105219599</v>
      </c>
      <c r="AO11" s="21">
        <f>VLOOKUP(B11,[1]Incrementality_Agua_Campeche_ab!A$1:B$39,2,0)</f>
        <v>1.72839364310774</v>
      </c>
      <c r="AP11">
        <f t="shared" si="17"/>
        <v>556.60245368947801</v>
      </c>
      <c r="AQ11" s="3">
        <f t="shared" si="18"/>
        <v>3.0941312673901811E-3</v>
      </c>
      <c r="AR11" s="3">
        <f t="shared" si="19"/>
        <v>0.99690586873260967</v>
      </c>
    </row>
    <row r="12" spans="1:44" x14ac:dyDescent="0.3">
      <c r="A12">
        <v>10</v>
      </c>
      <c r="B12" t="s">
        <v>10</v>
      </c>
      <c r="C12">
        <v>4008.33</v>
      </c>
      <c r="D12" t="s">
        <v>61</v>
      </c>
      <c r="E12" t="s">
        <v>62</v>
      </c>
      <c r="F12" t="s">
        <v>53</v>
      </c>
      <c r="G12" t="s">
        <v>54</v>
      </c>
      <c r="H12" t="s">
        <v>70</v>
      </c>
      <c r="I12" t="s">
        <v>59</v>
      </c>
      <c r="J12" s="3">
        <f>VLOOKUP(D12,Weights!$B$1:$E$44,4,0)</f>
        <v>2.2078068902941995E-2</v>
      </c>
      <c r="K12" s="3">
        <f>VLOOKUP(E12,Weights!$B$1:$E$44,4,0)</f>
        <v>1.9202700708598464E-2</v>
      </c>
      <c r="L12" s="3">
        <f>VLOOKUP(F12,Weights!$B$1:$E$44,4,0)</f>
        <v>7.1271628722148456E-2</v>
      </c>
      <c r="M12" s="3">
        <f>VLOOKUP(G12,Weights!$B$1:$E$44,4,0)</f>
        <v>6.0792299533805015E-2</v>
      </c>
      <c r="N12" s="3">
        <f>VLOOKUP(H12,Weights!$B$1:$E$44,4,0)</f>
        <v>3.2121859110502776E-2</v>
      </c>
      <c r="O12" s="3">
        <f>VLOOKUP(I12,Weights!$B$1:$E$44,4,0)</f>
        <v>1.2896632252995666E-2</v>
      </c>
      <c r="P12">
        <f>$C12*J12/SUM($J$12:$O$12)</f>
        <v>405.27062385095985</v>
      </c>
      <c r="Q12">
        <f t="shared" ref="Q12:U12" si="27">$C12*K12/SUM($J$12:$O$12)</f>
        <v>352.48963711495378</v>
      </c>
      <c r="R12">
        <f t="shared" si="27"/>
        <v>1308.280065710373</v>
      </c>
      <c r="S12">
        <f t="shared" si="27"/>
        <v>1115.9188453350894</v>
      </c>
      <c r="T12">
        <f t="shared" si="27"/>
        <v>589.63698039874259</v>
      </c>
      <c r="U12">
        <f t="shared" si="27"/>
        <v>236.73384758988109</v>
      </c>
      <c r="V12" s="3">
        <f>(P12/(VLOOKUP(D12,Loss!$A$1:$B$14,2,0)))^2</f>
        <v>5.9563132502092726E-2</v>
      </c>
      <c r="W12" s="3">
        <f>(Q12/(VLOOKUP(E12,Loss!$E$1:$F$11,2,0)))^2</f>
        <v>2.8917781836417095E-2</v>
      </c>
      <c r="X12" s="9">
        <f>(R12/(VLOOKUP(F12,Loss!$H$1:$I$4,2,0)))^2</f>
        <v>2.7228819694638424E-3</v>
      </c>
      <c r="Y12" s="9">
        <f>(S12/(VLOOKUP(G12,Loss!$L$1:$M$5,2,0)))^2</f>
        <v>2.9403271199509762E-3</v>
      </c>
      <c r="Z12" s="3">
        <f>(T12/(VLOOKUP(H12,Loss!$P$1:$Q$13,2,0)))^2</f>
        <v>8.4349731116315968E-2</v>
      </c>
      <c r="AA12" s="3">
        <f>(U12/(VLOOKUP(I12,Loss!$T$1:$U$5,2,0)))^2</f>
        <v>3.0704731207746586E-2</v>
      </c>
      <c r="AB12">
        <f t="shared" si="4"/>
        <v>24.139187867640501</v>
      </c>
      <c r="AC12">
        <f t="shared" si="5"/>
        <v>10.193218425688064</v>
      </c>
      <c r="AD12">
        <f t="shared" si="6"/>
        <v>3.5622922019317458</v>
      </c>
      <c r="AE12">
        <f t="shared" si="7"/>
        <v>3.2811664446031421</v>
      </c>
      <c r="AF12">
        <f t="shared" si="8"/>
        <v>49.735720752870407</v>
      </c>
      <c r="AG12">
        <f t="shared" si="9"/>
        <v>7.2688491580229462</v>
      </c>
      <c r="AH12">
        <f t="shared" si="10"/>
        <v>381.13143598331936</v>
      </c>
      <c r="AI12">
        <f t="shared" si="11"/>
        <v>342.29641868926569</v>
      </c>
      <c r="AJ12">
        <f t="shared" si="12"/>
        <v>1304.7177735084413</v>
      </c>
      <c r="AK12">
        <f t="shared" si="13"/>
        <v>1112.6376788904863</v>
      </c>
      <c r="AL12">
        <f t="shared" si="14"/>
        <v>539.90125964587219</v>
      </c>
      <c r="AM12">
        <f t="shared" si="15"/>
        <v>229.46499843185813</v>
      </c>
      <c r="AN12" s="21">
        <f t="shared" si="16"/>
        <v>98.180434850756811</v>
      </c>
      <c r="AO12" s="21">
        <f>VLOOKUP(B12,[1]Incrementality_Agua_Campeche_ab!A$1:B$39,2,0)</f>
        <v>98.990332982595802</v>
      </c>
      <c r="AP12">
        <f t="shared" si="17"/>
        <v>3910.1495651492428</v>
      </c>
      <c r="AQ12" s="3">
        <f t="shared" si="18"/>
        <v>2.4494099749959912E-2</v>
      </c>
      <c r="AR12" s="3">
        <f t="shared" si="19"/>
        <v>0.97550590025004003</v>
      </c>
    </row>
    <row r="13" spans="1:44" x14ac:dyDescent="0.3">
      <c r="A13">
        <v>11</v>
      </c>
      <c r="B13" t="s">
        <v>11</v>
      </c>
      <c r="C13">
        <v>772</v>
      </c>
      <c r="D13" t="s">
        <v>71</v>
      </c>
      <c r="E13" t="s">
        <v>72</v>
      </c>
      <c r="F13" t="s">
        <v>53</v>
      </c>
      <c r="G13" t="s">
        <v>54</v>
      </c>
      <c r="H13" t="s">
        <v>60</v>
      </c>
      <c r="I13" t="s">
        <v>59</v>
      </c>
      <c r="J13" s="3">
        <f>VLOOKUP(D13,Weights!$B$1:$E$44,4,0)</f>
        <v>1.3239985071521252E-2</v>
      </c>
      <c r="K13" s="3">
        <f>VLOOKUP(E13,Weights!$B$1:$E$44,4,0)</f>
        <v>1.5153594249742438E-2</v>
      </c>
      <c r="L13" s="3">
        <f>VLOOKUP(F13,Weights!$B$1:$E$44,4,0)</f>
        <v>7.1271628722148456E-2</v>
      </c>
      <c r="M13" s="3">
        <f>VLOOKUP(G13,Weights!$B$1:$E$44,4,0)</f>
        <v>6.0792299533805015E-2</v>
      </c>
      <c r="N13" s="3">
        <f>VLOOKUP(H13,Weights!$B$1:$E$44,4,0)</f>
        <v>3.3205658664376927E-2</v>
      </c>
      <c r="O13" s="3">
        <f>VLOOKUP(I13,Weights!$B$1:$E$44,4,0)</f>
        <v>1.2896632252995666E-2</v>
      </c>
      <c r="P13">
        <f>$C13*J13/SUM($J$13:$O$13)</f>
        <v>49.483338721799363</v>
      </c>
      <c r="Q13">
        <f t="shared" ref="Q13:U13" si="28">$C13*K13/SUM($J$13:$O$13)</f>
        <v>56.635293247091219</v>
      </c>
      <c r="R13">
        <f t="shared" si="28"/>
        <v>266.37176146809492</v>
      </c>
      <c r="S13">
        <f t="shared" si="28"/>
        <v>227.20614360652908</v>
      </c>
      <c r="T13">
        <f t="shared" si="28"/>
        <v>124.10337672541067</v>
      </c>
      <c r="U13">
        <f t="shared" si="28"/>
        <v>48.200086231074771</v>
      </c>
      <c r="V13" s="3">
        <f>(P13/(VLOOKUP(D13,Loss!$A$1:$B$14,2,0)))^2</f>
        <v>1</v>
      </c>
      <c r="W13" s="3">
        <f>(Q13/(VLOOKUP(E13,Loss!$E$1:$F$11,2,0)))^2</f>
        <v>1.5714808116622556E-2</v>
      </c>
      <c r="X13" s="9">
        <f>(R13/(VLOOKUP(F13,Loss!$H$1:$I$4,2,0)))^2</f>
        <v>1.128765516022819E-4</v>
      </c>
      <c r="Y13" s="9">
        <f>(S13/(VLOOKUP(G13,Loss!$L$1:$M$5,2,0)))^2</f>
        <v>1.2189069875404399E-4</v>
      </c>
      <c r="Z13" s="3">
        <f>(T13/(VLOOKUP(H13,Loss!$P$1:$Q$13,2,0)))^2</f>
        <v>9.1432191206404605E-3</v>
      </c>
      <c r="AA13" s="3">
        <f>(U13/(VLOOKUP(I13,Loss!$T$1:$U$5,2,0)))^2</f>
        <v>1.2728587634255246E-3</v>
      </c>
      <c r="AB13">
        <f t="shared" si="4"/>
        <v>49.483338721799363</v>
      </c>
      <c r="AC13">
        <f t="shared" si="5"/>
        <v>0.89001276600668766</v>
      </c>
      <c r="AD13">
        <f t="shared" si="6"/>
        <v>3.006712587874414E-2</v>
      </c>
      <c r="AE13">
        <f t="shared" si="7"/>
        <v>2.7694315605411496E-2</v>
      </c>
      <c r="AF13">
        <f t="shared" si="8"/>
        <v>1.1347043670118211</v>
      </c>
      <c r="AG13">
        <f t="shared" si="9"/>
        <v>6.1351902157089487E-2</v>
      </c>
      <c r="AH13">
        <f t="shared" si="10"/>
        <v>0</v>
      </c>
      <c r="AI13">
        <f t="shared" si="11"/>
        <v>55.745280481084535</v>
      </c>
      <c r="AJ13">
        <f t="shared" si="12"/>
        <v>266.34169434221616</v>
      </c>
      <c r="AK13">
        <f t="shared" si="13"/>
        <v>227.17844929092368</v>
      </c>
      <c r="AL13">
        <f t="shared" si="14"/>
        <v>122.96867235839885</v>
      </c>
      <c r="AM13">
        <f t="shared" si="15"/>
        <v>48.138734328917678</v>
      </c>
      <c r="AN13" s="21">
        <f t="shared" si="16"/>
        <v>51.627169198459114</v>
      </c>
      <c r="AO13" s="21">
        <f>VLOOKUP(B13,[1]Incrementality_Agua_Campeche_ab!A$1:B$39,2,0)</f>
        <v>51.647942972897198</v>
      </c>
      <c r="AP13">
        <f t="shared" si="17"/>
        <v>720.37283080154089</v>
      </c>
      <c r="AQ13" s="3">
        <f t="shared" si="18"/>
        <v>6.6874571500594712E-2</v>
      </c>
      <c r="AR13" s="3">
        <f t="shared" si="19"/>
        <v>0.93312542849940527</v>
      </c>
    </row>
    <row r="14" spans="1:44" x14ac:dyDescent="0.3">
      <c r="A14">
        <v>12</v>
      </c>
      <c r="B14" t="s">
        <v>12</v>
      </c>
      <c r="C14">
        <v>4120</v>
      </c>
      <c r="D14" t="s">
        <v>73</v>
      </c>
      <c r="E14" t="s">
        <v>72</v>
      </c>
      <c r="F14" t="s">
        <v>53</v>
      </c>
      <c r="G14" t="s">
        <v>54</v>
      </c>
      <c r="H14" t="s">
        <v>68</v>
      </c>
      <c r="I14" t="s">
        <v>56</v>
      </c>
      <c r="J14" s="3">
        <f>VLOOKUP(D14,Weights!$B$1:$E$44,4,0)</f>
        <v>1.4343966249365344E-2</v>
      </c>
      <c r="K14" s="3">
        <f>VLOOKUP(E14,Weights!$B$1:$E$44,4,0)</f>
        <v>1.5153594249742438E-2</v>
      </c>
      <c r="L14" s="3">
        <f>VLOOKUP(F14,Weights!$B$1:$E$44,4,0)</f>
        <v>7.1271628722148456E-2</v>
      </c>
      <c r="M14" s="3">
        <f>VLOOKUP(G14,Weights!$B$1:$E$44,4,0)</f>
        <v>6.0792299533805015E-2</v>
      </c>
      <c r="N14" s="3">
        <f>VLOOKUP(H14,Weights!$B$1:$E$44,4,0)</f>
        <v>3.7575535210561388E-2</v>
      </c>
      <c r="O14" s="3">
        <f>VLOOKUP(I14,Weights!$B$1:$E$44,4,0)</f>
        <v>3.2042586038615074E-2</v>
      </c>
      <c r="P14">
        <f>$C14*J14/SUM($J$14:$O$14)</f>
        <v>255.63301601859229</v>
      </c>
      <c r="Q14">
        <f t="shared" ref="Q14:U14" si="29">$C14*K14/SUM($J$14:$O$14)</f>
        <v>270.06191552877175</v>
      </c>
      <c r="R14">
        <f t="shared" si="29"/>
        <v>1270.1773756339021</v>
      </c>
      <c r="S14">
        <f t="shared" si="29"/>
        <v>1083.418533644405</v>
      </c>
      <c r="T14">
        <f t="shared" si="29"/>
        <v>669.6576963023474</v>
      </c>
      <c r="U14">
        <f t="shared" si="29"/>
        <v>571.05146287198136</v>
      </c>
      <c r="V14" s="3">
        <f>(P14/(VLOOKUP(D14,Loss!$A$1:$B$14,2,0)))^2</f>
        <v>0.46709102154641835</v>
      </c>
      <c r="W14" s="3">
        <f>(Q14/(VLOOKUP(E14,Loss!$E$1:$F$11,2,0)))^2</f>
        <v>0.35732340425322201</v>
      </c>
      <c r="X14" s="9">
        <f>(R14/(VLOOKUP(F14,Loss!$H$1:$I$4,2,0)))^2</f>
        <v>2.5665877292022792E-3</v>
      </c>
      <c r="Y14" s="9">
        <f>(S14/(VLOOKUP(G14,Loss!$L$1:$M$5,2,0)))^2</f>
        <v>2.7715514629496943E-3</v>
      </c>
      <c r="Z14" s="3">
        <f>(T14/(VLOOKUP(H14,Loss!$P$1:$Q$13,2,0)))^2</f>
        <v>3.1427850486308966E-2</v>
      </c>
      <c r="AA14" s="3">
        <f>(U14/(VLOOKUP(I14,Loss!$T$1:$U$5,2,0)))^2</f>
        <v>6.572352213443774E-3</v>
      </c>
      <c r="AB14">
        <f t="shared" si="4"/>
        <v>119.4038865931162</v>
      </c>
      <c r="AC14">
        <f t="shared" si="5"/>
        <v>96.499443015886797</v>
      </c>
      <c r="AD14">
        <f t="shared" si="6"/>
        <v>3.2600216662123271</v>
      </c>
      <c r="AE14">
        <f t="shared" si="7"/>
        <v>3.0027502219089635</v>
      </c>
      <c r="AF14">
        <f t="shared" si="8"/>
        <v>21.045901956396271</v>
      </c>
      <c r="AG14">
        <f t="shared" si="9"/>
        <v>3.7531513459969719</v>
      </c>
      <c r="AH14">
        <f t="shared" si="10"/>
        <v>136.22912942547609</v>
      </c>
      <c r="AI14">
        <f t="shared" si="11"/>
        <v>173.56247251288494</v>
      </c>
      <c r="AJ14">
        <f t="shared" si="12"/>
        <v>1266.9173539676897</v>
      </c>
      <c r="AK14">
        <f t="shared" si="13"/>
        <v>1080.4157834224961</v>
      </c>
      <c r="AL14">
        <f t="shared" si="14"/>
        <v>648.61179434595113</v>
      </c>
      <c r="AM14">
        <f t="shared" si="15"/>
        <v>567.29831152598433</v>
      </c>
      <c r="AN14" s="21">
        <f t="shared" si="16"/>
        <v>246.96515479951753</v>
      </c>
      <c r="AO14" s="21">
        <f>VLOOKUP(B14,[1]Incrementality_Agua_Campeche_ab!A$1:B$39,2,0)</f>
        <v>247.04057141101501</v>
      </c>
      <c r="AP14">
        <f t="shared" si="17"/>
        <v>3873.0348452004823</v>
      </c>
      <c r="AQ14" s="3">
        <f t="shared" si="18"/>
        <v>5.9942998737746972E-2</v>
      </c>
      <c r="AR14" s="3">
        <f t="shared" si="19"/>
        <v>0.940057001262253</v>
      </c>
    </row>
    <row r="15" spans="1:44" x14ac:dyDescent="0.3">
      <c r="A15">
        <v>13</v>
      </c>
      <c r="B15" t="s">
        <v>13</v>
      </c>
      <c r="C15">
        <v>355</v>
      </c>
      <c r="D15" t="s">
        <v>73</v>
      </c>
      <c r="E15" t="s">
        <v>72</v>
      </c>
      <c r="F15" t="s">
        <v>53</v>
      </c>
      <c r="G15" t="s">
        <v>54</v>
      </c>
      <c r="H15" t="s">
        <v>60</v>
      </c>
      <c r="I15" t="s">
        <v>56</v>
      </c>
      <c r="J15" s="3">
        <f>VLOOKUP(D15,Weights!$B$1:$E$44,4,0)</f>
        <v>1.4343966249365344E-2</v>
      </c>
      <c r="K15" s="3">
        <f>VLOOKUP(E15,Weights!$B$1:$E$44,4,0)</f>
        <v>1.5153594249742438E-2</v>
      </c>
      <c r="L15" s="3">
        <f>VLOOKUP(F15,Weights!$B$1:$E$44,4,0)</f>
        <v>7.1271628722148456E-2</v>
      </c>
      <c r="M15" s="3">
        <f>VLOOKUP(G15,Weights!$B$1:$E$44,4,0)</f>
        <v>6.0792299533805015E-2</v>
      </c>
      <c r="N15" s="3">
        <f>VLOOKUP(H15,Weights!$B$1:$E$44,4,0)</f>
        <v>3.3205658664376927E-2</v>
      </c>
      <c r="O15" s="3">
        <f>VLOOKUP(I15,Weights!$B$1:$E$44,4,0)</f>
        <v>3.2042586038615074E-2</v>
      </c>
      <c r="P15">
        <f>$C15*J15/SUM($J$15:$O$15)</f>
        <v>22.451011871880024</v>
      </c>
      <c r="Q15">
        <f t="shared" ref="Q15:U15" si="30">$C15*K15/SUM($J$15:$O$15)</f>
        <v>23.71823235555042</v>
      </c>
      <c r="R15">
        <f t="shared" si="30"/>
        <v>111.55353789541846</v>
      </c>
      <c r="S15">
        <f t="shared" si="30"/>
        <v>95.151411738209532</v>
      </c>
      <c r="T15">
        <f t="shared" si="30"/>
        <v>51.97311705334689</v>
      </c>
      <c r="U15">
        <f t="shared" si="30"/>
        <v>50.152689085594702</v>
      </c>
      <c r="V15" s="3">
        <f>(P15/(VLOOKUP(D15,Loss!$A$1:$B$14,2,0)))^2</f>
        <v>3.6027943288650869E-3</v>
      </c>
      <c r="W15" s="3">
        <f>(Q15/(VLOOKUP(E15,Loss!$E$1:$F$11,2,0)))^2</f>
        <v>2.756128195639787E-3</v>
      </c>
      <c r="X15" s="9">
        <f>(R15/(VLOOKUP(F15,Loss!$H$1:$I$4,2,0)))^2</f>
        <v>1.9796757567059683E-5</v>
      </c>
      <c r="Y15" s="9">
        <f>(S15/(VLOOKUP(G15,Loss!$L$1:$M$5,2,0)))^2</f>
        <v>2.1377696064064845E-5</v>
      </c>
      <c r="Z15" s="3">
        <f>(T15/(VLOOKUP(H15,Loss!$P$1:$Q$13,2,0)))^2</f>
        <v>1.6035756739946744E-3</v>
      </c>
      <c r="AA15" s="3">
        <f>(U15/(VLOOKUP(I15,Loss!$T$1:$U$5,2,0)))^2</f>
        <v>5.0694259126421654E-5</v>
      </c>
      <c r="AB15">
        <f t="shared" si="4"/>
        <v>8.0886378249292096E-2</v>
      </c>
      <c r="AC15">
        <f t="shared" si="5"/>
        <v>6.5370488945868388E-2</v>
      </c>
      <c r="AD15">
        <f t="shared" si="6"/>
        <v>2.2083983454634047E-3</v>
      </c>
      <c r="AE15">
        <f t="shared" si="7"/>
        <v>2.0341179602061353E-3</v>
      </c>
      <c r="AF15">
        <f t="shared" si="8"/>
        <v>8.3342826208424842E-2</v>
      </c>
      <c r="AG15">
        <f t="shared" si="9"/>
        <v>2.5424534163919969E-3</v>
      </c>
      <c r="AH15">
        <f t="shared" si="10"/>
        <v>22.370125493630731</v>
      </c>
      <c r="AI15">
        <f t="shared" si="11"/>
        <v>23.652861866604553</v>
      </c>
      <c r="AJ15">
        <f t="shared" si="12"/>
        <v>111.551329497073</v>
      </c>
      <c r="AK15">
        <f t="shared" si="13"/>
        <v>95.149377620249325</v>
      </c>
      <c r="AL15">
        <f t="shared" si="14"/>
        <v>51.889774227138467</v>
      </c>
      <c r="AM15">
        <f t="shared" si="15"/>
        <v>50.150146632178313</v>
      </c>
      <c r="AN15" s="21">
        <f t="shared" si="16"/>
        <v>0.23638466312564688</v>
      </c>
      <c r="AO15" s="21">
        <f>VLOOKUP(B15,[1]Incrementality_Agua_Campeche_ab!A$1:B$39,2,0)</f>
        <v>0.23780450206624101</v>
      </c>
      <c r="AP15">
        <f t="shared" si="17"/>
        <v>354.76361533687435</v>
      </c>
      <c r="AQ15" s="3">
        <f t="shared" si="18"/>
        <v>6.6587229049477989E-4</v>
      </c>
      <c r="AR15" s="3">
        <f t="shared" si="19"/>
        <v>0.99933412770950525</v>
      </c>
    </row>
    <row r="16" spans="1:44" x14ac:dyDescent="0.3">
      <c r="A16">
        <v>14</v>
      </c>
      <c r="B16" t="s">
        <v>14</v>
      </c>
      <c r="C16">
        <v>1510</v>
      </c>
      <c r="D16" t="s">
        <v>73</v>
      </c>
      <c r="E16" t="s">
        <v>72</v>
      </c>
      <c r="F16" t="s">
        <v>53</v>
      </c>
      <c r="G16" t="s">
        <v>54</v>
      </c>
      <c r="H16" t="s">
        <v>70</v>
      </c>
      <c r="I16" t="s">
        <v>56</v>
      </c>
      <c r="J16" s="3">
        <f>VLOOKUP(D16,Weights!$B$1:$E$44,4,0)</f>
        <v>1.4343966249365344E-2</v>
      </c>
      <c r="K16" s="3">
        <f>VLOOKUP(E16,Weights!$B$1:$E$44,4,0)</f>
        <v>1.5153594249742438E-2</v>
      </c>
      <c r="L16" s="3">
        <f>VLOOKUP(F16,Weights!$B$1:$E$44,4,0)</f>
        <v>7.1271628722148456E-2</v>
      </c>
      <c r="M16" s="3">
        <f>VLOOKUP(G16,Weights!$B$1:$E$44,4,0)</f>
        <v>6.0792299533805015E-2</v>
      </c>
      <c r="N16" s="3">
        <f>VLOOKUP(H16,Weights!$B$1:$E$44,4,0)</f>
        <v>3.2121859110502776E-2</v>
      </c>
      <c r="O16" s="3">
        <f>VLOOKUP(I16,Weights!$B$1:$E$44,4,0)</f>
        <v>3.2042586038615074E-2</v>
      </c>
      <c r="P16">
        <f>$C16*J16/SUM($J$16:$O$16)</f>
        <v>95.954366704430612</v>
      </c>
      <c r="Q16">
        <f t="shared" ref="Q16:U16" si="31">$C16*K16/SUM($J$16:$O$16)</f>
        <v>101.37039604330305</v>
      </c>
      <c r="R16">
        <f t="shared" si="31"/>
        <v>476.77357009464868</v>
      </c>
      <c r="S16">
        <f t="shared" si="31"/>
        <v>406.67180198715329</v>
      </c>
      <c r="T16">
        <f t="shared" si="31"/>
        <v>214.88008231012211</v>
      </c>
      <c r="U16">
        <f t="shared" si="31"/>
        <v>214.34978286034229</v>
      </c>
      <c r="V16" s="3">
        <f>(P16/(VLOOKUP(D16,Loss!$A$1:$B$14,2,0)))^2</f>
        <v>6.5810792145633318E-2</v>
      </c>
      <c r="W16" s="3">
        <f>(Q16/(VLOOKUP(E16,Loss!$E$1:$F$11,2,0)))^2</f>
        <v>5.0345083080861497E-2</v>
      </c>
      <c r="X16" s="9">
        <f>(R16/(VLOOKUP(F16,Loss!$H$1:$I$4,2,0)))^2</f>
        <v>3.6161939274886791E-4</v>
      </c>
      <c r="Y16" s="9">
        <f>(S16/(VLOOKUP(G16,Loss!$L$1:$M$5,2,0)))^2</f>
        <v>3.9049775918457031E-4</v>
      </c>
      <c r="Z16" s="3">
        <f>(T16/(VLOOKUP(H16,Loss!$P$1:$Q$13,2,0)))^2</f>
        <v>1.1202284523121898E-2</v>
      </c>
      <c r="AA16" s="3">
        <f>(U16/(VLOOKUP(I16,Loss!$T$1:$U$5,2,0)))^2</f>
        <v>9.2601160260978707E-4</v>
      </c>
      <c r="AB16">
        <f t="shared" si="4"/>
        <v>6.3148328826511611</v>
      </c>
      <c r="AC16">
        <f t="shared" si="5"/>
        <v>5.103501010739925</v>
      </c>
      <c r="AD16">
        <f t="shared" si="6"/>
        <v>0.17241056889633666</v>
      </c>
      <c r="AE16">
        <f t="shared" si="7"/>
        <v>0.15880442739953465</v>
      </c>
      <c r="AF16">
        <f t="shared" si="8"/>
        <v>2.4071478203898402</v>
      </c>
      <c r="AG16">
        <f t="shared" si="9"/>
        <v>0.19849038594556542</v>
      </c>
      <c r="AH16">
        <f t="shared" si="10"/>
        <v>89.639533821779452</v>
      </c>
      <c r="AI16">
        <f t="shared" si="11"/>
        <v>96.266895032563127</v>
      </c>
      <c r="AJ16">
        <f t="shared" si="12"/>
        <v>476.60115952575234</v>
      </c>
      <c r="AK16">
        <f t="shared" si="13"/>
        <v>406.51299755975373</v>
      </c>
      <c r="AL16">
        <f t="shared" si="14"/>
        <v>212.47293448973227</v>
      </c>
      <c r="AM16">
        <f t="shared" si="15"/>
        <v>214.15129247439671</v>
      </c>
      <c r="AN16" s="21">
        <f t="shared" si="16"/>
        <v>14.355187096022362</v>
      </c>
      <c r="AO16" s="21">
        <f>VLOOKUP(B16,[1]Incrementality_Agua_Campeche_ab!A$1:B$39,2,0)</f>
        <v>14.386109585756101</v>
      </c>
      <c r="AP16">
        <f t="shared" si="17"/>
        <v>1495.6448129039777</v>
      </c>
      <c r="AQ16" s="3">
        <f t="shared" si="18"/>
        <v>9.5067464212068627E-3</v>
      </c>
      <c r="AR16" s="3">
        <f t="shared" si="19"/>
        <v>0.99049325357879314</v>
      </c>
    </row>
    <row r="17" spans="1:44" x14ac:dyDescent="0.3">
      <c r="A17">
        <v>15</v>
      </c>
      <c r="B17" t="s">
        <v>15</v>
      </c>
      <c r="C17">
        <v>5810</v>
      </c>
      <c r="D17" t="s">
        <v>74</v>
      </c>
      <c r="E17" t="s">
        <v>75</v>
      </c>
      <c r="F17" t="s">
        <v>63</v>
      </c>
      <c r="G17" t="s">
        <v>54</v>
      </c>
      <c r="H17" t="s">
        <v>76</v>
      </c>
      <c r="I17" t="s">
        <v>65</v>
      </c>
      <c r="J17" s="3">
        <f>VLOOKUP(D17,Weights!$B$1:$E$44,4,0)</f>
        <v>2.0653647289759866E-2</v>
      </c>
      <c r="K17" s="3">
        <f>VLOOKUP(E17,Weights!$B$1:$E$44,4,0)</f>
        <v>3.7567571510418445E-2</v>
      </c>
      <c r="L17" s="3">
        <f>VLOOKUP(F17,Weights!$B$1:$E$44,4,0)</f>
        <v>9.1188449277851552E-2</v>
      </c>
      <c r="M17" s="3">
        <f>VLOOKUP(G17,Weights!$B$1:$E$44,4,0)</f>
        <v>6.0792299533805015E-2</v>
      </c>
      <c r="N17" s="3">
        <f>VLOOKUP(H17,Weights!$B$1:$E$44,4,0)</f>
        <v>1.8594258808712589E-2</v>
      </c>
      <c r="O17" s="3">
        <f>VLOOKUP(I17,Weights!$B$1:$E$44,4,0)</f>
        <v>6.0792299602657744E-2</v>
      </c>
      <c r="P17">
        <f>$C17*J17/SUM($J$17:$O$17)</f>
        <v>414.37308446360612</v>
      </c>
      <c r="Q17">
        <f t="shared" ref="Q17:U17" si="32">$C17*K17/SUM($J$17:$O$17)</f>
        <v>753.71629350411831</v>
      </c>
      <c r="R17">
        <f t="shared" si="32"/>
        <v>1829.5092612262661</v>
      </c>
      <c r="S17">
        <f t="shared" si="32"/>
        <v>1219.6728411232161</v>
      </c>
      <c r="T17">
        <f t="shared" si="32"/>
        <v>373.05567717818803</v>
      </c>
      <c r="U17">
        <f t="shared" si="32"/>
        <v>1219.6728425046049</v>
      </c>
      <c r="V17" s="3">
        <f>(P17/(VLOOKUP(D17,Loss!$A$1:$B$14,2,0)))^2</f>
        <v>2.6965649022444249E-2</v>
      </c>
      <c r="W17" s="3">
        <f>(Q17/(VLOOKUP(E17,Loss!$E$1:$F$11,2,0)))^2</f>
        <v>3.4260948964083632E-2</v>
      </c>
      <c r="X17" s="9">
        <f>(R17/(VLOOKUP(F17,Loss!$H$1:$I$4,2,0)))^2</f>
        <v>0.13877155389730583</v>
      </c>
      <c r="Y17" s="9">
        <f>(S17/(VLOOKUP(G17,Loss!$L$1:$M$5,2,0)))^2</f>
        <v>3.5125064671046634E-3</v>
      </c>
      <c r="Z17" s="3">
        <f>(T17/(VLOOKUP(H17,Loss!$P$1:$Q$13,2,0)))^2</f>
        <v>0.4136112090364118</v>
      </c>
      <c r="AA17" s="3">
        <f>(U17/(VLOOKUP(I17,Loss!$T$1:$U$5,2,0)))^2</f>
        <v>6.1276065951244123E-2</v>
      </c>
      <c r="AB17">
        <f t="shared" si="4"/>
        <v>11.173839159993248</v>
      </c>
      <c r="AC17">
        <f t="shared" si="5"/>
        <v>25.823035465142876</v>
      </c>
      <c r="AD17">
        <f t="shared" si="6"/>
        <v>253.88384304988097</v>
      </c>
      <c r="AE17">
        <f t="shared" si="7"/>
        <v>4.2841087421972155</v>
      </c>
      <c r="AF17">
        <f t="shared" si="8"/>
        <v>154.30000967556768</v>
      </c>
      <c r="AG17">
        <f t="shared" si="9"/>
        <v>74.736753536253559</v>
      </c>
      <c r="AH17">
        <f t="shared" si="10"/>
        <v>403.19924530361288</v>
      </c>
      <c r="AI17">
        <f t="shared" si="11"/>
        <v>727.89325803897543</v>
      </c>
      <c r="AJ17">
        <f t="shared" si="12"/>
        <v>1575.6254181763852</v>
      </c>
      <c r="AK17">
        <f t="shared" si="13"/>
        <v>1215.3887323810188</v>
      </c>
      <c r="AL17">
        <f t="shared" si="14"/>
        <v>218.75566750262035</v>
      </c>
      <c r="AM17">
        <f t="shared" si="15"/>
        <v>1144.9360889683512</v>
      </c>
      <c r="AN17" s="21">
        <f t="shared" si="16"/>
        <v>524.20158962903554</v>
      </c>
      <c r="AO17" s="21">
        <f>VLOOKUP(B17,[1]Incrementality_Agua_Campeche_ab!A$1:B$39,2,0)</f>
        <v>524.29384795987403</v>
      </c>
      <c r="AP17">
        <f t="shared" si="17"/>
        <v>5285.7984103709641</v>
      </c>
      <c r="AQ17" s="3">
        <f t="shared" si="18"/>
        <v>9.0224025753706638E-2</v>
      </c>
      <c r="AR17" s="3">
        <f t="shared" si="19"/>
        <v>0.90977597424629331</v>
      </c>
    </row>
    <row r="18" spans="1:44" x14ac:dyDescent="0.3">
      <c r="A18">
        <v>16</v>
      </c>
      <c r="B18" t="s">
        <v>16</v>
      </c>
      <c r="C18">
        <v>7960</v>
      </c>
      <c r="D18" t="s">
        <v>74</v>
      </c>
      <c r="E18" t="s">
        <v>75</v>
      </c>
      <c r="F18" t="s">
        <v>53</v>
      </c>
      <c r="G18" t="s">
        <v>54</v>
      </c>
      <c r="H18" t="s">
        <v>55</v>
      </c>
      <c r="I18" t="s">
        <v>56</v>
      </c>
      <c r="J18" s="3">
        <f>VLOOKUP(D18,Weights!$B$1:$E$44,4,0)</f>
        <v>2.0653647289759866E-2</v>
      </c>
      <c r="K18" s="3">
        <f>VLOOKUP(E18,Weights!$B$1:$E$44,4,0)</f>
        <v>3.7567571510418445E-2</v>
      </c>
      <c r="L18" s="3">
        <f>VLOOKUP(F18,Weights!$B$1:$E$44,4,0)</f>
        <v>7.1271628722148456E-2</v>
      </c>
      <c r="M18" s="3">
        <f>VLOOKUP(G18,Weights!$B$1:$E$44,4,0)</f>
        <v>6.0792299533805015E-2</v>
      </c>
      <c r="N18" s="3">
        <f>VLOOKUP(H18,Weights!$B$1:$E$44,4,0)</f>
        <v>3.8627641793921981E-2</v>
      </c>
      <c r="O18" s="3">
        <f>VLOOKUP(I18,Weights!$B$1:$E$44,4,0)</f>
        <v>3.2042586038615074E-2</v>
      </c>
      <c r="P18">
        <f>$C18*J18/SUM($J$18:$O$18)</f>
        <v>630.00439250054785</v>
      </c>
      <c r="Q18">
        <f t="shared" ref="Q18:U18" si="33">$C18*K18/SUM($J$18:$O$18)</f>
        <v>1145.9348915518949</v>
      </c>
      <c r="R18">
        <f t="shared" si="33"/>
        <v>2174.0198486823192</v>
      </c>
      <c r="S18">
        <f t="shared" si="33"/>
        <v>1854.3657301388664</v>
      </c>
      <c r="T18">
        <f t="shared" si="33"/>
        <v>1178.2705330779152</v>
      </c>
      <c r="U18">
        <f t="shared" si="33"/>
        <v>977.40460404845692</v>
      </c>
      <c r="V18" s="3">
        <f>(P18/(VLOOKUP(D18,Loss!$A$1:$B$14,2,0)))^2</f>
        <v>6.2332558916064894E-2</v>
      </c>
      <c r="W18" s="3">
        <f>(Q18/(VLOOKUP(E18,Loss!$E$1:$F$11,2,0)))^2</f>
        <v>7.919604004511592E-2</v>
      </c>
      <c r="X18" s="9">
        <f>(R18/(VLOOKUP(F18,Loss!$H$1:$I$4,2,0)))^2</f>
        <v>7.5189011911788676E-3</v>
      </c>
      <c r="Y18" s="9">
        <f>(S18/(VLOOKUP(G18,Loss!$L$1:$M$5,2,0)))^2</f>
        <v>8.11934903260173E-3</v>
      </c>
      <c r="Z18" s="3">
        <f>(T18/(VLOOKUP(H18,Loss!$P$1:$Q$13,2,0)))^2</f>
        <v>6.8468677065690459E-2</v>
      </c>
      <c r="AA18" s="3">
        <f>(U18/(VLOOKUP(I18,Loss!$T$1:$U$5,2,0)))^2</f>
        <v>1.9253916912424705E-2</v>
      </c>
      <c r="AB18">
        <f t="shared" si="4"/>
        <v>39.269785912920071</v>
      </c>
      <c r="AC18">
        <f t="shared" si="5"/>
        <v>90.753505560439436</v>
      </c>
      <c r="AD18">
        <f t="shared" si="6"/>
        <v>16.34624042990399</v>
      </c>
      <c r="AE18">
        <f t="shared" si="7"/>
        <v>15.056242597092806</v>
      </c>
      <c r="AF18">
        <f t="shared" si="8"/>
        <v>80.674624625330722</v>
      </c>
      <c r="AG18">
        <f t="shared" si="9"/>
        <v>18.818867036170356</v>
      </c>
      <c r="AH18">
        <f t="shared" si="10"/>
        <v>590.73460658762781</v>
      </c>
      <c r="AI18">
        <f t="shared" si="11"/>
        <v>1055.1813859914555</v>
      </c>
      <c r="AJ18">
        <f t="shared" si="12"/>
        <v>2157.6736082524153</v>
      </c>
      <c r="AK18">
        <f t="shared" si="13"/>
        <v>1839.3094875417737</v>
      </c>
      <c r="AL18">
        <f t="shared" si="14"/>
        <v>1097.5959084525844</v>
      </c>
      <c r="AM18">
        <f t="shared" si="15"/>
        <v>958.58573701228659</v>
      </c>
      <c r="AN18" s="21">
        <f t="shared" si="16"/>
        <v>260.91926616185737</v>
      </c>
      <c r="AO18" s="21">
        <f>VLOOKUP(B18,[1]Incrementality_Agua_Campeche_ab!A$1:B$39,2,0)</f>
        <v>262.78110026024899</v>
      </c>
      <c r="AP18">
        <f t="shared" si="17"/>
        <v>7699.0807338381437</v>
      </c>
      <c r="AQ18" s="3">
        <f t="shared" si="18"/>
        <v>3.2778802281640373E-2</v>
      </c>
      <c r="AR18" s="3">
        <f t="shared" si="19"/>
        <v>0.96722119771835979</v>
      </c>
    </row>
    <row r="19" spans="1:44" x14ac:dyDescent="0.3">
      <c r="A19">
        <v>17</v>
      </c>
      <c r="B19" t="s">
        <v>17</v>
      </c>
      <c r="C19">
        <v>6020</v>
      </c>
      <c r="D19" t="s">
        <v>74</v>
      </c>
      <c r="E19" t="s">
        <v>75</v>
      </c>
      <c r="F19" t="s">
        <v>53</v>
      </c>
      <c r="G19" t="s">
        <v>54</v>
      </c>
      <c r="H19" t="s">
        <v>68</v>
      </c>
      <c r="I19" t="s">
        <v>56</v>
      </c>
      <c r="J19" s="3">
        <f>VLOOKUP(D19,Weights!$B$1:$E$44,4,0)</f>
        <v>2.0653647289759866E-2</v>
      </c>
      <c r="K19" s="3">
        <f>VLOOKUP(E19,Weights!$B$1:$E$44,4,0)</f>
        <v>3.7567571510418445E-2</v>
      </c>
      <c r="L19" s="3">
        <f>VLOOKUP(F19,Weights!$B$1:$E$44,4,0)</f>
        <v>7.1271628722148456E-2</v>
      </c>
      <c r="M19" s="3">
        <f>VLOOKUP(G19,Weights!$B$1:$E$44,4,0)</f>
        <v>6.0792299533805015E-2</v>
      </c>
      <c r="N19" s="3">
        <f>VLOOKUP(H19,Weights!$B$1:$E$44,4,0)</f>
        <v>3.7575535210561388E-2</v>
      </c>
      <c r="O19" s="3">
        <f>VLOOKUP(I19,Weights!$B$1:$E$44,4,0)</f>
        <v>3.2042586038615074E-2</v>
      </c>
      <c r="P19">
        <f>$C19*J19/SUM($J$19:$O$19)</f>
        <v>478.3893542204255</v>
      </c>
      <c r="Q19">
        <f t="shared" ref="Q19:U19" si="34">$C19*K19/SUM($J$19:$O$19)</f>
        <v>870.15750885846023</v>
      </c>
      <c r="R19">
        <f t="shared" si="34"/>
        <v>1650.8265082812377</v>
      </c>
      <c r="S19">
        <f t="shared" si="34"/>
        <v>1408.0994270668496</v>
      </c>
      <c r="T19">
        <f t="shared" si="34"/>
        <v>870.34196777339855</v>
      </c>
      <c r="U19">
        <f t="shared" si="34"/>
        <v>742.18523379962846</v>
      </c>
      <c r="V19" s="3">
        <f>(P19/(VLOOKUP(D19,Loss!$A$1:$B$14,2,0)))^2</f>
        <v>3.5941054451541422E-2</v>
      </c>
      <c r="W19" s="3">
        <f>(Q19/(VLOOKUP(E19,Loss!$E$1:$F$11,2,0)))^2</f>
        <v>4.5664564989876727E-2</v>
      </c>
      <c r="X19" s="9">
        <f>(R19/(VLOOKUP(F19,Loss!$H$1:$I$4,2,0)))^2</f>
        <v>4.3354106076699418E-3</v>
      </c>
      <c r="Y19" s="9">
        <f>(S19/(VLOOKUP(G19,Loss!$L$1:$M$5,2,0)))^2</f>
        <v>4.6816298057771374E-3</v>
      </c>
      <c r="Z19" s="3">
        <f>(T19/(VLOOKUP(H19,Loss!$P$1:$Q$13,2,0)))^2</f>
        <v>5.3087075428727863E-2</v>
      </c>
      <c r="AA19" s="3">
        <f>(U19/(VLOOKUP(I19,Loss!$T$1:$U$5,2,0)))^2</f>
        <v>1.110183968360331E-2</v>
      </c>
      <c r="AB19">
        <f t="shared" si="4"/>
        <v>17.19381782907405</v>
      </c>
      <c r="AC19">
        <f t="shared" si="5"/>
        <v>39.735364114696388</v>
      </c>
      <c r="AD19">
        <f t="shared" si="6"/>
        <v>7.1570107554252091</v>
      </c>
      <c r="AE19">
        <f t="shared" si="7"/>
        <v>6.5922002472538734</v>
      </c>
      <c r="AF19">
        <f t="shared" si="8"/>
        <v>46.203909691973841</v>
      </c>
      <c r="AG19">
        <f t="shared" si="9"/>
        <v>8.2396214811811159</v>
      </c>
      <c r="AH19">
        <f t="shared" si="10"/>
        <v>461.19553639135142</v>
      </c>
      <c r="AI19">
        <f t="shared" si="11"/>
        <v>830.42214474376385</v>
      </c>
      <c r="AJ19">
        <f t="shared" si="12"/>
        <v>1643.6694975258124</v>
      </c>
      <c r="AK19">
        <f t="shared" si="13"/>
        <v>1401.5072268195956</v>
      </c>
      <c r="AL19">
        <f t="shared" si="14"/>
        <v>824.13805808142467</v>
      </c>
      <c r="AM19">
        <f t="shared" si="15"/>
        <v>733.94561231844739</v>
      </c>
      <c r="AN19" s="21">
        <f t="shared" si="16"/>
        <v>125.12192411960449</v>
      </c>
      <c r="AO19" s="21">
        <f>VLOOKUP(B19,[1]Incrementality_Agua_Campeche_ab!A$1:B$39,2,0)</f>
        <v>125.19008609416601</v>
      </c>
      <c r="AP19">
        <f t="shared" si="17"/>
        <v>5894.878075880395</v>
      </c>
      <c r="AQ19" s="3">
        <f t="shared" si="18"/>
        <v>2.0784372777342939E-2</v>
      </c>
      <c r="AR19" s="3">
        <f t="shared" si="19"/>
        <v>0.97921562722265698</v>
      </c>
    </row>
    <row r="20" spans="1:44" s="1" customFormat="1" x14ac:dyDescent="0.3">
      <c r="A20" s="2">
        <v>18</v>
      </c>
      <c r="B20" s="2" t="s">
        <v>18</v>
      </c>
      <c r="C20" s="2">
        <v>2370</v>
      </c>
      <c r="D20" s="2" t="s">
        <v>74</v>
      </c>
      <c r="E20" s="2" t="s">
        <v>75</v>
      </c>
      <c r="F20" s="2" t="s">
        <v>53</v>
      </c>
      <c r="G20" s="2" t="s">
        <v>54</v>
      </c>
      <c r="H20" s="2" t="s">
        <v>69</v>
      </c>
      <c r="I20" s="2" t="s">
        <v>59</v>
      </c>
      <c r="J20" s="4">
        <f>VLOOKUP(D20,Weights!$B$1:$E$44,4,0)</f>
        <v>2.0653647289759866E-2</v>
      </c>
      <c r="K20" s="4">
        <f>VLOOKUP(E20,Weights!$B$1:$E$44,4,0)</f>
        <v>3.7567571510418445E-2</v>
      </c>
      <c r="L20" s="4">
        <f>VLOOKUP(F20,Weights!$B$1:$E$44,4,0)</f>
        <v>7.1271628722148456E-2</v>
      </c>
      <c r="M20" s="4">
        <f>VLOOKUP(G20,Weights!$B$1:$E$44,4,0)</f>
        <v>6.0792299533805015E-2</v>
      </c>
      <c r="N20" s="4">
        <f>VLOOKUP(H20,Weights!$B$1:$E$44,4,0)</f>
        <v>1.7157106473387425E-2</v>
      </c>
      <c r="O20" s="4">
        <f>VLOOKUP(I20,Weights!$B$1:$E$44,4,0)</f>
        <v>1.2896632252995666E-2</v>
      </c>
      <c r="P20" s="2">
        <f>$C20*J20/SUM($J$20:$O$20)</f>
        <v>222.15390580238321</v>
      </c>
      <c r="Q20" s="2">
        <f t="shared" ref="Q20:U20" si="35">$C20*K20/SUM($J$20:$O$20)</f>
        <v>404.08275717420889</v>
      </c>
      <c r="R20" s="2">
        <f t="shared" si="35"/>
        <v>766.60894181981973</v>
      </c>
      <c r="S20" s="2">
        <f t="shared" si="35"/>
        <v>653.89161510660256</v>
      </c>
      <c r="T20" s="2">
        <f t="shared" si="35"/>
        <v>184.54455824953155</v>
      </c>
      <c r="U20" s="2">
        <f t="shared" si="35"/>
        <v>138.718221847454</v>
      </c>
      <c r="V20" s="4">
        <f>(P20/(VLOOKUP(D20,Loss!$A$1:$B$14,2,0)))^2</f>
        <v>7.7506068477752278E-3</v>
      </c>
      <c r="W20" s="4">
        <f>(Q20/(VLOOKUP(E20,Loss!$E$1:$F$11,2,0)))^2</f>
        <v>9.8474598342241006E-3</v>
      </c>
      <c r="X20" s="10">
        <f>(R20/(VLOOKUP(F20,Loss!$H$1:$I$4,2,0)))^2</f>
        <v>9.3492146116717239E-4</v>
      </c>
      <c r="Y20" s="10">
        <f>(S20/(VLOOKUP(G20,Loss!$L$1:$M$5,2,0)))^2</f>
        <v>1.0095828457211192E-3</v>
      </c>
      <c r="Z20" s="4">
        <f>(T20/(VLOOKUP(H20,Loss!$P$1:$Q$13,2,0)))^2</f>
        <v>0.51039362581553316</v>
      </c>
      <c r="AA20" s="4">
        <f>(U20/(VLOOKUP(I20,Loss!$T$1:$U$5,2,0)))^2</f>
        <v>1.0542694280334256E-2</v>
      </c>
      <c r="AB20" s="2">
        <f>V20*P20</f>
        <v>1.7218275835719643</v>
      </c>
      <c r="AC20" s="2">
        <f t="shared" si="5"/>
        <v>3.9791887209755528</v>
      </c>
      <c r="AD20" s="2">
        <f t="shared" si="6"/>
        <v>0.71671915203000569</v>
      </c>
      <c r="AE20" s="2">
        <f t="shared" si="7"/>
        <v>0.66015775757250261</v>
      </c>
      <c r="AF20" s="2">
        <f t="shared" si="8"/>
        <v>94.190366209504262</v>
      </c>
      <c r="AG20" s="2">
        <f t="shared" si="9"/>
        <v>1.4624638040492917</v>
      </c>
      <c r="AH20" s="2">
        <f>P20-AB20</f>
        <v>220.43207821881126</v>
      </c>
      <c r="AI20" s="2">
        <f t="shared" si="11"/>
        <v>400.10356845323332</v>
      </c>
      <c r="AJ20" s="2">
        <f t="shared" si="12"/>
        <v>765.89222266778972</v>
      </c>
      <c r="AK20" s="2">
        <f t="shared" si="13"/>
        <v>653.23145734903005</v>
      </c>
      <c r="AL20" s="2">
        <f t="shared" si="14"/>
        <v>90.354192040027286</v>
      </c>
      <c r="AM20" s="2">
        <f t="shared" si="15"/>
        <v>137.25575804340471</v>
      </c>
      <c r="AN20" s="21">
        <f t="shared" si="16"/>
        <v>102.73072322770358</v>
      </c>
      <c r="AO20" s="21">
        <f>VLOOKUP(B20,[1]Incrementality_Agua_Campeche_ab!A$1:B$39,2,0)</f>
        <v>102.77194772943101</v>
      </c>
      <c r="AP20">
        <f t="shared" si="17"/>
        <v>2267.2692767722961</v>
      </c>
      <c r="AQ20" s="3">
        <f t="shared" si="18"/>
        <v>4.3346296720550036E-2</v>
      </c>
      <c r="AR20" s="3">
        <f t="shared" si="19"/>
        <v>0.95665370327944976</v>
      </c>
    </row>
    <row r="21" spans="1:44" x14ac:dyDescent="0.3">
      <c r="A21">
        <v>19</v>
      </c>
      <c r="B21" t="s">
        <v>19</v>
      </c>
      <c r="C21">
        <v>1455</v>
      </c>
      <c r="D21" t="s">
        <v>74</v>
      </c>
      <c r="E21" t="s">
        <v>75</v>
      </c>
      <c r="F21" t="s">
        <v>53</v>
      </c>
      <c r="G21" t="s">
        <v>54</v>
      </c>
      <c r="H21" t="s">
        <v>77</v>
      </c>
      <c r="I21" t="s">
        <v>59</v>
      </c>
      <c r="J21" s="3">
        <f>VLOOKUP(D21,Weights!$B$1:$E$44,4,0)</f>
        <v>2.0653647289759866E-2</v>
      </c>
      <c r="K21" s="3">
        <f>VLOOKUP(E21,Weights!$B$1:$E$44,4,0)</f>
        <v>3.7567571510418445E-2</v>
      </c>
      <c r="L21" s="3">
        <f>VLOOKUP(F21,Weights!$B$1:$E$44,4,0)</f>
        <v>7.1271628722148456E-2</v>
      </c>
      <c r="M21" s="3">
        <f>VLOOKUP(G21,Weights!$B$1:$E$44,4,0)</f>
        <v>6.0792299533805015E-2</v>
      </c>
      <c r="N21" s="3">
        <f>VLOOKUP(H21,Weights!$B$1:$E$44,4,0)</f>
        <v>1.0979698952824352E-2</v>
      </c>
      <c r="O21" s="3">
        <f>VLOOKUP(I21,Weights!$B$1:$E$44,4,0)</f>
        <v>1.2896632252995666E-2</v>
      </c>
      <c r="P21">
        <f>$C21*J21/SUM($J$21:$O$21)</f>
        <v>140.319617937282</v>
      </c>
      <c r="Q21">
        <f t="shared" ref="Q21:U21" si="36">$C21*K21/SUM($J$21:$O$21)</f>
        <v>255.23178580603749</v>
      </c>
      <c r="R21">
        <f t="shared" si="36"/>
        <v>484.21509149224767</v>
      </c>
      <c r="S21">
        <f t="shared" si="36"/>
        <v>413.01916917801236</v>
      </c>
      <c r="T21">
        <f t="shared" si="36"/>
        <v>74.595403926092771</v>
      </c>
      <c r="U21">
        <f t="shared" si="36"/>
        <v>87.618931660327618</v>
      </c>
      <c r="V21" s="3">
        <f>(P21/(VLOOKUP(D21,Loss!$A$1:$B$14,2,0)))^2</f>
        <v>3.0921787291272622E-3</v>
      </c>
      <c r="W21" s="3">
        <f>(Q21/(VLOOKUP(E21,Loss!$E$1:$F$11,2,0)))^2</f>
        <v>3.9287382824821533E-3</v>
      </c>
      <c r="X21" s="9">
        <f>(R21/(VLOOKUP(F21,Loss!$H$1:$I$4,2,0)))^2</f>
        <v>3.7299585857016374E-4</v>
      </c>
      <c r="Y21" s="9">
        <f>(S21/(VLOOKUP(G21,Loss!$L$1:$M$5,2,0)))^2</f>
        <v>4.0278273200332896E-4</v>
      </c>
      <c r="Z21" s="3">
        <f>(T21/(VLOOKUP(H21,Loss!$P$1:$Q$13,2,0)))^2</f>
        <v>1</v>
      </c>
      <c r="AA21" s="3">
        <f>(U21/(VLOOKUP(I21,Loss!$T$1:$U$5,2,0)))^2</f>
        <v>4.2061087140162308E-3</v>
      </c>
      <c r="AB21">
        <f t="shared" si="4"/>
        <v>0.43389333786492762</v>
      </c>
      <c r="AC21">
        <f t="shared" si="5"/>
        <v>1.0027388878024646</v>
      </c>
      <c r="AD21">
        <f t="shared" si="6"/>
        <v>0.1806102237837813</v>
      </c>
      <c r="AE21">
        <f t="shared" si="7"/>
        <v>0.16635698933126494</v>
      </c>
      <c r="AF21">
        <f t="shared" si="8"/>
        <v>74.595403926092771</v>
      </c>
      <c r="AG21">
        <f t="shared" si="9"/>
        <v>0.36853475196929658</v>
      </c>
      <c r="AH21">
        <f t="shared" si="10"/>
        <v>139.88572459941707</v>
      </c>
      <c r="AI21">
        <f t="shared" si="11"/>
        <v>254.22904691823504</v>
      </c>
      <c r="AJ21">
        <f t="shared" si="12"/>
        <v>484.03448126846388</v>
      </c>
      <c r="AK21">
        <f t="shared" si="13"/>
        <v>412.85281218868107</v>
      </c>
      <c r="AL21">
        <f t="shared" si="14"/>
        <v>0</v>
      </c>
      <c r="AM21">
        <f t="shared" si="15"/>
        <v>87.250396908358326</v>
      </c>
      <c r="AN21" s="21">
        <f t="shared" si="16"/>
        <v>76.747538116844495</v>
      </c>
      <c r="AO21" s="21">
        <f>VLOOKUP(B21,[1]Incrementality_Agua_Campeche_ab!A$1:B$39,2,0)</f>
        <v>76.757927259046994</v>
      </c>
      <c r="AP21">
        <f t="shared" si="17"/>
        <v>1378.2524618831555</v>
      </c>
      <c r="AQ21" s="3">
        <f t="shared" si="18"/>
        <v>5.2747448877556356E-2</v>
      </c>
      <c r="AR21" s="3">
        <f t="shared" si="19"/>
        <v>0.94725255112244366</v>
      </c>
    </row>
    <row r="22" spans="1:44" x14ac:dyDescent="0.3">
      <c r="A22">
        <v>20</v>
      </c>
      <c r="B22" t="s">
        <v>20</v>
      </c>
      <c r="C22">
        <v>4026.67</v>
      </c>
      <c r="D22" t="s">
        <v>74</v>
      </c>
      <c r="E22" t="s">
        <v>75</v>
      </c>
      <c r="F22" t="s">
        <v>53</v>
      </c>
      <c r="G22" t="s">
        <v>54</v>
      </c>
      <c r="H22" t="s">
        <v>70</v>
      </c>
      <c r="I22" t="s">
        <v>59</v>
      </c>
      <c r="J22" s="3">
        <f>VLOOKUP(D22,Weights!$B$1:$E$44,4,0)</f>
        <v>2.0653647289759866E-2</v>
      </c>
      <c r="K22" s="3">
        <f>VLOOKUP(E22,Weights!$B$1:$E$44,4,0)</f>
        <v>3.7567571510418445E-2</v>
      </c>
      <c r="L22" s="3">
        <f>VLOOKUP(F22,Weights!$B$1:$E$44,4,0)</f>
        <v>7.1271628722148456E-2</v>
      </c>
      <c r="M22" s="3">
        <f>VLOOKUP(G22,Weights!$B$1:$E$44,4,0)</f>
        <v>6.0792299533805015E-2</v>
      </c>
      <c r="N22" s="3">
        <f>VLOOKUP(H22,Weights!$B$1:$E$44,4,0)</f>
        <v>3.2121859110502776E-2</v>
      </c>
      <c r="O22" s="3">
        <f>VLOOKUP(I22,Weights!$B$1:$E$44,4,0)</f>
        <v>1.2896632252995666E-2</v>
      </c>
      <c r="P22">
        <f>$C22*J22/SUM($J$22:$O$22)</f>
        <v>353.43874192010486</v>
      </c>
      <c r="Q22">
        <f t="shared" ref="Q22:U22" si="37">$C22*K22/SUM($J$22:$O$22)</f>
        <v>642.88089291710992</v>
      </c>
      <c r="R22">
        <f t="shared" si="37"/>
        <v>1219.6467982990255</v>
      </c>
      <c r="S22">
        <f t="shared" si="37"/>
        <v>1040.3176525780614</v>
      </c>
      <c r="T22">
        <f t="shared" si="37"/>
        <v>549.69029502986928</v>
      </c>
      <c r="U22">
        <f t="shared" si="37"/>
        <v>220.6956192558294</v>
      </c>
      <c r="V22" s="3">
        <f>(P22/(VLOOKUP(D22,Loss!$A$1:$B$14,2,0)))^2</f>
        <v>1.9618062174742081E-2</v>
      </c>
      <c r="W22" s="3">
        <f>(Q22/(VLOOKUP(E22,Loss!$E$1:$F$11,2,0)))^2</f>
        <v>2.4925542358858983E-2</v>
      </c>
      <c r="X22" s="9">
        <f>(R22/(VLOOKUP(F22,Loss!$H$1:$I$4,2,0)))^2</f>
        <v>2.3664401657714201E-3</v>
      </c>
      <c r="Y22" s="9">
        <f>(S22/(VLOOKUP(G22,Loss!$L$1:$M$5,2,0)))^2</f>
        <v>2.5554204240917202E-3</v>
      </c>
      <c r="Z22" s="3">
        <f>(T22/(VLOOKUP(H22,Loss!$P$1:$Q$13,2,0)))^2</f>
        <v>7.3307838505013892E-2</v>
      </c>
      <c r="AA22" s="3">
        <f>(U22/(VLOOKUP(I22,Loss!$T$1:$U$5,2,0)))^2</f>
        <v>2.6685295221788211E-2</v>
      </c>
      <c r="AB22">
        <f t="shared" si="4"/>
        <v>6.9337832139512372</v>
      </c>
      <c r="AC22">
        <f t="shared" si="5"/>
        <v>16.024154928106508</v>
      </c>
      <c r="AD22">
        <f t="shared" si="6"/>
        <v>2.8862211715493276</v>
      </c>
      <c r="AE22">
        <f t="shared" si="7"/>
        <v>2.6584489769411324</v>
      </c>
      <c r="AF22">
        <f t="shared" si="8"/>
        <v>40.2966073758231</v>
      </c>
      <c r="AG22">
        <f t="shared" si="9"/>
        <v>5.8893277539971747</v>
      </c>
      <c r="AH22">
        <f t="shared" si="10"/>
        <v>346.50495870615362</v>
      </c>
      <c r="AI22">
        <f t="shared" si="11"/>
        <v>626.85673798900336</v>
      </c>
      <c r="AJ22">
        <f t="shared" si="12"/>
        <v>1216.7605771274762</v>
      </c>
      <c r="AK22">
        <f t="shared" si="13"/>
        <v>1037.6592036011202</v>
      </c>
      <c r="AL22">
        <f t="shared" si="14"/>
        <v>509.39368765404618</v>
      </c>
      <c r="AM22">
        <f t="shared" si="15"/>
        <v>214.80629150183222</v>
      </c>
      <c r="AN22" s="21">
        <f t="shared" si="16"/>
        <v>74.688543420368489</v>
      </c>
      <c r="AO22" s="21">
        <f>VLOOKUP(B22,[1]Incrementality_Agua_Campeche_ab!A$1:B$39,2,0)</f>
        <v>75.305450500913196</v>
      </c>
      <c r="AP22">
        <f t="shared" si="17"/>
        <v>3951.9814565796319</v>
      </c>
      <c r="AQ22" s="3">
        <f t="shared" si="18"/>
        <v>1.8548463971561735E-2</v>
      </c>
      <c r="AR22" s="3">
        <f t="shared" si="19"/>
        <v>0.98145153602843838</v>
      </c>
    </row>
    <row r="23" spans="1:44" x14ac:dyDescent="0.3">
      <c r="A23">
        <v>21</v>
      </c>
      <c r="B23" t="s">
        <v>21</v>
      </c>
      <c r="C23">
        <v>1811.67</v>
      </c>
      <c r="D23" t="s">
        <v>78</v>
      </c>
      <c r="E23" t="s">
        <v>79</v>
      </c>
      <c r="F23" t="s">
        <v>53</v>
      </c>
      <c r="G23" t="s">
        <v>54</v>
      </c>
      <c r="H23" t="s">
        <v>60</v>
      </c>
      <c r="I23" t="s">
        <v>59</v>
      </c>
      <c r="J23" s="3">
        <f>VLOOKUP(D23,Weights!$B$1:$E$44,4,0)</f>
        <v>1.6038341948257821E-2</v>
      </c>
      <c r="K23" s="3">
        <f>VLOOKUP(E23,Weights!$B$1:$E$44,4,0)</f>
        <v>1.7412761942803921E-2</v>
      </c>
      <c r="L23" s="3">
        <f>VLOOKUP(F23,Weights!$B$1:$E$44,4,0)</f>
        <v>7.1271628722148456E-2</v>
      </c>
      <c r="M23" s="3">
        <f>VLOOKUP(G23,Weights!$B$1:$E$44,4,0)</f>
        <v>6.0792299533805015E-2</v>
      </c>
      <c r="N23" s="3">
        <f>VLOOKUP(H23,Weights!$B$1:$E$44,4,0)</f>
        <v>3.3205658664376927E-2</v>
      </c>
      <c r="O23" s="3">
        <f>VLOOKUP(I23,Weights!$B$1:$E$44,4,0)</f>
        <v>1.2896632252995666E-2</v>
      </c>
      <c r="P23">
        <f>$C23*J23/SUM($J$23:$O$23)</f>
        <v>137.30531384030152</v>
      </c>
      <c r="Q23">
        <f t="shared" ref="Q23:U23" si="38">$C23*K23/SUM($J$23:$O$23)</f>
        <v>149.07181497292245</v>
      </c>
      <c r="R23">
        <f t="shared" si="38"/>
        <v>610.16116137036545</v>
      </c>
      <c r="S23">
        <f t="shared" si="38"/>
        <v>520.44692609072501</v>
      </c>
      <c r="T23">
        <f t="shared" si="38"/>
        <v>284.27585587682654</v>
      </c>
      <c r="U23">
        <f t="shared" si="38"/>
        <v>110.40892784885891</v>
      </c>
      <c r="V23" s="3">
        <f>(P23/(VLOOKUP(D23,Loss!$A$1:$B$14,2,0)))^2</f>
        <v>0.37269225897193714</v>
      </c>
      <c r="W23" s="3">
        <f>(Q23/(VLOOKUP(E23,Loss!$E$1:$F$11,2,0)))^2</f>
        <v>0.37269225897193714</v>
      </c>
      <c r="X23" s="9">
        <f>(R23/(VLOOKUP(F23,Loss!$H$1:$I$4,2,0)))^2</f>
        <v>5.9226557174809811E-4</v>
      </c>
      <c r="Y23" s="9">
        <f>(S23/(VLOOKUP(G23,Loss!$L$1:$M$5,2,0)))^2</f>
        <v>6.3956298596634013E-4</v>
      </c>
      <c r="Z23" s="3">
        <f>(T23/(VLOOKUP(H23,Loss!$P$1:$Q$13,2,0)))^2</f>
        <v>4.797465747522707E-2</v>
      </c>
      <c r="AA23" s="3">
        <f>(U23/(VLOOKUP(I23,Loss!$T$1:$U$5,2,0)))^2</f>
        <v>6.6787159296914211E-3</v>
      </c>
      <c r="AB23">
        <f t="shared" si="4"/>
        <v>51.172627583992757</v>
      </c>
      <c r="AC23">
        <f t="shared" si="5"/>
        <v>55.557911471305111</v>
      </c>
      <c r="AD23">
        <f t="shared" si="6"/>
        <v>0.36137744909750302</v>
      </c>
      <c r="AE23">
        <f t="shared" si="7"/>
        <v>0.33285859008758722</v>
      </c>
      <c r="AF23">
        <f t="shared" si="8"/>
        <v>13.638036814167769</v>
      </c>
      <c r="AG23">
        <f t="shared" si="9"/>
        <v>0.73738986520432481</v>
      </c>
      <c r="AH23">
        <f t="shared" si="10"/>
        <v>86.132686256308773</v>
      </c>
      <c r="AI23">
        <f t="shared" si="11"/>
        <v>93.513903501617335</v>
      </c>
      <c r="AJ23">
        <f t="shared" si="12"/>
        <v>609.79978392126793</v>
      </c>
      <c r="AK23">
        <f t="shared" si="13"/>
        <v>520.11406750063747</v>
      </c>
      <c r="AL23">
        <f t="shared" si="14"/>
        <v>270.63781906265876</v>
      </c>
      <c r="AM23">
        <f t="shared" si="15"/>
        <v>109.67153798365459</v>
      </c>
      <c r="AN23" s="21">
        <f t="shared" si="16"/>
        <v>121.80020177385505</v>
      </c>
      <c r="AO23" s="21">
        <f>VLOOKUP(B23,[1]Incrementality_Agua_Campeche_ab!A$1:B$39,2,0)</f>
        <v>122.049886749397</v>
      </c>
      <c r="AP23">
        <f t="shared" si="17"/>
        <v>1689.8697982261449</v>
      </c>
      <c r="AQ23" s="3">
        <f t="shared" si="18"/>
        <v>6.7230898438377318E-2</v>
      </c>
      <c r="AR23" s="3">
        <f t="shared" si="19"/>
        <v>0.93276910156162263</v>
      </c>
    </row>
    <row r="24" spans="1:44" x14ac:dyDescent="0.3">
      <c r="A24">
        <v>22</v>
      </c>
      <c r="B24" t="s">
        <v>22</v>
      </c>
      <c r="C24">
        <v>1150</v>
      </c>
      <c r="D24" t="s">
        <v>78</v>
      </c>
      <c r="E24" t="s">
        <v>79</v>
      </c>
      <c r="F24" t="s">
        <v>53</v>
      </c>
      <c r="G24" t="s">
        <v>54</v>
      </c>
      <c r="H24" t="s">
        <v>70</v>
      </c>
      <c r="I24" t="s">
        <v>59</v>
      </c>
      <c r="J24" s="3">
        <f>VLOOKUP(D24,Weights!$B$1:$E$44,4,0)</f>
        <v>1.6038341948257821E-2</v>
      </c>
      <c r="K24" s="3">
        <f>VLOOKUP(E24,Weights!$B$1:$E$44,4,0)</f>
        <v>1.7412761942803921E-2</v>
      </c>
      <c r="L24" s="3">
        <f>VLOOKUP(F24,Weights!$B$1:$E$44,4,0)</f>
        <v>7.1271628722148456E-2</v>
      </c>
      <c r="M24" s="3">
        <f>VLOOKUP(G24,Weights!$B$1:$E$44,4,0)</f>
        <v>6.0792299533805015E-2</v>
      </c>
      <c r="N24" s="3">
        <f>VLOOKUP(H24,Weights!$B$1:$E$44,4,0)</f>
        <v>3.2121859110502776E-2</v>
      </c>
      <c r="O24" s="3">
        <f>VLOOKUP(I24,Weights!$B$1:$E$44,4,0)</f>
        <v>1.2896632252995666E-2</v>
      </c>
      <c r="P24">
        <f>$C24*J24/SUM($J$24:$O$24)</f>
        <v>87.606443539028248</v>
      </c>
      <c r="Q24">
        <f t="shared" ref="Q24:U24" si="39">$C24*K24/SUM($J$24:$O$24)</f>
        <v>95.113955726981942</v>
      </c>
      <c r="R24">
        <f t="shared" si="39"/>
        <v>389.30794328523018</v>
      </c>
      <c r="S24">
        <f t="shared" si="39"/>
        <v>332.06656734828522</v>
      </c>
      <c r="T24">
        <f t="shared" si="39"/>
        <v>175.4596482361797</v>
      </c>
      <c r="U24">
        <f t="shared" si="39"/>
        <v>70.445441864294722</v>
      </c>
      <c r="V24" s="3">
        <f>(P24/(VLOOKUP(D24,Loss!$A$1:$B$14,2,0)))^2</f>
        <v>0.15172172866100922</v>
      </c>
      <c r="W24" s="3">
        <f>(Q24/(VLOOKUP(E24,Loss!$E$1:$F$11,2,0)))^2</f>
        <v>0.15172172866100925</v>
      </c>
      <c r="X24" s="9">
        <f>(R24/(VLOOKUP(F24,Loss!$H$1:$I$4,2,0)))^2</f>
        <v>2.4110926430266603E-4</v>
      </c>
      <c r="Y24" s="9">
        <f>(S24/(VLOOKUP(G24,Loss!$L$1:$M$5,2,0)))^2</f>
        <v>2.6036387792459213E-4</v>
      </c>
      <c r="Z24" s="3">
        <f>(T24/(VLOOKUP(H24,Loss!$P$1:$Q$13,2,0)))^2</f>
        <v>7.4691087757973096E-3</v>
      </c>
      <c r="AA24" s="3">
        <f>(U24/(VLOOKUP(I24,Loss!$T$1:$U$5,2,0)))^2</f>
        <v>2.7188821385337688E-3</v>
      </c>
      <c r="AB24">
        <f t="shared" si="4"/>
        <v>13.291801055584468</v>
      </c>
      <c r="AC24">
        <f t="shared" si="5"/>
        <v>14.4308537826844</v>
      </c>
      <c r="AD24">
        <f t="shared" si="6"/>
        <v>9.3865751792685886E-2</v>
      </c>
      <c r="AE24">
        <f t="shared" si="7"/>
        <v>8.6458139203907283E-2</v>
      </c>
      <c r="AF24">
        <f t="shared" si="8"/>
        <v>1.3105271984391587</v>
      </c>
      <c r="AG24">
        <f t="shared" si="9"/>
        <v>0.19153285362594991</v>
      </c>
      <c r="AH24">
        <f t="shared" si="10"/>
        <v>74.314642483443777</v>
      </c>
      <c r="AI24">
        <f t="shared" si="11"/>
        <v>80.683101944297547</v>
      </c>
      <c r="AJ24">
        <f t="shared" si="12"/>
        <v>389.21407753343749</v>
      </c>
      <c r="AK24">
        <f t="shared" si="13"/>
        <v>331.98010920908132</v>
      </c>
      <c r="AL24">
        <f t="shared" si="14"/>
        <v>174.14912103774054</v>
      </c>
      <c r="AM24">
        <f t="shared" si="15"/>
        <v>70.253909010668778</v>
      </c>
      <c r="AN24" s="21">
        <f t="shared" si="16"/>
        <v>29.405038781330564</v>
      </c>
      <c r="AO24" s="21">
        <f>VLOOKUP(B24,[1]Incrementality_Agua_Campeche_ab!A$1:B$39,2,0)</f>
        <v>29.4263795483777</v>
      </c>
      <c r="AP24">
        <f t="shared" si="17"/>
        <v>1120.5949612186696</v>
      </c>
      <c r="AQ24" s="3">
        <f t="shared" si="18"/>
        <v>2.5569598940287448E-2</v>
      </c>
      <c r="AR24" s="3">
        <f t="shared" si="19"/>
        <v>0.97443040105971268</v>
      </c>
    </row>
    <row r="25" spans="1:44" x14ac:dyDescent="0.3">
      <c r="A25">
        <v>23</v>
      </c>
      <c r="B25" t="s">
        <v>23</v>
      </c>
      <c r="C25">
        <v>3062.5</v>
      </c>
      <c r="D25" t="s">
        <v>80</v>
      </c>
      <c r="E25" t="s">
        <v>81</v>
      </c>
      <c r="F25" t="s">
        <v>63</v>
      </c>
      <c r="G25" t="s">
        <v>54</v>
      </c>
      <c r="H25" t="s">
        <v>76</v>
      </c>
      <c r="I25" t="s">
        <v>65</v>
      </c>
      <c r="J25" s="3">
        <f>VLOOKUP(D25,Weights!$B$1:$E$44,4,0)</f>
        <v>2.0437167361445314E-2</v>
      </c>
      <c r="K25" s="3">
        <f>VLOOKUP(E25,Weights!$B$1:$E$44,4,0)</f>
        <v>2.3277862435622076E-2</v>
      </c>
      <c r="L25" s="3">
        <f>VLOOKUP(F25,Weights!$B$1:$E$44,4,0)</f>
        <v>9.1188449277851552E-2</v>
      </c>
      <c r="M25" s="3">
        <f>VLOOKUP(G25,Weights!$B$1:$E$44,4,0)</f>
        <v>6.0792299533805015E-2</v>
      </c>
      <c r="N25" s="3">
        <f>VLOOKUP(H25,Weights!$B$1:$E$44,4,0)</f>
        <v>1.8594258808712589E-2</v>
      </c>
      <c r="O25" s="3">
        <f>VLOOKUP(I25,Weights!$B$1:$E$44,4,0)</f>
        <v>6.0792299602657744E-2</v>
      </c>
      <c r="P25">
        <f>$C25*J25/SUM($J$25:$O$25)</f>
        <v>227.52760399826855</v>
      </c>
      <c r="Q25">
        <f t="shared" ref="Q25:U25" si="40">$C25*K25/SUM($J$25:$O$25)</f>
        <v>259.15314840401805</v>
      </c>
      <c r="R25">
        <f t="shared" si="40"/>
        <v>1015.2037711276989</v>
      </c>
      <c r="S25">
        <f t="shared" si="40"/>
        <v>676.80251425477013</v>
      </c>
      <c r="T25">
        <f t="shared" si="40"/>
        <v>207.01044719393443</v>
      </c>
      <c r="U25">
        <f t="shared" si="40"/>
        <v>676.80251502130955</v>
      </c>
      <c r="V25" s="3">
        <f>(P25/(VLOOKUP(D25,Loss!$A$1:$B$14,2,0)))^2</f>
        <v>2.1002416551426675E-2</v>
      </c>
      <c r="W25" s="3">
        <f>(Q25/(VLOOKUP(E25,Loss!$E$1:$F$11,2,0)))^2</f>
        <v>1.6624414702938382E-2</v>
      </c>
      <c r="X25" s="9">
        <f>(R25/(VLOOKUP(F25,Loss!$H$1:$I$4,2,0)))^2</f>
        <v>4.2730470169679777E-2</v>
      </c>
      <c r="Y25" s="9">
        <f>(S25/(VLOOKUP(G25,Loss!$L$1:$M$5,2,0)))^2</f>
        <v>1.0815693029170375E-3</v>
      </c>
      <c r="Z25" s="3">
        <f>(T25/(VLOOKUP(H25,Loss!$P$1:$Q$13,2,0)))^2</f>
        <v>0.12735896466688415</v>
      </c>
      <c r="AA25" s="3">
        <f>(U25/(VLOOKUP(I25,Loss!$T$1:$U$5,2,0)))^2</f>
        <v>1.8868096772791141E-2</v>
      </c>
      <c r="AB25">
        <f t="shared" si="4"/>
        <v>4.7786295161196897</v>
      </c>
      <c r="AC25">
        <f t="shared" si="5"/>
        <v>4.3082694106405297</v>
      </c>
      <c r="AD25">
        <f t="shared" si="6"/>
        <v>43.380134458318551</v>
      </c>
      <c r="AE25">
        <f t="shared" si="7"/>
        <v>0.73200882355503005</v>
      </c>
      <c r="AF25">
        <f t="shared" si="8"/>
        <v>26.36463622984818</v>
      </c>
      <c r="AG25">
        <f t="shared" si="9"/>
        <v>12.769975349490498</v>
      </c>
      <c r="AH25">
        <f t="shared" si="10"/>
        <v>222.74897448214887</v>
      </c>
      <c r="AI25">
        <f t="shared" si="11"/>
        <v>254.84487899337753</v>
      </c>
      <c r="AJ25">
        <f t="shared" si="12"/>
        <v>971.82363666938033</v>
      </c>
      <c r="AK25">
        <f t="shared" si="13"/>
        <v>676.07050543121511</v>
      </c>
      <c r="AL25">
        <f t="shared" si="14"/>
        <v>180.64581096408625</v>
      </c>
      <c r="AM25">
        <f t="shared" si="15"/>
        <v>664.03253967181899</v>
      </c>
      <c r="AN25" s="21">
        <f t="shared" si="16"/>
        <v>92.33365378797248</v>
      </c>
      <c r="AO25" s="21">
        <f>VLOOKUP(B25,[1]Incrementality_Agua_Campeche_ab!A$1:B$39,2,0)</f>
        <v>92.360235302534605</v>
      </c>
      <c r="AP25">
        <f t="shared" si="17"/>
        <v>2970.1663462120273</v>
      </c>
      <c r="AQ25" s="3">
        <f t="shared" si="18"/>
        <v>3.0149764502195097E-2</v>
      </c>
      <c r="AR25" s="3">
        <f t="shared" si="19"/>
        <v>0.9698502354978048</v>
      </c>
    </row>
    <row r="26" spans="1:44" x14ac:dyDescent="0.3">
      <c r="A26">
        <v>24</v>
      </c>
      <c r="B26" t="s">
        <v>24</v>
      </c>
      <c r="C26">
        <v>5283.33</v>
      </c>
      <c r="D26" t="s">
        <v>80</v>
      </c>
      <c r="E26" t="s">
        <v>81</v>
      </c>
      <c r="F26" t="s">
        <v>53</v>
      </c>
      <c r="G26" t="s">
        <v>54</v>
      </c>
      <c r="H26" t="s">
        <v>55</v>
      </c>
      <c r="I26" t="s">
        <v>56</v>
      </c>
      <c r="J26" s="3">
        <f>VLOOKUP(D26,Weights!$B$1:$E$44,4,0)</f>
        <v>2.0437167361445314E-2</v>
      </c>
      <c r="K26" s="3">
        <f>VLOOKUP(E26,Weights!$B$1:$E$44,4,0)</f>
        <v>2.3277862435622076E-2</v>
      </c>
      <c r="L26" s="3">
        <f>VLOOKUP(F26,Weights!$B$1:$E$44,4,0)</f>
        <v>7.1271628722148456E-2</v>
      </c>
      <c r="M26" s="3">
        <f>VLOOKUP(G26,Weights!$B$1:$E$44,4,0)</f>
        <v>6.0792299533805015E-2</v>
      </c>
      <c r="N26" s="3">
        <f>VLOOKUP(H26,Weights!$B$1:$E$44,4,0)</f>
        <v>3.8627641793921981E-2</v>
      </c>
      <c r="O26" s="3">
        <f>VLOOKUP(I26,Weights!$B$1:$E$44,4,0)</f>
        <v>3.2042586038615074E-2</v>
      </c>
      <c r="P26">
        <f>$C26*J26/SUM($J$26:$O$26)</f>
        <v>438.12804269471258</v>
      </c>
      <c r="Q26">
        <f t="shared" ref="Q26:U26" si="41">$C26*K26/SUM($J$26:$O$26)</f>
        <v>499.02631449188397</v>
      </c>
      <c r="R26">
        <f t="shared" si="41"/>
        <v>1527.9073973141283</v>
      </c>
      <c r="S26">
        <f t="shared" si="41"/>
        <v>1303.2535641853779</v>
      </c>
      <c r="T26">
        <f t="shared" si="41"/>
        <v>828.09191674039619</v>
      </c>
      <c r="U26">
        <f t="shared" si="41"/>
        <v>686.92276457350147</v>
      </c>
      <c r="V26" s="3">
        <f>(P26/(VLOOKUP(D26,Loss!$A$1:$B$14,2,0)))^2</f>
        <v>7.7875918809598738E-2</v>
      </c>
      <c r="W26" s="3">
        <f>(Q26/(VLOOKUP(E26,Loss!$E$1:$F$11,2,0)))^2</f>
        <v>6.1642505113307287E-2</v>
      </c>
      <c r="X26" s="9">
        <f>(R26/(VLOOKUP(F26,Loss!$H$1:$I$4,2,0)))^2</f>
        <v>3.7138249963588666E-3</v>
      </c>
      <c r="Y26" s="9">
        <f>(S26/(VLOOKUP(G26,Loss!$L$1:$M$5,2,0)))^2</f>
        <v>4.0104053271526954E-3</v>
      </c>
      <c r="Z26" s="3">
        <f>(T26/(VLOOKUP(H26,Loss!$P$1:$Q$13,2,0)))^2</f>
        <v>3.3818862342878633E-2</v>
      </c>
      <c r="AA26" s="3">
        <f>(U26/(VLOOKUP(I26,Loss!$T$1:$U$5,2,0)))^2</f>
        <v>9.5101233663064597E-3</v>
      </c>
      <c r="AB26">
        <f t="shared" si="4"/>
        <v>34.119623881101845</v>
      </c>
      <c r="AC26">
        <f t="shared" si="5"/>
        <v>30.761232142740848</v>
      </c>
      <c r="AD26">
        <f t="shared" si="6"/>
        <v>5.6743806842668274</v>
      </c>
      <c r="AE26">
        <f t="shared" si="7"/>
        <v>5.2265750364397769</v>
      </c>
      <c r="AF26">
        <f t="shared" si="8"/>
        <v>28.005126539493972</v>
      </c>
      <c r="AG26">
        <f t="shared" si="9"/>
        <v>6.5327202342182877</v>
      </c>
      <c r="AH26">
        <f t="shared" si="10"/>
        <v>404.00841881361072</v>
      </c>
      <c r="AI26">
        <f t="shared" si="11"/>
        <v>468.26508234914314</v>
      </c>
      <c r="AJ26">
        <f t="shared" si="12"/>
        <v>1522.2330166298614</v>
      </c>
      <c r="AK26">
        <f t="shared" si="13"/>
        <v>1298.0269891489381</v>
      </c>
      <c r="AL26">
        <f t="shared" si="14"/>
        <v>800.08679020090221</v>
      </c>
      <c r="AM26">
        <f t="shared" si="15"/>
        <v>680.39004433928324</v>
      </c>
      <c r="AN26" s="21">
        <f t="shared" si="16"/>
        <v>110.31965851826156</v>
      </c>
      <c r="AO26" s="21">
        <f>VLOOKUP(B26,[1]Incrementality_Agua_Campeche_ab!A$1:B$39,2,0)</f>
        <v>111.043202763319</v>
      </c>
      <c r="AP26">
        <f t="shared" si="17"/>
        <v>5173.0103414817386</v>
      </c>
      <c r="AQ26" s="3">
        <f t="shared" si="18"/>
        <v>2.0880705637971047E-2</v>
      </c>
      <c r="AR26" s="3">
        <f t="shared" si="19"/>
        <v>0.97911929436202905</v>
      </c>
    </row>
    <row r="27" spans="1:44" x14ac:dyDescent="0.3">
      <c r="A27">
        <v>25</v>
      </c>
      <c r="B27" t="s">
        <v>25</v>
      </c>
      <c r="C27">
        <v>5310</v>
      </c>
      <c r="D27" t="s">
        <v>80</v>
      </c>
      <c r="E27" t="s">
        <v>81</v>
      </c>
      <c r="F27" t="s">
        <v>53</v>
      </c>
      <c r="G27" t="s">
        <v>54</v>
      </c>
      <c r="H27" t="s">
        <v>68</v>
      </c>
      <c r="I27" t="s">
        <v>56</v>
      </c>
      <c r="J27" s="3">
        <f>VLOOKUP(D27,Weights!$B$1:$E$44,4,0)</f>
        <v>2.0437167361445314E-2</v>
      </c>
      <c r="K27" s="3">
        <f>VLOOKUP(E27,Weights!$B$1:$E$44,4,0)</f>
        <v>2.3277862435622076E-2</v>
      </c>
      <c r="L27" s="3">
        <f>VLOOKUP(F27,Weights!$B$1:$E$44,4,0)</f>
        <v>7.1271628722148456E-2</v>
      </c>
      <c r="M27" s="3">
        <f>VLOOKUP(G27,Weights!$B$1:$E$44,4,0)</f>
        <v>6.0792299533805015E-2</v>
      </c>
      <c r="N27" s="3">
        <f>VLOOKUP(H27,Weights!$B$1:$E$44,4,0)</f>
        <v>3.7575535210561388E-2</v>
      </c>
      <c r="O27" s="3">
        <f>VLOOKUP(I27,Weights!$B$1:$E$44,4,0)</f>
        <v>3.2042586038615074E-2</v>
      </c>
      <c r="P27">
        <f>$C27*J27/SUM($J$27:$O$27)</f>
        <v>442.22758884442396</v>
      </c>
      <c r="Q27">
        <f t="shared" ref="Q27:U27" si="42">$C27*K27/SUM($J$27:$O$27)</f>
        <v>503.69568327640013</v>
      </c>
      <c r="R27">
        <f t="shared" si="42"/>
        <v>1542.2039642475058</v>
      </c>
      <c r="S27">
        <f t="shared" si="42"/>
        <v>1315.4480544040207</v>
      </c>
      <c r="T27">
        <f t="shared" si="42"/>
        <v>813.07443648248181</v>
      </c>
      <c r="U27">
        <f t="shared" si="42"/>
        <v>693.35027274516767</v>
      </c>
      <c r="V27" s="3">
        <f>(P27/(VLOOKUP(D27,Loss!$A$1:$B$14,2,0)))^2</f>
        <v>7.9340100620177434E-2</v>
      </c>
      <c r="W27" s="3">
        <f>(Q27/(VLOOKUP(E27,Loss!$E$1:$F$11,2,0)))^2</f>
        <v>6.2801474870904317E-2</v>
      </c>
      <c r="X27" s="9">
        <f>(R27/(VLOOKUP(F27,Loss!$H$1:$I$4,2,0)))^2</f>
        <v>3.7836503684438617E-3</v>
      </c>
      <c r="Y27" s="9">
        <f>(S27/(VLOOKUP(G27,Loss!$L$1:$M$5,2,0)))^2</f>
        <v>4.0858068456557555E-3</v>
      </c>
      <c r="Z27" s="3">
        <f>(T27/(VLOOKUP(H27,Loss!$P$1:$Q$13,2,0)))^2</f>
        <v>4.633077479447021E-2</v>
      </c>
      <c r="AA27" s="3">
        <f>(U27/(VLOOKUP(I27,Loss!$T$1:$U$5,2,0)))^2</f>
        <v>9.6889276727230508E-3</v>
      </c>
      <c r="AB27">
        <f t="shared" si="4"/>
        <v>35.086381395935049</v>
      </c>
      <c r="AC27">
        <f t="shared" si="5"/>
        <v>31.632831795865822</v>
      </c>
      <c r="AD27">
        <f t="shared" si="6"/>
        <v>5.8351605975406597</v>
      </c>
      <c r="AE27">
        <f t="shared" si="7"/>
        <v>5.3746666657884923</v>
      </c>
      <c r="AF27">
        <f t="shared" si="8"/>
        <v>37.670368607810637</v>
      </c>
      <c r="AG27">
        <f t="shared" si="9"/>
        <v>6.7178206444907298</v>
      </c>
      <c r="AH27">
        <f t="shared" si="10"/>
        <v>407.1412074484889</v>
      </c>
      <c r="AI27">
        <f t="shared" si="11"/>
        <v>472.06285148053433</v>
      </c>
      <c r="AJ27">
        <f t="shared" si="12"/>
        <v>1536.3688036499652</v>
      </c>
      <c r="AK27">
        <f t="shared" si="13"/>
        <v>1310.0733877382322</v>
      </c>
      <c r="AL27">
        <f t="shared" si="14"/>
        <v>775.40406787467123</v>
      </c>
      <c r="AM27">
        <f t="shared" si="15"/>
        <v>686.63245210067691</v>
      </c>
      <c r="AN27" s="21">
        <f t="shared" si="16"/>
        <v>122.31722970743141</v>
      </c>
      <c r="AO27" s="21">
        <f>VLOOKUP(B27,[1]Incrementality_Agua_Campeche_ab!A$1:B$39,2,0)</f>
        <v>122.45222444143</v>
      </c>
      <c r="AP27">
        <f t="shared" si="17"/>
        <v>5187.6827702925693</v>
      </c>
      <c r="AQ27" s="3">
        <f t="shared" si="18"/>
        <v>2.3035259831907986E-2</v>
      </c>
      <c r="AR27" s="3">
        <f t="shared" si="19"/>
        <v>0.9769647401680922</v>
      </c>
    </row>
    <row r="28" spans="1:44" x14ac:dyDescent="0.3">
      <c r="A28">
        <v>26</v>
      </c>
      <c r="B28" t="s">
        <v>26</v>
      </c>
      <c r="C28">
        <v>2227.5</v>
      </c>
      <c r="D28" t="s">
        <v>80</v>
      </c>
      <c r="E28" t="s">
        <v>81</v>
      </c>
      <c r="F28" t="s">
        <v>53</v>
      </c>
      <c r="G28" t="s">
        <v>54</v>
      </c>
      <c r="H28" t="s">
        <v>82</v>
      </c>
      <c r="I28" t="s">
        <v>56</v>
      </c>
      <c r="J28" s="3">
        <f>VLOOKUP(D28,Weights!$B$1:$E$44,4,0)</f>
        <v>2.0437167361445314E-2</v>
      </c>
      <c r="K28" s="3">
        <f>VLOOKUP(E28,Weights!$B$1:$E$44,4,0)</f>
        <v>2.3277862435622076E-2</v>
      </c>
      <c r="L28" s="3">
        <f>VLOOKUP(F28,Weights!$B$1:$E$44,4,0)</f>
        <v>7.1271628722148456E-2</v>
      </c>
      <c r="M28" s="3">
        <f>VLOOKUP(G28,Weights!$B$1:$E$44,4,0)</f>
        <v>6.0792299533805015E-2</v>
      </c>
      <c r="N28" s="3">
        <f>VLOOKUP(H28,Weights!$B$1:$E$44,4,0)</f>
        <v>2.2436611856126179E-2</v>
      </c>
      <c r="O28" s="3">
        <f>VLOOKUP(I28,Weights!$B$1:$E$44,4,0)</f>
        <v>3.2042586038615074E-2</v>
      </c>
      <c r="P28">
        <f>$C28*J28/SUM($J$28:$O$28)</f>
        <v>197.70761261523899</v>
      </c>
      <c r="Q28">
        <f t="shared" ref="Q28:U28" si="43">$C28*K28/SUM($J$28:$O$28)</f>
        <v>225.18828209113053</v>
      </c>
      <c r="R28">
        <f t="shared" si="43"/>
        <v>689.47635025185605</v>
      </c>
      <c r="S28">
        <f t="shared" si="43"/>
        <v>588.10011160808472</v>
      </c>
      <c r="T28">
        <f t="shared" si="43"/>
        <v>217.05008755850241</v>
      </c>
      <c r="U28">
        <f t="shared" si="43"/>
        <v>309.97755587518759</v>
      </c>
      <c r="V28" s="3">
        <f>(P28/(VLOOKUP(D28,Loss!$A$1:$B$14,2,0)))^2</f>
        <v>1.585797995892043E-2</v>
      </c>
      <c r="W28" s="3">
        <f>(Q28/(VLOOKUP(E28,Loss!$E$1:$F$11,2,0)))^2</f>
        <v>1.2552347704486922E-2</v>
      </c>
      <c r="X28" s="9">
        <f>(R28/(VLOOKUP(F28,Loss!$H$1:$I$4,2,0)))^2</f>
        <v>7.5625126821537536E-4</v>
      </c>
      <c r="Y28" s="9">
        <f>(S28/(VLOOKUP(G28,Loss!$L$1:$M$5,2,0)))^2</f>
        <v>8.1664432699183004E-4</v>
      </c>
      <c r="Z28" s="3">
        <f>(T28/(VLOOKUP(H28,Loss!$P$1:$Q$13,2,0)))^2</f>
        <v>1</v>
      </c>
      <c r="AA28" s="3">
        <f>(U28/(VLOOKUP(I28,Loss!$T$1:$U$5,2,0)))^2</f>
        <v>1.93655944038968E-3</v>
      </c>
      <c r="AB28">
        <f t="shared" si="4"/>
        <v>3.1352433585784638</v>
      </c>
      <c r="AC28">
        <f t="shared" si="5"/>
        <v>2.8266416157839558</v>
      </c>
      <c r="AD28">
        <f t="shared" si="6"/>
        <v>0.52141736428247443</v>
      </c>
      <c r="AE28">
        <f t="shared" si="7"/>
        <v>0.48026861984800445</v>
      </c>
      <c r="AF28">
        <f t="shared" si="8"/>
        <v>217.05008755850241</v>
      </c>
      <c r="AG28">
        <f t="shared" si="9"/>
        <v>0.60028996213901409</v>
      </c>
      <c r="AH28">
        <f t="shared" si="10"/>
        <v>194.57236925666052</v>
      </c>
      <c r="AI28">
        <f t="shared" si="11"/>
        <v>222.36164047534658</v>
      </c>
      <c r="AJ28">
        <f t="shared" si="12"/>
        <v>688.95493288757359</v>
      </c>
      <c r="AK28">
        <f t="shared" si="13"/>
        <v>587.61984298823677</v>
      </c>
      <c r="AL28">
        <f t="shared" si="14"/>
        <v>0</v>
      </c>
      <c r="AM28">
        <f t="shared" si="15"/>
        <v>309.37726591304857</v>
      </c>
      <c r="AN28" s="21">
        <f t="shared" si="16"/>
        <v>224.61394847913434</v>
      </c>
      <c r="AO28" s="21">
        <f>VLOOKUP(B28,[1]Incrementality_Agua_Campeche_ab!A$1:B$39,2,0)</f>
        <v>224.62601262447799</v>
      </c>
      <c r="AP28">
        <f t="shared" si="17"/>
        <v>2002.886051520866</v>
      </c>
      <c r="AQ28" s="3">
        <f t="shared" si="18"/>
        <v>0.10083678944068881</v>
      </c>
      <c r="AR28" s="3">
        <f t="shared" si="19"/>
        <v>0.89916321055931137</v>
      </c>
    </row>
    <row r="29" spans="1:44" x14ac:dyDescent="0.3">
      <c r="A29">
        <v>27</v>
      </c>
      <c r="B29" t="s">
        <v>27</v>
      </c>
      <c r="C29">
        <v>2513.33</v>
      </c>
      <c r="D29" t="s">
        <v>80</v>
      </c>
      <c r="E29" t="s">
        <v>81</v>
      </c>
      <c r="F29" t="s">
        <v>53</v>
      </c>
      <c r="G29" t="s">
        <v>54</v>
      </c>
      <c r="H29" t="s">
        <v>70</v>
      </c>
      <c r="I29" t="s">
        <v>59</v>
      </c>
      <c r="J29" s="3">
        <f>VLOOKUP(D29,Weights!$B$1:$E$44,4,0)</f>
        <v>2.0437167361445314E-2</v>
      </c>
      <c r="K29" s="3">
        <f>VLOOKUP(E29,Weights!$B$1:$E$44,4,0)</f>
        <v>2.3277862435622076E-2</v>
      </c>
      <c r="L29" s="3">
        <f>VLOOKUP(F29,Weights!$B$1:$E$44,4,0)</f>
        <v>7.1271628722148456E-2</v>
      </c>
      <c r="M29" s="3">
        <f>VLOOKUP(G29,Weights!$B$1:$E$44,4,0)</f>
        <v>6.0792299533805015E-2</v>
      </c>
      <c r="N29" s="3">
        <f>VLOOKUP(H29,Weights!$B$1:$E$44,4,0)</f>
        <v>3.2121859110502776E-2</v>
      </c>
      <c r="O29" s="3">
        <f>VLOOKUP(I29,Weights!$B$1:$E$44,4,0)</f>
        <v>1.2896632252995666E-2</v>
      </c>
      <c r="P29">
        <f>$C29*J29/SUM($J$29:$O$29)</f>
        <v>232.63559420763116</v>
      </c>
      <c r="Q29">
        <f t="shared" ref="Q29:U29" si="44">$C29*K29/SUM($J$29:$O$29)</f>
        <v>264.97113145974998</v>
      </c>
      <c r="R29">
        <f t="shared" si="44"/>
        <v>811.28257183044957</v>
      </c>
      <c r="S29">
        <f t="shared" si="44"/>
        <v>691.99671731292585</v>
      </c>
      <c r="T29">
        <f t="shared" si="44"/>
        <v>365.64205053792523</v>
      </c>
      <c r="U29">
        <f t="shared" si="44"/>
        <v>146.80193465131816</v>
      </c>
      <c r="V29" s="3">
        <f>(P29/(VLOOKUP(D29,Loss!$A$1:$B$14,2,0)))^2</f>
        <v>2.1956009475543801E-2</v>
      </c>
      <c r="W29" s="3">
        <f>(Q29/(VLOOKUP(E29,Loss!$E$1:$F$11,2,0)))^2</f>
        <v>1.7379228997259844E-2</v>
      </c>
      <c r="X29" s="9">
        <f>(R29/(VLOOKUP(F29,Loss!$H$1:$I$4,2,0)))^2</f>
        <v>1.0470602216575869E-3</v>
      </c>
      <c r="Y29" s="9">
        <f>(S29/(VLOOKUP(G29,Loss!$L$1:$M$5,2,0)))^2</f>
        <v>1.1306768345041064E-3</v>
      </c>
      <c r="Z29" s="3">
        <f>(T29/(VLOOKUP(H29,Loss!$P$1:$Q$13,2,0)))^2</f>
        <v>3.2435944396370021E-2</v>
      </c>
      <c r="AA29" s="3">
        <f>(U29/(VLOOKUP(I29,Loss!$T$1:$U$5,2,0)))^2</f>
        <v>1.1807233300916939E-2</v>
      </c>
      <c r="AB29">
        <f t="shared" si="4"/>
        <v>5.1077493107715126</v>
      </c>
      <c r="AC29">
        <f t="shared" si="5"/>
        <v>4.6049939713020374</v>
      </c>
      <c r="AD29">
        <f t="shared" si="6"/>
        <v>0.8494617094877277</v>
      </c>
      <c r="AE29">
        <f t="shared" si="7"/>
        <v>0.78242465781861192</v>
      </c>
      <c r="AF29">
        <f t="shared" si="8"/>
        <v>11.85994522022286</v>
      </c>
      <c r="AG29">
        <f t="shared" si="9"/>
        <v>1.7333246914540761</v>
      </c>
      <c r="AH29">
        <f t="shared" si="10"/>
        <v>227.52784489685965</v>
      </c>
      <c r="AI29">
        <f t="shared" si="11"/>
        <v>260.36613748844792</v>
      </c>
      <c r="AJ29">
        <f t="shared" si="12"/>
        <v>810.43311012096183</v>
      </c>
      <c r="AK29">
        <f t="shared" si="13"/>
        <v>691.21429265510722</v>
      </c>
      <c r="AL29">
        <f t="shared" si="14"/>
        <v>353.78210531770236</v>
      </c>
      <c r="AM29">
        <f t="shared" si="15"/>
        <v>145.06860995986409</v>
      </c>
      <c r="AN29" s="21">
        <f t="shared" si="16"/>
        <v>24.937899561056827</v>
      </c>
      <c r="AO29" s="21">
        <f>VLOOKUP(B29,[1]Incrementality_Agua_Campeche_ab!A$1:B$39,2,0)</f>
        <v>25.131027383796098</v>
      </c>
      <c r="AP29">
        <f t="shared" si="17"/>
        <v>2488.3921004389431</v>
      </c>
      <c r="AQ29" s="3">
        <f t="shared" si="18"/>
        <v>9.9222543641530672E-3</v>
      </c>
      <c r="AR29" s="3">
        <f t="shared" si="19"/>
        <v>0.99007774563584694</v>
      </c>
    </row>
    <row r="30" spans="1:44" x14ac:dyDescent="0.3">
      <c r="A30">
        <v>28</v>
      </c>
      <c r="B30" t="s">
        <v>28</v>
      </c>
      <c r="C30">
        <v>320</v>
      </c>
      <c r="D30" t="s">
        <v>80</v>
      </c>
      <c r="E30" t="s">
        <v>81</v>
      </c>
      <c r="F30" t="s">
        <v>53</v>
      </c>
      <c r="G30" t="s">
        <v>54</v>
      </c>
      <c r="H30" t="s">
        <v>69</v>
      </c>
      <c r="I30" t="s">
        <v>59</v>
      </c>
      <c r="J30" s="3">
        <f>VLOOKUP(D30,Weights!$B$1:$E$44,4,0)</f>
        <v>2.0437167361445314E-2</v>
      </c>
      <c r="K30" s="3">
        <f>VLOOKUP(E30,Weights!$B$1:$E$44,4,0)</f>
        <v>2.3277862435622076E-2</v>
      </c>
      <c r="L30" s="3">
        <f>VLOOKUP(F30,Weights!$B$1:$E$44,4,0)</f>
        <v>7.1271628722148456E-2</v>
      </c>
      <c r="M30" s="3">
        <f>VLOOKUP(G30,Weights!$B$1:$E$44,4,0)</f>
        <v>6.0792299533805015E-2</v>
      </c>
      <c r="N30" s="3">
        <f>VLOOKUP(H30,Weights!$B$1:$E$44,4,0)</f>
        <v>1.7157106473387425E-2</v>
      </c>
      <c r="O30" s="3">
        <f>VLOOKUP(I30,Weights!$B$1:$E$44,4,0)</f>
        <v>1.2896632252995666E-2</v>
      </c>
      <c r="P30">
        <f>$C30*J30/SUM($J$30:$O$30)</f>
        <v>31.772860473530443</v>
      </c>
      <c r="Q30">
        <f t="shared" ref="Q30:U30" si="45">$C30*K30/SUM($J$30:$O$30)</f>
        <v>36.189177404512435</v>
      </c>
      <c r="R30">
        <f t="shared" si="45"/>
        <v>110.80319865570364</v>
      </c>
      <c r="S30">
        <f t="shared" si="45"/>
        <v>94.511397631186099</v>
      </c>
      <c r="T30">
        <f t="shared" si="45"/>
        <v>26.6734787882998</v>
      </c>
      <c r="U30">
        <f t="shared" si="45"/>
        <v>20.049887046767594</v>
      </c>
      <c r="V30" s="3">
        <f>(P30/(VLOOKUP(D30,Loss!$A$1:$B$14,2,0)))^2</f>
        <v>4.0955639548496779E-4</v>
      </c>
      <c r="W30" s="3">
        <f>(Q30/(VLOOKUP(E30,Loss!$E$1:$F$11,2,0)))^2</f>
        <v>3.2418342651718504E-4</v>
      </c>
      <c r="X30" s="9">
        <f>(R30/(VLOOKUP(F30,Loss!$H$1:$I$4,2,0)))^2</f>
        <v>1.953133654434951E-5</v>
      </c>
      <c r="Y30" s="9">
        <f>(S30/(VLOOKUP(G30,Loss!$L$1:$M$5,2,0)))^2</f>
        <v>2.1091078928238889E-5</v>
      </c>
      <c r="Z30" s="3">
        <f>(T30/(VLOOKUP(H30,Loss!$P$1:$Q$13,2,0)))^2</f>
        <v>1.0662574440690355E-2</v>
      </c>
      <c r="AA30" s="3">
        <f>(U30/(VLOOKUP(I30,Loss!$T$1:$U$5,2,0)))^2</f>
        <v>2.2024621171529393E-4</v>
      </c>
      <c r="AB30">
        <f t="shared" si="4"/>
        <v>1.3012778209785934E-2</v>
      </c>
      <c r="AC30">
        <f t="shared" si="5"/>
        <v>1.173193153383313E-2</v>
      </c>
      <c r="AD30">
        <f t="shared" si="6"/>
        <v>2.164134563134963E-3</v>
      </c>
      <c r="AE30">
        <f t="shared" si="7"/>
        <v>1.9933473470575159E-3</v>
      </c>
      <c r="AF30">
        <f t="shared" si="8"/>
        <v>0.28440795317242179</v>
      </c>
      <c r="AG30">
        <f t="shared" si="9"/>
        <v>4.4159116673701052E-3</v>
      </c>
      <c r="AH30">
        <f t="shared" si="10"/>
        <v>31.759847695320659</v>
      </c>
      <c r="AI30">
        <f t="shared" si="11"/>
        <v>36.177445472978604</v>
      </c>
      <c r="AJ30">
        <f t="shared" si="12"/>
        <v>110.80103452114051</v>
      </c>
      <c r="AK30">
        <f t="shared" si="13"/>
        <v>94.509404283839046</v>
      </c>
      <c r="AL30">
        <f t="shared" si="14"/>
        <v>26.389070835127377</v>
      </c>
      <c r="AM30">
        <f t="shared" si="15"/>
        <v>20.045471135100225</v>
      </c>
      <c r="AN30" s="21">
        <f t="shared" si="16"/>
        <v>0.31772605649360341</v>
      </c>
      <c r="AO30" s="21">
        <f>VLOOKUP(B30,[1]Incrementality_Agua_Campeche_ab!A$1:B$39,2,0)</f>
        <v>0.31787999382226101</v>
      </c>
      <c r="AP30">
        <f t="shared" si="17"/>
        <v>319.6822739435064</v>
      </c>
      <c r="AQ30" s="3">
        <f t="shared" si="18"/>
        <v>9.9289392654251058E-4</v>
      </c>
      <c r="AR30" s="3">
        <f t="shared" si="19"/>
        <v>0.99900710607345755</v>
      </c>
    </row>
    <row r="31" spans="1:44" x14ac:dyDescent="0.3">
      <c r="A31">
        <v>29</v>
      </c>
      <c r="B31" t="s">
        <v>29</v>
      </c>
      <c r="C31">
        <v>974.44</v>
      </c>
      <c r="D31" t="s">
        <v>83</v>
      </c>
      <c r="E31" t="s">
        <v>84</v>
      </c>
      <c r="F31" t="s">
        <v>53</v>
      </c>
      <c r="G31" t="s">
        <v>85</v>
      </c>
      <c r="H31" t="s">
        <v>55</v>
      </c>
      <c r="I31" t="s">
        <v>56</v>
      </c>
      <c r="J31" s="3">
        <f>VLOOKUP(D31,Weights!$B$1:$E$44,4,0)</f>
        <v>2.2501963840506366E-2</v>
      </c>
      <c r="K31" s="3"/>
      <c r="L31" s="3">
        <f>VLOOKUP(F31,Weights!$B$1:$E$44,4,0)</f>
        <v>7.1271628722148456E-2</v>
      </c>
      <c r="M31" s="3">
        <f>VLOOKUP(G31,Weights!$B$1:$E$44,4,0)</f>
        <v>0</v>
      </c>
      <c r="N31" s="3">
        <f>VLOOKUP(H31,Weights!$B$1:$E$44,4,0)</f>
        <v>3.8627641793921981E-2</v>
      </c>
      <c r="O31" s="3">
        <f>VLOOKUP(I31,Weights!$B$1:$E$44,4,0)</f>
        <v>3.2042586038615074E-2</v>
      </c>
      <c r="P31">
        <f>$C31*J31/SUM($J$31:$O$31)</f>
        <v>133.33923763172396</v>
      </c>
      <c r="Q31">
        <f t="shared" ref="Q31:U31" si="46">$C31*K31/SUM($J$31:$O$31)</f>
        <v>0</v>
      </c>
      <c r="R31">
        <f t="shared" si="46"/>
        <v>422.33223313048842</v>
      </c>
      <c r="S31">
        <f t="shared" si="46"/>
        <v>0</v>
      </c>
      <c r="T31">
        <f>$C31*N31/SUM($J$31:$O$31)</f>
        <v>228.89470202779287</v>
      </c>
      <c r="U31">
        <f t="shared" si="46"/>
        <v>189.87382720999477</v>
      </c>
      <c r="V31" s="3">
        <f>(P31/(VLOOKUP(D31,Loss!$A$1:$B$14,2,0)))^2</f>
        <v>0.34247805964725414</v>
      </c>
      <c r="W31" s="3">
        <v>0</v>
      </c>
      <c r="X31" s="9">
        <f>(R31/(VLOOKUP(F31,Loss!$H$1:$I$4,2,0)))^2</f>
        <v>2.8374997080910153E-4</v>
      </c>
      <c r="Y31" s="9">
        <v>0</v>
      </c>
      <c r="Z31" s="3">
        <f>(T31/(VLOOKUP(H31,Loss!$P$1:$Q$13,2,0)))^2</f>
        <v>2.5838862121928489E-3</v>
      </c>
      <c r="AA31" s="3">
        <f>(U31/(VLOOKUP(I31,Loss!$T$1:$U$5,2,0)))^2</f>
        <v>7.2660861247530269E-4</v>
      </c>
      <c r="AB31">
        <f t="shared" si="4"/>
        <v>45.665763378956953</v>
      </c>
      <c r="AC31">
        <f t="shared" si="5"/>
        <v>0</v>
      </c>
      <c r="AD31">
        <f t="shared" si="6"/>
        <v>0.11983675882251875</v>
      </c>
      <c r="AE31">
        <f t="shared" si="7"/>
        <v>0</v>
      </c>
      <c r="AF31">
        <f t="shared" si="8"/>
        <v>0.59143786461360448</v>
      </c>
      <c r="AG31">
        <f t="shared" si="9"/>
        <v>0.13796395813442969</v>
      </c>
      <c r="AH31">
        <f t="shared" si="10"/>
        <v>87.673474252767008</v>
      </c>
      <c r="AI31">
        <f t="shared" si="11"/>
        <v>0</v>
      </c>
      <c r="AJ31">
        <f t="shared" si="12"/>
        <v>422.21239637166587</v>
      </c>
      <c r="AK31">
        <f t="shared" si="13"/>
        <v>0</v>
      </c>
      <c r="AL31">
        <f t="shared" si="14"/>
        <v>228.30326416317928</v>
      </c>
      <c r="AM31">
        <f t="shared" si="15"/>
        <v>189.73586325186034</v>
      </c>
      <c r="AN31" s="21">
        <f t="shared" si="16"/>
        <v>46.515001960527499</v>
      </c>
      <c r="AO31" s="21">
        <f>VLOOKUP(B31,[1]Incrementality_Agua_Campeche_ab!A$1:B$39,2,0)</f>
        <v>65.240879082312603</v>
      </c>
      <c r="AP31">
        <f t="shared" si="17"/>
        <v>927.92499803947248</v>
      </c>
      <c r="AQ31" s="3">
        <f t="shared" si="18"/>
        <v>4.7735111408119021E-2</v>
      </c>
      <c r="AR31" s="3">
        <f t="shared" si="19"/>
        <v>0.95226488859188085</v>
      </c>
    </row>
    <row r="32" spans="1:44" x14ac:dyDescent="0.3">
      <c r="A32">
        <v>30</v>
      </c>
      <c r="B32" t="s">
        <v>30</v>
      </c>
      <c r="C32">
        <v>663.33</v>
      </c>
      <c r="D32" t="s">
        <v>83</v>
      </c>
      <c r="E32" t="s">
        <v>84</v>
      </c>
      <c r="F32" t="s">
        <v>53</v>
      </c>
      <c r="G32" t="s">
        <v>85</v>
      </c>
      <c r="H32" t="s">
        <v>70</v>
      </c>
      <c r="I32" t="s">
        <v>56</v>
      </c>
      <c r="J32" s="3">
        <f>VLOOKUP(D32,Weights!$B$1:$E$44,4,0)</f>
        <v>2.2501963840506366E-2</v>
      </c>
      <c r="K32" s="3"/>
      <c r="L32" s="3">
        <f>VLOOKUP(F32,Weights!$B$1:$E$44,4,0)</f>
        <v>7.1271628722148456E-2</v>
      </c>
      <c r="M32" s="3">
        <f>VLOOKUP(G32,Weights!$B$1:$E$44,4,0)</f>
        <v>0</v>
      </c>
      <c r="N32" s="3">
        <f>VLOOKUP(H32,Weights!$B$1:$E$44,4,0)</f>
        <v>3.2121859110502776E-2</v>
      </c>
      <c r="O32" s="3">
        <f>VLOOKUP(I32,Weights!$B$1:$E$44,4,0)</f>
        <v>3.2042586038615074E-2</v>
      </c>
      <c r="P32">
        <f>$C32*J32/SUM($J$32:$O$32)</f>
        <v>94.506857819536464</v>
      </c>
      <c r="Q32">
        <f t="shared" ref="Q32:U32" si="47">$C32*K32/SUM($J$32:$O$32)</f>
        <v>0</v>
      </c>
      <c r="R32">
        <f t="shared" si="47"/>
        <v>299.33643703070237</v>
      </c>
      <c r="S32">
        <f t="shared" si="47"/>
        <v>0</v>
      </c>
      <c r="T32">
        <f t="shared" si="47"/>
        <v>134.90982357685428</v>
      </c>
      <c r="U32">
        <f t="shared" si="47"/>
        <v>134.57688157290693</v>
      </c>
      <c r="V32" s="3">
        <f>(P32/(VLOOKUP(D32,Loss!$A$1:$B$14,2,0)))^2</f>
        <v>0.17204555899246768</v>
      </c>
      <c r="W32" s="3">
        <v>0</v>
      </c>
      <c r="X32" s="9">
        <f>(R32/(VLOOKUP(F32,Loss!$H$1:$I$4,2,0)))^2</f>
        <v>1.4254321106651265E-4</v>
      </c>
      <c r="Y32" s="9">
        <v>0</v>
      </c>
      <c r="Z32" s="3">
        <f>(T32/(VLOOKUP(H32,Loss!$P$1:$Q$13,2,0)))^2</f>
        <v>4.4157189554140481E-3</v>
      </c>
      <c r="AA32" s="3">
        <f>(U32/(VLOOKUP(I32,Loss!$T$1:$U$5,2,0)))^2</f>
        <v>3.6501545538657995E-4</v>
      </c>
      <c r="AB32">
        <f t="shared" si="4"/>
        <v>16.259485182183816</v>
      </c>
      <c r="AC32">
        <f t="shared" si="5"/>
        <v>0</v>
      </c>
      <c r="AD32">
        <f t="shared" si="6"/>
        <v>4.2668376923565281E-2</v>
      </c>
      <c r="AE32">
        <f t="shared" si="7"/>
        <v>0</v>
      </c>
      <c r="AF32">
        <f t="shared" si="8"/>
        <v>0.59572386523988052</v>
      </c>
      <c r="AG32">
        <f t="shared" si="9"/>
        <v>4.9122641711840463E-2</v>
      </c>
      <c r="AH32">
        <f t="shared" si="10"/>
        <v>78.24737263735264</v>
      </c>
      <c r="AI32">
        <f t="shared" si="11"/>
        <v>0</v>
      </c>
      <c r="AJ32">
        <f t="shared" si="12"/>
        <v>299.29376865377878</v>
      </c>
      <c r="AK32">
        <f t="shared" si="13"/>
        <v>0</v>
      </c>
      <c r="AL32">
        <f t="shared" si="14"/>
        <v>134.3140997116144</v>
      </c>
      <c r="AM32">
        <f t="shared" si="15"/>
        <v>134.52775893119508</v>
      </c>
      <c r="AN32" s="21">
        <f t="shared" si="16"/>
        <v>16.9470000660591</v>
      </c>
      <c r="AO32" s="21">
        <f>VLOOKUP(B32,[1]Incrementality_Agua_Campeche_ab!A$1:B$39,2,0)</f>
        <v>23.298064868707701</v>
      </c>
      <c r="AP32">
        <f t="shared" si="17"/>
        <v>646.38299993394094</v>
      </c>
      <c r="AQ32" s="3">
        <f t="shared" si="18"/>
        <v>2.5548369689384016E-2</v>
      </c>
      <c r="AR32" s="3">
        <f t="shared" si="19"/>
        <v>0.97445163031061599</v>
      </c>
    </row>
    <row r="33" spans="1:44" x14ac:dyDescent="0.3">
      <c r="A33">
        <v>31</v>
      </c>
      <c r="B33" t="s">
        <v>31</v>
      </c>
      <c r="C33">
        <v>882.25</v>
      </c>
      <c r="D33" t="s">
        <v>86</v>
      </c>
      <c r="E33" t="s">
        <v>62</v>
      </c>
      <c r="F33" t="s">
        <v>53</v>
      </c>
      <c r="G33" t="s">
        <v>85</v>
      </c>
      <c r="H33" t="s">
        <v>55</v>
      </c>
      <c r="I33" t="s">
        <v>56</v>
      </c>
      <c r="J33" s="3">
        <f>VLOOKUP(D33,Weights!$B$1:$E$44,4,0)</f>
        <v>2.3184325101938155E-2</v>
      </c>
      <c r="K33" s="3">
        <f>VLOOKUP(E33,Weights!$B$1:$E$44,4,0)</f>
        <v>1.9202700708598464E-2</v>
      </c>
      <c r="L33" s="3">
        <f>VLOOKUP(F33,Weights!$B$1:$E$44,4,0)</f>
        <v>7.1271628722148456E-2</v>
      </c>
      <c r="M33" s="3">
        <f>VLOOKUP(G33,Weights!$B$1:$E$44,4,0)</f>
        <v>0</v>
      </c>
      <c r="N33" s="3">
        <f>VLOOKUP(H33,Weights!$B$1:$E$44,4,0)</f>
        <v>3.8627641793921981E-2</v>
      </c>
      <c r="O33" s="3">
        <f>VLOOKUP(I33,Weights!$B$1:$E$44,4,0)</f>
        <v>3.2042586038615074E-2</v>
      </c>
      <c r="P33">
        <f>$C33*J33/SUM($J$33:$O$33)</f>
        <v>110.96671644033211</v>
      </c>
      <c r="Q33">
        <f t="shared" ref="Q33:U33" si="48">$C33*K33/SUM($J$33:$O$33)</f>
        <v>91.909539529424364</v>
      </c>
      <c r="R33">
        <f t="shared" si="48"/>
        <v>341.1261091223277</v>
      </c>
      <c r="S33">
        <f t="shared" si="48"/>
        <v>0</v>
      </c>
      <c r="T33">
        <f t="shared" si="48"/>
        <v>184.88278415948068</v>
      </c>
      <c r="U33">
        <f t="shared" si="48"/>
        <v>153.36485074843515</v>
      </c>
      <c r="V33" s="3">
        <f>(P33/(VLOOKUP(D33,Loss!$A$1:$B$14,2,0)))^2</f>
        <v>2.1383007511353944E-2</v>
      </c>
      <c r="W33" s="3">
        <f>(Q33/(VLOOKUP(E33,Loss!$E$1:$F$11,2,0)))^2</f>
        <v>1.9660449829716291E-3</v>
      </c>
      <c r="X33" s="9">
        <f>(R33/(VLOOKUP(F33,Loss!$H$1:$I$4,2,0)))^2</f>
        <v>1.8512168276152836E-4</v>
      </c>
      <c r="Y33" s="9">
        <v>0</v>
      </c>
      <c r="Z33" s="3">
        <f>(T33/(VLOOKUP(H33,Loss!$P$1:$Q$13,2,0)))^2</f>
        <v>1.6857565211425526E-3</v>
      </c>
      <c r="AA33" s="3">
        <f>(U33/(VLOOKUP(I33,Loss!$T$1:$U$5,2,0)))^2</f>
        <v>4.7404765775620905E-4</v>
      </c>
      <c r="AB33">
        <f t="shared" si="4"/>
        <v>2.3728021311539047</v>
      </c>
      <c r="AC33">
        <f t="shared" si="5"/>
        <v>0.18069828907905741</v>
      </c>
      <c r="AD33">
        <f t="shared" si="6"/>
        <v>6.3149839354618056E-2</v>
      </c>
      <c r="AE33">
        <f t="shared" si="7"/>
        <v>0</v>
      </c>
      <c r="AF33">
        <f t="shared" si="8"/>
        <v>0.31166735904383558</v>
      </c>
      <c r="AG33">
        <f t="shared" si="9"/>
        <v>7.2702248279426271E-2</v>
      </c>
      <c r="AH33">
        <f t="shared" si="10"/>
        <v>108.5939143091782</v>
      </c>
      <c r="AI33">
        <f t="shared" si="11"/>
        <v>91.728841240345304</v>
      </c>
      <c r="AJ33">
        <f t="shared" si="12"/>
        <v>341.06295928297311</v>
      </c>
      <c r="AK33">
        <f t="shared" si="13"/>
        <v>0</v>
      </c>
      <c r="AL33">
        <f t="shared" si="14"/>
        <v>184.57111680043684</v>
      </c>
      <c r="AM33">
        <f t="shared" si="15"/>
        <v>153.29214850015572</v>
      </c>
      <c r="AN33" s="21">
        <f t="shared" si="16"/>
        <v>3.0010198669108421</v>
      </c>
      <c r="AO33" s="21">
        <f>VLOOKUP(B33,[1]Incrementality_Agua_Campeche_ab!A$1:B$39,2,0)</f>
        <v>3.0086104553858402</v>
      </c>
      <c r="AP33">
        <f t="shared" si="17"/>
        <v>879.24898013308916</v>
      </c>
      <c r="AQ33" s="3">
        <f t="shared" si="18"/>
        <v>3.4015526969802686E-3</v>
      </c>
      <c r="AR33" s="3">
        <f t="shared" si="19"/>
        <v>0.99659844730301972</v>
      </c>
    </row>
    <row r="34" spans="1:44" x14ac:dyDescent="0.3">
      <c r="A34">
        <v>32</v>
      </c>
      <c r="B34" t="s">
        <v>32</v>
      </c>
      <c r="C34">
        <v>4281.33</v>
      </c>
      <c r="D34" t="s">
        <v>86</v>
      </c>
      <c r="E34" t="s">
        <v>62</v>
      </c>
      <c r="F34" t="s">
        <v>53</v>
      </c>
      <c r="G34" t="s">
        <v>85</v>
      </c>
      <c r="H34" t="s">
        <v>68</v>
      </c>
      <c r="I34" t="s">
        <v>65</v>
      </c>
      <c r="J34" s="3">
        <f>VLOOKUP(D34,Weights!$B$1:$E$44,4,0)</f>
        <v>2.3184325101938155E-2</v>
      </c>
      <c r="K34" s="3">
        <f>VLOOKUP(E34,Weights!$B$1:$E$44,4,0)</f>
        <v>1.9202700708598464E-2</v>
      </c>
      <c r="L34" s="3">
        <f>VLOOKUP(F34,Weights!$B$1:$E$44,4,0)</f>
        <v>7.1271628722148456E-2</v>
      </c>
      <c r="M34" s="3">
        <f>VLOOKUP(G34,Weights!$B$1:$E$44,4,0)</f>
        <v>0</v>
      </c>
      <c r="N34" s="3">
        <f>VLOOKUP(H34,Weights!$B$1:$E$44,4,0)</f>
        <v>3.7575535210561388E-2</v>
      </c>
      <c r="O34" s="3">
        <f>VLOOKUP(I34,Weights!$B$1:$E$44,4,0)</f>
        <v>6.0792299602657744E-2</v>
      </c>
      <c r="P34">
        <f>$C34*J34/SUM($J$34:$O$34)</f>
        <v>468.1478568781402</v>
      </c>
      <c r="Q34">
        <f t="shared" ref="Q34:U34" si="49">$C34*K34/SUM($J$34:$O$34)</f>
        <v>387.74918586054497</v>
      </c>
      <c r="R34">
        <f t="shared" si="49"/>
        <v>1439.1473590792175</v>
      </c>
      <c r="S34">
        <f t="shared" si="49"/>
        <v>0</v>
      </c>
      <c r="T34">
        <f t="shared" si="49"/>
        <v>758.74135660748004</v>
      </c>
      <c r="U34">
        <f t="shared" si="49"/>
        <v>1227.5442415746174</v>
      </c>
      <c r="V34" s="3">
        <f>(P34/(VLOOKUP(D34,Loss!$A$1:$B$14,2,0)))^2</f>
        <v>0.38058301052745774</v>
      </c>
      <c r="W34" s="3">
        <f>(Q34/(VLOOKUP(E34,Loss!$E$1:$F$11,2,0)))^2</f>
        <v>3.4992426488857808E-2</v>
      </c>
      <c r="X34" s="9">
        <f>(R34/(VLOOKUP(F34,Loss!$H$1:$I$4,2,0)))^2</f>
        <v>3.2948670715231129E-3</v>
      </c>
      <c r="Y34" s="9">
        <v>0</v>
      </c>
      <c r="Z34" s="3">
        <f>(T34/(VLOOKUP(H34,Loss!$P$1:$Q$13,2,0)))^2</f>
        <v>4.0345626419820653E-2</v>
      </c>
      <c r="AA34" s="3">
        <f>(U34/(VLOOKUP(I34,Loss!$T$1:$U$5,2,0)))^2</f>
        <v>6.2069532448608057E-2</v>
      </c>
      <c r="AB34">
        <f t="shared" si="4"/>
        <v>178.16912074266003</v>
      </c>
      <c r="AC34">
        <f t="shared" si="5"/>
        <v>13.568284882339583</v>
      </c>
      <c r="AD34">
        <f t="shared" si="6"/>
        <v>4.7417992444995631</v>
      </c>
      <c r="AE34">
        <f t="shared" si="7"/>
        <v>0</v>
      </c>
      <c r="AF34">
        <f t="shared" si="8"/>
        <v>30.611895322953309</v>
      </c>
      <c r="AG34">
        <f t="shared" si="9"/>
        <v>76.193097134517686</v>
      </c>
      <c r="AH34">
        <f t="shared" si="10"/>
        <v>289.97873613548018</v>
      </c>
      <c r="AI34">
        <f t="shared" si="11"/>
        <v>374.18090097820539</v>
      </c>
      <c r="AJ34">
        <f t="shared" si="12"/>
        <v>1434.4055598347179</v>
      </c>
      <c r="AK34">
        <f t="shared" si="13"/>
        <v>0</v>
      </c>
      <c r="AL34">
        <f t="shared" si="14"/>
        <v>728.12946128452677</v>
      </c>
      <c r="AM34">
        <f t="shared" si="15"/>
        <v>1151.3511444400997</v>
      </c>
      <c r="AN34" s="21">
        <f t="shared" si="16"/>
        <v>303.28419732697017</v>
      </c>
      <c r="AO34" s="21">
        <f>VLOOKUP(B34,[1]Incrementality_Agua_Campeche_ab!A$1:B$39,2,0)</f>
        <v>303.45925153079003</v>
      </c>
      <c r="AP34">
        <f t="shared" si="17"/>
        <v>3978.0458026730298</v>
      </c>
      <c r="AQ34" s="3">
        <f t="shared" si="18"/>
        <v>7.0838780782366731E-2</v>
      </c>
      <c r="AR34" s="3">
        <f t="shared" si="19"/>
        <v>0.92916121921763328</v>
      </c>
    </row>
    <row r="35" spans="1:44" x14ac:dyDescent="0.3">
      <c r="A35">
        <v>33</v>
      </c>
      <c r="B35" t="s">
        <v>33</v>
      </c>
      <c r="C35">
        <v>1387</v>
      </c>
      <c r="D35" t="s">
        <v>86</v>
      </c>
      <c r="E35" t="s">
        <v>62</v>
      </c>
      <c r="F35" t="s">
        <v>53</v>
      </c>
      <c r="G35" t="s">
        <v>85</v>
      </c>
      <c r="H35" t="s">
        <v>60</v>
      </c>
      <c r="I35" t="s">
        <v>56</v>
      </c>
      <c r="J35" s="3">
        <f>VLOOKUP(D35,Weights!$B$1:$E$44,4,0)</f>
        <v>2.3184325101938155E-2</v>
      </c>
      <c r="K35" s="3">
        <f>VLOOKUP(E35,Weights!$B$1:$E$44,4,0)</f>
        <v>1.9202700708598464E-2</v>
      </c>
      <c r="L35" s="3">
        <f>VLOOKUP(F35,Weights!$B$1:$E$44,4,0)</f>
        <v>7.1271628722148456E-2</v>
      </c>
      <c r="M35" s="3">
        <f>VLOOKUP(G35,Weights!$B$1:$E$44,4,0)</f>
        <v>0</v>
      </c>
      <c r="N35" s="3">
        <f>VLOOKUP(H35,Weights!$B$1:$E$44,4,0)</f>
        <v>3.3205658664376927E-2</v>
      </c>
      <c r="O35" s="3">
        <f>VLOOKUP(I35,Weights!$B$1:$E$44,4,0)</f>
        <v>3.2042586038615074E-2</v>
      </c>
      <c r="P35">
        <f>$C35*J35/SUM($J$35:$O$35)</f>
        <v>179.73962465263963</v>
      </c>
      <c r="Q35">
        <f t="shared" ref="Q35:U35" si="50">$C35*K35/SUM($J$35:$O$35)</f>
        <v>148.87154154821306</v>
      </c>
      <c r="R35">
        <f t="shared" si="50"/>
        <v>552.54296765491529</v>
      </c>
      <c r="S35">
        <f t="shared" si="50"/>
        <v>0</v>
      </c>
      <c r="T35">
        <f t="shared" si="50"/>
        <v>257.43137220672594</v>
      </c>
      <c r="U35">
        <f t="shared" si="50"/>
        <v>248.41449393750605</v>
      </c>
      <c r="V35" s="3">
        <f>(P35/(VLOOKUP(D35,Loss!$A$1:$B$14,2,0)))^2</f>
        <v>5.6101048604914029E-2</v>
      </c>
      <c r="W35" s="3">
        <f>(Q35/(VLOOKUP(E35,Loss!$E$1:$F$11,2,0)))^2</f>
        <v>5.1581698734648601E-3</v>
      </c>
      <c r="X35" s="9">
        <f>(R35/(VLOOKUP(F35,Loss!$H$1:$I$4,2,0)))^2</f>
        <v>4.8569035562062458E-4</v>
      </c>
      <c r="Y35" s="9">
        <v>0</v>
      </c>
      <c r="Z35" s="3">
        <f>(T35/(VLOOKUP(H35,Loss!$P$1:$Q$13,2,0)))^2</f>
        <v>3.9341858722510677E-2</v>
      </c>
      <c r="AA35" s="3">
        <f>(U35/(VLOOKUP(I35,Loss!$T$1:$U$5,2,0)))^2</f>
        <v>1.2437245169888084E-3</v>
      </c>
      <c r="AB35">
        <f t="shared" si="4"/>
        <v>10.083581418866739</v>
      </c>
      <c r="AC35">
        <f t="shared" si="5"/>
        <v>0.76790470063026484</v>
      </c>
      <c r="AD35">
        <f t="shared" si="6"/>
        <v>0.26836479045599104</v>
      </c>
      <c r="AE35">
        <f t="shared" si="7"/>
        <v>0</v>
      </c>
      <c r="AF35">
        <f t="shared" si="8"/>
        <v>10.127828676099073</v>
      </c>
      <c r="AG35">
        <f t="shared" si="9"/>
        <v>0.30895919648544401</v>
      </c>
      <c r="AH35">
        <f t="shared" si="10"/>
        <v>169.65604323377289</v>
      </c>
      <c r="AI35">
        <f t="shared" si="11"/>
        <v>148.10363684758281</v>
      </c>
      <c r="AJ35">
        <f t="shared" si="12"/>
        <v>552.27460286445933</v>
      </c>
      <c r="AK35">
        <f t="shared" si="13"/>
        <v>0</v>
      </c>
      <c r="AL35">
        <f t="shared" si="14"/>
        <v>247.30354353062685</v>
      </c>
      <c r="AM35">
        <f t="shared" si="15"/>
        <v>248.10553474102062</v>
      </c>
      <c r="AN35" s="21">
        <f t="shared" si="16"/>
        <v>21.556638782537508</v>
      </c>
      <c r="AO35" s="21">
        <f>VLOOKUP(B35,[1]Incrementality_Agua_Campeche_ab!A$1:B$39,2,0)</f>
        <v>21.727216009526298</v>
      </c>
      <c r="AP35">
        <f t="shared" si="17"/>
        <v>1365.4433612174626</v>
      </c>
      <c r="AQ35" s="3">
        <f t="shared" si="18"/>
        <v>1.5541916930452421E-2</v>
      </c>
      <c r="AR35" s="3">
        <f t="shared" si="19"/>
        <v>0.98445808306954763</v>
      </c>
    </row>
    <row r="36" spans="1:44" x14ac:dyDescent="0.3">
      <c r="A36">
        <v>34</v>
      </c>
      <c r="B36" t="s">
        <v>34</v>
      </c>
      <c r="C36">
        <v>1247.5</v>
      </c>
      <c r="D36" t="s">
        <v>74</v>
      </c>
      <c r="E36" t="s">
        <v>87</v>
      </c>
      <c r="F36" t="s">
        <v>53</v>
      </c>
      <c r="G36" t="s">
        <v>85</v>
      </c>
      <c r="H36" t="s">
        <v>68</v>
      </c>
      <c r="I36" t="s">
        <v>65</v>
      </c>
      <c r="J36" s="3">
        <f>VLOOKUP(D36,Weights!$B$1:$E$44,4,0)</f>
        <v>2.0653647289759866E-2</v>
      </c>
      <c r="K36" s="3">
        <f>VLOOKUP(E36,Weights!$B$1:$E$44,4,0)</f>
        <v>1.5828463474219966E-2</v>
      </c>
      <c r="L36" s="3">
        <f>VLOOKUP(F36,Weights!$B$1:$E$44,4,0)</f>
        <v>7.1271628722148456E-2</v>
      </c>
      <c r="M36" s="3">
        <f>VLOOKUP(G36,Weights!$B$1:$E$44,4,0)</f>
        <v>0</v>
      </c>
      <c r="N36" s="3">
        <f>VLOOKUP(H36,Weights!$B$1:$E$44,4,0)</f>
        <v>3.7575535210561388E-2</v>
      </c>
      <c r="O36" s="3">
        <f>VLOOKUP(I36,Weights!$B$1:$E$44,4,0)</f>
        <v>6.0792299602657744E-2</v>
      </c>
      <c r="P36">
        <f>$C36*J36/SUM($J$36:$O$36)</f>
        <v>125.00110714542026</v>
      </c>
      <c r="Q36">
        <f t="shared" ref="Q36:U36" si="51">$C36*K36/SUM($J$36:$O$36)</f>
        <v>95.797871965661201</v>
      </c>
      <c r="R36">
        <f t="shared" si="51"/>
        <v>431.35395764906923</v>
      </c>
      <c r="S36">
        <f t="shared" si="51"/>
        <v>0</v>
      </c>
      <c r="T36">
        <f t="shared" si="51"/>
        <v>227.41666094156034</v>
      </c>
      <c r="U36">
        <f t="shared" si="51"/>
        <v>367.93040229828881</v>
      </c>
      <c r="V36" s="3">
        <f>(P36/(VLOOKUP(D36,Loss!$A$1:$B$14,2,0)))^2</f>
        <v>2.453892428073385E-3</v>
      </c>
      <c r="W36" s="3">
        <f>(Q36/(VLOOKUP(E36,Loss!$E$1:$F$11,2,0)))^2</f>
        <v>0.19274761058494122</v>
      </c>
      <c r="X36" s="9">
        <f>(R36/(VLOOKUP(F36,Loss!$H$1:$I$4,2,0)))^2</f>
        <v>2.9600220208046897E-4</v>
      </c>
      <c r="Y36" s="9">
        <v>0</v>
      </c>
      <c r="Z36" s="3">
        <f>(T36/(VLOOKUP(H36,Loss!$P$1:$Q$13,2,0)))^2</f>
        <v>3.6245450894813415E-3</v>
      </c>
      <c r="AA36" s="3">
        <f>(U36/(VLOOKUP(I36,Loss!$T$1:$U$5,2,0)))^2</f>
        <v>5.57616373834468E-3</v>
      </c>
      <c r="AB36">
        <f t="shared" si="4"/>
        <v>0.3067392703249367</v>
      </c>
      <c r="AC36">
        <f t="shared" si="5"/>
        <v>18.464810920503322</v>
      </c>
      <c r="AD36">
        <f t="shared" si="6"/>
        <v>0.12768172134024985</v>
      </c>
      <c r="AE36">
        <f t="shared" si="7"/>
        <v>0</v>
      </c>
      <c r="AF36">
        <f t="shared" si="8"/>
        <v>0.82428194168197566</v>
      </c>
      <c r="AG36">
        <f t="shared" si="9"/>
        <v>2.0516401675302882</v>
      </c>
      <c r="AH36">
        <f t="shared" si="10"/>
        <v>124.69436787509532</v>
      </c>
      <c r="AI36">
        <f t="shared" si="11"/>
        <v>77.333061045157876</v>
      </c>
      <c r="AJ36">
        <f t="shared" si="12"/>
        <v>431.22627592772898</v>
      </c>
      <c r="AK36">
        <f t="shared" si="13"/>
        <v>0</v>
      </c>
      <c r="AL36">
        <f t="shared" si="14"/>
        <v>226.59237899987835</v>
      </c>
      <c r="AM36">
        <f t="shared" si="15"/>
        <v>365.8787621307585</v>
      </c>
      <c r="AN36" s="21">
        <f t="shared" si="16"/>
        <v>21.775154021380768</v>
      </c>
      <c r="AO36" s="21">
        <f>VLOOKUP(B36,[1]Incrementality_Agua_Campeche_ab!A$1:B$39,2,0)</f>
        <v>20.881066387754199</v>
      </c>
      <c r="AP36">
        <f t="shared" si="17"/>
        <v>1225.724845978619</v>
      </c>
      <c r="AQ36" s="3">
        <f t="shared" si="18"/>
        <v>1.7455033283671959E-2</v>
      </c>
      <c r="AR36" s="3">
        <f t="shared" si="19"/>
        <v>0.98254496671632785</v>
      </c>
    </row>
    <row r="37" spans="1:44" x14ac:dyDescent="0.3">
      <c r="A37">
        <v>35</v>
      </c>
      <c r="B37" t="s">
        <v>35</v>
      </c>
      <c r="C37">
        <v>1398</v>
      </c>
      <c r="D37" t="s">
        <v>74</v>
      </c>
      <c r="E37" t="s">
        <v>87</v>
      </c>
      <c r="F37" t="s">
        <v>53</v>
      </c>
      <c r="G37" t="s">
        <v>85</v>
      </c>
      <c r="H37" t="s">
        <v>60</v>
      </c>
      <c r="I37" t="s">
        <v>56</v>
      </c>
      <c r="J37" s="3">
        <f>VLOOKUP(D37,Weights!$B$1:$E$44,4,0)</f>
        <v>2.0653647289759866E-2</v>
      </c>
      <c r="K37" s="3">
        <f>VLOOKUP(E37,Weights!$B$1:$E$44,4,0)</f>
        <v>1.5828463474219966E-2</v>
      </c>
      <c r="L37" s="3">
        <f>VLOOKUP(F37,Weights!$B$1:$E$44,4,0)</f>
        <v>7.1271628722148456E-2</v>
      </c>
      <c r="M37" s="3">
        <f>VLOOKUP(G37,Weights!$B$1:$E$44,4,0)</f>
        <v>0</v>
      </c>
      <c r="N37" s="3">
        <f>VLOOKUP(H37,Weights!$B$1:$E$44,4,0)</f>
        <v>3.3205658664376927E-2</v>
      </c>
      <c r="O37" s="3">
        <f>VLOOKUP(I37,Weights!$B$1:$E$44,4,0)</f>
        <v>3.2042586038615074E-2</v>
      </c>
      <c r="P37">
        <f>$C37*J37/SUM($J$38:$O$38)</f>
        <v>159.71979961961196</v>
      </c>
      <c r="Q37">
        <f t="shared" ref="Q37:U38" si="52">$C37*K37/SUM($J$38:$O$38)</f>
        <v>122.40545114964794</v>
      </c>
      <c r="R37">
        <f t="shared" si="52"/>
        <v>551.16125972137115</v>
      </c>
      <c r="S37">
        <f t="shared" si="52"/>
        <v>0</v>
      </c>
      <c r="T37">
        <f t="shared" si="52"/>
        <v>256.78763047052973</v>
      </c>
      <c r="U37">
        <f t="shared" si="52"/>
        <v>247.79330011698281</v>
      </c>
      <c r="V37" s="3">
        <f>(P37/(VLOOKUP(D37,Loss!$A$1:$B$14,2,0)))^2</f>
        <v>4.0063170439123691E-3</v>
      </c>
      <c r="W37" s="3">
        <f>(Q37/(VLOOKUP(E37,Loss!$E$1:$F$11,2,0)))^2</f>
        <v>0.31468699631063896</v>
      </c>
      <c r="X37" s="9">
        <f>(R37/(VLOOKUP(F37,Loss!$H$1:$I$4,2,0)))^2</f>
        <v>4.8326432473718513E-4</v>
      </c>
      <c r="Y37" s="9">
        <v>0</v>
      </c>
      <c r="Z37" s="3">
        <f>(T37/(VLOOKUP(H37,Loss!$P$1:$Q$13,2,0)))^2</f>
        <v>3.9145345526050847E-2</v>
      </c>
      <c r="AA37" s="3">
        <f>(U37/(VLOOKUP(I37,Loss!$T$1:$U$5,2,0)))^2</f>
        <v>1.2375120936746783E-3</v>
      </c>
      <c r="AB37">
        <f t="shared" si="4"/>
        <v>0.63988815546631972</v>
      </c>
      <c r="AC37">
        <f t="shared" si="5"/>
        <v>38.519403754331357</v>
      </c>
      <c r="AD37">
        <f t="shared" si="6"/>
        <v>0.26635657400054474</v>
      </c>
      <c r="AE37">
        <f t="shared" si="7"/>
        <v>0</v>
      </c>
      <c r="AF37">
        <f t="shared" si="8"/>
        <v>10.052040521584749</v>
      </c>
      <c r="AG37">
        <f t="shared" si="9"/>
        <v>0.3066472056263253</v>
      </c>
      <c r="AH37">
        <f t="shared" si="10"/>
        <v>159.07991146414565</v>
      </c>
      <c r="AI37">
        <f t="shared" si="11"/>
        <v>83.886047395316581</v>
      </c>
      <c r="AJ37">
        <f t="shared" si="12"/>
        <v>550.89490314737066</v>
      </c>
      <c r="AK37">
        <f t="shared" si="13"/>
        <v>0</v>
      </c>
      <c r="AL37">
        <f t="shared" si="14"/>
        <v>246.73558994894498</v>
      </c>
      <c r="AM37">
        <f t="shared" si="15"/>
        <v>247.48665291135649</v>
      </c>
      <c r="AN37" s="21">
        <f t="shared" si="16"/>
        <v>49.784336211009297</v>
      </c>
      <c r="AO37" s="21">
        <f>VLOOKUP(B37,[1]Incrementality_Agua_Campeche_ab!A$1:B$39,2,0)</f>
        <v>54.857311666106</v>
      </c>
      <c r="AP37">
        <f t="shared" si="17"/>
        <v>1288.0831048671344</v>
      </c>
      <c r="AQ37" s="3">
        <f t="shared" si="18"/>
        <v>3.5611113169534546E-2</v>
      </c>
      <c r="AR37" s="3">
        <f t="shared" si="19"/>
        <v>0.921375611492943</v>
      </c>
    </row>
    <row r="38" spans="1:44" x14ac:dyDescent="0.3">
      <c r="A38">
        <v>36</v>
      </c>
      <c r="B38" t="s">
        <v>36</v>
      </c>
      <c r="C38">
        <v>1526</v>
      </c>
      <c r="D38" t="s">
        <v>88</v>
      </c>
      <c r="E38" t="s">
        <v>81</v>
      </c>
      <c r="F38" t="s">
        <v>53</v>
      </c>
      <c r="G38" t="s">
        <v>85</v>
      </c>
      <c r="H38" t="s">
        <v>55</v>
      </c>
      <c r="I38" t="s">
        <v>56</v>
      </c>
      <c r="J38" s="3">
        <f>VLOOKUP(D38,Weights!$B$1:$E$44,4,0)</f>
        <v>1.5558111809943974E-2</v>
      </c>
      <c r="K38" s="3">
        <f>VLOOKUP(E38,Weights!$B$1:$E$44,4,0)</f>
        <v>2.3277862435622076E-2</v>
      </c>
      <c r="L38" s="3">
        <f>VLOOKUP(F38,Weights!$B$1:$E$44,4,0)</f>
        <v>7.1271628722148456E-2</v>
      </c>
      <c r="M38" s="3">
        <f>VLOOKUP(G38,Weights!$B$1:$E$44,4,0)</f>
        <v>0</v>
      </c>
      <c r="N38" s="3">
        <f>VLOOKUP(H38,Weights!$B$1:$E$44,4,0)</f>
        <v>3.8627641793921981E-2</v>
      </c>
      <c r="O38" s="3">
        <f>VLOOKUP(I38,Weights!$B$1:$E$44,4,0)</f>
        <v>3.2042586038615074E-2</v>
      </c>
      <c r="P38">
        <f>$C38*J38/SUM($J$38:$O$38)</f>
        <v>131.33069755775313</v>
      </c>
      <c r="Q38">
        <f t="shared" si="52"/>
        <v>196.49543265074877</v>
      </c>
      <c r="R38">
        <f t="shared" si="52"/>
        <v>601.62523772161114</v>
      </c>
      <c r="S38">
        <f t="shared" si="52"/>
        <v>0</v>
      </c>
      <c r="T38">
        <f t="shared" si="52"/>
        <v>326.06753337280844</v>
      </c>
      <c r="U38">
        <f t="shared" si="52"/>
        <v>270.48109869707855</v>
      </c>
      <c r="V38" s="3">
        <f>(P38/(VLOOKUP(D38,Loss!$A$1:$B$14,2,0)))^2</f>
        <v>0.78542720116458731</v>
      </c>
      <c r="W38" s="3">
        <f>(Q38/(VLOOKUP(E38,Loss!$E$1:$F$11,2,0)))^2</f>
        <v>9.5573679306629952E-3</v>
      </c>
      <c r="X38" s="9">
        <f>(R38/(VLOOKUP(F38,Loss!$H$1:$I$4,2,0)))^2</f>
        <v>5.7581034150139341E-4</v>
      </c>
      <c r="Y38" s="9">
        <v>0</v>
      </c>
      <c r="Z38" s="3">
        <f>(T38/(VLOOKUP(H38,Loss!$P$1:$Q$13,2,0)))^2</f>
        <v>5.2434486530554478E-3</v>
      </c>
      <c r="AA38" s="3">
        <f>(U38/(VLOOKUP(I38,Loss!$T$1:$U$5,2,0)))^2</f>
        <v>1.4744979606314637E-3</v>
      </c>
      <c r="AB38">
        <f t="shared" si="4"/>
        <v>103.15070220977894</v>
      </c>
      <c r="AC38">
        <f t="shared" si="5"/>
        <v>1.8779791465380167</v>
      </c>
      <c r="AD38">
        <f t="shared" si="6"/>
        <v>0.3464220335883379</v>
      </c>
      <c r="AE38">
        <f t="shared" si="7"/>
        <v>0</v>
      </c>
      <c r="AF38">
        <f t="shared" si="8"/>
        <v>1.7097183686687647</v>
      </c>
      <c r="AG38">
        <f t="shared" si="9"/>
        <v>0.39882382841819997</v>
      </c>
      <c r="AH38">
        <f t="shared" si="10"/>
        <v>28.179995347974184</v>
      </c>
      <c r="AI38">
        <f t="shared" si="11"/>
        <v>194.61745350421074</v>
      </c>
      <c r="AJ38">
        <f t="shared" si="12"/>
        <v>601.27881568802286</v>
      </c>
      <c r="AK38">
        <f t="shared" si="13"/>
        <v>0</v>
      </c>
      <c r="AL38">
        <f t="shared" si="14"/>
        <v>324.3578150041397</v>
      </c>
      <c r="AM38">
        <f t="shared" si="15"/>
        <v>270.08227486866036</v>
      </c>
      <c r="AN38" s="21">
        <f t="shared" si="16"/>
        <v>107.48364558699225</v>
      </c>
      <c r="AO38" s="21">
        <f>VLOOKUP(B38,[1]Incrementality_Agua_Campeche_ab!A$1:B$39,2,0)</f>
        <v>107.525286622994</v>
      </c>
      <c r="AP38">
        <f t="shared" si="17"/>
        <v>1418.5163544130078</v>
      </c>
      <c r="AQ38" s="3">
        <f t="shared" si="18"/>
        <v>7.0434892258841586E-2</v>
      </c>
      <c r="AR38" s="3">
        <f t="shared" si="19"/>
        <v>0.92956510774115841</v>
      </c>
    </row>
    <row r="39" spans="1:44" x14ac:dyDescent="0.3">
      <c r="A39">
        <v>37</v>
      </c>
      <c r="B39" t="s">
        <v>37</v>
      </c>
      <c r="C39">
        <v>190</v>
      </c>
      <c r="D39" t="s">
        <v>88</v>
      </c>
      <c r="E39" t="s">
        <v>81</v>
      </c>
      <c r="F39" t="s">
        <v>53</v>
      </c>
      <c r="G39" t="s">
        <v>85</v>
      </c>
      <c r="H39" t="s">
        <v>60</v>
      </c>
      <c r="I39" t="s">
        <v>56</v>
      </c>
      <c r="J39" s="3">
        <f>VLOOKUP(D39,Weights!$B$1:$E$44,4,0)</f>
        <v>1.5558111809943974E-2</v>
      </c>
      <c r="K39" s="3">
        <f>VLOOKUP(E39,Weights!$B$1:$E$44,4,0)</f>
        <v>2.3277862435622076E-2</v>
      </c>
      <c r="L39" s="3">
        <f>VLOOKUP(F39,Weights!$B$1:$E$44,4,0)</f>
        <v>7.1271628722148456E-2</v>
      </c>
      <c r="M39" s="3">
        <f>VLOOKUP(G39,Weights!$B$1:$E$44,4,0)</f>
        <v>0</v>
      </c>
      <c r="N39" s="3">
        <f>VLOOKUP(H39,Weights!$B$1:$E$44,4,0)</f>
        <v>3.3205658664376927E-2</v>
      </c>
      <c r="O39" s="3">
        <f>VLOOKUP(I39,Weights!$B$1:$E$44,4,0)</f>
        <v>3.2042586038615074E-2</v>
      </c>
      <c r="P39">
        <f>$C39*J39/SUM($J$39:$O$39)</f>
        <v>16.85738618446522</v>
      </c>
      <c r="Q39">
        <f t="shared" ref="Q39:U39" si="53">$C39*K39/SUM($J$39:$O$39)</f>
        <v>25.221821350797356</v>
      </c>
      <c r="R39">
        <f t="shared" si="53"/>
        <v>77.223597827415688</v>
      </c>
      <c r="S39">
        <f t="shared" si="53"/>
        <v>0</v>
      </c>
      <c r="T39">
        <f t="shared" si="53"/>
        <v>35.978698344175939</v>
      </c>
      <c r="U39">
        <f t="shared" si="53"/>
        <v>34.718496293145805</v>
      </c>
      <c r="V39" s="3">
        <f>(P39/(VLOOKUP(D39,Loss!$A$1:$B$14,2,0)))^2</f>
        <v>1.2940584950419902E-2</v>
      </c>
      <c r="W39" s="3">
        <f>(Q39/(VLOOKUP(E39,Loss!$E$1:$F$11,2,0)))^2</f>
        <v>1.574658115045935E-4</v>
      </c>
      <c r="X39" s="9">
        <f>(R39/(VLOOKUP(F39,Loss!$H$1:$I$4,2,0)))^2</f>
        <v>9.4869678927349018E-6</v>
      </c>
      <c r="Y39" s="9">
        <v>0</v>
      </c>
      <c r="Z39" s="3">
        <f>(T39/(VLOOKUP(H39,Loss!$P$1:$Q$13,2,0)))^2</f>
        <v>7.6846275867274423E-4</v>
      </c>
      <c r="AA39" s="3">
        <f>(U39/(VLOOKUP(I39,Loss!$T$1:$U$5,2,0)))^2</f>
        <v>2.4293615105868905E-5</v>
      </c>
      <c r="AB39">
        <f t="shared" si="4"/>
        <v>0.218144437962107</v>
      </c>
      <c r="AC39">
        <f t="shared" si="5"/>
        <v>3.9715745666271882E-3</v>
      </c>
      <c r="AD39">
        <f t="shared" si="6"/>
        <v>7.3261779315016531E-4</v>
      </c>
      <c r="AE39">
        <f t="shared" si="7"/>
        <v>0</v>
      </c>
      <c r="AF39">
        <f t="shared" si="8"/>
        <v>2.7648289783019937E-2</v>
      </c>
      <c r="AG39">
        <f t="shared" si="9"/>
        <v>8.4343778600022047E-4</v>
      </c>
      <c r="AH39">
        <f t="shared" si="10"/>
        <v>16.639241746503114</v>
      </c>
      <c r="AI39">
        <f t="shared" si="11"/>
        <v>25.217849776230729</v>
      </c>
      <c r="AJ39">
        <f t="shared" si="12"/>
        <v>77.22286520962254</v>
      </c>
      <c r="AK39">
        <f t="shared" si="13"/>
        <v>0</v>
      </c>
      <c r="AL39">
        <f t="shared" si="14"/>
        <v>35.951050054392915</v>
      </c>
      <c r="AM39">
        <f t="shared" si="15"/>
        <v>34.717652855359802</v>
      </c>
      <c r="AN39" s="21">
        <f t="shared" si="16"/>
        <v>0.25134035789090453</v>
      </c>
      <c r="AO39" s="21">
        <f>VLOOKUP(B39,[1]Incrementality_Agua_Campeche_ab!A$1:B$39,2,0)</f>
        <v>0.25180602456040901</v>
      </c>
      <c r="AP39">
        <f t="shared" si="17"/>
        <v>189.74865964210909</v>
      </c>
      <c r="AQ39" s="3">
        <f t="shared" si="18"/>
        <v>1.3228439888994974E-3</v>
      </c>
      <c r="AR39" s="3">
        <f t="shared" si="19"/>
        <v>0.99867715601110052</v>
      </c>
    </row>
    <row r="40" spans="1:44" x14ac:dyDescent="0.3">
      <c r="A40">
        <v>38</v>
      </c>
      <c r="B40" t="s">
        <v>38</v>
      </c>
      <c r="C40">
        <v>182.5</v>
      </c>
      <c r="D40" t="s">
        <v>89</v>
      </c>
      <c r="E40" t="s">
        <v>84</v>
      </c>
      <c r="F40" t="s">
        <v>53</v>
      </c>
      <c r="G40" t="s">
        <v>90</v>
      </c>
      <c r="H40" t="s">
        <v>60</v>
      </c>
      <c r="I40" t="s">
        <v>65</v>
      </c>
      <c r="J40" s="3">
        <f>VLOOKUP(D40,Weights!$B$1:$E$44,4,0)</f>
        <v>9.1616192557344434E-3</v>
      </c>
      <c r="K40" s="3"/>
      <c r="L40" s="3">
        <f>VLOOKUP(F40,Weights!$B$1:$E$44,4,0)</f>
        <v>7.1271628722148456E-2</v>
      </c>
      <c r="M40" s="3">
        <f>VLOOKUP(G40,Weights!$B$1:$E$44,4,0)</f>
        <v>1.8214756466194974E-2</v>
      </c>
      <c r="N40" s="3">
        <f>VLOOKUP(H40,Weights!$B$1:$E$44,4,0)</f>
        <v>3.3205658664376927E-2</v>
      </c>
      <c r="O40" s="3">
        <f>VLOOKUP(I40,Weights!$B$1:$E$44,4,0)</f>
        <v>6.0792299602657744E-2</v>
      </c>
      <c r="P40">
        <f>$C40*J40/SUM($J$40:$O$40)</f>
        <v>8.6791100661622576</v>
      </c>
      <c r="Q40">
        <f t="shared" ref="Q40:U40" si="54">$C40*K40/SUM($J$40:$O$40)</f>
        <v>0</v>
      </c>
      <c r="R40">
        <f t="shared" si="54"/>
        <v>67.518011064146719</v>
      </c>
      <c r="S40">
        <f t="shared" si="54"/>
        <v>17.255451442112314</v>
      </c>
      <c r="T40">
        <f t="shared" si="54"/>
        <v>31.456837303859174</v>
      </c>
      <c r="U40">
        <f t="shared" si="54"/>
        <v>57.590590123719515</v>
      </c>
      <c r="V40" s="3">
        <f>(P40/(VLOOKUP(D40,Loss!$A$1:$B$14,2,0)))^2</f>
        <v>1</v>
      </c>
      <c r="W40" s="3">
        <v>0</v>
      </c>
      <c r="X40" s="9">
        <f>(R40/(VLOOKUP(F40,Loss!$H$1:$I$4,2,0)))^2</f>
        <v>7.2521478376994529E-6</v>
      </c>
      <c r="Y40" s="9">
        <f>(S40/(VLOOKUP(G40,Loss!$L$1:$M$5,2,0)))^2</f>
        <v>1</v>
      </c>
      <c r="Z40" s="3">
        <f>(T40/(VLOOKUP(H40,Loss!$P$1:$Q$13,2,0)))^2</f>
        <v>5.8743800934847601E-4</v>
      </c>
      <c r="AA40" s="3">
        <f>(U40/(VLOOKUP(I40,Loss!$T$1:$U$5,2,0)))^2</f>
        <v>1.3661778025117856E-4</v>
      </c>
      <c r="AB40">
        <f t="shared" si="4"/>
        <v>8.6791100661622576</v>
      </c>
      <c r="AC40">
        <f t="shared" si="5"/>
        <v>0</v>
      </c>
      <c r="AD40">
        <f t="shared" si="6"/>
        <v>4.8965059794461939E-4</v>
      </c>
      <c r="AE40">
        <f t="shared" si="7"/>
        <v>17.255451442112314</v>
      </c>
      <c r="AF40">
        <f t="shared" si="8"/>
        <v>1.8478941886177914E-2</v>
      </c>
      <c r="AG40">
        <f t="shared" si="9"/>
        <v>7.8678985860580076E-3</v>
      </c>
      <c r="AH40">
        <f t="shared" si="10"/>
        <v>0</v>
      </c>
      <c r="AI40">
        <f t="shared" si="11"/>
        <v>0</v>
      </c>
      <c r="AJ40">
        <f t="shared" si="12"/>
        <v>67.517521413548778</v>
      </c>
      <c r="AK40">
        <f t="shared" si="13"/>
        <v>0</v>
      </c>
      <c r="AL40">
        <f t="shared" si="14"/>
        <v>31.438358361972998</v>
      </c>
      <c r="AM40">
        <f t="shared" si="15"/>
        <v>57.582722225133459</v>
      </c>
      <c r="AN40" s="21">
        <f t="shared" si="16"/>
        <v>25.961397999344751</v>
      </c>
      <c r="AO40" s="21">
        <f>VLOOKUP(B40,[1]Incrementality_Agua_Campeche_ab!A$1:B$39,2,0)</f>
        <v>24.249232741741501</v>
      </c>
      <c r="AP40">
        <f t="shared" si="17"/>
        <v>156.53860200065523</v>
      </c>
      <c r="AQ40" s="3">
        <f t="shared" si="18"/>
        <v>0.14225423561284795</v>
      </c>
      <c r="AR40" s="3">
        <f t="shared" si="19"/>
        <v>0.857745764387152</v>
      </c>
    </row>
  </sheetData>
  <mergeCells count="6">
    <mergeCell ref="V1:AA1"/>
    <mergeCell ref="P1:U1"/>
    <mergeCell ref="J1:O1"/>
    <mergeCell ref="AB1:AG1"/>
    <mergeCell ref="AH1:AM1"/>
    <mergeCell ref="AN1:A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2" sqref="H2"/>
    </sheetView>
  </sheetViews>
  <sheetFormatPr defaultRowHeight="14.4" x14ac:dyDescent="0.3"/>
  <cols>
    <col min="1" max="1" width="123.5546875" bestFit="1" customWidth="1"/>
  </cols>
  <sheetData>
    <row r="1" spans="1:8" x14ac:dyDescent="0.3">
      <c r="B1" s="11" t="s">
        <v>113</v>
      </c>
      <c r="C1" s="11" t="s">
        <v>115</v>
      </c>
      <c r="D1" s="11" t="s">
        <v>114</v>
      </c>
      <c r="E1" s="11" t="s">
        <v>116</v>
      </c>
      <c r="F1" s="11" t="s">
        <v>121</v>
      </c>
      <c r="G1" s="11" t="s">
        <v>122</v>
      </c>
      <c r="H1" s="11" t="s">
        <v>117</v>
      </c>
    </row>
    <row r="2" spans="1:8" x14ac:dyDescent="0.3">
      <c r="A2" s="6" t="s">
        <v>18</v>
      </c>
      <c r="B2">
        <f>VLOOKUP(A2,MS!$A$43:$C$80,3,0)</f>
        <v>0</v>
      </c>
      <c r="C2">
        <f>VLOOKUP(A2,Size!$A$44:$G$81,7,0)</f>
        <v>0</v>
      </c>
      <c r="D2">
        <f>VLOOKUP(A2,Category!$A$43:$B$80,2,0)</f>
        <v>0</v>
      </c>
      <c r="E2">
        <f>VLOOKUP(A2,Price!$A$42:$C$79,3,0)</f>
        <v>0</v>
      </c>
      <c r="F2">
        <f>VLOOKUP(A2,Brand!$A$46:$H$84,8,0)</f>
        <v>0</v>
      </c>
      <c r="G2">
        <f>VLOOKUP(A2,Producer!$A$45:$G$82,7,0)</f>
        <v>0</v>
      </c>
      <c r="H2">
        <f>SUM(B2:G2)</f>
        <v>0</v>
      </c>
    </row>
    <row r="3" spans="1:8" x14ac:dyDescent="0.3">
      <c r="A3" s="6" t="s">
        <v>1</v>
      </c>
      <c r="B3">
        <f>VLOOKUP(A3,MS!$A$43:$C$80,3,0)</f>
        <v>37.79195562781954</v>
      </c>
      <c r="C3">
        <f>VLOOKUP(A3,Size!$A$44:$G$81,7,0)</f>
        <v>0</v>
      </c>
      <c r="D3">
        <f>VLOOKUP(A3,Category!$A$43:$B$80,2,0)</f>
        <v>33.536597094823478</v>
      </c>
      <c r="E3">
        <f>VLOOKUP(A3,Price!$A$42:$C$79,3,0)</f>
        <v>0</v>
      </c>
      <c r="F3">
        <f>VLOOKUP(A3,Brand!$A$46:$H$84,8,0)</f>
        <v>0</v>
      </c>
      <c r="G3">
        <f>VLOOKUP(A3,Producer!$A$45:$G$82,7,0)</f>
        <v>0</v>
      </c>
      <c r="H3">
        <f t="shared" ref="H3:H39" si="0">SUM(B3:G3)</f>
        <v>71.328552722643025</v>
      </c>
    </row>
    <row r="4" spans="1:8" x14ac:dyDescent="0.3">
      <c r="A4" s="6" t="s">
        <v>2</v>
      </c>
      <c r="B4">
        <f>VLOOKUP(A4,MS!$A$43:$C$80,3,0)</f>
        <v>21.84258663682958</v>
      </c>
      <c r="C4">
        <f>VLOOKUP(A4,Size!$A$44:$G$81,7,0)</f>
        <v>0</v>
      </c>
      <c r="D4">
        <f>VLOOKUP(A4,Category!$A$43:$B$80,2,0)</f>
        <v>19.383120438702562</v>
      </c>
      <c r="E4">
        <f>VLOOKUP(A4,Price!$A$42:$C$79,3,0)</f>
        <v>14.201044027675776</v>
      </c>
      <c r="F4">
        <f>VLOOKUP(A4,Brand!$A$46:$H$84,8,0)</f>
        <v>0</v>
      </c>
      <c r="G4">
        <f>VLOOKUP(A4,Producer!$A$45:$G$82,7,0)</f>
        <v>0</v>
      </c>
      <c r="H4">
        <f t="shared" si="0"/>
        <v>55.42675110320792</v>
      </c>
    </row>
    <row r="5" spans="1:8" x14ac:dyDescent="0.3">
      <c r="A5" s="6" t="s">
        <v>3</v>
      </c>
      <c r="B5">
        <f>VLOOKUP(A5,MS!$A$43:$C$80,3,0)</f>
        <v>17.305910918272438</v>
      </c>
      <c r="C5">
        <f>VLOOKUP(A5,Size!$A$44:$G$81,7,0)</f>
        <v>0</v>
      </c>
      <c r="D5">
        <f>VLOOKUP(A5,Category!$A$43:$B$80,2,0)</f>
        <v>15.357272524890911</v>
      </c>
      <c r="E5">
        <f>VLOOKUP(A5,Price!$A$42:$C$79,3,0)</f>
        <v>11.251506379516131</v>
      </c>
      <c r="F5">
        <f>VLOOKUP(A5,Brand!$A$46:$H$84,8,0)</f>
        <v>0</v>
      </c>
      <c r="G5">
        <f>VLOOKUP(A5,Producer!$A$45:$G$82,7,0)</f>
        <v>0</v>
      </c>
      <c r="H5">
        <f t="shared" si="0"/>
        <v>43.914689822679478</v>
      </c>
    </row>
    <row r="6" spans="1:8" x14ac:dyDescent="0.3">
      <c r="A6" s="6" t="s">
        <v>4</v>
      </c>
      <c r="B6">
        <f>VLOOKUP(A6,MS!$A$43:$C$80,3,0)</f>
        <v>0</v>
      </c>
      <c r="C6">
        <f>VLOOKUP(A6,Size!$A$44:$G$81,7,0)</f>
        <v>0</v>
      </c>
      <c r="D6">
        <f>VLOOKUP(A6,Category!$A$43:$B$80,2,0)</f>
        <v>19.899018382878957</v>
      </c>
      <c r="E6">
        <f>VLOOKUP(A6,Price!$A$42:$C$79,3,0)</f>
        <v>0</v>
      </c>
      <c r="F6">
        <f>VLOOKUP(A6,Brand!$A$46:$H$84,8,0)</f>
        <v>0</v>
      </c>
      <c r="G6">
        <f>VLOOKUP(A6,Producer!$A$45:$G$82,7,0)</f>
        <v>0</v>
      </c>
      <c r="H6">
        <f t="shared" si="0"/>
        <v>19.899018382878957</v>
      </c>
    </row>
    <row r="7" spans="1:8" x14ac:dyDescent="0.3">
      <c r="A7" s="6" t="s">
        <v>5</v>
      </c>
      <c r="B7">
        <f>VLOOKUP(A7,MS!$A$43:$C$80,3,0)</f>
        <v>0</v>
      </c>
      <c r="C7">
        <f>VLOOKUP(A7,Size!$A$44:$G$81,7,0)</f>
        <v>0</v>
      </c>
      <c r="D7">
        <f>VLOOKUP(A7,Category!$A$43:$B$80,2,0)</f>
        <v>25.264655156599936</v>
      </c>
      <c r="E7">
        <f>VLOOKUP(A7,Price!$A$42:$C$79,3,0)</f>
        <v>0</v>
      </c>
      <c r="F7">
        <f>VLOOKUP(A7,Brand!$A$46:$H$84,8,0)</f>
        <v>0</v>
      </c>
      <c r="G7">
        <f>VLOOKUP(A7,Producer!$A$45:$G$82,7,0)</f>
        <v>0</v>
      </c>
      <c r="H7">
        <f t="shared" si="0"/>
        <v>25.264655156599936</v>
      </c>
    </row>
    <row r="8" spans="1:8" x14ac:dyDescent="0.3">
      <c r="A8" s="6" t="s">
        <v>6</v>
      </c>
      <c r="B8">
        <f>VLOOKUP(A8,MS!$A$43:$C$80,3,0)</f>
        <v>1.9378024593844805</v>
      </c>
      <c r="C8">
        <f>VLOOKUP(A8,Size!$A$44:$G$81,7,0)</f>
        <v>0</v>
      </c>
      <c r="D8">
        <f>VLOOKUP(A8,Category!$A$43:$B$80,2,0)</f>
        <v>1.7196067059810134</v>
      </c>
      <c r="E8">
        <f>VLOOKUP(A8,Price!$A$42:$C$79,3,0)</f>
        <v>1.2598699275046905</v>
      </c>
      <c r="F8">
        <f>VLOOKUP(A8,Brand!$A$46:$H$84,8,0)</f>
        <v>0</v>
      </c>
      <c r="G8">
        <f>VLOOKUP(A8,Producer!$A$45:$G$82,7,0)</f>
        <v>0</v>
      </c>
      <c r="H8">
        <f t="shared" si="0"/>
        <v>4.9172790928701851</v>
      </c>
    </row>
    <row r="9" spans="1:8" x14ac:dyDescent="0.3">
      <c r="A9" s="6" t="s">
        <v>7</v>
      </c>
      <c r="B9">
        <f>VLOOKUP(A9,MS!$A$43:$C$80,3,0)</f>
        <v>42.50627497166014</v>
      </c>
      <c r="C9">
        <f>VLOOKUP(A9,Size!$A$44:$G$81,7,0)</f>
        <v>0</v>
      </c>
      <c r="D9">
        <f>VLOOKUP(A9,Category!$A$43:$B$80,2,0)</f>
        <v>37.720086035372837</v>
      </c>
      <c r="E9">
        <f>VLOOKUP(A9,Price!$A$42:$C$79,3,0)</f>
        <v>0</v>
      </c>
      <c r="F9">
        <f>VLOOKUP(A9,Brand!$A$46:$H$84,8,0)</f>
        <v>0</v>
      </c>
      <c r="G9">
        <f>VLOOKUP(A9,Producer!$A$45:$G$82,7,0)</f>
        <v>0</v>
      </c>
      <c r="H9">
        <f t="shared" si="0"/>
        <v>80.226361007032978</v>
      </c>
    </row>
    <row r="10" spans="1:8" x14ac:dyDescent="0.3">
      <c r="A10" s="6" t="s">
        <v>8</v>
      </c>
      <c r="B10">
        <f>VLOOKUP(A10,MS!$A$43:$C$80,3,0)</f>
        <v>26.19038116722178</v>
      </c>
      <c r="C10">
        <f>VLOOKUP(A10,Size!$A$44:$G$81,7,0)</f>
        <v>0</v>
      </c>
      <c r="D10">
        <f>VLOOKUP(A10,Category!$A$43:$B$80,2,0)</f>
        <v>23.241355107815743</v>
      </c>
      <c r="E10">
        <f>VLOOKUP(A10,Price!$A$42:$C$79,3,0)</f>
        <v>0</v>
      </c>
      <c r="F10">
        <f>VLOOKUP(A10,Brand!$A$46:$H$84,8,0)</f>
        <v>0</v>
      </c>
      <c r="G10">
        <f>VLOOKUP(A10,Producer!$A$45:$G$82,7,0)</f>
        <v>0</v>
      </c>
      <c r="H10">
        <f t="shared" si="0"/>
        <v>49.431736275037522</v>
      </c>
    </row>
    <row r="11" spans="1:8" x14ac:dyDescent="0.3">
      <c r="A11" s="6" t="s">
        <v>9</v>
      </c>
      <c r="B11">
        <f>VLOOKUP(A11,MS!$A$43:$C$80,3,0)</f>
        <v>6.1649254684698418</v>
      </c>
      <c r="C11">
        <f>VLOOKUP(A11,Size!$A$44:$G$81,7,0)</f>
        <v>57.684194906083782</v>
      </c>
      <c r="D11">
        <f>VLOOKUP(A11,Category!$A$43:$B$80,2,0)</f>
        <v>5.4707574170492261</v>
      </c>
      <c r="E11">
        <f>VLOOKUP(A11,Price!$A$42:$C$79,3,0)</f>
        <v>4.0081506581945492</v>
      </c>
      <c r="F11">
        <f>VLOOKUP(A11,Brand!$A$46:$H$84,8,0)</f>
        <v>0</v>
      </c>
      <c r="G11">
        <f>VLOOKUP(A11,Producer!$A$45:$G$82,7,0)</f>
        <v>0</v>
      </c>
      <c r="H11">
        <f t="shared" si="0"/>
        <v>73.328028449797401</v>
      </c>
    </row>
    <row r="12" spans="1:8" x14ac:dyDescent="0.3">
      <c r="A12" s="6" t="s">
        <v>10</v>
      </c>
      <c r="B12">
        <f>VLOOKUP(A12,MS!$A$43:$C$80,3,0)</f>
        <v>41.225745476409081</v>
      </c>
      <c r="C12">
        <f>VLOOKUP(A12,Size!$A$44:$G$81,7,0)</f>
        <v>0</v>
      </c>
      <c r="D12">
        <f>VLOOKUP(A12,Category!$A$43:$B$80,2,0)</f>
        <v>36.583743630306607</v>
      </c>
      <c r="E12">
        <f>VLOOKUP(A12,Price!$A$42:$C$79,3,0)</f>
        <v>26.803081352878532</v>
      </c>
      <c r="F12">
        <f>VLOOKUP(A12,Brand!$A$46:$H$84,8,0)</f>
        <v>0</v>
      </c>
      <c r="G12">
        <f>VLOOKUP(A12,Producer!$A$45:$G$82,7,0)</f>
        <v>0</v>
      </c>
      <c r="H12">
        <f t="shared" si="0"/>
        <v>104.61257045959422</v>
      </c>
    </row>
    <row r="13" spans="1:8" x14ac:dyDescent="0.3">
      <c r="A13" s="6" t="s">
        <v>11</v>
      </c>
      <c r="B13">
        <f>VLOOKUP(A13,MS!$A$43:$C$80,3,0)</f>
        <v>8.3937489595729176</v>
      </c>
      <c r="C13">
        <f>VLOOKUP(A13,Size!$A$44:$G$81,7,0)</f>
        <v>0</v>
      </c>
      <c r="D13">
        <f>VLOOKUP(A13,Category!$A$43:$B$80,2,0)</f>
        <v>7.4486163072512088</v>
      </c>
      <c r="E13">
        <f>VLOOKUP(A13,Price!$A$42:$C$79,3,0)</f>
        <v>5.4572290596373465</v>
      </c>
      <c r="F13">
        <f>VLOOKUP(A13,Brand!$A$46:$H$84,8,0)</f>
        <v>0</v>
      </c>
      <c r="G13">
        <f>VLOOKUP(A13,Producer!$A$45:$G$82,7,0)</f>
        <v>0</v>
      </c>
      <c r="H13">
        <f t="shared" si="0"/>
        <v>21.299594326461474</v>
      </c>
    </row>
    <row r="14" spans="1:8" x14ac:dyDescent="0.3">
      <c r="A14" s="6" t="s">
        <v>12</v>
      </c>
      <c r="B14">
        <f>VLOOKUP(A14,MS!$A$43:$C$80,3,0)</f>
        <v>40.025076105813596</v>
      </c>
      <c r="C14">
        <f>VLOOKUP(A14,Size!$A$44:$G$81,7,0)</f>
        <v>0</v>
      </c>
      <c r="D14">
        <f>VLOOKUP(A14,Category!$A$43:$B$80,2,0)</f>
        <v>35.518269132974297</v>
      </c>
      <c r="E14">
        <f>VLOOKUP(A14,Price!$A$42:$C$79,3,0)</f>
        <v>0</v>
      </c>
      <c r="F14">
        <f>VLOOKUP(A14,Brand!$A$46:$H$84,8,0)</f>
        <v>0</v>
      </c>
      <c r="G14">
        <f>VLOOKUP(A14,Producer!$A$45:$G$82,7,0)</f>
        <v>0</v>
      </c>
      <c r="H14">
        <f t="shared" si="0"/>
        <v>75.543345238787893</v>
      </c>
    </row>
    <row r="15" spans="1:8" x14ac:dyDescent="0.3">
      <c r="A15" s="6" t="s">
        <v>13</v>
      </c>
      <c r="B15">
        <f>VLOOKUP(A15,MS!$A$43:$C$80,3,0)</f>
        <v>3.5152089226188483</v>
      </c>
      <c r="C15">
        <f>VLOOKUP(A15,Size!$A$44:$G$81,7,0)</f>
        <v>0</v>
      </c>
      <c r="D15">
        <f>VLOOKUP(A15,Category!$A$43:$B$80,2,0)</f>
        <v>3.1193978555377178</v>
      </c>
      <c r="E15">
        <f>VLOOKUP(A15,Price!$A$42:$C$79,3,0)</f>
        <v>0</v>
      </c>
      <c r="F15">
        <f>VLOOKUP(A15,Brand!$A$46:$H$84,8,0)</f>
        <v>0</v>
      </c>
      <c r="G15">
        <f>VLOOKUP(A15,Producer!$A$45:$G$82,7,0)</f>
        <v>0</v>
      </c>
      <c r="H15">
        <f t="shared" si="0"/>
        <v>6.6346067781565665</v>
      </c>
    </row>
    <row r="16" spans="1:8" x14ac:dyDescent="0.3">
      <c r="A16" s="6" t="s">
        <v>14</v>
      </c>
      <c r="B16">
        <f>VLOOKUP(A16,MS!$A$43:$C$80,3,0)</f>
        <v>15.02380596155332</v>
      </c>
      <c r="C16">
        <f>VLOOKUP(A16,Size!$A$44:$G$81,7,0)</f>
        <v>0</v>
      </c>
      <c r="D16">
        <f>VLOOKUP(A16,Category!$A$43:$B$80,2,0)</f>
        <v>13.332131640007724</v>
      </c>
      <c r="E16">
        <f>VLOOKUP(A16,Price!$A$42:$C$79,3,0)</f>
        <v>0</v>
      </c>
      <c r="F16">
        <f>VLOOKUP(A16,Brand!$A$46:$H$84,8,0)</f>
        <v>0</v>
      </c>
      <c r="G16">
        <f>VLOOKUP(A16,Producer!$A$45:$G$82,7,0)</f>
        <v>0</v>
      </c>
      <c r="H16">
        <f t="shared" si="0"/>
        <v>28.355937601561045</v>
      </c>
    </row>
    <row r="17" spans="1:8" x14ac:dyDescent="0.3">
      <c r="A17" s="6" t="s">
        <v>15</v>
      </c>
      <c r="B17">
        <f>VLOOKUP(A17,MS!$A$43:$C$80,3,0)</f>
        <v>0</v>
      </c>
      <c r="C17">
        <f>VLOOKUP(A17,Size!$A$44:$G$81,7,0)</f>
        <v>0</v>
      </c>
      <c r="D17">
        <f>VLOOKUP(A17,Category!$A$43:$B$80,2,0)</f>
        <v>39.985164440072538</v>
      </c>
      <c r="E17">
        <f>VLOOKUP(A17,Price!$A$42:$C$79,3,0)</f>
        <v>0</v>
      </c>
      <c r="F17">
        <f>VLOOKUP(A17,Brand!$A$46:$H$84,8,0)</f>
        <v>39.692026095469053</v>
      </c>
      <c r="G17">
        <f>VLOOKUP(A17,Producer!$A$45:$G$82,7,0)</f>
        <v>82.216751122853452</v>
      </c>
      <c r="H17">
        <f t="shared" si="0"/>
        <v>161.89394165839505</v>
      </c>
    </row>
    <row r="18" spans="1:8" x14ac:dyDescent="0.3">
      <c r="A18" s="6" t="s">
        <v>16</v>
      </c>
      <c r="B18">
        <f>VLOOKUP(A18,MS!$A$43:$C$80,3,0)</f>
        <v>68.506424038322066</v>
      </c>
      <c r="C18">
        <f>VLOOKUP(A18,Size!$A$44:$G$81,7,0)</f>
        <v>0</v>
      </c>
      <c r="D18">
        <f>VLOOKUP(A18,Category!$A$43:$B$80,2,0)</f>
        <v>60.792629098270716</v>
      </c>
      <c r="E18">
        <f>VLOOKUP(A18,Price!$A$42:$C$79,3,0)</f>
        <v>0</v>
      </c>
      <c r="F18">
        <f>VLOOKUP(A18,Brand!$A$46:$H$84,8,0)</f>
        <v>60.346947533432598</v>
      </c>
      <c r="G18">
        <f>VLOOKUP(A18,Producer!$A$45:$G$82,7,0)</f>
        <v>125.00067279121572</v>
      </c>
      <c r="H18">
        <f t="shared" si="0"/>
        <v>314.64667346124111</v>
      </c>
    </row>
    <row r="19" spans="1:8" x14ac:dyDescent="0.3">
      <c r="A19" s="6" t="s">
        <v>17</v>
      </c>
      <c r="B19">
        <f>VLOOKUP(A19,MS!$A$43:$C$80,3,0)</f>
        <v>52.019865806911859</v>
      </c>
      <c r="C19">
        <f>VLOOKUP(A19,Size!$A$44:$G$81,7,0)</f>
        <v>0</v>
      </c>
      <c r="D19">
        <f>VLOOKUP(A19,Category!$A$43:$B$80,2,0)</f>
        <v>46.162450487451615</v>
      </c>
      <c r="E19">
        <f>VLOOKUP(A19,Price!$A$42:$C$79,3,0)</f>
        <v>0</v>
      </c>
      <c r="F19">
        <f>VLOOKUP(A19,Brand!$A$46:$H$84,8,0)</f>
        <v>45.82402536132733</v>
      </c>
      <c r="G19">
        <f>VLOOKUP(A19,Producer!$A$45:$G$82,7,0)</f>
        <v>94.918371753505525</v>
      </c>
      <c r="H19">
        <f t="shared" si="0"/>
        <v>238.92471340919633</v>
      </c>
    </row>
    <row r="20" spans="1:8" x14ac:dyDescent="0.3">
      <c r="A20" s="6" t="s">
        <v>19</v>
      </c>
      <c r="B20">
        <f>VLOOKUP(A20,MS!$A$43:$C$80,3,0)</f>
        <v>15.258298770192187</v>
      </c>
      <c r="C20">
        <f>VLOOKUP(A20,Size!$A$44:$G$81,7,0)</f>
        <v>0</v>
      </c>
      <c r="D20">
        <f>VLOOKUP(A20,Category!$A$43:$B$80,2,0)</f>
        <v>13.54022065562792</v>
      </c>
      <c r="E20">
        <f>VLOOKUP(A20,Price!$A$42:$C$79,3,0)</f>
        <v>9.9202432489186965</v>
      </c>
      <c r="F20">
        <f>VLOOKUP(A20,Brand!$A$46:$H$84,8,0)</f>
        <v>13.440954892334503</v>
      </c>
      <c r="G20">
        <f>VLOOKUP(A20,Producer!$A$45:$G$82,7,0)</f>
        <v>27.841149770953926</v>
      </c>
      <c r="H20">
        <f t="shared" si="0"/>
        <v>80.000867338027234</v>
      </c>
    </row>
    <row r="21" spans="1:8" x14ac:dyDescent="0.3">
      <c r="A21" s="6" t="s">
        <v>20</v>
      </c>
      <c r="B21">
        <f>VLOOKUP(A21,MS!$A$43:$C$80,3,0)</f>
        <v>38.432786523037976</v>
      </c>
      <c r="C21">
        <f>VLOOKUP(A21,Size!$A$44:$G$81,7,0)</f>
        <v>0</v>
      </c>
      <c r="D21">
        <f>VLOOKUP(A21,Category!$A$43:$B$80,2,0)</f>
        <v>34.105270696965299</v>
      </c>
      <c r="E21">
        <f>VLOOKUP(A21,Price!$A$42:$C$79,3,0)</f>
        <v>24.987228051079693</v>
      </c>
      <c r="F21">
        <f>VLOOKUP(A21,Brand!$A$46:$H$84,8,0)</f>
        <v>33.855238898062829</v>
      </c>
      <c r="G21">
        <f>VLOOKUP(A21,Producer!$A$45:$G$82,7,0)</f>
        <v>70.126623014704705</v>
      </c>
      <c r="H21">
        <f t="shared" si="0"/>
        <v>201.50714718385052</v>
      </c>
    </row>
    <row r="22" spans="1:8" x14ac:dyDescent="0.3">
      <c r="A22" s="6" t="s">
        <v>21</v>
      </c>
      <c r="B22">
        <f>VLOOKUP(A22,MS!$A$43:$C$80,3,0)</f>
        <v>19.227036624292282</v>
      </c>
      <c r="C22">
        <f>VLOOKUP(A22,Size!$A$44:$G$81,7,0)</f>
        <v>0</v>
      </c>
      <c r="D22">
        <f>VLOOKUP(A22,Category!$A$43:$B$80,2,0)</f>
        <v>17.06208027302101</v>
      </c>
      <c r="E22">
        <f>VLOOKUP(A22,Price!$A$42:$C$79,3,0)</f>
        <v>12.500533849911344</v>
      </c>
      <c r="F22">
        <f>VLOOKUP(A22,Brand!$A$46:$H$84,8,0)</f>
        <v>0</v>
      </c>
      <c r="G22">
        <f>VLOOKUP(A22,Producer!$A$45:$G$82,7,0)</f>
        <v>0</v>
      </c>
      <c r="H22">
        <f t="shared" si="0"/>
        <v>48.789650747224634</v>
      </c>
    </row>
    <row r="23" spans="1:8" x14ac:dyDescent="0.3">
      <c r="A23" s="6" t="s">
        <v>22</v>
      </c>
      <c r="B23">
        <f>VLOOKUP(A23,MS!$A$43:$C$80,3,0)</f>
        <v>12.267641006290653</v>
      </c>
      <c r="C23">
        <f>VLOOKUP(A23,Size!$A$44:$G$81,7,0)</f>
        <v>0</v>
      </c>
      <c r="D23">
        <f>VLOOKUP(A23,Category!$A$43:$B$80,2,0)</f>
        <v>10.886309715844723</v>
      </c>
      <c r="E23">
        <f>VLOOKUP(A23,Price!$A$42:$C$79,3,0)</f>
        <v>7.9758552841130506</v>
      </c>
      <c r="F23">
        <f>VLOOKUP(A23,Brand!$A$46:$H$84,8,0)</f>
        <v>0</v>
      </c>
      <c r="G23">
        <f>VLOOKUP(A23,Producer!$A$45:$G$82,7,0)</f>
        <v>0</v>
      </c>
      <c r="H23">
        <f t="shared" si="0"/>
        <v>31.12980600624843</v>
      </c>
    </row>
    <row r="24" spans="1:8" x14ac:dyDescent="0.3">
      <c r="A24" s="6" t="s">
        <v>23</v>
      </c>
      <c r="B24">
        <f>VLOOKUP(A24,MS!$A$43:$C$80,3,0)</f>
        <v>0</v>
      </c>
      <c r="C24">
        <f>VLOOKUP(A24,Size!$A$44:$G$81,7,0)</f>
        <v>0</v>
      </c>
      <c r="D24">
        <f>VLOOKUP(A24,Category!$A$43:$B$80,2,0)</f>
        <v>22.18796624266032</v>
      </c>
      <c r="E24">
        <f>VLOOKUP(A24,Price!$A$42:$C$79,3,0)</f>
        <v>0</v>
      </c>
      <c r="F24">
        <f>VLOOKUP(A24,Brand!$A$46:$H$84,8,0)</f>
        <v>0</v>
      </c>
      <c r="G24">
        <f>VLOOKUP(A24,Producer!$A$45:$G$82,7,0)</f>
        <v>0</v>
      </c>
      <c r="H24">
        <f t="shared" si="0"/>
        <v>22.18796624266032</v>
      </c>
    </row>
    <row r="25" spans="1:8" x14ac:dyDescent="0.3">
      <c r="A25" s="6" t="s">
        <v>24</v>
      </c>
      <c r="B25">
        <f>VLOOKUP(A25,MS!$A$43:$C$80,3,0)</f>
        <v>48.146511686695241</v>
      </c>
      <c r="C25">
        <f>VLOOKUP(A25,Size!$A$44:$G$81,7,0)</f>
        <v>0</v>
      </c>
      <c r="D25">
        <f>VLOOKUP(A25,Category!$A$43:$B$80,2,0)</f>
        <v>42.725234435058248</v>
      </c>
      <c r="E25">
        <f>VLOOKUP(A25,Price!$A$42:$C$79,3,0)</f>
        <v>0</v>
      </c>
      <c r="F25">
        <f>VLOOKUP(A25,Brand!$A$46:$H$84,8,0)</f>
        <v>0</v>
      </c>
      <c r="G25">
        <f>VLOOKUP(A25,Producer!$A$45:$G$82,7,0)</f>
        <v>0</v>
      </c>
      <c r="H25">
        <f t="shared" si="0"/>
        <v>90.871746121753489</v>
      </c>
    </row>
    <row r="26" spans="1:8" x14ac:dyDescent="0.3">
      <c r="A26" s="6" t="s">
        <v>25</v>
      </c>
      <c r="B26">
        <f>VLOOKUP(A26,MS!$A$43:$C$80,3,0)</f>
        <v>48.597016624460103</v>
      </c>
      <c r="C26">
        <f>VLOOKUP(A26,Size!$A$44:$G$81,7,0)</f>
        <v>0</v>
      </c>
      <c r="D26">
        <f>VLOOKUP(A26,Category!$A$43:$B$80,2,0)</f>
        <v>43.12501270363579</v>
      </c>
      <c r="E26">
        <f>VLOOKUP(A26,Price!$A$42:$C$79,3,0)</f>
        <v>0</v>
      </c>
      <c r="F26">
        <f>VLOOKUP(A26,Brand!$A$46:$H$84,8,0)</f>
        <v>0</v>
      </c>
      <c r="G26">
        <f>VLOOKUP(A26,Producer!$A$45:$G$82,7,0)</f>
        <v>0</v>
      </c>
      <c r="H26">
        <f t="shared" si="0"/>
        <v>91.722029328095886</v>
      </c>
    </row>
    <row r="27" spans="1:8" x14ac:dyDescent="0.3">
      <c r="A27" s="6" t="s">
        <v>26</v>
      </c>
      <c r="B27">
        <f>VLOOKUP(A27,MS!$A$43:$C$80,3,0)</f>
        <v>21.726369813677984</v>
      </c>
      <c r="C27">
        <f>VLOOKUP(A27,Size!$A$44:$G$81,7,0)</f>
        <v>0</v>
      </c>
      <c r="D27">
        <f>VLOOKUP(A27,Category!$A$43:$B$80,2,0)</f>
        <v>19.279989581647715</v>
      </c>
      <c r="E27">
        <f>VLOOKUP(A27,Price!$A$42:$C$79,3,0)</f>
        <v>0</v>
      </c>
      <c r="F27">
        <f>VLOOKUP(A27,Brand!$A$46:$H$84,8,0)</f>
        <v>0</v>
      </c>
      <c r="G27">
        <f>VLOOKUP(A27,Producer!$A$45:$G$82,7,0)</f>
        <v>0</v>
      </c>
      <c r="H27">
        <f t="shared" si="0"/>
        <v>41.006359395325703</v>
      </c>
    </row>
    <row r="28" spans="1:8" x14ac:dyDescent="0.3">
      <c r="A28" s="6" t="s">
        <v>27</v>
      </c>
      <c r="B28">
        <f>VLOOKUP(A28,MS!$A$43:$C$80,3,0)</f>
        <v>25.564655223549735</v>
      </c>
      <c r="C28">
        <f>VLOOKUP(A28,Size!$A$44:$G$81,7,0)</f>
        <v>0</v>
      </c>
      <c r="D28">
        <f>VLOOKUP(A28,Category!$A$43:$B$80,2,0)</f>
        <v>22.686085645939571</v>
      </c>
      <c r="E28">
        <f>VLOOKUP(A28,Price!$A$42:$C$79,3,0)</f>
        <v>16.620961629601059</v>
      </c>
      <c r="F28">
        <f>VLOOKUP(A28,Brand!$A$46:$H$84,8,0)</f>
        <v>0</v>
      </c>
      <c r="G28">
        <f>VLOOKUP(A28,Producer!$A$45:$G$82,7,0)</f>
        <v>0</v>
      </c>
      <c r="H28">
        <f t="shared" si="0"/>
        <v>64.871702499090361</v>
      </c>
    </row>
    <row r="29" spans="1:8" x14ac:dyDescent="0.3">
      <c r="A29" s="6" t="s">
        <v>28</v>
      </c>
      <c r="B29">
        <f>VLOOKUP(A29,MS!$A$43:$C$80,3,0)</f>
        <v>3.4915646775308145</v>
      </c>
      <c r="C29">
        <f>VLOOKUP(A29,Size!$A$44:$G$81,7,0)</f>
        <v>32.669997133943504</v>
      </c>
      <c r="D29">
        <f>VLOOKUP(A29,Category!$A$43:$B$80,2,0)</f>
        <v>3.0984159426423461</v>
      </c>
      <c r="E29">
        <f>VLOOKUP(A29,Price!$A$42:$C$79,3,0)</f>
        <v>2.2700545743738751</v>
      </c>
      <c r="F29">
        <f>VLOOKUP(A29,Brand!$A$46:$H$84,8,0)</f>
        <v>0</v>
      </c>
      <c r="G29">
        <f>VLOOKUP(A29,Producer!$A$45:$G$82,7,0)</f>
        <v>0</v>
      </c>
      <c r="H29">
        <f t="shared" si="0"/>
        <v>41.530032328490542</v>
      </c>
    </row>
    <row r="30" spans="1:8" x14ac:dyDescent="0.3">
      <c r="A30" s="6" t="s">
        <v>29</v>
      </c>
      <c r="B30">
        <f>VLOOKUP(A30,MS!$A$43:$C$80,3,0)</f>
        <v>13.308282840851152</v>
      </c>
      <c r="C30">
        <f>VLOOKUP(A30,Size!$A$44:$G$81,7,0)</f>
        <v>0</v>
      </c>
      <c r="D30">
        <f>VLOOKUP(A30,Category!$A$43:$B$80,2,0)</f>
        <v>0</v>
      </c>
      <c r="E30">
        <f>VLOOKUP(A30,Price!$A$42:$C$79,3,0)</f>
        <v>0</v>
      </c>
      <c r="F30">
        <f>VLOOKUP(A30,Brand!$A$46:$H$84,8,0)</f>
        <v>0</v>
      </c>
      <c r="G30">
        <f>VLOOKUP(A30,Producer!$A$45:$G$82,7,0)</f>
        <v>0</v>
      </c>
      <c r="H30">
        <f t="shared" si="0"/>
        <v>13.308282840851152</v>
      </c>
    </row>
    <row r="31" spans="1:8" x14ac:dyDescent="0.3">
      <c r="A31" s="6" t="s">
        <v>30</v>
      </c>
      <c r="B31">
        <f>VLOOKUP(A31,MS!$A$43:$C$80,3,0)</f>
        <v>9.4325122642163688</v>
      </c>
      <c r="C31">
        <f>VLOOKUP(A31,Size!$A$44:$G$81,7,0)</f>
        <v>0</v>
      </c>
      <c r="D31">
        <f>VLOOKUP(A31,Category!$A$43:$B$80,2,0)</f>
        <v>0</v>
      </c>
      <c r="E31">
        <f>VLOOKUP(A31,Price!$A$42:$C$79,3,0)</f>
        <v>0</v>
      </c>
      <c r="F31">
        <f>VLOOKUP(A31,Brand!$A$46:$H$84,8,0)</f>
        <v>0</v>
      </c>
      <c r="G31">
        <f>VLOOKUP(A31,Producer!$A$45:$G$82,7,0)</f>
        <v>0</v>
      </c>
      <c r="H31">
        <f t="shared" si="0"/>
        <v>9.4325122642163688</v>
      </c>
    </row>
    <row r="32" spans="1:8" x14ac:dyDescent="0.3">
      <c r="A32" s="6" t="s">
        <v>31</v>
      </c>
      <c r="B32">
        <f>VLOOKUP(A32,MS!$A$43:$C$80,3,0)</f>
        <v>10.749363625286742</v>
      </c>
      <c r="C32">
        <f>VLOOKUP(A32,Size!$A$44:$G$81,7,0)</f>
        <v>0</v>
      </c>
      <c r="D32">
        <f>VLOOKUP(A32,Category!$A$43:$B$80,2,0)</f>
        <v>0</v>
      </c>
      <c r="E32">
        <f>VLOOKUP(A32,Price!$A$42:$C$79,3,0)</f>
        <v>0</v>
      </c>
      <c r="F32">
        <f>VLOOKUP(A32,Brand!$A$46:$H$84,8,0)</f>
        <v>0</v>
      </c>
      <c r="G32">
        <f>VLOOKUP(A32,Producer!$A$45:$G$82,7,0)</f>
        <v>0</v>
      </c>
      <c r="H32">
        <f t="shared" si="0"/>
        <v>10.749363625286742</v>
      </c>
    </row>
    <row r="33" spans="1:8" x14ac:dyDescent="0.3">
      <c r="A33" s="6" t="s">
        <v>32</v>
      </c>
      <c r="B33">
        <f>VLOOKUP(A33,MS!$A$43:$C$80,3,0)</f>
        <v>45.349558006321082</v>
      </c>
      <c r="C33">
        <f>VLOOKUP(A33,Size!$A$44:$G$81,7,0)</f>
        <v>0</v>
      </c>
      <c r="D33">
        <f>VLOOKUP(A33,Category!$A$43:$B$80,2,0)</f>
        <v>0</v>
      </c>
      <c r="E33">
        <f>VLOOKUP(A33,Price!$A$42:$C$79,3,0)</f>
        <v>0</v>
      </c>
      <c r="F33">
        <f>VLOOKUP(A33,Brand!$A$46:$H$84,8,0)</f>
        <v>0</v>
      </c>
      <c r="G33">
        <f>VLOOKUP(A33,Producer!$A$45:$G$82,7,0)</f>
        <v>0</v>
      </c>
      <c r="H33">
        <f t="shared" si="0"/>
        <v>45.349558006321082</v>
      </c>
    </row>
    <row r="34" spans="1:8" x14ac:dyDescent="0.3">
      <c r="A34" s="6" t="s">
        <v>33</v>
      </c>
      <c r="B34">
        <f>VLOOKUP(A34,MS!$A$43:$C$80,3,0)</f>
        <v>17.411406277869624</v>
      </c>
      <c r="C34">
        <f>VLOOKUP(A34,Size!$A$44:$G$81,7,0)</f>
        <v>0</v>
      </c>
      <c r="D34">
        <f>VLOOKUP(A34,Category!$A$43:$B$80,2,0)</f>
        <v>0</v>
      </c>
      <c r="E34">
        <f>VLOOKUP(A34,Price!$A$42:$C$79,3,0)</f>
        <v>0</v>
      </c>
      <c r="F34">
        <f>VLOOKUP(A34,Brand!$A$46:$H$84,8,0)</f>
        <v>0</v>
      </c>
      <c r="G34">
        <f>VLOOKUP(A34,Producer!$A$45:$G$82,7,0)</f>
        <v>0</v>
      </c>
      <c r="H34">
        <f t="shared" si="0"/>
        <v>17.411406277869624</v>
      </c>
    </row>
    <row r="35" spans="1:8" x14ac:dyDescent="0.3">
      <c r="A35" s="6" t="s">
        <v>34</v>
      </c>
      <c r="B35">
        <f>VLOOKUP(A35,MS!$A$43:$C$80,3,0)</f>
        <v>13.592570073003806</v>
      </c>
      <c r="C35">
        <f>VLOOKUP(A35,Size!$A$44:$G$81,7,0)</f>
        <v>0</v>
      </c>
      <c r="D35">
        <f>VLOOKUP(A35,Category!$A$43:$B$80,2,0)</f>
        <v>0</v>
      </c>
      <c r="E35">
        <f>VLOOKUP(A35,Price!$A$42:$C$79,3,0)</f>
        <v>0</v>
      </c>
      <c r="F35">
        <f>VLOOKUP(A35,Brand!$A$46:$H$84,8,0)</f>
        <v>11.973623270442678</v>
      </c>
      <c r="G35">
        <f>VLOOKUP(A35,Producer!$A$45:$G$82,7,0)</f>
        <v>0</v>
      </c>
      <c r="H35">
        <f t="shared" si="0"/>
        <v>25.566193343446486</v>
      </c>
    </row>
    <row r="36" spans="1:8" x14ac:dyDescent="0.3">
      <c r="A36" s="6" t="s">
        <v>35</v>
      </c>
      <c r="B36">
        <f>VLOOKUP(A36,MS!$A$43:$C$80,3,0)</f>
        <v>17.367866716972856</v>
      </c>
      <c r="C36">
        <f>VLOOKUP(A36,Size!$A$44:$G$81,7,0)</f>
        <v>0</v>
      </c>
      <c r="D36">
        <f>VLOOKUP(A36,Category!$A$43:$B$80,2,0)</f>
        <v>0</v>
      </c>
      <c r="E36">
        <f>VLOOKUP(A36,Price!$A$42:$C$79,3,0)</f>
        <v>0</v>
      </c>
      <c r="F36">
        <f>VLOOKUP(A36,Brand!$A$46:$H$84,8,0)</f>
        <v>15.299262167742279</v>
      </c>
      <c r="G36">
        <f>VLOOKUP(A36,Producer!$A$45:$G$82,7,0)</f>
        <v>0</v>
      </c>
      <c r="H36">
        <f t="shared" si="0"/>
        <v>32.667128884715133</v>
      </c>
    </row>
    <row r="37" spans="1:8" x14ac:dyDescent="0.3">
      <c r="A37" s="6" t="s">
        <v>36</v>
      </c>
      <c r="B37">
        <f>VLOOKUP(A37,MS!$A$43:$C$80,3,0)</f>
        <v>18.958057661016149</v>
      </c>
      <c r="C37">
        <f>VLOOKUP(A37,Size!$A$44:$G$81,7,0)</f>
        <v>0</v>
      </c>
      <c r="D37">
        <f>VLOOKUP(A37,Category!$A$43:$B$80,2,0)</f>
        <v>0</v>
      </c>
      <c r="E37">
        <f>VLOOKUP(A37,Price!$A$42:$C$79,3,0)</f>
        <v>0</v>
      </c>
      <c r="F37">
        <f>VLOOKUP(A37,Brand!$A$46:$H$84,8,0)</f>
        <v>0</v>
      </c>
      <c r="G37">
        <f>VLOOKUP(A37,Producer!$A$45:$G$82,7,0)</f>
        <v>0</v>
      </c>
      <c r="H37">
        <f t="shared" si="0"/>
        <v>18.958057661016149</v>
      </c>
    </row>
    <row r="38" spans="1:8" x14ac:dyDescent="0.3">
      <c r="A38" s="6" t="s">
        <v>37</v>
      </c>
      <c r="B38">
        <f>VLOOKUP(A38,MS!$A$43:$C$80,3,0)</f>
        <v>2.4334242126336898</v>
      </c>
      <c r="C38">
        <f>VLOOKUP(A38,Size!$A$44:$G$81,7,0)</f>
        <v>0</v>
      </c>
      <c r="D38">
        <f>VLOOKUP(A38,Category!$A$43:$B$80,2,0)</f>
        <v>0</v>
      </c>
      <c r="E38">
        <f>VLOOKUP(A38,Price!$A$42:$C$79,3,0)</f>
        <v>0</v>
      </c>
      <c r="F38">
        <f>VLOOKUP(A38,Brand!$A$46:$H$84,8,0)</f>
        <v>0</v>
      </c>
      <c r="G38">
        <f>VLOOKUP(A38,Producer!$A$45:$G$82,7,0)</f>
        <v>0</v>
      </c>
      <c r="H38">
        <f t="shared" si="0"/>
        <v>2.4334242126336898</v>
      </c>
    </row>
    <row r="39" spans="1:8" x14ac:dyDescent="0.3">
      <c r="A39" s="6" t="s">
        <v>38</v>
      </c>
      <c r="B39">
        <f>VLOOKUP(A39,MS!$A$43:$C$80,3,0)</f>
        <v>2.1275875190320996</v>
      </c>
      <c r="C39">
        <f>VLOOKUP(A39,Size!$A$44:$G$81,7,0)</f>
        <v>0</v>
      </c>
      <c r="D39">
        <f>VLOOKUP(A39,Category!$A$43:$B$80,2,0)</f>
        <v>0</v>
      </c>
      <c r="E39">
        <f>VLOOKUP(A39,Price!$A$42:$C$79,3,0)</f>
        <v>0</v>
      </c>
      <c r="F39">
        <f>VLOOKUP(A39,Brand!$A$46:$H$84,8,0)</f>
        <v>0</v>
      </c>
      <c r="G39">
        <f>VLOOKUP(A39,Producer!$A$45:$G$82,7,0)</f>
        <v>0</v>
      </c>
      <c r="H39">
        <f t="shared" si="0"/>
        <v>2.1275875190320996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80" zoomScaleNormal="80" workbookViewId="0">
      <selection activeCell="B5" sqref="B5"/>
    </sheetView>
  </sheetViews>
  <sheetFormatPr defaultRowHeight="14.4" x14ac:dyDescent="0.3"/>
  <cols>
    <col min="1" max="1" width="123.5546875" bestFit="1" customWidth="1"/>
    <col min="2" max="2" width="9.33203125" bestFit="1" customWidth="1"/>
    <col min="3" max="3" width="13.21875" bestFit="1" customWidth="1"/>
  </cols>
  <sheetData>
    <row r="1" spans="1:3" x14ac:dyDescent="0.3">
      <c r="A1" s="17" t="s">
        <v>18</v>
      </c>
      <c r="B1" s="11" t="s">
        <v>124</v>
      </c>
      <c r="C1" s="24" t="s">
        <v>125</v>
      </c>
    </row>
    <row r="2" spans="1:3" x14ac:dyDescent="0.3">
      <c r="A2" s="18" t="s">
        <v>1</v>
      </c>
      <c r="B2" s="23">
        <v>71.674738000000005</v>
      </c>
      <c r="C2" s="19">
        <f>VLOOKUP(A2,'IF ITEM 18 IS DELETED'!$A$2:$H$39,8,0)</f>
        <v>71.328552722643025</v>
      </c>
    </row>
    <row r="3" spans="1:3" x14ac:dyDescent="0.3">
      <c r="A3" s="18" t="s">
        <v>2</v>
      </c>
      <c r="B3" s="23">
        <v>51.598533000000003</v>
      </c>
      <c r="C3" s="19">
        <f>VLOOKUP(A3,'IF ITEM 18 IS DELETED'!$A$2:$H$39,8,0)</f>
        <v>55.42675110320792</v>
      </c>
    </row>
    <row r="4" spans="1:3" x14ac:dyDescent="0.3">
      <c r="A4" s="18" t="s">
        <v>3</v>
      </c>
      <c r="B4" s="23">
        <v>40.794936</v>
      </c>
      <c r="C4" s="19">
        <f>VLOOKUP(A4,'IF ITEM 18 IS DELETED'!$A$2:$H$39,8,0)</f>
        <v>43.914689822679478</v>
      </c>
    </row>
    <row r="5" spans="1:3" x14ac:dyDescent="0.3">
      <c r="A5" s="18" t="s">
        <v>4</v>
      </c>
      <c r="B5" s="23">
        <v>19.980271999999999</v>
      </c>
      <c r="C5" s="19">
        <f>VLOOKUP(A5,'IF ITEM 18 IS DELETED'!$A$2:$H$39,8,0)</f>
        <v>19.899018382878957</v>
      </c>
    </row>
    <row r="6" spans="1:3" x14ac:dyDescent="0.3">
      <c r="A6" s="18" t="s">
        <v>5</v>
      </c>
      <c r="B6" s="23">
        <v>25.367818</v>
      </c>
      <c r="C6" s="19">
        <f>VLOOKUP(A6,'IF ITEM 18 IS DELETED'!$A$2:$H$39,8,0)</f>
        <v>25.264655156599936</v>
      </c>
    </row>
    <row r="7" spans="1:3" x14ac:dyDescent="0.3">
      <c r="A7" s="18" t="s">
        <v>6</v>
      </c>
      <c r="B7" s="23">
        <v>4.9528340000000002</v>
      </c>
      <c r="C7" s="19">
        <f>VLOOKUP(A7,'IF ITEM 18 IS DELETED'!$A$2:$H$39,8,0)</f>
        <v>4.9172790928701851</v>
      </c>
    </row>
    <row r="8" spans="1:3" x14ac:dyDescent="0.3">
      <c r="A8" s="18" t="s">
        <v>7</v>
      </c>
      <c r="B8" s="23">
        <v>80.615729999999999</v>
      </c>
      <c r="C8" s="19">
        <f>VLOOKUP(A8,'IF ITEM 18 IS DELETED'!$A$2:$H$39,8,0)</f>
        <v>80.226361007032978</v>
      </c>
    </row>
    <row r="9" spans="1:3" x14ac:dyDescent="0.3">
      <c r="A9" s="18" t="s">
        <v>8</v>
      </c>
      <c r="B9" s="23">
        <v>49.671647999999998</v>
      </c>
      <c r="C9" s="19">
        <f>VLOOKUP(A9,'IF ITEM 18 IS DELETED'!$A$2:$H$39,8,0)</f>
        <v>49.431736275037522</v>
      </c>
    </row>
    <row r="10" spans="1:3" x14ac:dyDescent="0.3">
      <c r="A10" s="18" t="s">
        <v>9</v>
      </c>
      <c r="B10" s="23">
        <v>73.441141000000002</v>
      </c>
      <c r="C10" s="19">
        <f>VLOOKUP(A10,'IF ITEM 18 IS DELETED'!$A$2:$H$39,8,0)</f>
        <v>73.328028449797401</v>
      </c>
    </row>
    <row r="11" spans="1:3" x14ac:dyDescent="0.3">
      <c r="A11" s="18" t="s">
        <v>10</v>
      </c>
      <c r="B11" s="23">
        <v>105.368979</v>
      </c>
      <c r="C11" s="19">
        <f>VLOOKUP(A11,'IF ITEM 18 IS DELETED'!$A$2:$H$39,8,0)</f>
        <v>104.61257045959422</v>
      </c>
    </row>
    <row r="12" spans="1:3" x14ac:dyDescent="0.3">
      <c r="A12" s="18" t="s">
        <v>11</v>
      </c>
      <c r="B12" s="23">
        <v>21.453603000000001</v>
      </c>
      <c r="C12" s="19">
        <f>VLOOKUP(A12,'IF ITEM 18 IS DELETED'!$A$2:$H$39,8,0)</f>
        <v>21.299594326461474</v>
      </c>
    </row>
    <row r="13" spans="1:3" x14ac:dyDescent="0.3">
      <c r="A13" s="18" t="s">
        <v>12</v>
      </c>
      <c r="B13" s="23">
        <v>75.909987000000001</v>
      </c>
      <c r="C13" s="19">
        <f>VLOOKUP(A13,'IF ITEM 18 IS DELETED'!$A$2:$H$39,8,0)</f>
        <v>75.543345238787893</v>
      </c>
    </row>
    <row r="14" spans="1:3" x14ac:dyDescent="0.3">
      <c r="A14" s="18" t="s">
        <v>13</v>
      </c>
      <c r="B14" s="23">
        <v>6.6668070000000004</v>
      </c>
      <c r="C14" s="19">
        <f>VLOOKUP(A14,'IF ITEM 18 IS DELETED'!$A$2:$H$39,8,0)</f>
        <v>6.6346067781565665</v>
      </c>
    </row>
    <row r="15" spans="1:3" x14ac:dyDescent="0.3">
      <c r="A15" s="18" t="s">
        <v>14</v>
      </c>
      <c r="B15" s="23">
        <v>28.493559999999999</v>
      </c>
      <c r="C15" s="19">
        <f>VLOOKUP(A15,'IF ITEM 18 IS DELETED'!$A$2:$H$39,8,0)</f>
        <v>28.355937601561045</v>
      </c>
    </row>
    <row r="16" spans="1:3" x14ac:dyDescent="0.3">
      <c r="A16" s="18" t="s">
        <v>15</v>
      </c>
      <c r="B16" s="23">
        <v>161.93552800000001</v>
      </c>
      <c r="C16" s="19">
        <f>VLOOKUP(A16,'IF ITEM 18 IS DELETED'!$A$2:$H$39,8,0)</f>
        <v>161.89394165839505</v>
      </c>
    </row>
    <row r="17" spans="1:3" x14ac:dyDescent="0.3">
      <c r="A17" s="18" t="s">
        <v>16</v>
      </c>
      <c r="B17" s="23">
        <v>315.089204</v>
      </c>
      <c r="C17" s="19">
        <f>VLOOKUP(A17,'IF ITEM 18 IS DELETED'!$A$2:$H$39,8,0)</f>
        <v>314.64667346124111</v>
      </c>
    </row>
    <row r="18" spans="1:3" x14ac:dyDescent="0.3">
      <c r="A18" s="18" t="s">
        <v>17</v>
      </c>
      <c r="B18" s="23">
        <v>239.26074700000001</v>
      </c>
      <c r="C18" s="19">
        <f>VLOOKUP(A18,'IF ITEM 18 IS DELETED'!$A$2:$H$39,8,0)</f>
        <v>238.92471340919633</v>
      </c>
    </row>
    <row r="19" spans="1:3" x14ac:dyDescent="0.3">
      <c r="A19" s="18" t="s">
        <v>18</v>
      </c>
      <c r="B19" s="23">
        <v>0</v>
      </c>
      <c r="C19" s="19">
        <f>VLOOKUP(A19,'IF ITEM 18 IS DELETED'!$A$2:$H$39,8,0)</f>
        <v>0</v>
      </c>
    </row>
    <row r="20" spans="1:3" x14ac:dyDescent="0.3">
      <c r="A20" s="18" t="s">
        <v>19</v>
      </c>
      <c r="B20" s="23">
        <v>80.239620000000002</v>
      </c>
      <c r="C20" s="19">
        <f>VLOOKUP(A20,'IF ITEM 18 IS DELETED'!$A$2:$H$39,8,0)</f>
        <v>80.000867338027234</v>
      </c>
    </row>
    <row r="21" spans="1:3" x14ac:dyDescent="0.3">
      <c r="A21" s="18" t="s">
        <v>20</v>
      </c>
      <c r="B21" s="23">
        <v>202.10852</v>
      </c>
      <c r="C21" s="19">
        <f>VLOOKUP(A21,'IF ITEM 18 IS DELETED'!$A$2:$H$39,8,0)</f>
        <v>201.50714718385052</v>
      </c>
    </row>
    <row r="22" spans="1:3" x14ac:dyDescent="0.3">
      <c r="A22" s="18" t="s">
        <v>21</v>
      </c>
      <c r="B22" s="23">
        <v>49.142428000000002</v>
      </c>
      <c r="C22" s="19">
        <f>VLOOKUP(A22,'IF ITEM 18 IS DELETED'!$A$2:$H$39,8,0)</f>
        <v>48.789650747224634</v>
      </c>
    </row>
    <row r="23" spans="1:3" x14ac:dyDescent="0.3">
      <c r="A23" s="18" t="s">
        <v>22</v>
      </c>
      <c r="B23" s="23">
        <v>31.354892</v>
      </c>
      <c r="C23" s="19">
        <f>VLOOKUP(A23,'IF ITEM 18 IS DELETED'!$A$2:$H$39,8,0)</f>
        <v>31.12980600624843</v>
      </c>
    </row>
    <row r="24" spans="1:3" x14ac:dyDescent="0.3">
      <c r="A24" s="18" t="s">
        <v>23</v>
      </c>
      <c r="B24" s="23">
        <v>22.278566000000001</v>
      </c>
      <c r="C24" s="19">
        <f>VLOOKUP(A24,'IF ITEM 18 IS DELETED'!$A$2:$H$39,8,0)</f>
        <v>22.18796624266032</v>
      </c>
    </row>
    <row r="25" spans="1:3" x14ac:dyDescent="0.3">
      <c r="A25" s="18" t="s">
        <v>24</v>
      </c>
      <c r="B25" s="23">
        <v>91.312781999999999</v>
      </c>
      <c r="C25" s="19">
        <f>VLOOKUP(A25,'IF ITEM 18 IS DELETED'!$A$2:$H$39,8,0)</f>
        <v>90.871746121753489</v>
      </c>
    </row>
    <row r="26" spans="1:3" x14ac:dyDescent="0.3">
      <c r="A26" s="18" t="s">
        <v>25</v>
      </c>
      <c r="B26" s="23">
        <v>92.167192</v>
      </c>
      <c r="C26" s="19">
        <f>VLOOKUP(A26,'IF ITEM 18 IS DELETED'!$A$2:$H$39,8,0)</f>
        <v>91.722029328095886</v>
      </c>
    </row>
    <row r="27" spans="1:3" x14ac:dyDescent="0.3">
      <c r="A27" s="18" t="s">
        <v>26</v>
      </c>
      <c r="B27" s="23">
        <v>41.205379000000001</v>
      </c>
      <c r="C27" s="19">
        <f>VLOOKUP(A27,'IF ITEM 18 IS DELETED'!$A$2:$H$39,8,0)</f>
        <v>41.006359395325703</v>
      </c>
    </row>
    <row r="28" spans="1:3" x14ac:dyDescent="0.3">
      <c r="A28" s="18" t="s">
        <v>27</v>
      </c>
      <c r="B28" s="23">
        <v>65.340761999999998</v>
      </c>
      <c r="C28" s="19">
        <f>VLOOKUP(A28,'IF ITEM 18 IS DELETED'!$A$2:$H$39,8,0)</f>
        <v>64.871702499090361</v>
      </c>
    </row>
    <row r="29" spans="1:3" x14ac:dyDescent="0.3">
      <c r="A29" s="18" t="s">
        <v>28</v>
      </c>
      <c r="B29" s="23">
        <v>41.594095000000003</v>
      </c>
      <c r="C29" s="19">
        <f>VLOOKUP(A29,'IF ITEM 18 IS DELETED'!$A$2:$H$39,8,0)</f>
        <v>41.530032328490542</v>
      </c>
    </row>
    <row r="30" spans="1:3" x14ac:dyDescent="0.3">
      <c r="A30" s="18" t="s">
        <v>29</v>
      </c>
      <c r="B30" s="23">
        <v>12.305334999999999</v>
      </c>
      <c r="C30" s="19">
        <f>VLOOKUP(A30,'IF ITEM 18 IS DELETED'!$A$2:$H$39,8,0)</f>
        <v>13.308282840851152</v>
      </c>
    </row>
    <row r="31" spans="1:3" x14ac:dyDescent="0.3">
      <c r="A31" s="18" t="s">
        <v>30</v>
      </c>
      <c r="B31" s="23">
        <v>8.6928450000000002</v>
      </c>
      <c r="C31" s="19">
        <f>VLOOKUP(A31,'IF ITEM 18 IS DELETED'!$A$2:$H$39,8,0)</f>
        <v>9.4325122642163688</v>
      </c>
    </row>
    <row r="32" spans="1:3" x14ac:dyDescent="0.3">
      <c r="A32" s="18" t="s">
        <v>31</v>
      </c>
      <c r="B32" s="23">
        <v>10.80888</v>
      </c>
      <c r="C32" s="19">
        <f>VLOOKUP(A32,'IF ITEM 18 IS DELETED'!$A$2:$H$39,8,0)</f>
        <v>10.749363625286742</v>
      </c>
    </row>
    <row r="33" spans="1:3" x14ac:dyDescent="0.3">
      <c r="A33" s="18" t="s">
        <v>32</v>
      </c>
      <c r="B33" s="23">
        <v>45.600648</v>
      </c>
      <c r="C33" s="19">
        <f>VLOOKUP(A33,'IF ITEM 18 IS DELETED'!$A$2:$H$39,8,0)</f>
        <v>45.349558006321082</v>
      </c>
    </row>
    <row r="34" spans="1:3" x14ac:dyDescent="0.3">
      <c r="A34" s="18" t="s">
        <v>33</v>
      </c>
      <c r="B34" s="23">
        <v>17.507809000000002</v>
      </c>
      <c r="C34" s="19">
        <f>VLOOKUP(A34,'IF ITEM 18 IS DELETED'!$A$2:$H$39,8,0)</f>
        <v>17.411406277869624</v>
      </c>
    </row>
    <row r="35" spans="1:3" x14ac:dyDescent="0.3">
      <c r="A35" s="18" t="s">
        <v>34</v>
      </c>
      <c r="B35" s="23">
        <v>25.604744</v>
      </c>
      <c r="C35" s="19">
        <f>VLOOKUP(A35,'IF ITEM 18 IS DELETED'!$A$2:$H$39,8,0)</f>
        <v>25.566193343446486</v>
      </c>
    </row>
    <row r="36" spans="1:3" x14ac:dyDescent="0.3">
      <c r="A36" s="18" t="s">
        <v>35</v>
      </c>
      <c r="B36" s="23">
        <v>34.186877000000003</v>
      </c>
      <c r="C36" s="19">
        <f>VLOOKUP(A36,'IF ITEM 18 IS DELETED'!$A$2:$H$39,8,0)</f>
        <v>32.667128884715133</v>
      </c>
    </row>
    <row r="37" spans="1:3" x14ac:dyDescent="0.3">
      <c r="A37" s="18" t="s">
        <v>36</v>
      </c>
      <c r="B37" s="23">
        <v>19.063023999999999</v>
      </c>
      <c r="C37" s="19">
        <f>VLOOKUP(A37,'IF ITEM 18 IS DELETED'!$A$2:$H$39,8,0)</f>
        <v>18.958057661016149</v>
      </c>
    </row>
    <row r="38" spans="1:3" x14ac:dyDescent="0.3">
      <c r="A38" s="18" t="s">
        <v>37</v>
      </c>
      <c r="B38" s="23">
        <v>2.446898</v>
      </c>
      <c r="C38" s="19">
        <f>VLOOKUP(A38,'IF ITEM 18 IS DELETED'!$A$2:$H$39,8,0)</f>
        <v>2.4334242126336898</v>
      </c>
    </row>
    <row r="39" spans="1:3" x14ac:dyDescent="0.3">
      <c r="A39" s="18" t="s">
        <v>38</v>
      </c>
      <c r="B39" s="23">
        <v>1.990693</v>
      </c>
      <c r="C39" s="19">
        <f>VLOOKUP(A39,'IF ITEM 18 IS DELETED'!$A$2:$H$39,8,0)</f>
        <v>2.1275875190320996</v>
      </c>
    </row>
    <row r="41" spans="1:3" x14ac:dyDescent="0.3">
      <c r="B41" s="22">
        <f>SUM(B2:B39)</f>
        <v>2267.2280540000015</v>
      </c>
      <c r="C41" s="22">
        <f>SUM(C2:C39)</f>
        <v>2267.2692767722965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70" zoomScaleNormal="70" workbookViewId="0">
      <selection activeCell="H14" sqref="H14:Y26"/>
    </sheetView>
  </sheetViews>
  <sheetFormatPr defaultRowHeight="14.4" x14ac:dyDescent="0.3"/>
  <cols>
    <col min="1" max="1" width="16.6640625" bestFit="1" customWidth="1"/>
    <col min="2" max="2" width="42.21875" bestFit="1" customWidth="1"/>
    <col min="3" max="3" width="12" bestFit="1" customWidth="1"/>
    <col min="4" max="4" width="16" bestFit="1" customWidth="1"/>
    <col min="5" max="5" width="16" style="3" customWidth="1"/>
    <col min="6" max="6" width="20.21875" style="3" bestFit="1" customWidth="1"/>
  </cols>
  <sheetData>
    <row r="1" spans="1:5" x14ac:dyDescent="0.3">
      <c r="A1" t="s">
        <v>91</v>
      </c>
      <c r="B1" t="s">
        <v>92</v>
      </c>
      <c r="C1" t="s">
        <v>93</v>
      </c>
      <c r="D1" t="s">
        <v>94</v>
      </c>
    </row>
    <row r="2" spans="1:5" x14ac:dyDescent="0.3">
      <c r="A2" t="s">
        <v>41</v>
      </c>
      <c r="B2" t="s">
        <v>57</v>
      </c>
      <c r="C2" s="3">
        <v>7.2175153000000006E-2</v>
      </c>
      <c r="D2" s="3">
        <v>1.5198075E-2</v>
      </c>
      <c r="E2" s="3">
        <f t="shared" ref="E2:E13" si="0">SUM($D$2:$D$13)*C2</f>
        <v>1.5198074762008906E-2</v>
      </c>
    </row>
    <row r="3" spans="1:5" x14ac:dyDescent="0.3">
      <c r="A3" t="s">
        <v>41</v>
      </c>
      <c r="B3" t="s">
        <v>88</v>
      </c>
      <c r="C3" s="3">
        <v>7.3884957000000001E-2</v>
      </c>
      <c r="D3" s="3">
        <v>1.5558112000000001E-2</v>
      </c>
      <c r="E3" s="3">
        <f t="shared" si="0"/>
        <v>1.5558111809943974E-2</v>
      </c>
    </row>
    <row r="4" spans="1:5" x14ac:dyDescent="0.3">
      <c r="A4" t="s">
        <v>41</v>
      </c>
      <c r="B4" t="s">
        <v>51</v>
      </c>
      <c r="C4" s="3">
        <v>8.6321235999999996E-2</v>
      </c>
      <c r="D4" s="3">
        <v>1.8176846E-2</v>
      </c>
      <c r="E4" s="3">
        <f t="shared" si="0"/>
        <v>1.8176845406576617E-2</v>
      </c>
    </row>
    <row r="5" spans="1:5" x14ac:dyDescent="0.3">
      <c r="A5" t="s">
        <v>41</v>
      </c>
      <c r="B5" t="s">
        <v>61</v>
      </c>
      <c r="C5" s="3">
        <v>0.104848017</v>
      </c>
      <c r="D5" s="3">
        <v>2.2078068999999999E-2</v>
      </c>
      <c r="E5" s="3">
        <f t="shared" si="0"/>
        <v>2.2078068902941995E-2</v>
      </c>
    </row>
    <row r="6" spans="1:5" x14ac:dyDescent="0.3">
      <c r="A6" t="s">
        <v>41</v>
      </c>
      <c r="B6" t="s">
        <v>86</v>
      </c>
      <c r="C6" s="3">
        <v>0.110101591</v>
      </c>
      <c r="D6" s="3">
        <v>2.3184324999999999E-2</v>
      </c>
      <c r="E6" s="3">
        <f t="shared" si="0"/>
        <v>2.3184325101938155E-2</v>
      </c>
    </row>
    <row r="7" spans="1:5" x14ac:dyDescent="0.3">
      <c r="A7" t="s">
        <v>41</v>
      </c>
      <c r="B7" t="s">
        <v>83</v>
      </c>
      <c r="C7" s="3">
        <v>0.10686108</v>
      </c>
      <c r="D7" s="3">
        <v>2.2501963999999999E-2</v>
      </c>
      <c r="E7" s="3">
        <f t="shared" si="0"/>
        <v>2.2501963840506366E-2</v>
      </c>
    </row>
    <row r="8" spans="1:5" x14ac:dyDescent="0.3">
      <c r="A8" t="s">
        <v>41</v>
      </c>
      <c r="B8" s="2" t="s">
        <v>74</v>
      </c>
      <c r="C8" s="3">
        <v>9.8083485999999998E-2</v>
      </c>
      <c r="D8" s="3">
        <v>2.0653647000000001E-2</v>
      </c>
      <c r="E8" s="3">
        <f>SUM($D$2:$D$13)*C8</f>
        <v>2.0653647289759866E-2</v>
      </c>
    </row>
    <row r="9" spans="1:5" x14ac:dyDescent="0.3">
      <c r="A9" t="s">
        <v>41</v>
      </c>
      <c r="B9" t="s">
        <v>71</v>
      </c>
      <c r="C9" s="3">
        <v>6.2876249999999995E-2</v>
      </c>
      <c r="D9" s="3">
        <v>1.3239984999999999E-2</v>
      </c>
      <c r="E9" s="3">
        <f t="shared" si="0"/>
        <v>1.3239985071521252E-2</v>
      </c>
    </row>
    <row r="10" spans="1:5" x14ac:dyDescent="0.3">
      <c r="A10" t="s">
        <v>41</v>
      </c>
      <c r="B10" t="s">
        <v>73</v>
      </c>
      <c r="C10" s="3">
        <v>6.8119020000000002E-2</v>
      </c>
      <c r="D10" s="3">
        <v>1.4343966E-2</v>
      </c>
      <c r="E10" s="3">
        <f t="shared" si="0"/>
        <v>1.4343966249365344E-2</v>
      </c>
    </row>
    <row r="11" spans="1:5" x14ac:dyDescent="0.3">
      <c r="A11" t="s">
        <v>41</v>
      </c>
      <c r="B11" t="s">
        <v>80</v>
      </c>
      <c r="C11" s="3">
        <v>9.7055429999999998E-2</v>
      </c>
      <c r="D11" s="3">
        <v>2.0437166999999999E-2</v>
      </c>
      <c r="E11" s="3">
        <f t="shared" si="0"/>
        <v>2.0437167361445314E-2</v>
      </c>
    </row>
    <row r="12" spans="1:5" x14ac:dyDescent="0.3">
      <c r="A12" t="s">
        <v>41</v>
      </c>
      <c r="B12" t="s">
        <v>89</v>
      </c>
      <c r="C12" s="3">
        <v>4.3508225999999997E-2</v>
      </c>
      <c r="D12" s="3">
        <v>9.1616189999999993E-3</v>
      </c>
      <c r="E12" s="3">
        <f t="shared" si="0"/>
        <v>9.1616192557344434E-3</v>
      </c>
    </row>
    <row r="13" spans="1:5" x14ac:dyDescent="0.3">
      <c r="A13" t="s">
        <v>41</v>
      </c>
      <c r="B13" t="s">
        <v>78</v>
      </c>
      <c r="C13" s="3">
        <v>7.6165553999999996E-2</v>
      </c>
      <c r="D13" s="3">
        <v>1.6038342000000001E-2</v>
      </c>
      <c r="E13" s="3">
        <f t="shared" si="0"/>
        <v>1.6038341948257821E-2</v>
      </c>
    </row>
    <row r="14" spans="1:5" x14ac:dyDescent="0.3">
      <c r="A14" t="s">
        <v>45</v>
      </c>
      <c r="B14" s="2" t="s">
        <v>54</v>
      </c>
      <c r="C14" s="3">
        <v>0.769454054</v>
      </c>
      <c r="D14" s="3">
        <v>6.0792300000000001E-2</v>
      </c>
      <c r="E14" s="3">
        <f>C14*SUM($D$14:$D$16)</f>
        <v>6.0792299533805015E-2</v>
      </c>
    </row>
    <row r="15" spans="1:5" x14ac:dyDescent="0.3">
      <c r="A15" t="s">
        <v>45</v>
      </c>
      <c r="B15" t="s">
        <v>85</v>
      </c>
      <c r="C15" s="3">
        <v>0</v>
      </c>
      <c r="D15" s="3">
        <v>0</v>
      </c>
      <c r="E15" s="3">
        <f t="shared" ref="E15:E16" si="1">C15*SUM($D$14:$D$16)</f>
        <v>0</v>
      </c>
    </row>
    <row r="16" spans="1:5" x14ac:dyDescent="0.3">
      <c r="A16" t="s">
        <v>45</v>
      </c>
      <c r="B16" t="s">
        <v>90</v>
      </c>
      <c r="C16" s="3">
        <v>0.230545946</v>
      </c>
      <c r="D16" s="3">
        <v>1.8214755999999999E-2</v>
      </c>
      <c r="E16" s="3">
        <f t="shared" si="1"/>
        <v>1.8214756466194974E-2</v>
      </c>
    </row>
    <row r="17" spans="1:5" x14ac:dyDescent="0.3">
      <c r="A17" t="s">
        <v>49</v>
      </c>
      <c r="B17" t="s">
        <v>95</v>
      </c>
      <c r="C17" s="3" t="s">
        <v>96</v>
      </c>
      <c r="D17" s="3" t="s">
        <v>96</v>
      </c>
    </row>
    <row r="18" spans="1:5" x14ac:dyDescent="0.3">
      <c r="A18" t="s">
        <v>43</v>
      </c>
      <c r="B18" s="2" t="s">
        <v>48</v>
      </c>
      <c r="C18" s="3" t="s">
        <v>96</v>
      </c>
      <c r="D18" s="3" t="s">
        <v>96</v>
      </c>
    </row>
    <row r="19" spans="1:5" x14ac:dyDescent="0.3">
      <c r="A19" t="s">
        <v>44</v>
      </c>
      <c r="B19" t="s">
        <v>63</v>
      </c>
      <c r="C19" s="3">
        <v>0.56129758399999996</v>
      </c>
      <c r="D19" s="3">
        <v>9.1188449000000005E-2</v>
      </c>
      <c r="E19" s="3">
        <f>C19*SUM($D$19:$D$20)</f>
        <v>9.1188449277851552E-2</v>
      </c>
    </row>
    <row r="20" spans="1:5" x14ac:dyDescent="0.3">
      <c r="A20" t="s">
        <v>44</v>
      </c>
      <c r="B20" s="2" t="s">
        <v>53</v>
      </c>
      <c r="C20" s="3">
        <v>0.43870241599999998</v>
      </c>
      <c r="D20" s="3">
        <v>7.1271629000000003E-2</v>
      </c>
      <c r="E20" s="3">
        <f>C20*SUM($D$19:$D$20)</f>
        <v>7.1271628722148456E-2</v>
      </c>
    </row>
    <row r="21" spans="1:5" x14ac:dyDescent="0.3">
      <c r="A21" t="s">
        <v>47</v>
      </c>
      <c r="B21" t="s">
        <v>65</v>
      </c>
      <c r="C21" s="3">
        <v>0.57496856900000004</v>
      </c>
      <c r="D21" s="3">
        <v>6.0792300000000001E-2</v>
      </c>
      <c r="E21" s="3">
        <f>C21*SUM($D$21:$D$23)</f>
        <v>6.0792299602657744E-2</v>
      </c>
    </row>
    <row r="22" spans="1:5" x14ac:dyDescent="0.3">
      <c r="A22" t="s">
        <v>47</v>
      </c>
      <c r="B22" s="2" t="s">
        <v>59</v>
      </c>
      <c r="C22" s="3">
        <v>0.121975287</v>
      </c>
      <c r="D22" s="3">
        <v>1.2896632E-2</v>
      </c>
      <c r="E22" s="3">
        <f>C22*SUM($D$21:$D$23)</f>
        <v>1.2896632252995666E-2</v>
      </c>
    </row>
    <row r="23" spans="1:5" x14ac:dyDescent="0.3">
      <c r="A23" t="s">
        <v>47</v>
      </c>
      <c r="B23" t="s">
        <v>56</v>
      </c>
      <c r="C23" s="3">
        <v>0.303056143</v>
      </c>
      <c r="D23" s="3">
        <v>3.2042585999999998E-2</v>
      </c>
      <c r="E23" s="3">
        <f>C23*SUM($D$21:$D$23)</f>
        <v>3.2042586038615074E-2</v>
      </c>
    </row>
    <row r="24" spans="1:5" x14ac:dyDescent="0.3">
      <c r="A24" t="s">
        <v>42</v>
      </c>
      <c r="B24" t="s">
        <v>52</v>
      </c>
      <c r="C24" s="3">
        <v>0.11296293</v>
      </c>
      <c r="D24" s="3">
        <v>2.02641E-2</v>
      </c>
      <c r="E24" s="3">
        <f t="shared" ref="E24:E28" si="2">C24*SUM($D$24:$D$32)</f>
        <v>2.0264099762793451E-2</v>
      </c>
    </row>
    <row r="25" spans="1:5" x14ac:dyDescent="0.3">
      <c r="A25" t="s">
        <v>42</v>
      </c>
      <c r="B25" t="s">
        <v>98</v>
      </c>
      <c r="C25" s="3">
        <v>9.0822582999999998E-2</v>
      </c>
      <c r="D25" s="3">
        <v>1.6292405999999999E-2</v>
      </c>
      <c r="E25" s="3">
        <f t="shared" si="2"/>
        <v>1.6292405682347195E-2</v>
      </c>
    </row>
    <row r="26" spans="1:5" x14ac:dyDescent="0.3">
      <c r="A26" t="s">
        <v>42</v>
      </c>
      <c r="B26" t="s">
        <v>99</v>
      </c>
      <c r="C26" s="3">
        <v>8.0204764999999997E-2</v>
      </c>
      <c r="D26" s="3">
        <v>1.4387705000000001E-2</v>
      </c>
      <c r="E26" s="3">
        <f t="shared" si="2"/>
        <v>1.4387705412841225E-2</v>
      </c>
    </row>
    <row r="27" spans="1:5" x14ac:dyDescent="0.3">
      <c r="A27" t="s">
        <v>42</v>
      </c>
      <c r="B27" t="s">
        <v>62</v>
      </c>
      <c r="C27" s="3">
        <v>0.10704612400000001</v>
      </c>
      <c r="D27" s="3">
        <v>1.9202700999999999E-2</v>
      </c>
      <c r="E27" s="3">
        <f t="shared" si="2"/>
        <v>1.9202700708598464E-2</v>
      </c>
    </row>
    <row r="28" spans="1:5" x14ac:dyDescent="0.3">
      <c r="A28" t="s">
        <v>42</v>
      </c>
      <c r="B28" t="s">
        <v>72</v>
      </c>
      <c r="C28" s="3">
        <v>8.4474239000000007E-2</v>
      </c>
      <c r="D28" s="3">
        <v>1.5153593999999999E-2</v>
      </c>
      <c r="E28" s="3">
        <f t="shared" si="2"/>
        <v>1.5153594249742438E-2</v>
      </c>
    </row>
    <row r="29" spans="1:5" x14ac:dyDescent="0.3">
      <c r="A29" t="s">
        <v>42</v>
      </c>
      <c r="B29" s="2" t="s">
        <v>75</v>
      </c>
      <c r="C29" s="3">
        <v>0.209421736</v>
      </c>
      <c r="D29" s="3">
        <v>3.7567572E-2</v>
      </c>
      <c r="E29" s="3">
        <f>C29*SUM($D$24:$D$32)</f>
        <v>3.7567571510418445E-2</v>
      </c>
    </row>
    <row r="30" spans="1:5" x14ac:dyDescent="0.3">
      <c r="A30" t="s">
        <v>42</v>
      </c>
      <c r="B30" t="s">
        <v>87</v>
      </c>
      <c r="C30" s="3">
        <v>8.8236321000000006E-2</v>
      </c>
      <c r="D30" s="3">
        <v>1.5828463000000001E-2</v>
      </c>
      <c r="E30" s="3">
        <f t="shared" ref="E30:E32" si="3">C30*SUM($D$24:$D$32)</f>
        <v>1.5828463474219966E-2</v>
      </c>
    </row>
    <row r="31" spans="1:5" x14ac:dyDescent="0.3">
      <c r="A31" t="s">
        <v>42</v>
      </c>
      <c r="B31" t="s">
        <v>79</v>
      </c>
      <c r="C31" s="3">
        <v>9.7068048000000004E-2</v>
      </c>
      <c r="D31" s="3">
        <v>1.7412761999999998E-2</v>
      </c>
      <c r="E31" s="3">
        <f t="shared" si="3"/>
        <v>1.7412761942803921E-2</v>
      </c>
    </row>
    <row r="32" spans="1:5" x14ac:dyDescent="0.3">
      <c r="A32" t="s">
        <v>42</v>
      </c>
      <c r="B32" t="s">
        <v>81</v>
      </c>
      <c r="C32" s="3">
        <v>0.12976325499999999</v>
      </c>
      <c r="D32" s="3">
        <v>2.3277862E-2</v>
      </c>
      <c r="E32" s="3">
        <f t="shared" si="3"/>
        <v>2.3277862435622076E-2</v>
      </c>
    </row>
    <row r="33" spans="1:5" x14ac:dyDescent="0.3">
      <c r="A33" t="s">
        <v>46</v>
      </c>
      <c r="B33" t="s">
        <v>67</v>
      </c>
      <c r="C33" s="3">
        <v>6.3078632999999995E-2</v>
      </c>
      <c r="D33" s="3">
        <v>1.6579718E-2</v>
      </c>
      <c r="E33" s="3">
        <f t="shared" ref="E33:E43" si="4">C33*SUM($D$33:$D$43)</f>
        <v>1.6579718155097144E-2</v>
      </c>
    </row>
    <row r="34" spans="1:5" x14ac:dyDescent="0.3">
      <c r="A34" t="s">
        <v>46</v>
      </c>
      <c r="B34" t="s">
        <v>55</v>
      </c>
      <c r="C34" s="3">
        <v>0.14696141500000001</v>
      </c>
      <c r="D34" s="3">
        <v>3.8627641999999997E-2</v>
      </c>
      <c r="E34" s="3">
        <f t="shared" si="4"/>
        <v>3.8627641793921981E-2</v>
      </c>
    </row>
    <row r="35" spans="1:5" x14ac:dyDescent="0.3">
      <c r="A35" t="s">
        <v>46</v>
      </c>
      <c r="B35" t="s">
        <v>64</v>
      </c>
      <c r="C35" s="3">
        <v>5.8449616000000003E-2</v>
      </c>
      <c r="D35" s="3">
        <v>1.5363018000000001E-2</v>
      </c>
      <c r="E35" s="3">
        <f t="shared" si="4"/>
        <v>1.5363017767897041E-2</v>
      </c>
    </row>
    <row r="36" spans="1:5" x14ac:dyDescent="0.3">
      <c r="A36" t="s">
        <v>46</v>
      </c>
      <c r="B36" t="s">
        <v>68</v>
      </c>
      <c r="C36" s="3">
        <v>0.14295860599999999</v>
      </c>
      <c r="D36" s="3">
        <v>3.7575535E-2</v>
      </c>
      <c r="E36" s="3">
        <f t="shared" si="4"/>
        <v>3.7575535210561388E-2</v>
      </c>
    </row>
    <row r="37" spans="1:5" x14ac:dyDescent="0.3">
      <c r="A37" t="s">
        <v>46</v>
      </c>
      <c r="B37" t="s">
        <v>82</v>
      </c>
      <c r="C37" s="3">
        <v>8.5361571999999997E-2</v>
      </c>
      <c r="D37" s="3">
        <v>2.2436612000000002E-2</v>
      </c>
      <c r="E37" s="3">
        <f t="shared" si="4"/>
        <v>2.2436611856126179E-2</v>
      </c>
    </row>
    <row r="38" spans="1:5" x14ac:dyDescent="0.3">
      <c r="A38" t="s">
        <v>46</v>
      </c>
      <c r="B38" s="2" t="s">
        <v>69</v>
      </c>
      <c r="C38" s="3">
        <v>6.5275344999999999E-2</v>
      </c>
      <c r="D38" s="3">
        <v>1.7157105999999998E-2</v>
      </c>
      <c r="E38" s="3">
        <f>C38*SUM($D$33:$D$43)</f>
        <v>1.7157106473387425E-2</v>
      </c>
    </row>
    <row r="39" spans="1:5" x14ac:dyDescent="0.3">
      <c r="A39" t="s">
        <v>46</v>
      </c>
      <c r="B39" t="s">
        <v>77</v>
      </c>
      <c r="C39" s="3">
        <v>4.1772990000000003E-2</v>
      </c>
      <c r="D39" s="3">
        <v>1.0979699000000001E-2</v>
      </c>
      <c r="E39" s="3">
        <f t="shared" si="4"/>
        <v>1.0979698952824352E-2</v>
      </c>
    </row>
    <row r="40" spans="1:5" x14ac:dyDescent="0.3">
      <c r="A40" t="s">
        <v>46</v>
      </c>
      <c r="B40" t="s">
        <v>60</v>
      </c>
      <c r="C40" s="3">
        <v>0.12633312199999999</v>
      </c>
      <c r="D40" s="3">
        <v>3.3205658999999998E-2</v>
      </c>
      <c r="E40" s="3">
        <f t="shared" si="4"/>
        <v>3.3205658664376927E-2</v>
      </c>
    </row>
    <row r="41" spans="1:5" x14ac:dyDescent="0.3">
      <c r="A41" t="s">
        <v>46</v>
      </c>
      <c r="B41" t="s">
        <v>76</v>
      </c>
      <c r="C41" s="3">
        <v>7.0743085999999997E-2</v>
      </c>
      <c r="D41" s="3">
        <v>1.8594258999999998E-2</v>
      </c>
      <c r="E41" s="3">
        <f t="shared" si="4"/>
        <v>1.8594258808712589E-2</v>
      </c>
    </row>
    <row r="42" spans="1:5" x14ac:dyDescent="0.3">
      <c r="A42" t="s">
        <v>46</v>
      </c>
      <c r="B42" t="s">
        <v>70</v>
      </c>
      <c r="C42" s="3">
        <v>0.122209735</v>
      </c>
      <c r="D42" s="3">
        <v>3.2121859000000003E-2</v>
      </c>
      <c r="E42" s="3">
        <f t="shared" si="4"/>
        <v>3.2121859110502776E-2</v>
      </c>
    </row>
    <row r="43" spans="1:5" x14ac:dyDescent="0.3">
      <c r="A43" t="s">
        <v>46</v>
      </c>
      <c r="B43" t="s">
        <v>66</v>
      </c>
      <c r="C43" s="3">
        <v>7.6855880000000001E-2</v>
      </c>
      <c r="D43" s="3">
        <v>2.0200958000000001E-2</v>
      </c>
      <c r="E43" s="3">
        <f t="shared" si="4"/>
        <v>2.02009582065922E-2</v>
      </c>
    </row>
    <row r="44" spans="1:5" x14ac:dyDescent="0.3">
      <c r="A44" t="s">
        <v>50</v>
      </c>
      <c r="B44" t="s">
        <v>97</v>
      </c>
      <c r="C44" s="3" t="s">
        <v>96</v>
      </c>
      <c r="D44" s="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="90" zoomScaleNormal="90" workbookViewId="0">
      <selection activeCell="B14" sqref="A1:B14"/>
    </sheetView>
  </sheetViews>
  <sheetFormatPr defaultRowHeight="14.4" x14ac:dyDescent="0.3"/>
  <sheetData>
    <row r="1" spans="1:21" x14ac:dyDescent="0.3">
      <c r="A1" t="s">
        <v>102</v>
      </c>
      <c r="B1" t="s">
        <v>103</v>
      </c>
      <c r="E1" t="s">
        <v>102</v>
      </c>
      <c r="F1" t="s">
        <v>105</v>
      </c>
      <c r="H1" t="s">
        <v>102</v>
      </c>
      <c r="I1" t="s">
        <v>109</v>
      </c>
      <c r="L1" t="s">
        <v>102</v>
      </c>
      <c r="M1" t="s">
        <v>106</v>
      </c>
      <c r="P1" t="s">
        <v>102</v>
      </c>
      <c r="Q1" t="s">
        <v>107</v>
      </c>
      <c r="T1" t="s">
        <v>102</v>
      </c>
      <c r="U1" t="s">
        <v>108</v>
      </c>
    </row>
    <row r="2" spans="1:21" x14ac:dyDescent="0.3">
      <c r="A2" s="6" t="s">
        <v>57</v>
      </c>
      <c r="B2" s="7">
        <v>264.92271597737772</v>
      </c>
      <c r="E2" t="s">
        <v>52</v>
      </c>
      <c r="F2">
        <v>340.99044039546004</v>
      </c>
      <c r="H2" t="s">
        <v>63</v>
      </c>
      <c r="I2">
        <v>4911.1634313591621</v>
      </c>
      <c r="L2" t="s">
        <v>54</v>
      </c>
      <c r="M2">
        <v>20579.498490877781</v>
      </c>
      <c r="P2" t="s">
        <v>67</v>
      </c>
      <c r="Q2">
        <v>14.305471260554782</v>
      </c>
      <c r="T2" t="s">
        <v>65</v>
      </c>
      <c r="U2">
        <v>4927.1741927649291</v>
      </c>
    </row>
    <row r="3" spans="1:21" x14ac:dyDescent="0.3">
      <c r="A3" s="6" t="s">
        <v>88</v>
      </c>
      <c r="B3" s="7">
        <v>148.18808374221834</v>
      </c>
      <c r="E3" t="s">
        <v>58</v>
      </c>
      <c r="F3">
        <v>0</v>
      </c>
      <c r="H3" t="s">
        <v>53</v>
      </c>
      <c r="I3">
        <v>25071.846259414542</v>
      </c>
      <c r="L3" t="s">
        <v>85</v>
      </c>
      <c r="M3">
        <v>0</v>
      </c>
      <c r="P3" t="s">
        <v>55</v>
      </c>
      <c r="Q3">
        <v>4502.9699462333701</v>
      </c>
      <c r="T3" t="s">
        <v>59</v>
      </c>
      <c r="U3">
        <v>1351.0073343450122</v>
      </c>
    </row>
    <row r="4" spans="1:21" x14ac:dyDescent="0.3">
      <c r="A4" s="6" t="s">
        <v>51</v>
      </c>
      <c r="B4" s="7">
        <v>305.86754865710992</v>
      </c>
      <c r="E4" t="s">
        <v>84</v>
      </c>
      <c r="F4">
        <v>0</v>
      </c>
      <c r="H4" t="s">
        <v>104</v>
      </c>
      <c r="I4">
        <v>29983.009690773702</v>
      </c>
      <c r="L4" t="s">
        <v>90</v>
      </c>
      <c r="M4">
        <v>17.255451442112314</v>
      </c>
      <c r="P4" t="s">
        <v>64</v>
      </c>
      <c r="Q4">
        <v>153.39248445215935</v>
      </c>
      <c r="T4" t="s">
        <v>56</v>
      </c>
      <c r="U4">
        <v>7043.9267935189182</v>
      </c>
    </row>
    <row r="5" spans="1:21" x14ac:dyDescent="0.3">
      <c r="A5" s="6" t="s">
        <v>61</v>
      </c>
      <c r="B5" s="7">
        <v>1660.5668355134417</v>
      </c>
      <c r="E5" t="s">
        <v>62</v>
      </c>
      <c r="F5">
        <v>2072.8308572284836</v>
      </c>
      <c r="L5" t="s">
        <v>104</v>
      </c>
      <c r="M5">
        <v>20596.753942319894</v>
      </c>
      <c r="P5" t="s">
        <v>68</v>
      </c>
      <c r="Q5">
        <v>3777.4221735454053</v>
      </c>
      <c r="T5" t="s">
        <v>104</v>
      </c>
      <c r="U5">
        <v>13322.10832062886</v>
      </c>
    </row>
    <row r="6" spans="1:21" x14ac:dyDescent="0.3">
      <c r="A6" s="6" t="s">
        <v>86</v>
      </c>
      <c r="B6" s="7">
        <v>758.85419797111194</v>
      </c>
      <c r="E6" t="s">
        <v>72</v>
      </c>
      <c r="F6">
        <v>451.78583717471645</v>
      </c>
      <c r="P6" t="s">
        <v>82</v>
      </c>
      <c r="Q6">
        <v>217.05008755850241</v>
      </c>
    </row>
    <row r="7" spans="1:21" x14ac:dyDescent="0.3">
      <c r="A7" s="6" t="s">
        <v>83</v>
      </c>
      <c r="B7" s="7">
        <v>227.84609545126042</v>
      </c>
      <c r="E7" t="s">
        <v>75</v>
      </c>
      <c r="F7">
        <v>4072.0041298118294</v>
      </c>
      <c r="P7" t="s">
        <v>69</v>
      </c>
      <c r="Q7">
        <v>258.31440325235303</v>
      </c>
    </row>
    <row r="8" spans="1:21" x14ac:dyDescent="0.3">
      <c r="A8" s="6" t="s">
        <v>74</v>
      </c>
      <c r="B8" s="7">
        <v>2523.4000036093817</v>
      </c>
      <c r="E8" t="s">
        <v>87</v>
      </c>
      <c r="F8">
        <v>218.20332311530916</v>
      </c>
      <c r="P8" t="s">
        <v>77</v>
      </c>
      <c r="Q8">
        <v>74.595403926092771</v>
      </c>
    </row>
    <row r="9" spans="1:21" x14ac:dyDescent="0.3">
      <c r="A9" s="6" t="s">
        <v>71</v>
      </c>
      <c r="B9" s="7">
        <v>49.483338721799363</v>
      </c>
      <c r="E9" t="s">
        <v>79</v>
      </c>
      <c r="F9">
        <v>244.1857706999044</v>
      </c>
      <c r="P9" t="s">
        <v>60</v>
      </c>
      <c r="Q9">
        <v>1297.8784886936082</v>
      </c>
    </row>
    <row r="10" spans="1:21" x14ac:dyDescent="0.3">
      <c r="A10" s="6" t="s">
        <v>73</v>
      </c>
      <c r="B10" s="7">
        <v>374.03839459490291</v>
      </c>
      <c r="E10" t="s">
        <v>81</v>
      </c>
      <c r="F10">
        <v>2009.9409911292416</v>
      </c>
      <c r="P10" t="s">
        <v>76</v>
      </c>
      <c r="Q10">
        <v>580.06612437212243</v>
      </c>
    </row>
    <row r="11" spans="1:21" x14ac:dyDescent="0.3">
      <c r="A11" s="6" t="s">
        <v>80</v>
      </c>
      <c r="B11" s="7">
        <v>1569.9993028338058</v>
      </c>
      <c r="E11" t="s">
        <v>104</v>
      </c>
      <c r="F11">
        <v>9409.9413495549452</v>
      </c>
      <c r="P11" t="s">
        <v>70</v>
      </c>
      <c r="Q11">
        <v>2030.2188800896934</v>
      </c>
    </row>
    <row r="12" spans="1:21" x14ac:dyDescent="0.3">
      <c r="A12" s="6" t="s">
        <v>89</v>
      </c>
      <c r="B12" s="7">
        <v>8.6791100661622576</v>
      </c>
      <c r="P12" t="s">
        <v>66</v>
      </c>
      <c r="Q12">
        <v>256.0832898989774</v>
      </c>
    </row>
    <row r="13" spans="1:21" x14ac:dyDescent="0.3">
      <c r="A13" s="6" t="s">
        <v>78</v>
      </c>
      <c r="B13" s="7">
        <v>224.91175737932977</v>
      </c>
      <c r="P13" t="s">
        <v>104</v>
      </c>
      <c r="Q13">
        <v>13162.296753282837</v>
      </c>
    </row>
    <row r="14" spans="1:21" x14ac:dyDescent="0.3">
      <c r="A14" s="6" t="s">
        <v>104</v>
      </c>
      <c r="B14" s="7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80" zoomScaleNormal="80" workbookViewId="0">
      <selection activeCell="A5" sqref="A5"/>
    </sheetView>
  </sheetViews>
  <sheetFormatPr defaultRowHeight="14.4" x14ac:dyDescent="0.3"/>
  <cols>
    <col min="1" max="1" width="127.77734375" bestFit="1" customWidth="1"/>
  </cols>
  <sheetData>
    <row r="1" spans="1:13" x14ac:dyDescent="0.3">
      <c r="A1" t="s">
        <v>102</v>
      </c>
      <c r="B1" t="s">
        <v>57</v>
      </c>
      <c r="C1" t="s">
        <v>88</v>
      </c>
      <c r="D1" t="s">
        <v>51</v>
      </c>
      <c r="E1" t="s">
        <v>61</v>
      </c>
      <c r="F1" t="s">
        <v>86</v>
      </c>
      <c r="G1" t="s">
        <v>83</v>
      </c>
      <c r="H1" t="s">
        <v>74</v>
      </c>
      <c r="I1" t="s">
        <v>71</v>
      </c>
      <c r="J1" t="s">
        <v>73</v>
      </c>
      <c r="K1" t="s">
        <v>80</v>
      </c>
      <c r="L1" t="s">
        <v>89</v>
      </c>
      <c r="M1" t="s">
        <v>78</v>
      </c>
    </row>
    <row r="2" spans="1:13" x14ac:dyDescent="0.3">
      <c r="A2" s="2" t="s">
        <v>18</v>
      </c>
      <c r="H2">
        <v>222.15390580238321</v>
      </c>
    </row>
    <row r="3" spans="1:13" x14ac:dyDescent="0.3">
      <c r="A3" t="s">
        <v>1</v>
      </c>
      <c r="D3">
        <v>305.86754865710992</v>
      </c>
    </row>
    <row r="4" spans="1:13" x14ac:dyDescent="0.3">
      <c r="A4" t="s">
        <v>2</v>
      </c>
      <c r="B4">
        <v>147.81148031684634</v>
      </c>
    </row>
    <row r="5" spans="1:13" x14ac:dyDescent="0.3">
      <c r="A5" t="s">
        <v>3</v>
      </c>
      <c r="B5">
        <v>117.11123566053138</v>
      </c>
    </row>
    <row r="6" spans="1:13" x14ac:dyDescent="0.3">
      <c r="A6" t="s">
        <v>4</v>
      </c>
      <c r="E6">
        <v>220.43910201060757</v>
      </c>
    </row>
    <row r="7" spans="1:13" x14ac:dyDescent="0.3">
      <c r="A7" t="s">
        <v>5</v>
      </c>
      <c r="E7">
        <v>279.87902660165275</v>
      </c>
    </row>
    <row r="8" spans="1:13" x14ac:dyDescent="0.3">
      <c r="A8" t="s">
        <v>6</v>
      </c>
      <c r="E8">
        <v>19.049610929754337</v>
      </c>
    </row>
    <row r="9" spans="1:13" x14ac:dyDescent="0.3">
      <c r="A9" t="s">
        <v>7</v>
      </c>
      <c r="E9">
        <v>417.85889803260983</v>
      </c>
    </row>
    <row r="10" spans="1:13" x14ac:dyDescent="0.3">
      <c r="A10" t="s">
        <v>8</v>
      </c>
      <c r="E10">
        <v>257.46513475682912</v>
      </c>
    </row>
    <row r="11" spans="1:13" x14ac:dyDescent="0.3">
      <c r="A11" t="s">
        <v>9</v>
      </c>
      <c r="E11">
        <v>60.604439331028196</v>
      </c>
    </row>
    <row r="12" spans="1:13" x14ac:dyDescent="0.3">
      <c r="A12" t="s">
        <v>10</v>
      </c>
      <c r="E12">
        <v>405.27062385095985</v>
      </c>
    </row>
    <row r="13" spans="1:13" x14ac:dyDescent="0.3">
      <c r="A13" t="s">
        <v>11</v>
      </c>
      <c r="I13">
        <v>49.483338721799363</v>
      </c>
    </row>
    <row r="14" spans="1:13" x14ac:dyDescent="0.3">
      <c r="A14" t="s">
        <v>12</v>
      </c>
      <c r="J14">
        <v>255.63301601859229</v>
      </c>
    </row>
    <row r="15" spans="1:13" x14ac:dyDescent="0.3">
      <c r="A15" t="s">
        <v>13</v>
      </c>
      <c r="J15">
        <v>22.451011871880024</v>
      </c>
    </row>
    <row r="16" spans="1:13" x14ac:dyDescent="0.3">
      <c r="A16" t="s">
        <v>14</v>
      </c>
      <c r="J16">
        <v>95.954366704430612</v>
      </c>
    </row>
    <row r="17" spans="1:13" x14ac:dyDescent="0.3">
      <c r="A17" t="s">
        <v>15</v>
      </c>
      <c r="H17">
        <v>414.37308446360612</v>
      </c>
    </row>
    <row r="18" spans="1:13" x14ac:dyDescent="0.3">
      <c r="A18" t="s">
        <v>16</v>
      </c>
      <c r="H18">
        <v>630.00439250054785</v>
      </c>
    </row>
    <row r="19" spans="1:13" x14ac:dyDescent="0.3">
      <c r="A19" t="s">
        <v>17</v>
      </c>
      <c r="H19">
        <v>478.3893542204255</v>
      </c>
    </row>
    <row r="20" spans="1:13" x14ac:dyDescent="0.3">
      <c r="A20" t="s">
        <v>19</v>
      </c>
      <c r="H20">
        <v>140.319617937282</v>
      </c>
    </row>
    <row r="21" spans="1:13" x14ac:dyDescent="0.3">
      <c r="A21" t="s">
        <v>20</v>
      </c>
      <c r="H21">
        <v>353.43874192010486</v>
      </c>
    </row>
    <row r="22" spans="1:13" x14ac:dyDescent="0.3">
      <c r="A22" t="s">
        <v>21</v>
      </c>
      <c r="M22">
        <v>137.30531384030152</v>
      </c>
    </row>
    <row r="23" spans="1:13" x14ac:dyDescent="0.3">
      <c r="A23" t="s">
        <v>22</v>
      </c>
      <c r="M23">
        <v>87.606443539028248</v>
      </c>
    </row>
    <row r="24" spans="1:13" x14ac:dyDescent="0.3">
      <c r="A24" t="s">
        <v>23</v>
      </c>
      <c r="K24">
        <v>227.52760399826855</v>
      </c>
    </row>
    <row r="25" spans="1:13" x14ac:dyDescent="0.3">
      <c r="A25" t="s">
        <v>24</v>
      </c>
      <c r="K25">
        <v>438.12804269471258</v>
      </c>
    </row>
    <row r="26" spans="1:13" x14ac:dyDescent="0.3">
      <c r="A26" t="s">
        <v>25</v>
      </c>
      <c r="K26">
        <v>442.22758884442396</v>
      </c>
    </row>
    <row r="27" spans="1:13" x14ac:dyDescent="0.3">
      <c r="A27" t="s">
        <v>26</v>
      </c>
      <c r="K27">
        <v>197.70761261523899</v>
      </c>
    </row>
    <row r="28" spans="1:13" x14ac:dyDescent="0.3">
      <c r="A28" t="s">
        <v>27</v>
      </c>
      <c r="K28">
        <v>232.63559420763116</v>
      </c>
    </row>
    <row r="29" spans="1:13" x14ac:dyDescent="0.3">
      <c r="A29" t="s">
        <v>28</v>
      </c>
      <c r="K29">
        <v>31.772860473530443</v>
      </c>
    </row>
    <row r="30" spans="1:13" x14ac:dyDescent="0.3">
      <c r="A30" t="s">
        <v>29</v>
      </c>
      <c r="G30">
        <v>133.33923763172396</v>
      </c>
    </row>
    <row r="31" spans="1:13" x14ac:dyDescent="0.3">
      <c r="A31" t="s">
        <v>30</v>
      </c>
      <c r="G31">
        <v>94.506857819536464</v>
      </c>
    </row>
    <row r="32" spans="1:13" x14ac:dyDescent="0.3">
      <c r="A32" t="s">
        <v>31</v>
      </c>
      <c r="F32">
        <v>110.96671644033211</v>
      </c>
    </row>
    <row r="33" spans="1:13" x14ac:dyDescent="0.3">
      <c r="A33" t="s">
        <v>32</v>
      </c>
      <c r="F33">
        <v>468.1478568781402</v>
      </c>
    </row>
    <row r="34" spans="1:13" x14ac:dyDescent="0.3">
      <c r="A34" t="s">
        <v>33</v>
      </c>
      <c r="F34">
        <v>179.73962465263963</v>
      </c>
    </row>
    <row r="35" spans="1:13" x14ac:dyDescent="0.3">
      <c r="A35" t="s">
        <v>34</v>
      </c>
      <c r="H35">
        <v>125.00110714542026</v>
      </c>
    </row>
    <row r="36" spans="1:13" x14ac:dyDescent="0.3">
      <c r="A36" t="s">
        <v>35</v>
      </c>
      <c r="H36">
        <v>159.71979961961196</v>
      </c>
    </row>
    <row r="37" spans="1:13" x14ac:dyDescent="0.3">
      <c r="A37" t="s">
        <v>36</v>
      </c>
      <c r="C37">
        <v>131.33069755775313</v>
      </c>
    </row>
    <row r="38" spans="1:13" x14ac:dyDescent="0.3">
      <c r="A38" t="s">
        <v>37</v>
      </c>
      <c r="C38">
        <v>16.85738618446522</v>
      </c>
    </row>
    <row r="39" spans="1:13" x14ac:dyDescent="0.3">
      <c r="A39" t="s">
        <v>38</v>
      </c>
      <c r="L39">
        <v>8.6791100661622576</v>
      </c>
    </row>
    <row r="46" spans="1:13" x14ac:dyDescent="0.3">
      <c r="A46" t="s">
        <v>102</v>
      </c>
      <c r="B46" t="s">
        <v>57</v>
      </c>
      <c r="C46" t="s">
        <v>88</v>
      </c>
      <c r="D46" t="s">
        <v>51</v>
      </c>
      <c r="E46" t="s">
        <v>61</v>
      </c>
      <c r="F46" t="s">
        <v>86</v>
      </c>
      <c r="G46" t="s">
        <v>83</v>
      </c>
      <c r="H46" t="s">
        <v>74</v>
      </c>
      <c r="I46" t="s">
        <v>71</v>
      </c>
      <c r="J46" t="s">
        <v>73</v>
      </c>
      <c r="K46" t="s">
        <v>80</v>
      </c>
      <c r="L46" t="s">
        <v>89</v>
      </c>
      <c r="M46" t="s">
        <v>78</v>
      </c>
    </row>
    <row r="47" spans="1:13" x14ac:dyDescent="0.3">
      <c r="A47" s="2" t="s">
        <v>18</v>
      </c>
    </row>
    <row r="48" spans="1:13" x14ac:dyDescent="0.3">
      <c r="A48" t="s">
        <v>1</v>
      </c>
      <c r="H48">
        <f>H3/SUM($H$3:$H$39)*'Base de Datos'!$AH$20</f>
        <v>0</v>
      </c>
    </row>
    <row r="49" spans="1:8" x14ac:dyDescent="0.3">
      <c r="A49" t="s">
        <v>2</v>
      </c>
      <c r="H49">
        <f>H4/SUM($H$3:$H$39)*'Base de Datos'!$AH$20</f>
        <v>0</v>
      </c>
    </row>
    <row r="50" spans="1:8" x14ac:dyDescent="0.3">
      <c r="A50" t="s">
        <v>3</v>
      </c>
      <c r="H50">
        <f>H5/SUM($H$3:$H$39)*'Base de Datos'!$AH$20</f>
        <v>0</v>
      </c>
    </row>
    <row r="51" spans="1:8" x14ac:dyDescent="0.3">
      <c r="A51" t="s">
        <v>4</v>
      </c>
      <c r="H51">
        <f>H6/SUM($H$3:$H$39)*'Base de Datos'!$AH$20</f>
        <v>0</v>
      </c>
    </row>
    <row r="52" spans="1:8" x14ac:dyDescent="0.3">
      <c r="A52" t="s">
        <v>5</v>
      </c>
      <c r="H52">
        <f>H7/SUM($H$3:$H$39)*'Base de Datos'!$AH$20</f>
        <v>0</v>
      </c>
    </row>
    <row r="53" spans="1:8" x14ac:dyDescent="0.3">
      <c r="A53" t="s">
        <v>6</v>
      </c>
      <c r="H53">
        <f>H8/SUM($H$3:$H$39)*'Base de Datos'!$AH$20</f>
        <v>0</v>
      </c>
    </row>
    <row r="54" spans="1:8" x14ac:dyDescent="0.3">
      <c r="A54" t="s">
        <v>7</v>
      </c>
      <c r="H54">
        <f>H9/SUM($H$3:$H$39)*'Base de Datos'!$AH$20</f>
        <v>0</v>
      </c>
    </row>
    <row r="55" spans="1:8" x14ac:dyDescent="0.3">
      <c r="A55" t="s">
        <v>8</v>
      </c>
      <c r="H55">
        <f>H10/SUM($H$3:$H$39)*'Base de Datos'!$AH$20</f>
        <v>0</v>
      </c>
    </row>
    <row r="56" spans="1:8" x14ac:dyDescent="0.3">
      <c r="A56" t="s">
        <v>9</v>
      </c>
      <c r="H56">
        <f>H11/SUM($H$3:$H$39)*'Base de Datos'!$AH$20</f>
        <v>0</v>
      </c>
    </row>
    <row r="57" spans="1:8" x14ac:dyDescent="0.3">
      <c r="A57" t="s">
        <v>10</v>
      </c>
      <c r="H57">
        <f>H12/SUM($H$3:$H$39)*'Base de Datos'!$AH$20</f>
        <v>0</v>
      </c>
    </row>
    <row r="58" spans="1:8" x14ac:dyDescent="0.3">
      <c r="A58" t="s">
        <v>11</v>
      </c>
      <c r="H58">
        <f>H13/SUM($H$3:$H$39)*'Base de Datos'!$AH$20</f>
        <v>0</v>
      </c>
    </row>
    <row r="59" spans="1:8" x14ac:dyDescent="0.3">
      <c r="A59" t="s">
        <v>12</v>
      </c>
      <c r="H59">
        <f>H14/SUM($H$3:$H$39)*'Base de Datos'!$AH$20</f>
        <v>0</v>
      </c>
    </row>
    <row r="60" spans="1:8" x14ac:dyDescent="0.3">
      <c r="A60" t="s">
        <v>13</v>
      </c>
      <c r="H60">
        <f>H15/SUM($H$3:$H$39)*'Base de Datos'!$AH$20</f>
        <v>0</v>
      </c>
    </row>
    <row r="61" spans="1:8" x14ac:dyDescent="0.3">
      <c r="A61" t="s">
        <v>14</v>
      </c>
      <c r="H61">
        <f>H16/SUM($H$3:$H$39)*'Base de Datos'!$AH$20</f>
        <v>0</v>
      </c>
    </row>
    <row r="62" spans="1:8" x14ac:dyDescent="0.3">
      <c r="A62" t="s">
        <v>15</v>
      </c>
      <c r="H62">
        <f>H17/SUM($H$3:$H$39)*'Base de Datos'!$AH$20</f>
        <v>39.692026095469053</v>
      </c>
    </row>
    <row r="63" spans="1:8" x14ac:dyDescent="0.3">
      <c r="A63" t="s">
        <v>16</v>
      </c>
      <c r="H63">
        <f>H18/SUM($H$3:$H$39)*'Base de Datos'!$AH$20</f>
        <v>60.346947533432598</v>
      </c>
    </row>
    <row r="64" spans="1:8" x14ac:dyDescent="0.3">
      <c r="A64" t="s">
        <v>17</v>
      </c>
      <c r="H64">
        <f>H19/SUM($H$3:$H$39)*'Base de Datos'!$AH$20</f>
        <v>45.82402536132733</v>
      </c>
    </row>
    <row r="65" spans="1:8" x14ac:dyDescent="0.3">
      <c r="A65" t="s">
        <v>19</v>
      </c>
      <c r="H65">
        <f>H20/SUM($H$3:$H$39)*'Base de Datos'!$AH$20</f>
        <v>13.440954892334503</v>
      </c>
    </row>
    <row r="66" spans="1:8" x14ac:dyDescent="0.3">
      <c r="A66" t="s">
        <v>20</v>
      </c>
      <c r="H66">
        <f>H21/SUM($H$3:$H$39)*'Base de Datos'!$AH$20</f>
        <v>33.855238898062829</v>
      </c>
    </row>
    <row r="67" spans="1:8" x14ac:dyDescent="0.3">
      <c r="A67" t="s">
        <v>21</v>
      </c>
      <c r="H67">
        <f>H22/SUM($H$3:$H$39)*'Base de Datos'!$AH$20</f>
        <v>0</v>
      </c>
    </row>
    <row r="68" spans="1:8" x14ac:dyDescent="0.3">
      <c r="A68" t="s">
        <v>22</v>
      </c>
      <c r="H68">
        <f>H23/SUM($H$3:$H$39)*'Base de Datos'!$AH$20</f>
        <v>0</v>
      </c>
    </row>
    <row r="69" spans="1:8" x14ac:dyDescent="0.3">
      <c r="A69" t="s">
        <v>23</v>
      </c>
      <c r="H69">
        <f>H24/SUM($H$3:$H$39)*'Base de Datos'!$AH$20</f>
        <v>0</v>
      </c>
    </row>
    <row r="70" spans="1:8" x14ac:dyDescent="0.3">
      <c r="A70" t="s">
        <v>24</v>
      </c>
      <c r="H70">
        <f>H25/SUM($H$3:$H$39)*'Base de Datos'!$AH$20</f>
        <v>0</v>
      </c>
    </row>
    <row r="71" spans="1:8" x14ac:dyDescent="0.3">
      <c r="A71" t="s">
        <v>25</v>
      </c>
      <c r="H71">
        <f>H26/SUM($H$3:$H$39)*'Base de Datos'!$AH$20</f>
        <v>0</v>
      </c>
    </row>
    <row r="72" spans="1:8" x14ac:dyDescent="0.3">
      <c r="A72" t="s">
        <v>26</v>
      </c>
      <c r="H72">
        <f>H27/SUM($H$3:$H$39)*'Base de Datos'!$AH$20</f>
        <v>0</v>
      </c>
    </row>
    <row r="73" spans="1:8" x14ac:dyDescent="0.3">
      <c r="A73" t="s">
        <v>27</v>
      </c>
      <c r="H73">
        <f>H28/SUM($H$3:$H$39)*'Base de Datos'!$AH$20</f>
        <v>0</v>
      </c>
    </row>
    <row r="74" spans="1:8" x14ac:dyDescent="0.3">
      <c r="A74" t="s">
        <v>28</v>
      </c>
      <c r="H74">
        <f>H29/SUM($H$3:$H$39)*'Base de Datos'!$AH$20</f>
        <v>0</v>
      </c>
    </row>
    <row r="75" spans="1:8" x14ac:dyDescent="0.3">
      <c r="A75" t="s">
        <v>29</v>
      </c>
      <c r="H75">
        <f>H30/SUM($H$3:$H$39)*'Base de Datos'!$AH$20</f>
        <v>0</v>
      </c>
    </row>
    <row r="76" spans="1:8" x14ac:dyDescent="0.3">
      <c r="A76" t="s">
        <v>30</v>
      </c>
      <c r="H76">
        <f>H31/SUM($H$3:$H$39)*'Base de Datos'!$AH$20</f>
        <v>0</v>
      </c>
    </row>
    <row r="77" spans="1:8" x14ac:dyDescent="0.3">
      <c r="A77" t="s">
        <v>31</v>
      </c>
      <c r="H77">
        <f>H32/SUM($H$3:$H$39)*'Base de Datos'!$AH$20</f>
        <v>0</v>
      </c>
    </row>
    <row r="78" spans="1:8" x14ac:dyDescent="0.3">
      <c r="A78" t="s">
        <v>32</v>
      </c>
      <c r="H78">
        <f>H33/SUM($H$3:$H$39)*'Base de Datos'!$AH$20</f>
        <v>0</v>
      </c>
    </row>
    <row r="79" spans="1:8" x14ac:dyDescent="0.3">
      <c r="A79" t="s">
        <v>33</v>
      </c>
      <c r="H79">
        <f>H34/SUM($H$3:$H$39)*'Base de Datos'!$AH$20</f>
        <v>0</v>
      </c>
    </row>
    <row r="80" spans="1:8" x14ac:dyDescent="0.3">
      <c r="A80" t="s">
        <v>34</v>
      </c>
      <c r="H80">
        <f>H35/SUM($H$3:$H$39)*'Base de Datos'!$AH$20</f>
        <v>11.973623270442678</v>
      </c>
    </row>
    <row r="81" spans="1:8" x14ac:dyDescent="0.3">
      <c r="A81" t="s">
        <v>35</v>
      </c>
      <c r="H81">
        <f>H36/SUM($H$3:$H$39)*'Base de Datos'!$AH$20</f>
        <v>15.299262167742279</v>
      </c>
    </row>
    <row r="82" spans="1:8" x14ac:dyDescent="0.3">
      <c r="A82" t="s">
        <v>36</v>
      </c>
      <c r="H82">
        <f>H37/SUM($H$3:$H$39)*'Base de Datos'!$AH$20</f>
        <v>0</v>
      </c>
    </row>
    <row r="83" spans="1:8" x14ac:dyDescent="0.3">
      <c r="A83" t="s">
        <v>37</v>
      </c>
      <c r="H83">
        <f>H38/SUM($H$3:$H$39)*'Base de Datos'!$AH$20</f>
        <v>0</v>
      </c>
    </row>
    <row r="84" spans="1:8" x14ac:dyDescent="0.3">
      <c r="A84" t="s">
        <v>38</v>
      </c>
      <c r="H84">
        <f>H39/SUM($H$3:$H$39)*'Base de Datos'!$AH$20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13" zoomScale="80" zoomScaleNormal="80" workbookViewId="0">
      <selection activeCell="G47" sqref="G47"/>
    </sheetView>
  </sheetViews>
  <sheetFormatPr defaultRowHeight="14.4" x14ac:dyDescent="0.3"/>
  <cols>
    <col min="1" max="1" width="127.77734375" bestFit="1" customWidth="1"/>
  </cols>
  <sheetData>
    <row r="1" spans="1:10" x14ac:dyDescent="0.3">
      <c r="A1" t="s">
        <v>102</v>
      </c>
      <c r="B1" t="s">
        <v>52</v>
      </c>
      <c r="C1" t="s">
        <v>58</v>
      </c>
      <c r="D1" t="s">
        <v>84</v>
      </c>
      <c r="E1" t="s">
        <v>62</v>
      </c>
      <c r="F1" t="s">
        <v>72</v>
      </c>
      <c r="G1" t="s">
        <v>75</v>
      </c>
      <c r="H1" t="s">
        <v>87</v>
      </c>
      <c r="I1" t="s">
        <v>79</v>
      </c>
      <c r="J1" t="s">
        <v>81</v>
      </c>
    </row>
    <row r="2" spans="1:10" x14ac:dyDescent="0.3">
      <c r="A2" s="2" t="s">
        <v>18</v>
      </c>
      <c r="G2">
        <v>404.08275717420889</v>
      </c>
    </row>
    <row r="3" spans="1:10" x14ac:dyDescent="0.3">
      <c r="A3" t="s">
        <v>1</v>
      </c>
      <c r="B3">
        <v>340.99044039546004</v>
      </c>
    </row>
    <row r="4" spans="1:10" x14ac:dyDescent="0.3">
      <c r="A4" t="s">
        <v>2</v>
      </c>
      <c r="C4">
        <v>0</v>
      </c>
    </row>
    <row r="5" spans="1:10" x14ac:dyDescent="0.3">
      <c r="A5" t="s">
        <v>3</v>
      </c>
      <c r="C5">
        <v>0</v>
      </c>
    </row>
    <row r="6" spans="1:10" x14ac:dyDescent="0.3">
      <c r="A6" t="s">
        <v>4</v>
      </c>
      <c r="E6">
        <v>191.72990713050248</v>
      </c>
    </row>
    <row r="7" spans="1:10" x14ac:dyDescent="0.3">
      <c r="A7" t="s">
        <v>5</v>
      </c>
      <c r="E7">
        <v>243.42858997641952</v>
      </c>
    </row>
    <row r="8" spans="1:10" x14ac:dyDescent="0.3">
      <c r="A8" t="s">
        <v>6</v>
      </c>
      <c r="E8">
        <v>16.568658196848624</v>
      </c>
    </row>
    <row r="9" spans="1:10" x14ac:dyDescent="0.3">
      <c r="A9" t="s">
        <v>7</v>
      </c>
      <c r="E9">
        <v>363.43845979553652</v>
      </c>
    </row>
    <row r="10" spans="1:10" x14ac:dyDescent="0.3">
      <c r="A10" t="s">
        <v>8</v>
      </c>
      <c r="E10">
        <v>223.9338026966457</v>
      </c>
    </row>
    <row r="11" spans="1:10" x14ac:dyDescent="0.3">
      <c r="A11" t="s">
        <v>9</v>
      </c>
      <c r="E11">
        <v>52.711535379395016</v>
      </c>
    </row>
    <row r="12" spans="1:10" x14ac:dyDescent="0.3">
      <c r="A12" t="s">
        <v>10</v>
      </c>
      <c r="E12">
        <v>352.48963711495378</v>
      </c>
    </row>
    <row r="13" spans="1:10" x14ac:dyDescent="0.3">
      <c r="A13" t="s">
        <v>11</v>
      </c>
      <c r="F13">
        <v>56.635293247091219</v>
      </c>
    </row>
    <row r="14" spans="1:10" x14ac:dyDescent="0.3">
      <c r="A14" t="s">
        <v>12</v>
      </c>
      <c r="F14">
        <v>270.06191552877175</v>
      </c>
    </row>
    <row r="15" spans="1:10" x14ac:dyDescent="0.3">
      <c r="A15" t="s">
        <v>13</v>
      </c>
      <c r="F15">
        <v>23.71823235555042</v>
      </c>
    </row>
    <row r="16" spans="1:10" x14ac:dyDescent="0.3">
      <c r="A16" t="s">
        <v>14</v>
      </c>
      <c r="F16">
        <v>101.37039604330305</v>
      </c>
    </row>
    <row r="17" spans="1:10" x14ac:dyDescent="0.3">
      <c r="A17" t="s">
        <v>15</v>
      </c>
      <c r="G17">
        <v>753.71629350411831</v>
      </c>
    </row>
    <row r="18" spans="1:10" x14ac:dyDescent="0.3">
      <c r="A18" t="s">
        <v>16</v>
      </c>
      <c r="G18">
        <v>1145.9348915518949</v>
      </c>
    </row>
    <row r="19" spans="1:10" x14ac:dyDescent="0.3">
      <c r="A19" t="s">
        <v>17</v>
      </c>
      <c r="G19">
        <v>870.15750885846023</v>
      </c>
    </row>
    <row r="20" spans="1:10" x14ac:dyDescent="0.3">
      <c r="A20" t="s">
        <v>19</v>
      </c>
      <c r="G20">
        <v>255.23178580603749</v>
      </c>
    </row>
    <row r="21" spans="1:10" x14ac:dyDescent="0.3">
      <c r="A21" t="s">
        <v>20</v>
      </c>
      <c r="G21">
        <v>642.88089291710992</v>
      </c>
    </row>
    <row r="22" spans="1:10" x14ac:dyDescent="0.3">
      <c r="A22" t="s">
        <v>21</v>
      </c>
      <c r="I22">
        <v>149.07181497292245</v>
      </c>
    </row>
    <row r="23" spans="1:10" x14ac:dyDescent="0.3">
      <c r="A23" t="s">
        <v>22</v>
      </c>
      <c r="I23">
        <v>95.113955726981942</v>
      </c>
    </row>
    <row r="24" spans="1:10" x14ac:dyDescent="0.3">
      <c r="A24" t="s">
        <v>23</v>
      </c>
      <c r="J24">
        <v>259.15314840401805</v>
      </c>
    </row>
    <row r="25" spans="1:10" x14ac:dyDescent="0.3">
      <c r="A25" t="s">
        <v>24</v>
      </c>
      <c r="J25">
        <v>499.02631449188397</v>
      </c>
    </row>
    <row r="26" spans="1:10" x14ac:dyDescent="0.3">
      <c r="A26" t="s">
        <v>25</v>
      </c>
      <c r="J26">
        <v>503.69568327640013</v>
      </c>
    </row>
    <row r="27" spans="1:10" x14ac:dyDescent="0.3">
      <c r="A27" t="s">
        <v>26</v>
      </c>
      <c r="J27">
        <v>225.18828209113053</v>
      </c>
    </row>
    <row r="28" spans="1:10" x14ac:dyDescent="0.3">
      <c r="A28" t="s">
        <v>27</v>
      </c>
      <c r="J28">
        <v>264.97113145974998</v>
      </c>
    </row>
    <row r="29" spans="1:10" x14ac:dyDescent="0.3">
      <c r="A29" t="s">
        <v>28</v>
      </c>
      <c r="J29">
        <v>36.189177404512435</v>
      </c>
    </row>
    <row r="30" spans="1:10" x14ac:dyDescent="0.3">
      <c r="A30" t="s">
        <v>29</v>
      </c>
      <c r="D30">
        <v>0</v>
      </c>
    </row>
    <row r="31" spans="1:10" x14ac:dyDescent="0.3">
      <c r="A31" t="s">
        <v>30</v>
      </c>
      <c r="D31">
        <v>0</v>
      </c>
    </row>
    <row r="32" spans="1:10" x14ac:dyDescent="0.3">
      <c r="A32" t="s">
        <v>31</v>
      </c>
      <c r="E32">
        <v>91.909539529424364</v>
      </c>
    </row>
    <row r="33" spans="1:10" x14ac:dyDescent="0.3">
      <c r="A33" t="s">
        <v>32</v>
      </c>
      <c r="E33">
        <v>387.74918586054497</v>
      </c>
    </row>
    <row r="34" spans="1:10" x14ac:dyDescent="0.3">
      <c r="A34" t="s">
        <v>33</v>
      </c>
      <c r="E34">
        <v>148.87154154821306</v>
      </c>
    </row>
    <row r="35" spans="1:10" x14ac:dyDescent="0.3">
      <c r="A35" t="s">
        <v>34</v>
      </c>
      <c r="H35">
        <v>95.797871965661201</v>
      </c>
    </row>
    <row r="36" spans="1:10" x14ac:dyDescent="0.3">
      <c r="A36" t="s">
        <v>35</v>
      </c>
      <c r="H36">
        <v>122.40545114964794</v>
      </c>
    </row>
    <row r="37" spans="1:10" x14ac:dyDescent="0.3">
      <c r="A37" t="s">
        <v>36</v>
      </c>
      <c r="J37">
        <v>196.49543265074877</v>
      </c>
    </row>
    <row r="38" spans="1:10" x14ac:dyDescent="0.3">
      <c r="A38" t="s">
        <v>37</v>
      </c>
      <c r="J38">
        <v>25.221821350797356</v>
      </c>
    </row>
    <row r="39" spans="1:10" x14ac:dyDescent="0.3">
      <c r="A39" t="s">
        <v>38</v>
      </c>
      <c r="D39">
        <v>0</v>
      </c>
    </row>
    <row r="44" spans="1:10" x14ac:dyDescent="0.3">
      <c r="A44" t="s">
        <v>102</v>
      </c>
      <c r="B44" t="s">
        <v>52</v>
      </c>
      <c r="C44" t="s">
        <v>58</v>
      </c>
      <c r="D44" t="s">
        <v>84</v>
      </c>
      <c r="E44" t="s">
        <v>62</v>
      </c>
      <c r="F44" t="s">
        <v>72</v>
      </c>
      <c r="G44" t="s">
        <v>75</v>
      </c>
      <c r="H44" t="s">
        <v>87</v>
      </c>
      <c r="I44" t="s">
        <v>79</v>
      </c>
      <c r="J44" t="s">
        <v>81</v>
      </c>
    </row>
    <row r="45" spans="1:10" x14ac:dyDescent="0.3">
      <c r="A45" t="s">
        <v>18</v>
      </c>
    </row>
    <row r="46" spans="1:10" x14ac:dyDescent="0.3">
      <c r="A46" t="s">
        <v>1</v>
      </c>
      <c r="G46">
        <f>G3/SUM($G$3:$G$39)*'Base de Datos'!$AI$20</f>
        <v>0</v>
      </c>
    </row>
    <row r="47" spans="1:10" x14ac:dyDescent="0.3">
      <c r="A47" t="s">
        <v>2</v>
      </c>
      <c r="G47">
        <f>G4/SUM($G$3:$G$39)*'Base de Datos'!$AI$20</f>
        <v>0</v>
      </c>
    </row>
    <row r="48" spans="1:10" x14ac:dyDescent="0.3">
      <c r="A48" t="s">
        <v>3</v>
      </c>
      <c r="G48">
        <f>G5/SUM($G$3:$G$39)*'Base de Datos'!$AI$20</f>
        <v>0</v>
      </c>
    </row>
    <row r="49" spans="1:7" x14ac:dyDescent="0.3">
      <c r="A49" t="s">
        <v>4</v>
      </c>
      <c r="G49">
        <f>G6/SUM($G$3:$G$39)*'Base de Datos'!$AI$20</f>
        <v>0</v>
      </c>
    </row>
    <row r="50" spans="1:7" x14ac:dyDescent="0.3">
      <c r="A50" t="s">
        <v>5</v>
      </c>
      <c r="G50">
        <f>G7/SUM($G$3:$G$39)*'Base de Datos'!$AI$20</f>
        <v>0</v>
      </c>
    </row>
    <row r="51" spans="1:7" x14ac:dyDescent="0.3">
      <c r="A51" t="s">
        <v>6</v>
      </c>
      <c r="G51">
        <f>G8/SUM($G$3:$G$39)*'Base de Datos'!$AI$20</f>
        <v>0</v>
      </c>
    </row>
    <row r="52" spans="1:7" x14ac:dyDescent="0.3">
      <c r="A52" t="s">
        <v>7</v>
      </c>
      <c r="G52">
        <f>G9/SUM($G$3:$G$39)*'Base de Datos'!$AI$20</f>
        <v>0</v>
      </c>
    </row>
    <row r="53" spans="1:7" x14ac:dyDescent="0.3">
      <c r="A53" t="s">
        <v>8</v>
      </c>
      <c r="G53">
        <f>G10/SUM($G$3:$G$39)*'Base de Datos'!$AI$20</f>
        <v>0</v>
      </c>
    </row>
    <row r="54" spans="1:7" x14ac:dyDescent="0.3">
      <c r="A54" t="s">
        <v>9</v>
      </c>
      <c r="G54">
        <f>G11/SUM($G$3:$G$39)*'Base de Datos'!$AI$20</f>
        <v>0</v>
      </c>
    </row>
    <row r="55" spans="1:7" x14ac:dyDescent="0.3">
      <c r="A55" t="s">
        <v>10</v>
      </c>
      <c r="G55">
        <f>G12/SUM($G$3:$G$39)*'Base de Datos'!$AI$20</f>
        <v>0</v>
      </c>
    </row>
    <row r="56" spans="1:7" x14ac:dyDescent="0.3">
      <c r="A56" t="s">
        <v>11</v>
      </c>
      <c r="G56">
        <f>G13/SUM($G$3:$G$39)*'Base de Datos'!$AI$20</f>
        <v>0</v>
      </c>
    </row>
    <row r="57" spans="1:7" x14ac:dyDescent="0.3">
      <c r="A57" t="s">
        <v>12</v>
      </c>
      <c r="G57">
        <f>G14/SUM($G$3:$G$39)*'Base de Datos'!$AI$20</f>
        <v>0</v>
      </c>
    </row>
    <row r="58" spans="1:7" x14ac:dyDescent="0.3">
      <c r="A58" t="s">
        <v>13</v>
      </c>
      <c r="G58">
        <f>G15/SUM($G$3:$G$39)*'Base de Datos'!$AI$20</f>
        <v>0</v>
      </c>
    </row>
    <row r="59" spans="1:7" x14ac:dyDescent="0.3">
      <c r="A59" t="s">
        <v>14</v>
      </c>
      <c r="G59">
        <f>G16/SUM($G$3:$G$39)*'Base de Datos'!$AI$20</f>
        <v>0</v>
      </c>
    </row>
    <row r="60" spans="1:7" x14ac:dyDescent="0.3">
      <c r="A60" t="s">
        <v>15</v>
      </c>
      <c r="G60">
        <f>G17/SUM($G$3:$G$39)*'Base de Datos'!$AI$20</f>
        <v>82.216751122853452</v>
      </c>
    </row>
    <row r="61" spans="1:7" x14ac:dyDescent="0.3">
      <c r="A61" t="s">
        <v>16</v>
      </c>
      <c r="G61">
        <f>G18/SUM($G$3:$G$39)*'Base de Datos'!$AI$20</f>
        <v>125.00067279121572</v>
      </c>
    </row>
    <row r="62" spans="1:7" x14ac:dyDescent="0.3">
      <c r="A62" t="s">
        <v>17</v>
      </c>
      <c r="G62">
        <f>G19/SUM($G$3:$G$39)*'Base de Datos'!$AI$20</f>
        <v>94.918371753505525</v>
      </c>
    </row>
    <row r="63" spans="1:7" x14ac:dyDescent="0.3">
      <c r="A63" t="s">
        <v>19</v>
      </c>
      <c r="G63">
        <f>G20/SUM($G$3:$G$39)*'Base de Datos'!$AI$20</f>
        <v>27.841149770953926</v>
      </c>
    </row>
    <row r="64" spans="1:7" x14ac:dyDescent="0.3">
      <c r="A64" t="s">
        <v>20</v>
      </c>
      <c r="G64">
        <f>G21/SUM($G$3:$G$39)*'Base de Datos'!$AI$20</f>
        <v>70.126623014704705</v>
      </c>
    </row>
    <row r="65" spans="1:7" x14ac:dyDescent="0.3">
      <c r="A65" t="s">
        <v>21</v>
      </c>
      <c r="G65">
        <f>G22/SUM($G$3:$G$39)*'Base de Datos'!$AI$20</f>
        <v>0</v>
      </c>
    </row>
    <row r="66" spans="1:7" x14ac:dyDescent="0.3">
      <c r="A66" t="s">
        <v>22</v>
      </c>
      <c r="G66">
        <f>G23/SUM($G$3:$G$39)*'Base de Datos'!$AI$20</f>
        <v>0</v>
      </c>
    </row>
    <row r="67" spans="1:7" x14ac:dyDescent="0.3">
      <c r="A67" t="s">
        <v>23</v>
      </c>
      <c r="G67">
        <f>G24/SUM($G$3:$G$39)*'Base de Datos'!$AI$20</f>
        <v>0</v>
      </c>
    </row>
    <row r="68" spans="1:7" x14ac:dyDescent="0.3">
      <c r="A68" t="s">
        <v>24</v>
      </c>
      <c r="G68">
        <f>G25/SUM($G$3:$G$39)*'Base de Datos'!$AI$20</f>
        <v>0</v>
      </c>
    </row>
    <row r="69" spans="1:7" x14ac:dyDescent="0.3">
      <c r="A69" t="s">
        <v>25</v>
      </c>
      <c r="G69">
        <f>G26/SUM($G$3:$G$39)*'Base de Datos'!$AI$20</f>
        <v>0</v>
      </c>
    </row>
    <row r="70" spans="1:7" x14ac:dyDescent="0.3">
      <c r="A70" t="s">
        <v>26</v>
      </c>
      <c r="G70">
        <f>G27/SUM($G$3:$G$39)*'Base de Datos'!$AI$20</f>
        <v>0</v>
      </c>
    </row>
    <row r="71" spans="1:7" x14ac:dyDescent="0.3">
      <c r="A71" t="s">
        <v>27</v>
      </c>
      <c r="G71">
        <f>G28/SUM($G$3:$G$39)*'Base de Datos'!$AI$20</f>
        <v>0</v>
      </c>
    </row>
    <row r="72" spans="1:7" x14ac:dyDescent="0.3">
      <c r="A72" t="s">
        <v>28</v>
      </c>
      <c r="G72">
        <f>G29/SUM($G$3:$G$39)*'Base de Datos'!$AI$20</f>
        <v>0</v>
      </c>
    </row>
    <row r="73" spans="1:7" x14ac:dyDescent="0.3">
      <c r="A73" t="s">
        <v>29</v>
      </c>
      <c r="G73">
        <f>G30/SUM($G$3:$G$39)*'Base de Datos'!$AI$20</f>
        <v>0</v>
      </c>
    </row>
    <row r="74" spans="1:7" x14ac:dyDescent="0.3">
      <c r="A74" t="s">
        <v>30</v>
      </c>
      <c r="G74">
        <f>G31/SUM($G$3:$G$39)*'Base de Datos'!$AI$20</f>
        <v>0</v>
      </c>
    </row>
    <row r="75" spans="1:7" x14ac:dyDescent="0.3">
      <c r="A75" t="s">
        <v>31</v>
      </c>
      <c r="G75">
        <f>G32/SUM($G$3:$G$39)*'Base de Datos'!$AI$20</f>
        <v>0</v>
      </c>
    </row>
    <row r="76" spans="1:7" x14ac:dyDescent="0.3">
      <c r="A76" t="s">
        <v>32</v>
      </c>
      <c r="G76">
        <f>G33/SUM($G$3:$G$39)*'Base de Datos'!$AI$20</f>
        <v>0</v>
      </c>
    </row>
    <row r="77" spans="1:7" x14ac:dyDescent="0.3">
      <c r="A77" t="s">
        <v>33</v>
      </c>
      <c r="G77">
        <f>G34/SUM($G$3:$G$39)*'Base de Datos'!$AI$20</f>
        <v>0</v>
      </c>
    </row>
    <row r="78" spans="1:7" x14ac:dyDescent="0.3">
      <c r="A78" t="s">
        <v>34</v>
      </c>
      <c r="G78">
        <f>G35/SUM($G$3:$G$39)*'Base de Datos'!$AI$20</f>
        <v>0</v>
      </c>
    </row>
    <row r="79" spans="1:7" x14ac:dyDescent="0.3">
      <c r="A79" t="s">
        <v>35</v>
      </c>
      <c r="G79">
        <f>G36/SUM($G$3:$G$39)*'Base de Datos'!$AI$20</f>
        <v>0</v>
      </c>
    </row>
    <row r="80" spans="1:7" x14ac:dyDescent="0.3">
      <c r="A80" t="s">
        <v>36</v>
      </c>
      <c r="G80">
        <f>G37/SUM($G$3:$G$39)*'Base de Datos'!$AI$20</f>
        <v>0</v>
      </c>
    </row>
    <row r="81" spans="1:7" x14ac:dyDescent="0.3">
      <c r="A81" t="s">
        <v>37</v>
      </c>
      <c r="G81">
        <f>G38/SUM($G$3:$G$39)*'Base de Datos'!$AI$20</f>
        <v>0</v>
      </c>
    </row>
    <row r="82" spans="1:7" x14ac:dyDescent="0.3">
      <c r="A82" t="s">
        <v>38</v>
      </c>
      <c r="G82">
        <f>G39/SUM($G$3:$G$39)*'Base de Datos'!$AI$20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0" zoomScale="90" zoomScaleNormal="90" workbookViewId="0">
      <selection activeCell="C44" sqref="C44:C80"/>
    </sheetView>
  </sheetViews>
  <sheetFormatPr defaultRowHeight="14.4" x14ac:dyDescent="0.3"/>
  <cols>
    <col min="1" max="1" width="130.109375" bestFit="1" customWidth="1"/>
  </cols>
  <sheetData>
    <row r="1" spans="1:3" x14ac:dyDescent="0.3">
      <c r="A1" t="s">
        <v>102</v>
      </c>
      <c r="B1" t="s">
        <v>63</v>
      </c>
      <c r="C1" t="s">
        <v>53</v>
      </c>
    </row>
    <row r="2" spans="1:3" x14ac:dyDescent="0.3">
      <c r="A2" t="s">
        <v>18</v>
      </c>
      <c r="C2">
        <v>766.60894181981973</v>
      </c>
    </row>
    <row r="3" spans="1:3" x14ac:dyDescent="0.3">
      <c r="A3" t="s">
        <v>1</v>
      </c>
      <c r="C3">
        <v>1199.3103246702981</v>
      </c>
    </row>
    <row r="4" spans="1:3" x14ac:dyDescent="0.3">
      <c r="A4" t="s">
        <v>2</v>
      </c>
      <c r="C4">
        <v>693.16443766598002</v>
      </c>
    </row>
    <row r="5" spans="1:3" x14ac:dyDescent="0.3">
      <c r="A5" t="s">
        <v>3</v>
      </c>
      <c r="C5">
        <v>549.19512095400057</v>
      </c>
    </row>
    <row r="6" spans="1:3" x14ac:dyDescent="0.3">
      <c r="A6" t="s">
        <v>4</v>
      </c>
      <c r="B6">
        <v>910.47364517785445</v>
      </c>
    </row>
    <row r="7" spans="1:3" x14ac:dyDescent="0.3">
      <c r="A7" t="s">
        <v>5</v>
      </c>
      <c r="B7">
        <v>1155.9767538273422</v>
      </c>
    </row>
    <row r="8" spans="1:3" x14ac:dyDescent="0.3">
      <c r="A8" t="s">
        <v>6</v>
      </c>
      <c r="C8">
        <v>61.495269511814662</v>
      </c>
    </row>
    <row r="9" spans="1:3" x14ac:dyDescent="0.3">
      <c r="A9" t="s">
        <v>7</v>
      </c>
      <c r="C9">
        <v>1348.9170801010478</v>
      </c>
    </row>
    <row r="10" spans="1:3" x14ac:dyDescent="0.3">
      <c r="A10" t="s">
        <v>8</v>
      </c>
      <c r="C10">
        <v>831.13969677128046</v>
      </c>
    </row>
    <row r="11" spans="1:3" x14ac:dyDescent="0.3">
      <c r="A11" t="s">
        <v>9</v>
      </c>
      <c r="C11">
        <v>195.64107340653499</v>
      </c>
    </row>
    <row r="12" spans="1:3" x14ac:dyDescent="0.3">
      <c r="A12" t="s">
        <v>10</v>
      </c>
      <c r="C12">
        <v>1308.280065710373</v>
      </c>
    </row>
    <row r="13" spans="1:3" x14ac:dyDescent="0.3">
      <c r="A13" t="s">
        <v>11</v>
      </c>
      <c r="C13">
        <v>266.37176146809492</v>
      </c>
    </row>
    <row r="14" spans="1:3" x14ac:dyDescent="0.3">
      <c r="A14" t="s">
        <v>12</v>
      </c>
      <c r="C14">
        <v>1270.1773756339021</v>
      </c>
    </row>
    <row r="15" spans="1:3" x14ac:dyDescent="0.3">
      <c r="A15" t="s">
        <v>13</v>
      </c>
      <c r="C15">
        <v>111.55353789541846</v>
      </c>
    </row>
    <row r="16" spans="1:3" x14ac:dyDescent="0.3">
      <c r="A16" t="s">
        <v>14</v>
      </c>
      <c r="C16">
        <v>476.77357009464868</v>
      </c>
    </row>
    <row r="17" spans="1:3" x14ac:dyDescent="0.3">
      <c r="A17" t="s">
        <v>15</v>
      </c>
      <c r="B17">
        <v>1829.5092612262661</v>
      </c>
    </row>
    <row r="18" spans="1:3" x14ac:dyDescent="0.3">
      <c r="A18" t="s">
        <v>16</v>
      </c>
      <c r="C18">
        <v>2174.0198486823192</v>
      </c>
    </row>
    <row r="19" spans="1:3" x14ac:dyDescent="0.3">
      <c r="A19" t="s">
        <v>17</v>
      </c>
      <c r="C19">
        <v>1650.8265082812377</v>
      </c>
    </row>
    <row r="20" spans="1:3" x14ac:dyDescent="0.3">
      <c r="A20" t="s">
        <v>19</v>
      </c>
      <c r="C20">
        <v>484.21509149224767</v>
      </c>
    </row>
    <row r="21" spans="1:3" x14ac:dyDescent="0.3">
      <c r="A21" t="s">
        <v>20</v>
      </c>
      <c r="C21">
        <v>1219.6467982990255</v>
      </c>
    </row>
    <row r="22" spans="1:3" x14ac:dyDescent="0.3">
      <c r="A22" t="s">
        <v>21</v>
      </c>
      <c r="C22">
        <v>610.16116137036545</v>
      </c>
    </row>
    <row r="23" spans="1:3" x14ac:dyDescent="0.3">
      <c r="A23" t="s">
        <v>22</v>
      </c>
      <c r="C23">
        <v>389.30794328523018</v>
      </c>
    </row>
    <row r="24" spans="1:3" x14ac:dyDescent="0.3">
      <c r="A24" t="s">
        <v>23</v>
      </c>
      <c r="B24">
        <v>1015.2037711276989</v>
      </c>
    </row>
    <row r="25" spans="1:3" x14ac:dyDescent="0.3">
      <c r="A25" t="s">
        <v>24</v>
      </c>
      <c r="C25">
        <v>1527.9073973141283</v>
      </c>
    </row>
    <row r="26" spans="1:3" x14ac:dyDescent="0.3">
      <c r="A26" t="s">
        <v>25</v>
      </c>
      <c r="C26">
        <v>1542.2039642475058</v>
      </c>
    </row>
    <row r="27" spans="1:3" x14ac:dyDescent="0.3">
      <c r="A27" t="s">
        <v>26</v>
      </c>
      <c r="C27">
        <v>689.47635025185605</v>
      </c>
    </row>
    <row r="28" spans="1:3" x14ac:dyDescent="0.3">
      <c r="A28" t="s">
        <v>27</v>
      </c>
      <c r="C28">
        <v>811.28257183044957</v>
      </c>
    </row>
    <row r="29" spans="1:3" x14ac:dyDescent="0.3">
      <c r="A29" t="s">
        <v>28</v>
      </c>
      <c r="C29">
        <v>110.80319865570364</v>
      </c>
    </row>
    <row r="30" spans="1:3" x14ac:dyDescent="0.3">
      <c r="A30" t="s">
        <v>29</v>
      </c>
      <c r="C30">
        <v>422.33223313048842</v>
      </c>
    </row>
    <row r="31" spans="1:3" x14ac:dyDescent="0.3">
      <c r="A31" t="s">
        <v>30</v>
      </c>
      <c r="C31">
        <v>299.33643703070237</v>
      </c>
    </row>
    <row r="32" spans="1:3" x14ac:dyDescent="0.3">
      <c r="A32" t="s">
        <v>31</v>
      </c>
      <c r="C32">
        <v>341.1261091223277</v>
      </c>
    </row>
    <row r="33" spans="1:3" x14ac:dyDescent="0.3">
      <c r="A33" t="s">
        <v>32</v>
      </c>
      <c r="C33">
        <v>1439.1473590792175</v>
      </c>
    </row>
    <row r="34" spans="1:3" x14ac:dyDescent="0.3">
      <c r="A34" t="s">
        <v>33</v>
      </c>
      <c r="C34">
        <v>552.54296765491529</v>
      </c>
    </row>
    <row r="35" spans="1:3" x14ac:dyDescent="0.3">
      <c r="A35" t="s">
        <v>34</v>
      </c>
      <c r="C35">
        <v>431.35395764906923</v>
      </c>
    </row>
    <row r="36" spans="1:3" x14ac:dyDescent="0.3">
      <c r="A36" t="s">
        <v>35</v>
      </c>
      <c r="C36">
        <v>551.16125972137115</v>
      </c>
    </row>
    <row r="37" spans="1:3" x14ac:dyDescent="0.3">
      <c r="A37" t="s">
        <v>36</v>
      </c>
      <c r="C37">
        <v>601.62523772161114</v>
      </c>
    </row>
    <row r="38" spans="1:3" x14ac:dyDescent="0.3">
      <c r="A38" t="s">
        <v>37</v>
      </c>
      <c r="C38">
        <v>77.223597827415688</v>
      </c>
    </row>
    <row r="39" spans="1:3" x14ac:dyDescent="0.3">
      <c r="A39" t="s">
        <v>38</v>
      </c>
      <c r="C39">
        <v>67.518011064146719</v>
      </c>
    </row>
    <row r="42" spans="1:3" x14ac:dyDescent="0.3">
      <c r="A42" t="s">
        <v>102</v>
      </c>
    </row>
    <row r="43" spans="1:3" x14ac:dyDescent="0.3">
      <c r="A43" t="s">
        <v>18</v>
      </c>
    </row>
    <row r="44" spans="1:3" x14ac:dyDescent="0.3">
      <c r="A44" t="s">
        <v>1</v>
      </c>
      <c r="C44">
        <f>C3/SUM($C$3:$C$39)*'Base de Datos'!$AJ$20</f>
        <v>37.79195562781954</v>
      </c>
    </row>
    <row r="45" spans="1:3" x14ac:dyDescent="0.3">
      <c r="A45" t="s">
        <v>2</v>
      </c>
      <c r="C45">
        <f>C4/SUM($C$3:$C$39)*'Base de Datos'!$AJ$20</f>
        <v>21.84258663682958</v>
      </c>
    </row>
    <row r="46" spans="1:3" x14ac:dyDescent="0.3">
      <c r="A46" t="s">
        <v>3</v>
      </c>
      <c r="C46">
        <f>C5/SUM($C$3:$C$39)*'Base de Datos'!$AJ$20</f>
        <v>17.305910918272438</v>
      </c>
    </row>
    <row r="47" spans="1:3" x14ac:dyDescent="0.3">
      <c r="A47" t="s">
        <v>4</v>
      </c>
      <c r="C47">
        <f>C6/SUM($C$3:$C$39)*'Base de Datos'!$AJ$20</f>
        <v>0</v>
      </c>
    </row>
    <row r="48" spans="1:3" x14ac:dyDescent="0.3">
      <c r="A48" t="s">
        <v>5</v>
      </c>
      <c r="C48">
        <f>C7/SUM($C$3:$C$39)*'Base de Datos'!$AJ$20</f>
        <v>0</v>
      </c>
    </row>
    <row r="49" spans="1:3" x14ac:dyDescent="0.3">
      <c r="A49" t="s">
        <v>6</v>
      </c>
      <c r="C49">
        <f>C8/SUM($C$3:$C$39)*'Base de Datos'!$AJ$20</f>
        <v>1.9378024593844805</v>
      </c>
    </row>
    <row r="50" spans="1:3" x14ac:dyDescent="0.3">
      <c r="A50" t="s">
        <v>7</v>
      </c>
      <c r="C50">
        <f>C9/SUM($C$3:$C$39)*'Base de Datos'!$AJ$20</f>
        <v>42.50627497166014</v>
      </c>
    </row>
    <row r="51" spans="1:3" x14ac:dyDescent="0.3">
      <c r="A51" t="s">
        <v>8</v>
      </c>
      <c r="C51">
        <f>C10/SUM($C$3:$C$39)*'Base de Datos'!$AJ$20</f>
        <v>26.19038116722178</v>
      </c>
    </row>
    <row r="52" spans="1:3" x14ac:dyDescent="0.3">
      <c r="A52" t="s">
        <v>9</v>
      </c>
      <c r="C52">
        <f>C11/SUM($C$3:$C$39)*'Base de Datos'!$AJ$20</f>
        <v>6.1649254684698418</v>
      </c>
    </row>
    <row r="53" spans="1:3" x14ac:dyDescent="0.3">
      <c r="A53" t="s">
        <v>10</v>
      </c>
      <c r="C53">
        <f>C12/SUM($C$3:$C$39)*'Base de Datos'!$AJ$20</f>
        <v>41.225745476409081</v>
      </c>
    </row>
    <row r="54" spans="1:3" x14ac:dyDescent="0.3">
      <c r="A54" t="s">
        <v>11</v>
      </c>
      <c r="C54">
        <f>C13/SUM($C$3:$C$39)*'Base de Datos'!$AJ$20</f>
        <v>8.3937489595729176</v>
      </c>
    </row>
    <row r="55" spans="1:3" x14ac:dyDescent="0.3">
      <c r="A55" t="s">
        <v>12</v>
      </c>
      <c r="C55">
        <f>C14/SUM($C$3:$C$39)*'Base de Datos'!$AJ$20</f>
        <v>40.025076105813596</v>
      </c>
    </row>
    <row r="56" spans="1:3" x14ac:dyDescent="0.3">
      <c r="A56" t="s">
        <v>13</v>
      </c>
      <c r="C56">
        <f>C15/SUM($C$3:$C$39)*'Base de Datos'!$AJ$20</f>
        <v>3.5152089226188483</v>
      </c>
    </row>
    <row r="57" spans="1:3" x14ac:dyDescent="0.3">
      <c r="A57" t="s">
        <v>14</v>
      </c>
      <c r="C57">
        <f>C16/SUM($C$3:$C$39)*'Base de Datos'!$AJ$20</f>
        <v>15.02380596155332</v>
      </c>
    </row>
    <row r="58" spans="1:3" x14ac:dyDescent="0.3">
      <c r="A58" t="s">
        <v>15</v>
      </c>
      <c r="C58">
        <f>C17/SUM($C$3:$C$39)*'Base de Datos'!$AJ$20</f>
        <v>0</v>
      </c>
    </row>
    <row r="59" spans="1:3" x14ac:dyDescent="0.3">
      <c r="A59" t="s">
        <v>16</v>
      </c>
      <c r="C59">
        <f>C18/SUM($C$3:$C$39)*'Base de Datos'!$AJ$20</f>
        <v>68.506424038322066</v>
      </c>
    </row>
    <row r="60" spans="1:3" x14ac:dyDescent="0.3">
      <c r="A60" t="s">
        <v>17</v>
      </c>
      <c r="C60">
        <f>C19/SUM($C$3:$C$39)*'Base de Datos'!$AJ$20</f>
        <v>52.019865806911859</v>
      </c>
    </row>
    <row r="61" spans="1:3" x14ac:dyDescent="0.3">
      <c r="A61" t="s">
        <v>19</v>
      </c>
      <c r="C61">
        <f>C20/SUM($C$3:$C$39)*'Base de Datos'!$AJ$20</f>
        <v>15.258298770192187</v>
      </c>
    </row>
    <row r="62" spans="1:3" x14ac:dyDescent="0.3">
      <c r="A62" t="s">
        <v>20</v>
      </c>
      <c r="C62">
        <f>C21/SUM($C$3:$C$39)*'Base de Datos'!$AJ$20</f>
        <v>38.432786523037976</v>
      </c>
    </row>
    <row r="63" spans="1:3" x14ac:dyDescent="0.3">
      <c r="A63" t="s">
        <v>21</v>
      </c>
      <c r="C63">
        <f>C22/SUM($C$3:$C$39)*'Base de Datos'!$AJ$20</f>
        <v>19.227036624292282</v>
      </c>
    </row>
    <row r="64" spans="1:3" x14ac:dyDescent="0.3">
      <c r="A64" t="s">
        <v>22</v>
      </c>
      <c r="C64">
        <f>C23/SUM($C$3:$C$39)*'Base de Datos'!$AJ$20</f>
        <v>12.267641006290653</v>
      </c>
    </row>
    <row r="65" spans="1:3" x14ac:dyDescent="0.3">
      <c r="A65" t="s">
        <v>23</v>
      </c>
      <c r="C65">
        <f>C24/SUM($C$3:$C$39)*'Base de Datos'!$AJ$20</f>
        <v>0</v>
      </c>
    </row>
    <row r="66" spans="1:3" x14ac:dyDescent="0.3">
      <c r="A66" t="s">
        <v>24</v>
      </c>
      <c r="C66">
        <f>C25/SUM($C$3:$C$39)*'Base de Datos'!$AJ$20</f>
        <v>48.146511686695241</v>
      </c>
    </row>
    <row r="67" spans="1:3" x14ac:dyDescent="0.3">
      <c r="A67" t="s">
        <v>25</v>
      </c>
      <c r="C67">
        <f>C26/SUM($C$3:$C$39)*'Base de Datos'!$AJ$20</f>
        <v>48.597016624460103</v>
      </c>
    </row>
    <row r="68" spans="1:3" x14ac:dyDescent="0.3">
      <c r="A68" t="s">
        <v>26</v>
      </c>
      <c r="C68">
        <f>C27/SUM($C$3:$C$39)*'Base de Datos'!$AJ$20</f>
        <v>21.726369813677984</v>
      </c>
    </row>
    <row r="69" spans="1:3" x14ac:dyDescent="0.3">
      <c r="A69" t="s">
        <v>27</v>
      </c>
      <c r="C69">
        <f>C28/SUM($C$3:$C$39)*'Base de Datos'!$AJ$20</f>
        <v>25.564655223549735</v>
      </c>
    </row>
    <row r="70" spans="1:3" x14ac:dyDescent="0.3">
      <c r="A70" t="s">
        <v>28</v>
      </c>
      <c r="C70">
        <f>C29/SUM($C$3:$C$39)*'Base de Datos'!$AJ$20</f>
        <v>3.4915646775308145</v>
      </c>
    </row>
    <row r="71" spans="1:3" x14ac:dyDescent="0.3">
      <c r="A71" t="s">
        <v>29</v>
      </c>
      <c r="C71">
        <f>C30/SUM($C$3:$C$39)*'Base de Datos'!$AJ$20</f>
        <v>13.308282840851152</v>
      </c>
    </row>
    <row r="72" spans="1:3" x14ac:dyDescent="0.3">
      <c r="A72" t="s">
        <v>30</v>
      </c>
      <c r="C72">
        <f>C31/SUM($C$3:$C$39)*'Base de Datos'!$AJ$20</f>
        <v>9.4325122642163688</v>
      </c>
    </row>
    <row r="73" spans="1:3" x14ac:dyDescent="0.3">
      <c r="A73" t="s">
        <v>31</v>
      </c>
      <c r="C73">
        <f>C32/SUM($C$3:$C$39)*'Base de Datos'!$AJ$20</f>
        <v>10.749363625286742</v>
      </c>
    </row>
    <row r="74" spans="1:3" x14ac:dyDescent="0.3">
      <c r="A74" t="s">
        <v>32</v>
      </c>
      <c r="C74">
        <f>C33/SUM($C$3:$C$39)*'Base de Datos'!$AJ$20</f>
        <v>45.349558006321082</v>
      </c>
    </row>
    <row r="75" spans="1:3" x14ac:dyDescent="0.3">
      <c r="A75" t="s">
        <v>33</v>
      </c>
      <c r="C75">
        <f>C34/SUM($C$3:$C$39)*'Base de Datos'!$AJ$20</f>
        <v>17.411406277869624</v>
      </c>
    </row>
    <row r="76" spans="1:3" x14ac:dyDescent="0.3">
      <c r="A76" t="s">
        <v>34</v>
      </c>
      <c r="C76">
        <f>C35/SUM($C$3:$C$39)*'Base de Datos'!$AJ$20</f>
        <v>13.592570073003806</v>
      </c>
    </row>
    <row r="77" spans="1:3" x14ac:dyDescent="0.3">
      <c r="A77" t="s">
        <v>35</v>
      </c>
      <c r="C77">
        <f>C36/SUM($C$3:$C$39)*'Base de Datos'!$AJ$20</f>
        <v>17.367866716972856</v>
      </c>
    </row>
    <row r="78" spans="1:3" x14ac:dyDescent="0.3">
      <c r="A78" t="s">
        <v>36</v>
      </c>
      <c r="C78">
        <f>C37/SUM($C$3:$C$39)*'Base de Datos'!$AJ$20</f>
        <v>18.958057661016149</v>
      </c>
    </row>
    <row r="79" spans="1:3" x14ac:dyDescent="0.3">
      <c r="A79" t="s">
        <v>37</v>
      </c>
      <c r="C79">
        <f>C38/SUM($C$3:$C$39)*'Base de Datos'!$AJ$20</f>
        <v>2.4334242126336898</v>
      </c>
    </row>
    <row r="80" spans="1:3" x14ac:dyDescent="0.3">
      <c r="A80" t="s">
        <v>38</v>
      </c>
      <c r="C80">
        <f>C39/SUM($C$3:$C$39)*'Base de Datos'!$AJ$20</f>
        <v>2.1275875190320996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45" zoomScale="80" zoomScaleNormal="80" workbookViewId="0">
      <selection activeCell="B44" sqref="B44:B80"/>
    </sheetView>
  </sheetViews>
  <sheetFormatPr defaultRowHeight="14.4" x14ac:dyDescent="0.3"/>
  <cols>
    <col min="1" max="1" width="123.5546875" bestFit="1" customWidth="1"/>
  </cols>
  <sheetData>
    <row r="1" spans="1:4" x14ac:dyDescent="0.3">
      <c r="A1" t="s">
        <v>102</v>
      </c>
      <c r="B1" t="s">
        <v>54</v>
      </c>
      <c r="C1" t="s">
        <v>85</v>
      </c>
      <c r="D1" t="s">
        <v>90</v>
      </c>
    </row>
    <row r="2" spans="1:4" x14ac:dyDescent="0.3">
      <c r="A2" t="s">
        <v>18</v>
      </c>
      <c r="B2">
        <v>653.89161510660256</v>
      </c>
    </row>
    <row r="3" spans="1:4" x14ac:dyDescent="0.3">
      <c r="A3" t="s">
        <v>1</v>
      </c>
      <c r="B3">
        <v>1022.9713253162188</v>
      </c>
    </row>
    <row r="4" spans="1:4" x14ac:dyDescent="0.3">
      <c r="A4" t="s">
        <v>2</v>
      </c>
      <c r="B4">
        <v>591.24592599181881</v>
      </c>
    </row>
    <row r="5" spans="1:4" x14ac:dyDescent="0.3">
      <c r="A5" t="s">
        <v>3</v>
      </c>
      <c r="B5">
        <v>468.44494638530051</v>
      </c>
    </row>
    <row r="6" spans="1:4" x14ac:dyDescent="0.3">
      <c r="A6" t="s">
        <v>4</v>
      </c>
      <c r="B6">
        <v>606.98243027070703</v>
      </c>
    </row>
    <row r="7" spans="1:4" x14ac:dyDescent="0.3">
      <c r="A7" t="s">
        <v>5</v>
      </c>
      <c r="B7">
        <v>770.65116941138831</v>
      </c>
    </row>
    <row r="8" spans="1:4" x14ac:dyDescent="0.3">
      <c r="A8" t="s">
        <v>6</v>
      </c>
      <c r="B8">
        <v>52.453394304324952</v>
      </c>
    </row>
    <row r="9" spans="1:4" x14ac:dyDescent="0.3">
      <c r="A9" t="s">
        <v>7</v>
      </c>
      <c r="B9">
        <v>1150.5808503332962</v>
      </c>
    </row>
    <row r="10" spans="1:4" x14ac:dyDescent="0.3">
      <c r="A10" t="s">
        <v>8</v>
      </c>
      <c r="B10">
        <v>708.93417628400221</v>
      </c>
    </row>
    <row r="11" spans="1:4" x14ac:dyDescent="0.3">
      <c r="A11" t="s">
        <v>9</v>
      </c>
      <c r="B11">
        <v>166.87524824235118</v>
      </c>
    </row>
    <row r="12" spans="1:4" x14ac:dyDescent="0.3">
      <c r="A12" t="s">
        <v>10</v>
      </c>
      <c r="B12">
        <v>1115.9188453350894</v>
      </c>
    </row>
    <row r="13" spans="1:4" x14ac:dyDescent="0.3">
      <c r="A13" t="s">
        <v>11</v>
      </c>
      <c r="B13">
        <v>227.20614360652908</v>
      </c>
    </row>
    <row r="14" spans="1:4" x14ac:dyDescent="0.3">
      <c r="A14" t="s">
        <v>12</v>
      </c>
      <c r="B14">
        <v>1083.418533644405</v>
      </c>
    </row>
    <row r="15" spans="1:4" x14ac:dyDescent="0.3">
      <c r="A15" t="s">
        <v>13</v>
      </c>
      <c r="B15">
        <v>95.151411738209532</v>
      </c>
    </row>
    <row r="16" spans="1:4" x14ac:dyDescent="0.3">
      <c r="A16" t="s">
        <v>14</v>
      </c>
      <c r="B16">
        <v>406.67180198715329</v>
      </c>
    </row>
    <row r="17" spans="1:3" x14ac:dyDescent="0.3">
      <c r="A17" t="s">
        <v>15</v>
      </c>
      <c r="B17">
        <v>1219.6728411232161</v>
      </c>
    </row>
    <row r="18" spans="1:3" x14ac:dyDescent="0.3">
      <c r="A18" t="s">
        <v>16</v>
      </c>
      <c r="B18">
        <v>1854.3657301388664</v>
      </c>
    </row>
    <row r="19" spans="1:3" x14ac:dyDescent="0.3">
      <c r="A19" t="s">
        <v>17</v>
      </c>
      <c r="B19">
        <v>1408.0994270668496</v>
      </c>
    </row>
    <row r="20" spans="1:3" x14ac:dyDescent="0.3">
      <c r="A20" t="s">
        <v>19</v>
      </c>
      <c r="B20">
        <v>413.01916917801236</v>
      </c>
    </row>
    <row r="21" spans="1:3" x14ac:dyDescent="0.3">
      <c r="A21" t="s">
        <v>20</v>
      </c>
      <c r="B21">
        <v>1040.3176525780614</v>
      </c>
    </row>
    <row r="22" spans="1:3" x14ac:dyDescent="0.3">
      <c r="A22" t="s">
        <v>21</v>
      </c>
      <c r="B22">
        <v>520.44692609072501</v>
      </c>
    </row>
    <row r="23" spans="1:3" x14ac:dyDescent="0.3">
      <c r="A23" t="s">
        <v>22</v>
      </c>
      <c r="B23">
        <v>332.06656734828522</v>
      </c>
    </row>
    <row r="24" spans="1:3" x14ac:dyDescent="0.3">
      <c r="A24" t="s">
        <v>23</v>
      </c>
      <c r="B24">
        <v>676.80251425477013</v>
      </c>
    </row>
    <row r="25" spans="1:3" x14ac:dyDescent="0.3">
      <c r="A25" t="s">
        <v>24</v>
      </c>
      <c r="B25">
        <v>1303.2535641853779</v>
      </c>
    </row>
    <row r="26" spans="1:3" x14ac:dyDescent="0.3">
      <c r="A26" t="s">
        <v>25</v>
      </c>
      <c r="B26">
        <v>1315.4480544040207</v>
      </c>
    </row>
    <row r="27" spans="1:3" x14ac:dyDescent="0.3">
      <c r="A27" t="s">
        <v>26</v>
      </c>
      <c r="B27">
        <v>588.10011160808472</v>
      </c>
    </row>
    <row r="28" spans="1:3" x14ac:dyDescent="0.3">
      <c r="A28" t="s">
        <v>27</v>
      </c>
      <c r="B28">
        <v>691.99671731292585</v>
      </c>
    </row>
    <row r="29" spans="1:3" x14ac:dyDescent="0.3">
      <c r="A29" t="s">
        <v>28</v>
      </c>
      <c r="B29">
        <v>94.511397631186099</v>
      </c>
    </row>
    <row r="30" spans="1:3" x14ac:dyDescent="0.3">
      <c r="A30" t="s">
        <v>29</v>
      </c>
      <c r="C30">
        <v>0</v>
      </c>
    </row>
    <row r="31" spans="1:3" x14ac:dyDescent="0.3">
      <c r="A31" t="s">
        <v>30</v>
      </c>
      <c r="C31">
        <v>0</v>
      </c>
    </row>
    <row r="32" spans="1:3" x14ac:dyDescent="0.3">
      <c r="A32" t="s">
        <v>31</v>
      </c>
      <c r="C32">
        <v>0</v>
      </c>
    </row>
    <row r="33" spans="1:4" x14ac:dyDescent="0.3">
      <c r="A33" t="s">
        <v>32</v>
      </c>
      <c r="C33">
        <v>0</v>
      </c>
    </row>
    <row r="34" spans="1:4" x14ac:dyDescent="0.3">
      <c r="A34" t="s">
        <v>33</v>
      </c>
      <c r="C34">
        <v>0</v>
      </c>
    </row>
    <row r="35" spans="1:4" x14ac:dyDescent="0.3">
      <c r="A35" t="s">
        <v>34</v>
      </c>
      <c r="C35">
        <v>0</v>
      </c>
    </row>
    <row r="36" spans="1:4" x14ac:dyDescent="0.3">
      <c r="A36" t="s">
        <v>35</v>
      </c>
      <c r="C36">
        <v>0</v>
      </c>
    </row>
    <row r="37" spans="1:4" x14ac:dyDescent="0.3">
      <c r="A37" t="s">
        <v>36</v>
      </c>
      <c r="C37">
        <v>0</v>
      </c>
    </row>
    <row r="38" spans="1:4" x14ac:dyDescent="0.3">
      <c r="A38" t="s">
        <v>37</v>
      </c>
      <c r="C38">
        <v>0</v>
      </c>
    </row>
    <row r="39" spans="1:4" x14ac:dyDescent="0.3">
      <c r="A39" t="s">
        <v>38</v>
      </c>
      <c r="D39">
        <v>17.255451442112314</v>
      </c>
    </row>
    <row r="42" spans="1:4" x14ac:dyDescent="0.3">
      <c r="A42" t="s">
        <v>102</v>
      </c>
    </row>
    <row r="43" spans="1:4" x14ac:dyDescent="0.3">
      <c r="A43" t="s">
        <v>18</v>
      </c>
    </row>
    <row r="44" spans="1:4" x14ac:dyDescent="0.3">
      <c r="A44" t="s">
        <v>1</v>
      </c>
      <c r="B44">
        <f>B3/SUM($B$3:$B$39)*'Base de Datos'!$AK$20</f>
        <v>33.536597094823478</v>
      </c>
    </row>
    <row r="45" spans="1:4" x14ac:dyDescent="0.3">
      <c r="A45" t="s">
        <v>2</v>
      </c>
      <c r="B45">
        <f>B4/SUM($B$3:$B$39)*'Base de Datos'!$AK$20</f>
        <v>19.383120438702562</v>
      </c>
    </row>
    <row r="46" spans="1:4" x14ac:dyDescent="0.3">
      <c r="A46" t="s">
        <v>3</v>
      </c>
      <c r="B46">
        <f>B5/SUM($B$3:$B$39)*'Base de Datos'!$AK$20</f>
        <v>15.357272524890911</v>
      </c>
    </row>
    <row r="47" spans="1:4" x14ac:dyDescent="0.3">
      <c r="A47" t="s">
        <v>4</v>
      </c>
      <c r="B47">
        <f>B6/SUM($B$3:$B$39)*'Base de Datos'!$AK$20</f>
        <v>19.899018382878957</v>
      </c>
    </row>
    <row r="48" spans="1:4" x14ac:dyDescent="0.3">
      <c r="A48" t="s">
        <v>5</v>
      </c>
      <c r="B48">
        <f>B7/SUM($B$3:$B$39)*'Base de Datos'!$AK$20</f>
        <v>25.264655156599936</v>
      </c>
    </row>
    <row r="49" spans="1:2" x14ac:dyDescent="0.3">
      <c r="A49" t="s">
        <v>6</v>
      </c>
      <c r="B49">
        <f>B8/SUM($B$3:$B$39)*'Base de Datos'!$AK$20</f>
        <v>1.7196067059810134</v>
      </c>
    </row>
    <row r="50" spans="1:2" x14ac:dyDescent="0.3">
      <c r="A50" t="s">
        <v>7</v>
      </c>
      <c r="B50">
        <f>B9/SUM($B$3:$B$39)*'Base de Datos'!$AK$20</f>
        <v>37.720086035372837</v>
      </c>
    </row>
    <row r="51" spans="1:2" x14ac:dyDescent="0.3">
      <c r="A51" t="s">
        <v>8</v>
      </c>
      <c r="B51">
        <f>B10/SUM($B$3:$B$39)*'Base de Datos'!$AK$20</f>
        <v>23.241355107815743</v>
      </c>
    </row>
    <row r="52" spans="1:2" x14ac:dyDescent="0.3">
      <c r="A52" t="s">
        <v>9</v>
      </c>
      <c r="B52">
        <f>B11/SUM($B$3:$B$39)*'Base de Datos'!$AK$20</f>
        <v>5.4707574170492261</v>
      </c>
    </row>
    <row r="53" spans="1:2" x14ac:dyDescent="0.3">
      <c r="A53" t="s">
        <v>10</v>
      </c>
      <c r="B53">
        <f>B12/SUM($B$3:$B$39)*'Base de Datos'!$AK$20</f>
        <v>36.583743630306607</v>
      </c>
    </row>
    <row r="54" spans="1:2" x14ac:dyDescent="0.3">
      <c r="A54" t="s">
        <v>11</v>
      </c>
      <c r="B54">
        <f>B13/SUM($B$3:$B$39)*'Base de Datos'!$AK$20</f>
        <v>7.4486163072512088</v>
      </c>
    </row>
    <row r="55" spans="1:2" x14ac:dyDescent="0.3">
      <c r="A55" t="s">
        <v>12</v>
      </c>
      <c r="B55">
        <f>B14/SUM($B$3:$B$39)*'Base de Datos'!$AK$20</f>
        <v>35.518269132974297</v>
      </c>
    </row>
    <row r="56" spans="1:2" x14ac:dyDescent="0.3">
      <c r="A56" t="s">
        <v>13</v>
      </c>
      <c r="B56">
        <f>B15/SUM($B$3:$B$39)*'Base de Datos'!$AK$20</f>
        <v>3.1193978555377178</v>
      </c>
    </row>
    <row r="57" spans="1:2" x14ac:dyDescent="0.3">
      <c r="A57" t="s">
        <v>14</v>
      </c>
      <c r="B57">
        <f>B16/SUM($B$3:$B$39)*'Base de Datos'!$AK$20</f>
        <v>13.332131640007724</v>
      </c>
    </row>
    <row r="58" spans="1:2" x14ac:dyDescent="0.3">
      <c r="A58" t="s">
        <v>15</v>
      </c>
      <c r="B58">
        <f>B17/SUM($B$3:$B$39)*'Base de Datos'!$AK$20</f>
        <v>39.985164440072538</v>
      </c>
    </row>
    <row r="59" spans="1:2" x14ac:dyDescent="0.3">
      <c r="A59" t="s">
        <v>16</v>
      </c>
      <c r="B59">
        <f>B18/SUM($B$3:$B$39)*'Base de Datos'!$AK$20</f>
        <v>60.792629098270716</v>
      </c>
    </row>
    <row r="60" spans="1:2" x14ac:dyDescent="0.3">
      <c r="A60" t="s">
        <v>17</v>
      </c>
      <c r="B60">
        <f>B19/SUM($B$3:$B$39)*'Base de Datos'!$AK$20</f>
        <v>46.162450487451615</v>
      </c>
    </row>
    <row r="61" spans="1:2" x14ac:dyDescent="0.3">
      <c r="A61" t="s">
        <v>19</v>
      </c>
      <c r="B61">
        <f>B20/SUM($B$3:$B$39)*'Base de Datos'!$AK$20</f>
        <v>13.54022065562792</v>
      </c>
    </row>
    <row r="62" spans="1:2" x14ac:dyDescent="0.3">
      <c r="A62" t="s">
        <v>20</v>
      </c>
      <c r="B62">
        <f>B21/SUM($B$3:$B$39)*'Base de Datos'!$AK$20</f>
        <v>34.105270696965299</v>
      </c>
    </row>
    <row r="63" spans="1:2" x14ac:dyDescent="0.3">
      <c r="A63" t="s">
        <v>21</v>
      </c>
      <c r="B63">
        <f>B22/SUM($B$3:$B$39)*'Base de Datos'!$AK$20</f>
        <v>17.06208027302101</v>
      </c>
    </row>
    <row r="64" spans="1:2" x14ac:dyDescent="0.3">
      <c r="A64" t="s">
        <v>22</v>
      </c>
      <c r="B64">
        <f>B23/SUM($B$3:$B$39)*'Base de Datos'!$AK$20</f>
        <v>10.886309715844723</v>
      </c>
    </row>
    <row r="65" spans="1:2" x14ac:dyDescent="0.3">
      <c r="A65" t="s">
        <v>23</v>
      </c>
      <c r="B65">
        <f>B24/SUM($B$3:$B$39)*'Base de Datos'!$AK$20</f>
        <v>22.18796624266032</v>
      </c>
    </row>
    <row r="66" spans="1:2" x14ac:dyDescent="0.3">
      <c r="A66" t="s">
        <v>24</v>
      </c>
      <c r="B66">
        <f>B25/SUM($B$3:$B$39)*'Base de Datos'!$AK$20</f>
        <v>42.725234435058248</v>
      </c>
    </row>
    <row r="67" spans="1:2" x14ac:dyDescent="0.3">
      <c r="A67" t="s">
        <v>25</v>
      </c>
      <c r="B67">
        <f>B26/SUM($B$3:$B$39)*'Base de Datos'!$AK$20</f>
        <v>43.12501270363579</v>
      </c>
    </row>
    <row r="68" spans="1:2" x14ac:dyDescent="0.3">
      <c r="A68" t="s">
        <v>26</v>
      </c>
      <c r="B68">
        <f>B27/SUM($B$3:$B$39)*'Base de Datos'!$AK$20</f>
        <v>19.279989581647715</v>
      </c>
    </row>
    <row r="69" spans="1:2" x14ac:dyDescent="0.3">
      <c r="A69" t="s">
        <v>27</v>
      </c>
      <c r="B69">
        <f>B28/SUM($B$3:$B$39)*'Base de Datos'!$AK$20</f>
        <v>22.686085645939571</v>
      </c>
    </row>
    <row r="70" spans="1:2" x14ac:dyDescent="0.3">
      <c r="A70" t="s">
        <v>28</v>
      </c>
      <c r="B70">
        <f>B29/SUM($B$3:$B$39)*'Base de Datos'!$AK$20</f>
        <v>3.0984159426423461</v>
      </c>
    </row>
    <row r="71" spans="1:2" x14ac:dyDescent="0.3">
      <c r="A71" t="s">
        <v>29</v>
      </c>
      <c r="B71">
        <f>B30/SUM($B$3:$B$39)*'Base de Datos'!$AK$20</f>
        <v>0</v>
      </c>
    </row>
    <row r="72" spans="1:2" x14ac:dyDescent="0.3">
      <c r="A72" t="s">
        <v>30</v>
      </c>
      <c r="B72">
        <f>B31/SUM($B$3:$B$39)*'Base de Datos'!$AK$20</f>
        <v>0</v>
      </c>
    </row>
    <row r="73" spans="1:2" x14ac:dyDescent="0.3">
      <c r="A73" t="s">
        <v>31</v>
      </c>
      <c r="B73">
        <f>B32/SUM($B$3:$B$39)*'Base de Datos'!$AK$20</f>
        <v>0</v>
      </c>
    </row>
    <row r="74" spans="1:2" x14ac:dyDescent="0.3">
      <c r="A74" t="s">
        <v>32</v>
      </c>
      <c r="B74">
        <f>B33/SUM($B$3:$B$39)*'Base de Datos'!$AK$20</f>
        <v>0</v>
      </c>
    </row>
    <row r="75" spans="1:2" x14ac:dyDescent="0.3">
      <c r="A75" t="s">
        <v>33</v>
      </c>
      <c r="B75">
        <f>B34/SUM($B$3:$B$39)*'Base de Datos'!$AK$20</f>
        <v>0</v>
      </c>
    </row>
    <row r="76" spans="1:2" x14ac:dyDescent="0.3">
      <c r="A76" t="s">
        <v>34</v>
      </c>
      <c r="B76">
        <f>B35/SUM($B$3:$B$39)*'Base de Datos'!$AK$20</f>
        <v>0</v>
      </c>
    </row>
    <row r="77" spans="1:2" x14ac:dyDescent="0.3">
      <c r="A77" t="s">
        <v>35</v>
      </c>
      <c r="B77">
        <f>B36/SUM($B$3:$B$39)*'Base de Datos'!$AK$20</f>
        <v>0</v>
      </c>
    </row>
    <row r="78" spans="1:2" x14ac:dyDescent="0.3">
      <c r="A78" t="s">
        <v>36</v>
      </c>
      <c r="B78">
        <f>B37/SUM($B$3:$B$39)*'Base de Datos'!$AK$20</f>
        <v>0</v>
      </c>
    </row>
    <row r="79" spans="1:2" x14ac:dyDescent="0.3">
      <c r="A79" t="s">
        <v>37</v>
      </c>
      <c r="B79">
        <f>B38/SUM($B$3:$B$39)*'Base de Datos'!$AK$20</f>
        <v>0</v>
      </c>
    </row>
    <row r="80" spans="1:2" x14ac:dyDescent="0.3">
      <c r="A80" t="s">
        <v>38</v>
      </c>
      <c r="B80">
        <f>B39/SUM($B$3:$B$39)*'Base de Datos'!$AK$20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46" zoomScale="80" zoomScaleNormal="80" workbookViewId="0">
      <selection activeCell="G45" sqref="G45:G80"/>
    </sheetView>
  </sheetViews>
  <sheetFormatPr defaultRowHeight="14.4" x14ac:dyDescent="0.3"/>
  <cols>
    <col min="1" max="1" width="123.5546875" bestFit="1" customWidth="1"/>
  </cols>
  <sheetData>
    <row r="1" spans="1:12" x14ac:dyDescent="0.3">
      <c r="A1" t="s">
        <v>102</v>
      </c>
      <c r="B1" t="s">
        <v>67</v>
      </c>
      <c r="C1" t="s">
        <v>55</v>
      </c>
      <c r="D1" t="s">
        <v>64</v>
      </c>
      <c r="E1" t="s">
        <v>68</v>
      </c>
      <c r="F1" t="s">
        <v>82</v>
      </c>
      <c r="G1" t="s">
        <v>69</v>
      </c>
      <c r="H1" t="s">
        <v>77</v>
      </c>
      <c r="I1" t="s">
        <v>60</v>
      </c>
      <c r="J1" t="s">
        <v>76</v>
      </c>
      <c r="K1" t="s">
        <v>70</v>
      </c>
      <c r="L1" t="s">
        <v>66</v>
      </c>
    </row>
    <row r="2" spans="1:12" x14ac:dyDescent="0.3">
      <c r="A2" t="s">
        <v>18</v>
      </c>
      <c r="G2">
        <v>184.54455824953155</v>
      </c>
    </row>
    <row r="3" spans="1:12" x14ac:dyDescent="0.3">
      <c r="A3" t="s">
        <v>1</v>
      </c>
      <c r="C3">
        <v>649.99959242856551</v>
      </c>
    </row>
    <row r="4" spans="1:12" x14ac:dyDescent="0.3">
      <c r="A4" t="s">
        <v>2</v>
      </c>
      <c r="C4">
        <v>375.67974918645444</v>
      </c>
    </row>
    <row r="5" spans="1:12" x14ac:dyDescent="0.3">
      <c r="A5" t="s">
        <v>3</v>
      </c>
      <c r="I5">
        <v>255.87160071273328</v>
      </c>
    </row>
    <row r="6" spans="1:12" x14ac:dyDescent="0.3">
      <c r="A6" t="s">
        <v>4</v>
      </c>
      <c r="D6">
        <v>153.39248445215935</v>
      </c>
    </row>
    <row r="7" spans="1:12" x14ac:dyDescent="0.3">
      <c r="A7" t="s">
        <v>5</v>
      </c>
      <c r="L7">
        <v>256.0832898989774</v>
      </c>
    </row>
    <row r="8" spans="1:12" x14ac:dyDescent="0.3">
      <c r="A8" t="s">
        <v>6</v>
      </c>
      <c r="B8">
        <v>14.305471260554782</v>
      </c>
    </row>
    <row r="9" spans="1:12" x14ac:dyDescent="0.3">
      <c r="A9" t="s">
        <v>7</v>
      </c>
      <c r="C9">
        <v>731.08313523995662</v>
      </c>
    </row>
    <row r="10" spans="1:12" x14ac:dyDescent="0.3">
      <c r="A10" t="s">
        <v>8</v>
      </c>
      <c r="E10">
        <v>438.19005543813716</v>
      </c>
    </row>
    <row r="11" spans="1:12" x14ac:dyDescent="0.3">
      <c r="A11" t="s">
        <v>9</v>
      </c>
      <c r="G11">
        <v>47.096366214521687</v>
      </c>
    </row>
    <row r="12" spans="1:12" x14ac:dyDescent="0.3">
      <c r="A12" t="s">
        <v>10</v>
      </c>
      <c r="K12">
        <v>589.63698039874259</v>
      </c>
    </row>
    <row r="13" spans="1:12" x14ac:dyDescent="0.3">
      <c r="A13" t="s">
        <v>11</v>
      </c>
      <c r="I13">
        <v>124.10337672541067</v>
      </c>
    </row>
    <row r="14" spans="1:12" x14ac:dyDescent="0.3">
      <c r="A14" t="s">
        <v>12</v>
      </c>
      <c r="E14">
        <v>669.6576963023474</v>
      </c>
    </row>
    <row r="15" spans="1:12" x14ac:dyDescent="0.3">
      <c r="A15" t="s">
        <v>13</v>
      </c>
      <c r="I15">
        <v>51.97311705334689</v>
      </c>
    </row>
    <row r="16" spans="1:12" x14ac:dyDescent="0.3">
      <c r="A16" t="s">
        <v>14</v>
      </c>
      <c r="K16">
        <v>214.88008231012211</v>
      </c>
    </row>
    <row r="17" spans="1:11" x14ac:dyDescent="0.3">
      <c r="A17" t="s">
        <v>15</v>
      </c>
      <c r="J17">
        <v>373.05567717818803</v>
      </c>
    </row>
    <row r="18" spans="1:11" x14ac:dyDescent="0.3">
      <c r="A18" t="s">
        <v>16</v>
      </c>
      <c r="C18">
        <v>1178.2705330779152</v>
      </c>
    </row>
    <row r="19" spans="1:11" x14ac:dyDescent="0.3">
      <c r="A19" t="s">
        <v>17</v>
      </c>
      <c r="E19">
        <v>870.34196777339855</v>
      </c>
    </row>
    <row r="20" spans="1:11" x14ac:dyDescent="0.3">
      <c r="A20" t="s">
        <v>19</v>
      </c>
      <c r="H20">
        <v>74.595403926092771</v>
      </c>
    </row>
    <row r="21" spans="1:11" x14ac:dyDescent="0.3">
      <c r="A21" t="s">
        <v>20</v>
      </c>
      <c r="K21">
        <v>549.69029502986928</v>
      </c>
    </row>
    <row r="22" spans="1:11" x14ac:dyDescent="0.3">
      <c r="A22" t="s">
        <v>21</v>
      </c>
      <c r="I22">
        <v>284.27585587682654</v>
      </c>
    </row>
    <row r="23" spans="1:11" x14ac:dyDescent="0.3">
      <c r="A23" t="s">
        <v>22</v>
      </c>
      <c r="K23">
        <v>175.4596482361797</v>
      </c>
    </row>
    <row r="24" spans="1:11" x14ac:dyDescent="0.3">
      <c r="A24" t="s">
        <v>23</v>
      </c>
      <c r="J24">
        <v>207.01044719393443</v>
      </c>
    </row>
    <row r="25" spans="1:11" x14ac:dyDescent="0.3">
      <c r="A25" t="s">
        <v>24</v>
      </c>
      <c r="C25">
        <v>828.09191674039619</v>
      </c>
    </row>
    <row r="26" spans="1:11" x14ac:dyDescent="0.3">
      <c r="A26" t="s">
        <v>25</v>
      </c>
      <c r="E26">
        <v>813.07443648248181</v>
      </c>
    </row>
    <row r="27" spans="1:11" x14ac:dyDescent="0.3">
      <c r="A27" t="s">
        <v>26</v>
      </c>
      <c r="F27">
        <v>217.05008755850241</v>
      </c>
    </row>
    <row r="28" spans="1:11" x14ac:dyDescent="0.3">
      <c r="A28" t="s">
        <v>27</v>
      </c>
      <c r="K28">
        <v>365.64205053792523</v>
      </c>
    </row>
    <row r="29" spans="1:11" x14ac:dyDescent="0.3">
      <c r="A29" t="s">
        <v>28</v>
      </c>
      <c r="G29">
        <v>26.6734787882998</v>
      </c>
    </row>
    <row r="30" spans="1:11" x14ac:dyDescent="0.3">
      <c r="A30" t="s">
        <v>29</v>
      </c>
      <c r="C30">
        <v>228.89470202779287</v>
      </c>
    </row>
    <row r="31" spans="1:11" x14ac:dyDescent="0.3">
      <c r="A31" t="s">
        <v>30</v>
      </c>
      <c r="K31">
        <v>134.90982357685428</v>
      </c>
    </row>
    <row r="32" spans="1:11" x14ac:dyDescent="0.3">
      <c r="A32" t="s">
        <v>31</v>
      </c>
      <c r="C32">
        <v>184.88278415948068</v>
      </c>
    </row>
    <row r="33" spans="1:9" x14ac:dyDescent="0.3">
      <c r="A33" t="s">
        <v>32</v>
      </c>
      <c r="E33">
        <v>758.74135660748004</v>
      </c>
    </row>
    <row r="34" spans="1:9" x14ac:dyDescent="0.3">
      <c r="A34" t="s">
        <v>33</v>
      </c>
      <c r="I34">
        <v>257.43137220672594</v>
      </c>
    </row>
    <row r="35" spans="1:9" x14ac:dyDescent="0.3">
      <c r="A35" t="s">
        <v>34</v>
      </c>
      <c r="E35">
        <v>227.41666094156034</v>
      </c>
    </row>
    <row r="36" spans="1:9" x14ac:dyDescent="0.3">
      <c r="A36" t="s">
        <v>35</v>
      </c>
      <c r="I36">
        <v>256.78763047052973</v>
      </c>
    </row>
    <row r="37" spans="1:9" x14ac:dyDescent="0.3">
      <c r="A37" t="s">
        <v>36</v>
      </c>
      <c r="C37">
        <v>326.06753337280844</v>
      </c>
    </row>
    <row r="38" spans="1:9" x14ac:dyDescent="0.3">
      <c r="A38" t="s">
        <v>37</v>
      </c>
      <c r="I38">
        <v>35.978698344175939</v>
      </c>
    </row>
    <row r="39" spans="1:9" x14ac:dyDescent="0.3">
      <c r="A39" t="s">
        <v>38</v>
      </c>
      <c r="I39">
        <v>31.456837303859174</v>
      </c>
    </row>
    <row r="44" spans="1:9" x14ac:dyDescent="0.3">
      <c r="A44" t="s">
        <v>18</v>
      </c>
    </row>
    <row r="45" spans="1:9" x14ac:dyDescent="0.3">
      <c r="A45" t="s">
        <v>1</v>
      </c>
      <c r="G45">
        <f>G3/SUM($G$3:$G$39)*'Base de Datos'!$AL$20</f>
        <v>0</v>
      </c>
    </row>
    <row r="46" spans="1:9" x14ac:dyDescent="0.3">
      <c r="A46" t="s">
        <v>2</v>
      </c>
      <c r="G46">
        <f>G4/SUM($G$3:$G$39)*'Base de Datos'!$AL$20</f>
        <v>0</v>
      </c>
    </row>
    <row r="47" spans="1:9" x14ac:dyDescent="0.3">
      <c r="A47" t="s">
        <v>3</v>
      </c>
      <c r="G47">
        <f>G5/SUM($G$3:$G$39)*'Base de Datos'!$AL$20</f>
        <v>0</v>
      </c>
    </row>
    <row r="48" spans="1:9" x14ac:dyDescent="0.3">
      <c r="A48" t="s">
        <v>4</v>
      </c>
      <c r="G48">
        <f>G6/SUM($G$3:$G$39)*'Base de Datos'!$AL$20</f>
        <v>0</v>
      </c>
    </row>
    <row r="49" spans="1:7" x14ac:dyDescent="0.3">
      <c r="A49" t="s">
        <v>5</v>
      </c>
      <c r="G49">
        <f>G7/SUM($G$3:$G$39)*'Base de Datos'!$AL$20</f>
        <v>0</v>
      </c>
    </row>
    <row r="50" spans="1:7" x14ac:dyDescent="0.3">
      <c r="A50" t="s">
        <v>6</v>
      </c>
      <c r="G50">
        <f>G8/SUM($G$3:$G$39)*'Base de Datos'!$AL$20</f>
        <v>0</v>
      </c>
    </row>
    <row r="51" spans="1:7" x14ac:dyDescent="0.3">
      <c r="A51" t="s">
        <v>7</v>
      </c>
      <c r="G51">
        <f>G9/SUM($G$3:$G$39)*'Base de Datos'!$AL$20</f>
        <v>0</v>
      </c>
    </row>
    <row r="52" spans="1:7" x14ac:dyDescent="0.3">
      <c r="A52" t="s">
        <v>8</v>
      </c>
      <c r="G52">
        <f>G10/SUM($G$3:$G$39)*'Base de Datos'!$AL$20</f>
        <v>0</v>
      </c>
    </row>
    <row r="53" spans="1:7" x14ac:dyDescent="0.3">
      <c r="A53" t="s">
        <v>9</v>
      </c>
      <c r="G53">
        <f>G11/SUM($G$3:$G$39)*'Base de Datos'!$AL$20</f>
        <v>57.684194906083782</v>
      </c>
    </row>
    <row r="54" spans="1:7" x14ac:dyDescent="0.3">
      <c r="A54" t="s">
        <v>10</v>
      </c>
      <c r="G54">
        <f>G12/SUM($G$3:$G$39)*'Base de Datos'!$AL$20</f>
        <v>0</v>
      </c>
    </row>
    <row r="55" spans="1:7" x14ac:dyDescent="0.3">
      <c r="A55" t="s">
        <v>11</v>
      </c>
      <c r="G55">
        <f>G13/SUM($G$3:$G$39)*'Base de Datos'!$AL$20</f>
        <v>0</v>
      </c>
    </row>
    <row r="56" spans="1:7" x14ac:dyDescent="0.3">
      <c r="A56" t="s">
        <v>12</v>
      </c>
      <c r="G56">
        <f>G14/SUM($G$3:$G$39)*'Base de Datos'!$AL$20</f>
        <v>0</v>
      </c>
    </row>
    <row r="57" spans="1:7" x14ac:dyDescent="0.3">
      <c r="A57" t="s">
        <v>13</v>
      </c>
      <c r="G57">
        <f>G15/SUM($G$3:$G$39)*'Base de Datos'!$AL$20</f>
        <v>0</v>
      </c>
    </row>
    <row r="58" spans="1:7" x14ac:dyDescent="0.3">
      <c r="A58" t="s">
        <v>14</v>
      </c>
      <c r="G58">
        <f>G16/SUM($G$3:$G$39)*'Base de Datos'!$AL$20</f>
        <v>0</v>
      </c>
    </row>
    <row r="59" spans="1:7" x14ac:dyDescent="0.3">
      <c r="A59" t="s">
        <v>15</v>
      </c>
      <c r="G59">
        <f>G17/SUM($G$3:$G$39)*'Base de Datos'!$AL$20</f>
        <v>0</v>
      </c>
    </row>
    <row r="60" spans="1:7" x14ac:dyDescent="0.3">
      <c r="A60" t="s">
        <v>16</v>
      </c>
      <c r="G60">
        <f>G18/SUM($G$3:$G$39)*'Base de Datos'!$AL$20</f>
        <v>0</v>
      </c>
    </row>
    <row r="61" spans="1:7" x14ac:dyDescent="0.3">
      <c r="A61" t="s">
        <v>17</v>
      </c>
      <c r="G61">
        <f>G19/SUM($G$3:$G$39)*'Base de Datos'!$AL$20</f>
        <v>0</v>
      </c>
    </row>
    <row r="62" spans="1:7" x14ac:dyDescent="0.3">
      <c r="A62" t="s">
        <v>19</v>
      </c>
      <c r="G62">
        <f>G20/SUM($G$3:$G$39)*'Base de Datos'!$AL$20</f>
        <v>0</v>
      </c>
    </row>
    <row r="63" spans="1:7" x14ac:dyDescent="0.3">
      <c r="A63" t="s">
        <v>20</v>
      </c>
      <c r="G63">
        <f>G21/SUM($G$3:$G$39)*'Base de Datos'!$AL$20</f>
        <v>0</v>
      </c>
    </row>
    <row r="64" spans="1:7" x14ac:dyDescent="0.3">
      <c r="A64" t="s">
        <v>21</v>
      </c>
      <c r="G64">
        <f>G22/SUM($G$3:$G$39)*'Base de Datos'!$AL$20</f>
        <v>0</v>
      </c>
    </row>
    <row r="65" spans="1:7" x14ac:dyDescent="0.3">
      <c r="A65" t="s">
        <v>22</v>
      </c>
      <c r="G65">
        <f>G23/SUM($G$3:$G$39)*'Base de Datos'!$AL$20</f>
        <v>0</v>
      </c>
    </row>
    <row r="66" spans="1:7" x14ac:dyDescent="0.3">
      <c r="A66" t="s">
        <v>23</v>
      </c>
      <c r="G66">
        <f>G24/SUM($G$3:$G$39)*'Base de Datos'!$AL$20</f>
        <v>0</v>
      </c>
    </row>
    <row r="67" spans="1:7" x14ac:dyDescent="0.3">
      <c r="A67" t="s">
        <v>24</v>
      </c>
      <c r="G67">
        <f>G25/SUM($G$3:$G$39)*'Base de Datos'!$AL$20</f>
        <v>0</v>
      </c>
    </row>
    <row r="68" spans="1:7" x14ac:dyDescent="0.3">
      <c r="A68" t="s">
        <v>25</v>
      </c>
      <c r="G68">
        <f>G26/SUM($G$3:$G$39)*'Base de Datos'!$AL$20</f>
        <v>0</v>
      </c>
    </row>
    <row r="69" spans="1:7" x14ac:dyDescent="0.3">
      <c r="A69" t="s">
        <v>26</v>
      </c>
      <c r="G69">
        <f>G27/SUM($G$3:$G$39)*'Base de Datos'!$AL$20</f>
        <v>0</v>
      </c>
    </row>
    <row r="70" spans="1:7" x14ac:dyDescent="0.3">
      <c r="A70" t="s">
        <v>27</v>
      </c>
      <c r="G70">
        <f>G28/SUM($G$3:$G$39)*'Base de Datos'!$AL$20</f>
        <v>0</v>
      </c>
    </row>
    <row r="71" spans="1:7" x14ac:dyDescent="0.3">
      <c r="A71" t="s">
        <v>28</v>
      </c>
      <c r="G71">
        <f>G29/SUM($G$3:$G$39)*'Base de Datos'!$AL$20</f>
        <v>32.669997133943504</v>
      </c>
    </row>
    <row r="72" spans="1:7" x14ac:dyDescent="0.3">
      <c r="A72" t="s">
        <v>29</v>
      </c>
      <c r="G72">
        <f>G30/SUM($G$3:$G$39)*'Base de Datos'!$AL$20</f>
        <v>0</v>
      </c>
    </row>
    <row r="73" spans="1:7" x14ac:dyDescent="0.3">
      <c r="A73" t="s">
        <v>30</v>
      </c>
      <c r="G73">
        <f>G31/SUM($G$3:$G$39)*'Base de Datos'!$AL$20</f>
        <v>0</v>
      </c>
    </row>
    <row r="74" spans="1:7" x14ac:dyDescent="0.3">
      <c r="A74" t="s">
        <v>31</v>
      </c>
      <c r="G74">
        <f>G32/SUM($G$3:$G$39)*'Base de Datos'!$AL$20</f>
        <v>0</v>
      </c>
    </row>
    <row r="75" spans="1:7" x14ac:dyDescent="0.3">
      <c r="A75" t="s">
        <v>32</v>
      </c>
      <c r="G75">
        <f>G33/SUM($G$3:$G$39)*'Base de Datos'!$AL$20</f>
        <v>0</v>
      </c>
    </row>
    <row r="76" spans="1:7" x14ac:dyDescent="0.3">
      <c r="A76" t="s">
        <v>33</v>
      </c>
      <c r="G76">
        <f>G34/SUM($G$3:$G$39)*'Base de Datos'!$AL$20</f>
        <v>0</v>
      </c>
    </row>
    <row r="77" spans="1:7" x14ac:dyDescent="0.3">
      <c r="A77" t="s">
        <v>34</v>
      </c>
      <c r="G77">
        <f>G35/SUM($G$3:$G$39)*'Base de Datos'!$AL$20</f>
        <v>0</v>
      </c>
    </row>
    <row r="78" spans="1:7" x14ac:dyDescent="0.3">
      <c r="A78" t="s">
        <v>35</v>
      </c>
      <c r="G78">
        <f>G36/SUM($G$3:$G$39)*'Base de Datos'!$AL$20</f>
        <v>0</v>
      </c>
    </row>
    <row r="79" spans="1:7" x14ac:dyDescent="0.3">
      <c r="A79" t="s">
        <v>36</v>
      </c>
      <c r="G79">
        <f>G37/SUM($G$3:$G$39)*'Base de Datos'!$AL$20</f>
        <v>0</v>
      </c>
    </row>
    <row r="80" spans="1:7" x14ac:dyDescent="0.3">
      <c r="A80" t="s">
        <v>37</v>
      </c>
      <c r="G80">
        <f>G38/SUM($G$3:$G$39)*'Base de Datos'!$AL$20</f>
        <v>0</v>
      </c>
    </row>
    <row r="81" spans="1:1" x14ac:dyDescent="0.3">
      <c r="A81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zoomScale="90" zoomScaleNormal="90" workbookViewId="0">
      <selection activeCell="A39" sqref="A2:A39"/>
    </sheetView>
  </sheetViews>
  <sheetFormatPr defaultRowHeight="14.4" x14ac:dyDescent="0.3"/>
  <cols>
    <col min="1" max="1" width="130.109375" bestFit="1" customWidth="1"/>
  </cols>
  <sheetData>
    <row r="1" spans="1:4" x14ac:dyDescent="0.3">
      <c r="A1" s="8" t="s">
        <v>102</v>
      </c>
      <c r="B1" s="8" t="s">
        <v>65</v>
      </c>
      <c r="C1" s="8" t="s">
        <v>59</v>
      </c>
      <c r="D1" s="8" t="s">
        <v>56</v>
      </c>
    </row>
    <row r="2" spans="1:4" x14ac:dyDescent="0.3">
      <c r="A2" s="6" t="s">
        <v>18</v>
      </c>
      <c r="B2" s="7"/>
      <c r="C2" s="7">
        <v>138.718221847454</v>
      </c>
      <c r="D2" s="7"/>
    </row>
    <row r="3" spans="1:4" x14ac:dyDescent="0.3">
      <c r="A3" s="6" t="s">
        <v>1</v>
      </c>
      <c r="B3" s="7"/>
      <c r="C3" s="7"/>
      <c r="D3" s="7">
        <v>539.1907685323481</v>
      </c>
    </row>
    <row r="4" spans="1:4" x14ac:dyDescent="0.3">
      <c r="A4" s="6" t="s">
        <v>2</v>
      </c>
      <c r="B4" s="7"/>
      <c r="C4" s="7">
        <v>125.4284068389002</v>
      </c>
      <c r="D4" s="7"/>
    </row>
    <row r="5" spans="1:4" x14ac:dyDescent="0.3">
      <c r="A5" s="6" t="s">
        <v>3</v>
      </c>
      <c r="B5" s="7"/>
      <c r="C5" s="7">
        <v>99.37709628743437</v>
      </c>
      <c r="D5" s="7"/>
    </row>
    <row r="6" spans="1:4" x14ac:dyDescent="0.3">
      <c r="A6" s="6" t="s">
        <v>4</v>
      </c>
      <c r="B6" s="7">
        <v>606.98243095816906</v>
      </c>
      <c r="C6" s="7"/>
      <c r="D6" s="7"/>
    </row>
    <row r="7" spans="1:4" x14ac:dyDescent="0.3">
      <c r="A7" s="6" t="s">
        <v>5</v>
      </c>
      <c r="B7" s="7">
        <v>770.6511702842198</v>
      </c>
      <c r="C7" s="7"/>
      <c r="D7" s="7"/>
    </row>
    <row r="8" spans="1:4" x14ac:dyDescent="0.3">
      <c r="A8" s="6" t="s">
        <v>6</v>
      </c>
      <c r="B8" s="7"/>
      <c r="C8" s="7">
        <v>11.127595796702636</v>
      </c>
      <c r="D8" s="7"/>
    </row>
    <row r="9" spans="1:4" x14ac:dyDescent="0.3">
      <c r="A9" s="6" t="s">
        <v>7</v>
      </c>
      <c r="B9" s="7"/>
      <c r="C9" s="7"/>
      <c r="D9" s="7">
        <v>606.45157649755345</v>
      </c>
    </row>
    <row r="10" spans="1:4" x14ac:dyDescent="0.3">
      <c r="A10" s="6" t="s">
        <v>8</v>
      </c>
      <c r="B10" s="7"/>
      <c r="C10" s="7"/>
      <c r="D10" s="7">
        <v>373.66713405310526</v>
      </c>
    </row>
    <row r="11" spans="1:4" x14ac:dyDescent="0.3">
      <c r="A11" s="6" t="s">
        <v>9</v>
      </c>
      <c r="B11" s="7"/>
      <c r="C11" s="7">
        <v>35.401337426168951</v>
      </c>
      <c r="D11" s="7"/>
    </row>
    <row r="12" spans="1:4" x14ac:dyDescent="0.3">
      <c r="A12" s="6" t="s">
        <v>10</v>
      </c>
      <c r="B12" s="7"/>
      <c r="C12" s="7">
        <v>236.73384758988109</v>
      </c>
      <c r="D12" s="7"/>
    </row>
    <row r="13" spans="1:4" x14ac:dyDescent="0.3">
      <c r="A13" s="6" t="s">
        <v>11</v>
      </c>
      <c r="B13" s="7"/>
      <c r="C13" s="7">
        <v>48.200086231074771</v>
      </c>
      <c r="D13" s="7"/>
    </row>
    <row r="14" spans="1:4" x14ac:dyDescent="0.3">
      <c r="A14" s="6" t="s">
        <v>12</v>
      </c>
      <c r="B14" s="7"/>
      <c r="C14" s="7"/>
      <c r="D14" s="7">
        <v>571.05146287198136</v>
      </c>
    </row>
    <row r="15" spans="1:4" x14ac:dyDescent="0.3">
      <c r="A15" s="6" t="s">
        <v>13</v>
      </c>
      <c r="B15" s="7"/>
      <c r="C15" s="7"/>
      <c r="D15" s="7">
        <v>50.152689085594702</v>
      </c>
    </row>
    <row r="16" spans="1:4" x14ac:dyDescent="0.3">
      <c r="A16" s="6" t="s">
        <v>14</v>
      </c>
      <c r="B16" s="7"/>
      <c r="C16" s="7"/>
      <c r="D16" s="7">
        <v>214.34978286034229</v>
      </c>
    </row>
    <row r="17" spans="1:4" x14ac:dyDescent="0.3">
      <c r="A17" s="6" t="s">
        <v>15</v>
      </c>
      <c r="B17" s="7">
        <v>1219.6728425046049</v>
      </c>
      <c r="C17" s="7"/>
      <c r="D17" s="7"/>
    </row>
    <row r="18" spans="1:4" x14ac:dyDescent="0.3">
      <c r="A18" s="6" t="s">
        <v>16</v>
      </c>
      <c r="B18" s="7"/>
      <c r="C18" s="7"/>
      <c r="D18" s="7">
        <v>977.40460404845692</v>
      </c>
    </row>
    <row r="19" spans="1:4" x14ac:dyDescent="0.3">
      <c r="A19" s="6" t="s">
        <v>17</v>
      </c>
      <c r="B19" s="7"/>
      <c r="C19" s="7"/>
      <c r="D19" s="7">
        <v>742.18523379962846</v>
      </c>
    </row>
    <row r="20" spans="1:4" x14ac:dyDescent="0.3">
      <c r="A20" s="6" t="s">
        <v>19</v>
      </c>
      <c r="B20" s="7"/>
      <c r="C20" s="7">
        <v>87.618931660327618</v>
      </c>
      <c r="D20" s="7"/>
    </row>
    <row r="21" spans="1:4" x14ac:dyDescent="0.3">
      <c r="A21" s="6" t="s">
        <v>20</v>
      </c>
      <c r="B21" s="7"/>
      <c r="C21" s="7">
        <v>220.6956192558294</v>
      </c>
      <c r="D21" s="7"/>
    </row>
    <row r="22" spans="1:4" x14ac:dyDescent="0.3">
      <c r="A22" s="6" t="s">
        <v>21</v>
      </c>
      <c r="B22" s="7"/>
      <c r="C22" s="7">
        <v>110.40892784885891</v>
      </c>
      <c r="D22" s="7"/>
    </row>
    <row r="23" spans="1:4" x14ac:dyDescent="0.3">
      <c r="A23" s="6" t="s">
        <v>22</v>
      </c>
      <c r="B23" s="7"/>
      <c r="C23" s="7">
        <v>70.445441864294722</v>
      </c>
      <c r="D23" s="7"/>
    </row>
    <row r="24" spans="1:4" x14ac:dyDescent="0.3">
      <c r="A24" s="6" t="s">
        <v>23</v>
      </c>
      <c r="B24" s="7">
        <v>676.80251502130955</v>
      </c>
      <c r="C24" s="7"/>
      <c r="D24" s="7"/>
    </row>
    <row r="25" spans="1:4" x14ac:dyDescent="0.3">
      <c r="A25" s="6" t="s">
        <v>24</v>
      </c>
      <c r="B25" s="7"/>
      <c r="C25" s="7"/>
      <c r="D25" s="7">
        <v>686.92276457350147</v>
      </c>
    </row>
    <row r="26" spans="1:4" x14ac:dyDescent="0.3">
      <c r="A26" s="6" t="s">
        <v>25</v>
      </c>
      <c r="B26" s="7"/>
      <c r="C26" s="7"/>
      <c r="D26" s="7">
        <v>693.35027274516767</v>
      </c>
    </row>
    <row r="27" spans="1:4" x14ac:dyDescent="0.3">
      <c r="A27" s="6" t="s">
        <v>26</v>
      </c>
      <c r="B27" s="7"/>
      <c r="C27" s="7"/>
      <c r="D27" s="7">
        <v>309.97755587518759</v>
      </c>
    </row>
    <row r="28" spans="1:4" x14ac:dyDescent="0.3">
      <c r="A28" s="6" t="s">
        <v>27</v>
      </c>
      <c r="B28" s="7"/>
      <c r="C28" s="7">
        <v>146.80193465131816</v>
      </c>
      <c r="D28" s="7"/>
    </row>
    <row r="29" spans="1:4" x14ac:dyDescent="0.3">
      <c r="A29" s="6" t="s">
        <v>28</v>
      </c>
      <c r="B29" s="7"/>
      <c r="C29" s="7">
        <v>20.049887046767594</v>
      </c>
      <c r="D29" s="7"/>
    </row>
    <row r="30" spans="1:4" x14ac:dyDescent="0.3">
      <c r="A30" s="6" t="s">
        <v>29</v>
      </c>
      <c r="B30" s="7"/>
      <c r="C30" s="7"/>
      <c r="D30" s="7">
        <v>189.87382720999477</v>
      </c>
    </row>
    <row r="31" spans="1:4" x14ac:dyDescent="0.3">
      <c r="A31" s="6" t="s">
        <v>30</v>
      </c>
      <c r="B31" s="7"/>
      <c r="C31" s="7"/>
      <c r="D31" s="7">
        <v>134.57688157290693</v>
      </c>
    </row>
    <row r="32" spans="1:4" x14ac:dyDescent="0.3">
      <c r="A32" s="6" t="s">
        <v>31</v>
      </c>
      <c r="B32" s="7"/>
      <c r="C32" s="7"/>
      <c r="D32" s="7">
        <v>153.36485074843515</v>
      </c>
    </row>
    <row r="33" spans="1:4" x14ac:dyDescent="0.3">
      <c r="A33" s="6" t="s">
        <v>32</v>
      </c>
      <c r="B33" s="7">
        <v>1227.5442415746174</v>
      </c>
      <c r="C33" s="7"/>
      <c r="D33" s="7"/>
    </row>
    <row r="34" spans="1:4" x14ac:dyDescent="0.3">
      <c r="A34" s="6" t="s">
        <v>33</v>
      </c>
      <c r="B34" s="7"/>
      <c r="C34" s="7"/>
      <c r="D34" s="7">
        <v>248.41449393750605</v>
      </c>
    </row>
    <row r="35" spans="1:4" x14ac:dyDescent="0.3">
      <c r="A35" s="6" t="s">
        <v>34</v>
      </c>
      <c r="B35" s="7">
        <v>367.93040229828881</v>
      </c>
      <c r="C35" s="7"/>
      <c r="D35" s="7"/>
    </row>
    <row r="36" spans="1:4" x14ac:dyDescent="0.3">
      <c r="A36" s="6" t="s">
        <v>35</v>
      </c>
      <c r="B36" s="7"/>
      <c r="C36" s="7"/>
      <c r="D36" s="7">
        <v>247.79330011698281</v>
      </c>
    </row>
    <row r="37" spans="1:4" x14ac:dyDescent="0.3">
      <c r="A37" s="6" t="s">
        <v>36</v>
      </c>
      <c r="B37" s="7"/>
      <c r="C37" s="7"/>
      <c r="D37" s="7">
        <v>270.48109869707855</v>
      </c>
    </row>
    <row r="38" spans="1:4" x14ac:dyDescent="0.3">
      <c r="A38" s="6" t="s">
        <v>37</v>
      </c>
      <c r="B38" s="7"/>
      <c r="C38" s="7"/>
      <c r="D38" s="7">
        <v>34.718496293145805</v>
      </c>
    </row>
    <row r="39" spans="1:4" x14ac:dyDescent="0.3">
      <c r="A39" s="6" t="s">
        <v>38</v>
      </c>
      <c r="B39" s="7">
        <v>57.590590123719515</v>
      </c>
      <c r="C39" s="7"/>
      <c r="D39" s="7"/>
    </row>
    <row r="42" spans="1:4" x14ac:dyDescent="0.3">
      <c r="A42" s="6" t="s">
        <v>18</v>
      </c>
    </row>
    <row r="43" spans="1:4" x14ac:dyDescent="0.3">
      <c r="A43" s="6" t="s">
        <v>1</v>
      </c>
      <c r="C43">
        <f>C3/SUM($C$3:$C$39)*'Base de Datos'!$AM$20</f>
        <v>0</v>
      </c>
    </row>
    <row r="44" spans="1:4" x14ac:dyDescent="0.3">
      <c r="A44" s="6" t="s">
        <v>2</v>
      </c>
      <c r="C44">
        <f>C4/SUM($C$3:$C$39)*'Base de Datos'!$AM$20</f>
        <v>14.201044027675776</v>
      </c>
    </row>
    <row r="45" spans="1:4" x14ac:dyDescent="0.3">
      <c r="A45" s="6" t="s">
        <v>3</v>
      </c>
      <c r="C45">
        <f>C5/SUM($C$3:$C$39)*'Base de Datos'!$AM$20</f>
        <v>11.251506379516131</v>
      </c>
    </row>
    <row r="46" spans="1:4" x14ac:dyDescent="0.3">
      <c r="A46" s="6" t="s">
        <v>4</v>
      </c>
      <c r="C46">
        <f>C6/SUM($C$3:$C$39)*'Base de Datos'!$AM$20</f>
        <v>0</v>
      </c>
    </row>
    <row r="47" spans="1:4" x14ac:dyDescent="0.3">
      <c r="A47" s="6" t="s">
        <v>5</v>
      </c>
      <c r="C47">
        <f>C7/SUM($C$3:$C$39)*'Base de Datos'!$AM$20</f>
        <v>0</v>
      </c>
    </row>
    <row r="48" spans="1:4" x14ac:dyDescent="0.3">
      <c r="A48" s="6" t="s">
        <v>6</v>
      </c>
      <c r="C48">
        <f>C8/SUM($C$3:$C$39)*'Base de Datos'!$AM$20</f>
        <v>1.2598699275046905</v>
      </c>
    </row>
    <row r="49" spans="1:3" x14ac:dyDescent="0.3">
      <c r="A49" s="6" t="s">
        <v>7</v>
      </c>
      <c r="C49">
        <f>C9/SUM($C$3:$C$39)*'Base de Datos'!$AM$20</f>
        <v>0</v>
      </c>
    </row>
    <row r="50" spans="1:3" x14ac:dyDescent="0.3">
      <c r="A50" s="6" t="s">
        <v>8</v>
      </c>
      <c r="C50">
        <f>C10/SUM($C$3:$C$39)*'Base de Datos'!$AM$20</f>
        <v>0</v>
      </c>
    </row>
    <row r="51" spans="1:3" x14ac:dyDescent="0.3">
      <c r="A51" s="6" t="s">
        <v>9</v>
      </c>
      <c r="C51">
        <f>C11/SUM($C$3:$C$39)*'Base de Datos'!$AM$20</f>
        <v>4.0081506581945492</v>
      </c>
    </row>
    <row r="52" spans="1:3" x14ac:dyDescent="0.3">
      <c r="A52" s="6" t="s">
        <v>10</v>
      </c>
      <c r="C52">
        <f>C12/SUM($C$3:$C$39)*'Base de Datos'!$AM$20</f>
        <v>26.803081352878532</v>
      </c>
    </row>
    <row r="53" spans="1:3" x14ac:dyDescent="0.3">
      <c r="A53" s="6" t="s">
        <v>11</v>
      </c>
      <c r="C53">
        <f>C13/SUM($C$3:$C$39)*'Base de Datos'!$AM$20</f>
        <v>5.4572290596373465</v>
      </c>
    </row>
    <row r="54" spans="1:3" x14ac:dyDescent="0.3">
      <c r="A54" s="6" t="s">
        <v>12</v>
      </c>
      <c r="C54">
        <f>C14/SUM($C$3:$C$39)*'Base de Datos'!$AM$20</f>
        <v>0</v>
      </c>
    </row>
    <row r="55" spans="1:3" x14ac:dyDescent="0.3">
      <c r="A55" s="6" t="s">
        <v>13</v>
      </c>
      <c r="C55">
        <f>C15/SUM($C$3:$C$39)*'Base de Datos'!$AM$20</f>
        <v>0</v>
      </c>
    </row>
    <row r="56" spans="1:3" x14ac:dyDescent="0.3">
      <c r="A56" s="6" t="s">
        <v>14</v>
      </c>
      <c r="C56">
        <f>C16/SUM($C$3:$C$39)*'Base de Datos'!$AM$20</f>
        <v>0</v>
      </c>
    </row>
    <row r="57" spans="1:3" x14ac:dyDescent="0.3">
      <c r="A57" s="6" t="s">
        <v>15</v>
      </c>
      <c r="C57">
        <f>C17/SUM($C$3:$C$39)*'Base de Datos'!$AM$20</f>
        <v>0</v>
      </c>
    </row>
    <row r="58" spans="1:3" x14ac:dyDescent="0.3">
      <c r="A58" s="6" t="s">
        <v>16</v>
      </c>
      <c r="C58">
        <f>C18/SUM($C$3:$C$39)*'Base de Datos'!$AM$20</f>
        <v>0</v>
      </c>
    </row>
    <row r="59" spans="1:3" x14ac:dyDescent="0.3">
      <c r="A59" s="6" t="s">
        <v>17</v>
      </c>
      <c r="C59">
        <f>C19/SUM($C$3:$C$39)*'Base de Datos'!$AM$20</f>
        <v>0</v>
      </c>
    </row>
    <row r="60" spans="1:3" x14ac:dyDescent="0.3">
      <c r="A60" s="6" t="s">
        <v>19</v>
      </c>
      <c r="C60">
        <f>C20/SUM($C$3:$C$39)*'Base de Datos'!$AM$20</f>
        <v>9.9202432489186965</v>
      </c>
    </row>
    <row r="61" spans="1:3" x14ac:dyDescent="0.3">
      <c r="A61" s="6" t="s">
        <v>20</v>
      </c>
      <c r="C61">
        <f>C21/SUM($C$3:$C$39)*'Base de Datos'!$AM$20</f>
        <v>24.987228051079693</v>
      </c>
    </row>
    <row r="62" spans="1:3" x14ac:dyDescent="0.3">
      <c r="A62" s="6" t="s">
        <v>21</v>
      </c>
      <c r="C62">
        <f>C22/SUM($C$3:$C$39)*'Base de Datos'!$AM$20</f>
        <v>12.500533849911344</v>
      </c>
    </row>
    <row r="63" spans="1:3" x14ac:dyDescent="0.3">
      <c r="A63" s="6" t="s">
        <v>22</v>
      </c>
      <c r="C63">
        <f>C23/SUM($C$3:$C$39)*'Base de Datos'!$AM$20</f>
        <v>7.9758552841130506</v>
      </c>
    </row>
    <row r="64" spans="1:3" x14ac:dyDescent="0.3">
      <c r="A64" s="6" t="s">
        <v>23</v>
      </c>
      <c r="C64">
        <f>C24/SUM($C$3:$C$39)*'Base de Datos'!$AM$20</f>
        <v>0</v>
      </c>
    </row>
    <row r="65" spans="1:3" x14ac:dyDescent="0.3">
      <c r="A65" s="6" t="s">
        <v>24</v>
      </c>
      <c r="C65">
        <f>C25/SUM($C$3:$C$39)*'Base de Datos'!$AM$20</f>
        <v>0</v>
      </c>
    </row>
    <row r="66" spans="1:3" x14ac:dyDescent="0.3">
      <c r="A66" s="6" t="s">
        <v>25</v>
      </c>
      <c r="C66">
        <f>C26/SUM($C$3:$C$39)*'Base de Datos'!$AM$20</f>
        <v>0</v>
      </c>
    </row>
    <row r="67" spans="1:3" x14ac:dyDescent="0.3">
      <c r="A67" s="6" t="s">
        <v>26</v>
      </c>
      <c r="C67">
        <f>C27/SUM($C$3:$C$39)*'Base de Datos'!$AM$20</f>
        <v>0</v>
      </c>
    </row>
    <row r="68" spans="1:3" x14ac:dyDescent="0.3">
      <c r="A68" s="6" t="s">
        <v>27</v>
      </c>
      <c r="C68">
        <f>C28/SUM($C$3:$C$39)*'Base de Datos'!$AM$20</f>
        <v>16.620961629601059</v>
      </c>
    </row>
    <row r="69" spans="1:3" x14ac:dyDescent="0.3">
      <c r="A69" s="6" t="s">
        <v>28</v>
      </c>
      <c r="C69">
        <f>C29/SUM($C$3:$C$39)*'Base de Datos'!$AM$20</f>
        <v>2.2700545743738751</v>
      </c>
    </row>
    <row r="70" spans="1:3" x14ac:dyDescent="0.3">
      <c r="A70" s="6" t="s">
        <v>29</v>
      </c>
      <c r="C70">
        <f>C30/SUM($C$3:$C$39)*'Base de Datos'!$AM$20</f>
        <v>0</v>
      </c>
    </row>
    <row r="71" spans="1:3" x14ac:dyDescent="0.3">
      <c r="A71" s="6" t="s">
        <v>30</v>
      </c>
      <c r="C71">
        <f>C31/SUM($C$3:$C$39)*'Base de Datos'!$AM$20</f>
        <v>0</v>
      </c>
    </row>
    <row r="72" spans="1:3" x14ac:dyDescent="0.3">
      <c r="A72" s="6" t="s">
        <v>31</v>
      </c>
      <c r="C72">
        <f>C32/SUM($C$3:$C$39)*'Base de Datos'!$AM$20</f>
        <v>0</v>
      </c>
    </row>
    <row r="73" spans="1:3" x14ac:dyDescent="0.3">
      <c r="A73" s="6" t="s">
        <v>32</v>
      </c>
      <c r="C73">
        <f>C33/SUM($C$3:$C$39)*'Base de Datos'!$AM$20</f>
        <v>0</v>
      </c>
    </row>
    <row r="74" spans="1:3" x14ac:dyDescent="0.3">
      <c r="A74" s="6" t="s">
        <v>33</v>
      </c>
      <c r="C74">
        <f>C34/SUM($C$3:$C$39)*'Base de Datos'!$AM$20</f>
        <v>0</v>
      </c>
    </row>
    <row r="75" spans="1:3" x14ac:dyDescent="0.3">
      <c r="A75" s="6" t="s">
        <v>34</v>
      </c>
      <c r="C75">
        <f>C35/SUM($C$3:$C$39)*'Base de Datos'!$AM$20</f>
        <v>0</v>
      </c>
    </row>
    <row r="76" spans="1:3" x14ac:dyDescent="0.3">
      <c r="A76" s="6" t="s">
        <v>35</v>
      </c>
      <c r="C76">
        <f>C36/SUM($C$3:$C$39)*'Base de Datos'!$AM$20</f>
        <v>0</v>
      </c>
    </row>
    <row r="77" spans="1:3" x14ac:dyDescent="0.3">
      <c r="A77" s="6" t="s">
        <v>36</v>
      </c>
      <c r="C77">
        <f>C37/SUM($C$3:$C$39)*'Base de Datos'!$AM$20</f>
        <v>0</v>
      </c>
    </row>
    <row r="78" spans="1:3" x14ac:dyDescent="0.3">
      <c r="A78" s="6" t="s">
        <v>37</v>
      </c>
      <c r="C78">
        <f>C38/SUM($C$3:$C$39)*'Base de Datos'!$AM$20</f>
        <v>0</v>
      </c>
    </row>
    <row r="79" spans="1:3" x14ac:dyDescent="0.3">
      <c r="A79" s="6" t="s">
        <v>38</v>
      </c>
      <c r="C79">
        <f>C39/SUM($C$3:$C$39)*'Base de Datos'!$AM$20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 de Datos</vt:lpstr>
      <vt:lpstr>Weights</vt:lpstr>
      <vt:lpstr>Loss</vt:lpstr>
      <vt:lpstr>Brand</vt:lpstr>
      <vt:lpstr>Producer</vt:lpstr>
      <vt:lpstr>MS</vt:lpstr>
      <vt:lpstr>Category</vt:lpstr>
      <vt:lpstr>Size</vt:lpstr>
      <vt:lpstr>Price</vt:lpstr>
      <vt:lpstr>IF ITEM 18 IS DELETED</vt:lpstr>
      <vt:lpstr>Comprobación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 Ruiz, Karen</dc:creator>
  <cp:lastModifiedBy>Salazar Ruiz, Karen</cp:lastModifiedBy>
  <dcterms:created xsi:type="dcterms:W3CDTF">2017-08-01T18:57:14Z</dcterms:created>
  <dcterms:modified xsi:type="dcterms:W3CDTF">2017-08-03T17:27:16Z</dcterms:modified>
</cp:coreProperties>
</file>