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09"/>
  <workbookPr defaultThemeVersion="124226"/>
  <mc:AlternateContent xmlns:mc="http://schemas.openxmlformats.org/markup-compatibility/2006">
    <mc:Choice Requires="x15">
      <x15ac:absPath xmlns:x15ac="http://schemas.microsoft.com/office/spreadsheetml/2010/11/ac" url="/Users/rihickson/repos/malaria-analyses/cambodia/Project/"/>
    </mc:Choice>
  </mc:AlternateContent>
  <xr:revisionPtr revIDLastSave="0" documentId="13_ncr:1_{7C4C3618-984F-0343-AF7E-1EABF9CAA2AF}" xr6:coauthVersionLast="45" xr6:coauthVersionMax="45" xr10:uidLastSave="{00000000-0000-0000-0000-000000000000}"/>
  <bookViews>
    <workbookView xWindow="38400" yWindow="460" windowWidth="38400" windowHeight="21140" firstSheet="1" activeTab="2" xr2:uid="{00000000-000D-0000-FFFF-FFFF00000000}"/>
  </bookViews>
  <sheets>
    <sheet name="Population Definitions" sheetId="1" r:id="rId1"/>
    <sheet name="Demographics" sheetId="2" r:id="rId2"/>
    <sheet name="Epidemic" sheetId="3" r:id="rId3"/>
    <sheet name="Testing and treatment" sheetId="4" r:id="rId4"/>
    <sheet name="DALYs" sheetId="5" r:id="rId5"/>
    <sheet name="Calibration and seasonality" sheetId="6" r:id="rId6"/>
    <sheet name="Constants" sheetId="7" r:id="rId7"/>
    <sheet name="Initialization" sheetId="8" r:id="rId8"/>
    <sheet name="Program impacts" sheetId="9" r:id="rId9"/>
    <sheet name="Interactions" sheetId="10" r:id="rId10"/>
    <sheet name="Transfers" sheetId="11" r:id="rId11"/>
  </sheets>
  <externalReferences>
    <externalReference r:id="rId12"/>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1" i="6" l="1"/>
  <c r="C20" i="6"/>
  <c r="C17" i="6"/>
  <c r="C16" i="6"/>
  <c r="C6" i="6"/>
  <c r="C3" i="6"/>
  <c r="C2" i="6"/>
  <c r="D7" i="3" l="1"/>
  <c r="D6" i="3" l="1"/>
  <c r="E7" i="3"/>
  <c r="F7" i="3"/>
  <c r="G7" i="3"/>
  <c r="H7" i="3"/>
  <c r="I7" i="3"/>
  <c r="J7" i="3"/>
  <c r="K7" i="3"/>
  <c r="E6" i="3"/>
  <c r="F6" i="3"/>
  <c r="G6" i="3"/>
  <c r="H6" i="3"/>
  <c r="I6" i="3"/>
  <c r="J6" i="3"/>
  <c r="K6" i="3"/>
  <c r="G15" i="3"/>
  <c r="H15" i="3"/>
  <c r="I15" i="3"/>
  <c r="J15" i="3"/>
  <c r="K15" i="3"/>
  <c r="L15" i="3"/>
  <c r="M15" i="3"/>
  <c r="F15" i="3"/>
  <c r="G14" i="3"/>
  <c r="H14" i="3"/>
  <c r="I14" i="3"/>
  <c r="J14" i="3"/>
  <c r="K14" i="3"/>
  <c r="L14" i="3"/>
  <c r="M14" i="3"/>
  <c r="F14" i="3"/>
  <c r="D11" i="2" l="1"/>
  <c r="D10" i="2"/>
  <c r="D38" i="8" l="1"/>
  <c r="D23" i="8"/>
  <c r="D22" i="8"/>
  <c r="D39" i="8"/>
  <c r="D3" i="8" l="1"/>
  <c r="D2" i="8"/>
  <c r="A91" i="3" l="1"/>
  <c r="A90" i="3"/>
  <c r="A2" i="2" l="1"/>
  <c r="A3" i="2"/>
  <c r="A6" i="2"/>
  <c r="A7" i="2"/>
  <c r="A10" i="2"/>
  <c r="A11" i="2"/>
  <c r="A14" i="2"/>
  <c r="A15" i="2"/>
  <c r="G12" i="11" l="1"/>
  <c r="C12" i="11"/>
  <c r="B12" i="11"/>
  <c r="A12" i="11"/>
  <c r="G11" i="11"/>
  <c r="C11" i="11"/>
  <c r="B11" i="11"/>
  <c r="A11" i="11"/>
  <c r="G10" i="11"/>
  <c r="C10" i="11"/>
  <c r="B10" i="11"/>
  <c r="A10" i="11"/>
  <c r="G9" i="11"/>
  <c r="C9" i="11"/>
  <c r="B9" i="11"/>
  <c r="A9" i="11"/>
  <c r="A6" i="11"/>
  <c r="A5" i="11"/>
  <c r="C4" i="11"/>
  <c r="B4" i="11"/>
  <c r="G33" i="10"/>
  <c r="C33" i="10"/>
  <c r="B33" i="10"/>
  <c r="A33" i="10"/>
  <c r="G32" i="10"/>
  <c r="C32" i="10"/>
  <c r="B32" i="10"/>
  <c r="A32" i="10"/>
  <c r="G31" i="10"/>
  <c r="C31" i="10"/>
  <c r="B31" i="10"/>
  <c r="A31" i="10"/>
  <c r="G30" i="10"/>
  <c r="C30" i="10"/>
  <c r="B30" i="10"/>
  <c r="A30" i="10"/>
  <c r="A27" i="10"/>
  <c r="A26" i="10"/>
  <c r="C25" i="10"/>
  <c r="B25" i="10"/>
  <c r="G20" i="10"/>
  <c r="C20" i="10"/>
  <c r="B20" i="10"/>
  <c r="A20" i="10"/>
  <c r="G19" i="10"/>
  <c r="C19" i="10"/>
  <c r="B19" i="10"/>
  <c r="A19" i="10"/>
  <c r="A16" i="10"/>
  <c r="A15" i="10"/>
  <c r="B14" i="10"/>
  <c r="G9" i="10"/>
  <c r="C9" i="10"/>
  <c r="B9" i="10"/>
  <c r="A9" i="10"/>
  <c r="G8" i="10"/>
  <c r="C8" i="10"/>
  <c r="B8" i="10"/>
  <c r="A8" i="10"/>
  <c r="A5" i="10"/>
  <c r="C4" i="10"/>
  <c r="B4" i="10"/>
  <c r="A58" i="9"/>
  <c r="A57" i="9"/>
  <c r="A54" i="9"/>
  <c r="A53" i="9"/>
  <c r="A50" i="9"/>
  <c r="A47" i="9"/>
  <c r="A44" i="9"/>
  <c r="A41" i="9"/>
  <c r="A40" i="9"/>
  <c r="A37" i="9"/>
  <c r="A36" i="9"/>
  <c r="A33" i="9"/>
  <c r="A32" i="9"/>
  <c r="A29" i="9"/>
  <c r="A26" i="9"/>
  <c r="A23" i="9"/>
  <c r="A22" i="9"/>
  <c r="A19" i="9"/>
  <c r="A18" i="9"/>
  <c r="A15" i="9"/>
  <c r="A14" i="9"/>
  <c r="A11" i="9"/>
  <c r="A10" i="9"/>
  <c r="A7" i="9"/>
  <c r="A6" i="9"/>
  <c r="A3" i="9"/>
  <c r="A2" i="9"/>
  <c r="A53" i="8"/>
  <c r="A50" i="8"/>
  <c r="A47" i="8"/>
  <c r="A46" i="8"/>
  <c r="A43" i="8"/>
  <c r="A42" i="8"/>
  <c r="A39" i="8"/>
  <c r="A38" i="8"/>
  <c r="A35" i="8"/>
  <c r="A34" i="8"/>
  <c r="A31" i="8"/>
  <c r="A30" i="8"/>
  <c r="A27" i="8"/>
  <c r="A26" i="8"/>
  <c r="A23" i="8"/>
  <c r="A22" i="8"/>
  <c r="A19" i="8"/>
  <c r="A18" i="8"/>
  <c r="A15" i="8"/>
  <c r="A14" i="8"/>
  <c r="A11" i="8"/>
  <c r="A10" i="8"/>
  <c r="A7" i="8"/>
  <c r="A6" i="8"/>
  <c r="A3" i="8"/>
  <c r="A2" i="8"/>
  <c r="A46" i="7"/>
  <c r="A45" i="7"/>
  <c r="A42" i="7"/>
  <c r="A41" i="7"/>
  <c r="A38" i="7"/>
  <c r="A37" i="7"/>
  <c r="A34" i="7"/>
  <c r="A33" i="7"/>
  <c r="A30" i="7"/>
  <c r="A29" i="7"/>
  <c r="A26" i="7"/>
  <c r="A25" i="7"/>
  <c r="A22" i="7"/>
  <c r="A21" i="7"/>
  <c r="A18" i="7"/>
  <c r="A15" i="7"/>
  <c r="A12" i="7"/>
  <c r="A11" i="7"/>
  <c r="A8" i="7"/>
  <c r="A5" i="7"/>
  <c r="A2" i="7"/>
  <c r="A21" i="6"/>
  <c r="A20" i="6"/>
  <c r="A17" i="6"/>
  <c r="A16" i="6"/>
  <c r="A13" i="6"/>
  <c r="A10" i="6"/>
  <c r="A9" i="6"/>
  <c r="A6" i="6"/>
  <c r="A3" i="6"/>
  <c r="A2" i="6"/>
  <c r="A15" i="5"/>
  <c r="A14" i="5"/>
  <c r="A11" i="5"/>
  <c r="A10" i="5"/>
  <c r="A7" i="5"/>
  <c r="A6" i="5"/>
  <c r="A3" i="5"/>
  <c r="A2" i="5"/>
  <c r="A47" i="4"/>
  <c r="A46" i="4"/>
  <c r="A43" i="4"/>
  <c r="A42" i="4"/>
  <c r="A39" i="4"/>
  <c r="A38" i="4"/>
  <c r="A35" i="4"/>
  <c r="A34" i="4"/>
  <c r="A31" i="4"/>
  <c r="A30" i="4"/>
  <c r="A27" i="4"/>
  <c r="A26" i="4"/>
  <c r="A23" i="4"/>
  <c r="A22" i="4"/>
  <c r="A19" i="4"/>
  <c r="A18" i="4"/>
  <c r="A15" i="4"/>
  <c r="A14" i="4"/>
  <c r="A11" i="4"/>
  <c r="A10" i="4"/>
  <c r="A7" i="4"/>
  <c r="A6" i="4"/>
  <c r="A3" i="4"/>
  <c r="A2" i="4"/>
  <c r="A87" i="3"/>
  <c r="A86" i="3"/>
  <c r="A83" i="3"/>
  <c r="A82" i="3"/>
  <c r="A79" i="3"/>
  <c r="A78" i="3"/>
  <c r="A75" i="3"/>
  <c r="A74" i="3"/>
  <c r="A71" i="3"/>
  <c r="A70" i="3"/>
  <c r="A67" i="3"/>
  <c r="A66" i="3"/>
  <c r="A63" i="3"/>
  <c r="A62" i="3"/>
  <c r="A59" i="3"/>
  <c r="A58" i="3"/>
  <c r="A55" i="3"/>
  <c r="A54" i="3"/>
  <c r="A51" i="3"/>
  <c r="A50" i="3"/>
  <c r="A47" i="3"/>
  <c r="A46" i="3"/>
  <c r="A43" i="3"/>
  <c r="A42" i="3"/>
  <c r="A39" i="3"/>
  <c r="A38" i="3"/>
  <c r="A35" i="3"/>
  <c r="A34" i="3"/>
  <c r="A31" i="3"/>
  <c r="A30" i="3"/>
  <c r="A27" i="3"/>
  <c r="A26" i="3"/>
  <c r="A23" i="3"/>
  <c r="A22" i="3"/>
  <c r="A19" i="3"/>
  <c r="A18" i="3"/>
  <c r="A15" i="3"/>
  <c r="A14" i="3"/>
  <c r="A11" i="3"/>
  <c r="A10" i="3"/>
  <c r="A7" i="3"/>
  <c r="A6" i="3"/>
  <c r="A3"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100-000001000000}">
      <text>
        <r>
          <rPr>
            <sz val="8"/>
            <color rgb="FF000000"/>
            <rFont val="Tahoma"/>
            <family val="2"/>
          </rPr>
          <t xml:space="preserve">This parameter represents the total number of annual births in each population each year.
</t>
        </r>
        <r>
          <rPr>
            <sz val="8"/>
            <color rgb="FF000000"/>
            <rFont val="Tahoma"/>
            <family val="2"/>
          </rPr>
          <t>This is the number of births IN the population, not TO the population so e.g. births should be for "children 0-4 years" rather than for "pregnant women".</t>
        </r>
      </text>
    </comment>
    <comment ref="A9" authorId="0" shapeId="0" xr:uid="{00000000-0006-0000-0100-000002000000}">
      <text>
        <r>
          <rPr>
            <sz val="8"/>
            <color rgb="FF000000"/>
            <rFont val="Tahoma"/>
            <family val="2"/>
          </rPr>
          <t>This parameter represents the annual probability of death due to reasons unrelated to malaria, and applies to all compartments equally regardless of malaria status.</t>
        </r>
      </text>
    </comment>
    <comment ref="A13" authorId="0" shapeId="0" xr:uid="{00000000-0006-0000-0100-000003000000}">
      <text>
        <r>
          <rPr>
            <sz val="8"/>
            <color rgb="FF000000"/>
            <rFont val="Tahoma"/>
            <family val="2"/>
          </rPr>
          <t>This parameter represents the total number of people within each population who are estimated to have developed fever or other malaria-like symptoms NOT caused by malaria over a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rgb="FF000000"/>
            <rFont val="Tahoma"/>
            <family val="2"/>
          </rPr>
          <t xml:space="preserve">This parameter is not used as an input for the model, but may be useful for calibration.
</t>
        </r>
        <r>
          <rPr>
            <sz val="8"/>
            <color rgb="FF000000"/>
            <rFont val="Tahoma"/>
            <family val="2"/>
          </rPr>
          <t xml:space="preserve">
</t>
        </r>
        <r>
          <rPr>
            <sz val="8"/>
            <color rgb="FF000000"/>
            <rFont val="Tahoma"/>
            <family val="2"/>
          </rPr>
          <t>The equivalent model output is the proportion of all people currently alive who have an infectious case of malaria, including all cases that are undiagnosed, diagnosed and on treatment, or who have asymptomatic malaria with the parasites still present, but not including latent malaria infections. Equivalent data or estimates may be available from prevalence surveys or national experts.</t>
        </r>
      </text>
    </comment>
    <comment ref="A5" authorId="0" shapeId="0" xr:uid="{00000000-0006-0000-0200-000002000000}">
      <text>
        <r>
          <rPr>
            <sz val="8"/>
            <color rgb="FF000000"/>
            <rFont val="Tahoma"/>
            <family val="2"/>
          </rPr>
          <t xml:space="preserve">At least one value is necessary and this will be used as an input to the model in the first time step to determine active prevalence including both uncomplicated and severe malaria cases whether undiagnosed or on treatment, but not including asymptomatic cases or latent infections.
</t>
        </r>
        <r>
          <rPr>
            <sz val="8"/>
            <color rgb="FF000000"/>
            <rFont val="Tahoma"/>
            <family val="2"/>
          </rPr>
          <t xml:space="preserve">
</t>
        </r>
        <r>
          <rPr>
            <sz val="8"/>
            <color rgb="FF000000"/>
            <rFont val="Tahoma"/>
            <family val="2"/>
          </rPr>
          <t>Further values may be entered as data from prevalence surveys or available estimates, and this may be useful for calibration purposes.</t>
        </r>
      </text>
    </comment>
    <comment ref="A9" authorId="0" shapeId="0" xr:uid="{00000000-0006-0000-0200-000003000000}">
      <text>
        <r>
          <rPr>
            <sz val="8"/>
            <color rgb="FF000000"/>
            <rFont val="Tahoma"/>
            <family val="2"/>
          </rPr>
          <t xml:space="preserve">This parameter is not used as an input for the model, but may be useful for calibration.
</t>
        </r>
        <r>
          <rPr>
            <sz val="8"/>
            <color rgb="FF000000"/>
            <rFont val="Tahoma"/>
            <family val="2"/>
          </rPr>
          <t xml:space="preserve">
</t>
        </r>
        <r>
          <rPr>
            <sz val="8"/>
            <color rgb="FF000000"/>
            <rFont val="Tahoma"/>
            <family val="2"/>
          </rPr>
          <t>The equivalent model output is the proportion of all people currently alive who have a latent (e.g. vivax) malaria infection, but not including anyone with an active case of malaria.</t>
        </r>
      </text>
    </comment>
    <comment ref="A13" authorId="0" shapeId="0" xr:uid="{00000000-0006-0000-0200-000004000000}">
      <text>
        <r>
          <rPr>
            <sz val="8"/>
            <color rgb="FF000000"/>
            <rFont val="Tahoma"/>
            <family val="2"/>
          </rPr>
          <t xml:space="preserve">This parameter is not used as an input for the model, but may be useful for calibration.
</t>
        </r>
        <r>
          <rPr>
            <sz val="8"/>
            <color rgb="FF000000"/>
            <rFont val="Tahoma"/>
            <family val="2"/>
          </rPr>
          <t xml:space="preserve">
</t>
        </r>
        <r>
          <rPr>
            <sz val="8"/>
            <color rgb="FF000000"/>
            <rFont val="Tahoma"/>
            <family val="2"/>
          </rPr>
          <t>The equivalent model output is the proportion of all people currently alive who have malaria-like symptoms (e.g. fever) and could be treated as presumptive malaria but have not been confirmed.</t>
        </r>
      </text>
    </comment>
    <comment ref="A17" authorId="0" shapeId="0" xr:uid="{00000000-0006-0000-0200-000005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 best estimate</t>
        </r>
      </text>
    </comment>
    <comment ref="A21" authorId="0" shapeId="0" xr:uid="{00000000-0006-0000-0200-000006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 low estimate</t>
        </r>
      </text>
    </comment>
    <comment ref="A25" authorId="0" shapeId="0" xr:uid="{00000000-0006-0000-0200-000007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 high estimate</t>
        </r>
      </text>
    </comment>
    <comment ref="A29" authorId="0" shapeId="0" xr:uid="{00000000-0006-0000-0200-000008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and divided by the population size, to give a point estimate of cases per person per year.</t>
        </r>
      </text>
    </comment>
    <comment ref="A33" authorId="0" shapeId="0" xr:uid="{00000000-0006-0000-0200-000009000000}">
      <text>
        <r>
          <rPr>
            <sz val="8"/>
            <color rgb="FF000000"/>
            <rFont val="Tahoma"/>
            <family val="2"/>
          </rPr>
          <t xml:space="preserve">This value is not used as input by the model, but can be useful for calibration in comparison with model output.
</t>
        </r>
        <r>
          <rPr>
            <sz val="8"/>
            <color rgb="FF000000"/>
            <rFont val="Tahoma"/>
            <family val="2"/>
          </rPr>
          <t>The value output by the model is the number of incident malaria cases at each time step (whether diagnosed or not) scaled to an annual value and divided by the population size, to give a point estimate of cases per person per year.</t>
        </r>
      </text>
    </comment>
    <comment ref="A37" authorId="0" shapeId="0" xr:uid="{00000000-0006-0000-0200-00000A000000}">
      <text>
        <r>
          <rPr>
            <sz val="8"/>
            <color rgb="FF000000"/>
            <rFont val="Tahoma"/>
            <family val="2"/>
          </rPr>
          <t xml:space="preserve">This parameter represents the proportion of new infections that will be standard malaria cases after the standard exposure period.
</t>
        </r>
        <r>
          <rPr>
            <sz val="8"/>
            <color rgb="FF000000"/>
            <rFont val="Tahoma"/>
            <family val="2"/>
          </rPr>
          <t xml:space="preserve">
</t>
        </r>
        <r>
          <rPr>
            <sz val="8"/>
            <color rgb="FF000000"/>
            <rFont val="Tahoma"/>
            <family val="2"/>
          </rPr>
          <t>Other new infections are assumed to be vivax infections that will remain as latent infections for a long period of time.</t>
        </r>
      </text>
    </comment>
    <comment ref="A41" authorId="0" shapeId="0" xr:uid="{00000000-0006-0000-0200-00000B000000}">
      <text>
        <r>
          <rPr>
            <sz val="8"/>
            <color rgb="FF000000"/>
            <rFont val="Tahoma"/>
            <family val="2"/>
          </rPr>
          <t>This parameter is used to determine the proportion of new cases that are asymptomatic (typically because the person already had antibodies present) - this proportion should be higher in older populations, and higher in settings with high infectious prevalence.</t>
        </r>
      </text>
    </comment>
    <comment ref="A45" authorId="0" shapeId="0" xr:uid="{00000000-0006-0000-0200-00000C000000}">
      <text>
        <r>
          <rPr>
            <sz val="8"/>
            <color rgb="FF000000"/>
            <rFont val="Tahoma"/>
            <family val="2"/>
          </rPr>
          <t>This parameter is used by the model to determine the proportion of new malaria cases that are severe, and should represent the actual estimated proportion of severe malaria cases rather than the (typically much higher) proportion of diagnosed cases that are severe.</t>
        </r>
      </text>
    </comment>
    <comment ref="A49" authorId="0" shapeId="0" xr:uid="{00000000-0006-0000-0200-00000D000000}">
      <text>
        <r>
          <rPr>
            <sz val="8"/>
            <color rgb="FF000000"/>
            <rFont val="Tahoma"/>
            <family val="2"/>
          </rPr>
          <t xml:space="preserve">This parameter represents the proportion of people who will die due to malaria if uncomplicated malaria is not treated.
</t>
        </r>
        <r>
          <rPr>
            <sz val="8"/>
            <color rgb="FF000000"/>
            <rFont val="Tahoma"/>
            <family val="2"/>
          </rPr>
          <t>Typically this would be very low, but it may vary depending on the setting.</t>
        </r>
      </text>
    </comment>
    <comment ref="A53" authorId="0" shapeId="0" xr:uid="{00000000-0006-0000-0200-00000E000000}">
      <text>
        <r>
          <rPr>
            <sz val="8"/>
            <color rgb="FF000000"/>
            <rFont val="Tahoma"/>
            <family val="2"/>
          </rPr>
          <t xml:space="preserve">This parameter represents the proportion of people who will die due to malaria if severe malaria is not treated.
</t>
        </r>
        <r>
          <rPr>
            <sz val="8"/>
            <color rgb="FF000000"/>
            <rFont val="Tahoma"/>
            <family val="2"/>
          </rPr>
          <t xml:space="preserve">Typically this would be very high but it may vary depending on the setting.
</t>
        </r>
        <r>
          <rPr>
            <sz val="8"/>
            <color rgb="FF000000"/>
            <rFont val="Tahoma"/>
            <family val="2"/>
          </rPr>
          <t xml:space="preserve">
</t>
        </r>
        <r>
          <rPr>
            <sz val="8"/>
            <color rgb="FF000000"/>
            <rFont val="Tahoma"/>
            <family val="2"/>
          </rPr>
          <t xml:space="preserve">The default value is 0.99.
</t>
        </r>
        <r>
          <rPr>
            <sz val="8"/>
            <color rgb="FF000000"/>
            <rFont val="Tahoma"/>
            <family val="2"/>
          </rPr>
          <t xml:space="preserve">Source: White, N. J. The Management of Severe Falciparum Malaria
</t>
        </r>
        <r>
          <rPr>
            <sz val="8"/>
            <color rgb="FF000000"/>
            <rFont val="Tahoma"/>
            <family val="2"/>
          </rPr>
          <t xml:space="preserve">https://www.atsjournals.org/doi/full/10.1164/rccm.2212001
</t>
        </r>
        <r>
          <rPr>
            <sz val="8"/>
            <color rgb="FF000000"/>
            <rFont val="Tahoma"/>
            <family val="2"/>
          </rPr>
          <t>“The mortality of untreated severe falciparum malaria probably approaches 100%. Specific antimalarial treatment with quinine reduces mortality up to 90%.”</t>
        </r>
      </text>
    </comment>
    <comment ref="A61" authorId="0" shapeId="0" xr:uid="{00000000-0006-0000-0200-00000F000000}">
      <text>
        <r>
          <rPr>
            <sz val="8"/>
            <color rgb="FF000000"/>
            <rFont val="Tahoma"/>
            <family val="2"/>
          </rPr>
          <t>This parameter is not used as input to the model, but may be useful for comparison with model output.</t>
        </r>
      </text>
    </comment>
    <comment ref="A65" authorId="0" shapeId="0" xr:uid="{00000000-0006-0000-0200-000010000000}">
      <text>
        <r>
          <rPr>
            <sz val="8"/>
            <color rgb="FF000000"/>
            <rFont val="Tahoma"/>
            <family val="2"/>
          </rPr>
          <t>This parameter is not used as input to the model, but may be useful for comparison with model output.</t>
        </r>
      </text>
    </comment>
    <comment ref="A69" authorId="0" shapeId="0" xr:uid="{00000000-0006-0000-0200-000011000000}">
      <text>
        <r>
          <rPr>
            <sz val="8"/>
            <color indexed="81"/>
            <rFont val="Tahoma"/>
            <family val="2"/>
          </rPr>
          <t>This parameter is not used as an input to the model, but it may be useful to enter estimates for the purposes of calibration. This parameter for malaria-related deaths (total) includes undiagnosed cases - best estimate.</t>
        </r>
      </text>
    </comment>
    <comment ref="A73" authorId="0" shapeId="0" xr:uid="{00000000-0006-0000-0200-000012000000}">
      <text>
        <r>
          <rPr>
            <sz val="8"/>
            <color rgb="FF000000"/>
            <rFont val="Tahoma"/>
            <family val="2"/>
          </rPr>
          <t>This parameter is not used as an input to the model, but it may be useful to enter estimates for the purposes of calibration. This parameter for malaria-related deaths (total) includes undiagnosed cases - low estimate.</t>
        </r>
      </text>
    </comment>
    <comment ref="A77" authorId="0" shapeId="0" xr:uid="{00000000-0006-0000-0200-000013000000}">
      <text>
        <r>
          <rPr>
            <sz val="8"/>
            <color indexed="81"/>
            <rFont val="Tahoma"/>
            <family val="2"/>
          </rPr>
          <t>This parameter is not used as an input to the model, but it may be useful to enter estimates for the purposes of calibration. This parameter for malaria-related deaths (total) includes undiagnosed cases - high estimate.</t>
        </r>
      </text>
    </comment>
    <comment ref="A81" authorId="0" shapeId="0" xr:uid="{00000000-0006-0000-0200-000014000000}">
      <text>
        <r>
          <rPr>
            <sz val="8"/>
            <color rgb="FF000000"/>
            <rFont val="Tahoma"/>
            <family val="2"/>
          </rPr>
          <t>This parameter is not used as an input to the model, but it may be useful to enter estimates for the purposes of calibration.</t>
        </r>
      </text>
    </comment>
    <comment ref="A85" authorId="0" shapeId="0" xr:uid="{00000000-0006-0000-0200-000015000000}">
      <text>
        <r>
          <rPr>
            <sz val="8"/>
            <color rgb="FF000000"/>
            <rFont val="Tahoma"/>
            <family val="2"/>
          </rPr>
          <t>This parameter is not used as an input to the model, but it may be useful for calibration. This parameter represents the ratio equalling:  positive test results divided by number of tests conducted for people with malaria-like symptoms including malaria.</t>
        </r>
      </text>
    </comment>
    <comment ref="A89" authorId="0" shapeId="0" xr:uid="{8A3C232E-7662-4B45-BBF4-08EF3ED40326}">
      <text>
        <r>
          <rPr>
            <sz val="8"/>
            <color rgb="FF000000"/>
            <rFont val="Tahoma"/>
            <family val="2"/>
          </rPr>
          <t>This parameter is not used as an input to the model, but it may be useful to enter estimates for the purposes of calibration.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300-000001000000}">
      <text>
        <r>
          <rPr>
            <sz val="8"/>
            <color rgb="FF000000"/>
            <rFont val="Tahoma"/>
            <family val="2"/>
          </rPr>
          <t xml:space="preserve">Typically this parameter would be close to zero, and only higher due to the false positive rate of diagnosis.
</t>
        </r>
        <r>
          <rPr>
            <sz val="8"/>
            <color rgb="FF000000"/>
            <rFont val="Tahoma"/>
            <family val="2"/>
          </rPr>
          <t>In a setting where malaria is assumed based on symptoms rather than tested, this could be much higher.</t>
        </r>
      </text>
    </comment>
    <comment ref="A9" authorId="0" shapeId="0" xr:uid="{00000000-0006-0000-0300-000002000000}">
      <text>
        <r>
          <rPr>
            <sz val="8"/>
            <color rgb="FF000000"/>
            <rFont val="Tahoma"/>
            <family val="2"/>
          </rPr>
          <t xml:space="preserve">Typically this parameter would be close to zero, and only higher due to the false positive rate of diagnosis unless a very sensitive testing methodology is used that can detect latent malaria.
</t>
        </r>
        <r>
          <rPr>
            <sz val="8"/>
            <color rgb="FF000000"/>
            <rFont val="Tahoma"/>
            <family val="2"/>
          </rPr>
          <t>In a setting where malaria is assumed based on symptoms rather than tested, this could be much higher.</t>
        </r>
      </text>
    </comment>
    <comment ref="A13" authorId="0" shapeId="0" xr:uid="{00000000-0006-0000-0300-000003000000}">
      <text>
        <r>
          <rPr>
            <sz val="8"/>
            <color indexed="81"/>
            <rFont val="Tahoma"/>
            <family val="2"/>
          </rPr>
          <t>Typically this parameter would be close to one, and only lower due to the false negative rate of diagnosis.
In a setting with very limited resources where only severe cases have received treatment during some historical times, this could be lower.</t>
        </r>
      </text>
    </comment>
    <comment ref="A17" authorId="0" shapeId="0" xr:uid="{00000000-0006-0000-0300-000004000000}">
      <text>
        <r>
          <rPr>
            <sz val="8"/>
            <color indexed="81"/>
            <rFont val="Tahoma"/>
            <family val="2"/>
          </rPr>
          <t>Typically this parameter would be close to one, and only lower due to the false negative rate of diagnosis - which in the case of severe malaria is likely to be very low.</t>
        </r>
      </text>
    </comment>
    <comment ref="A21" authorId="0" shapeId="0" xr:uid="{00000000-0006-0000-0300-000005000000}">
      <text>
        <r>
          <rPr>
            <sz val="8"/>
            <color indexed="81"/>
            <rFont val="Tahoma"/>
            <family val="2"/>
          </rPr>
          <t>This parameter represents the likelihood that someone with asymptomatic malaria due to the presence of antibodies will be diagnosed with malaria and treated. Typically people in this compartment would not be tested, but they may become eligible for testing due to non-malaria related fever or other malaria-like symptoms, and depending on the testing methodology they may be tested positive for malaria.</t>
        </r>
      </text>
    </comment>
    <comment ref="A25" authorId="0" shapeId="0" xr:uid="{00000000-0006-0000-0300-000006000000}">
      <text>
        <r>
          <rPr>
            <sz val="8"/>
            <color rgb="FF000000"/>
            <rFont val="Tahoma"/>
            <family val="2"/>
          </rPr>
          <t>This parameter is not used directly by the model, but should be used to calibrated the proportion of people with malaria-like symptoms tested and the probability of true positives and false positive tests. It represents the total number of annual treatments for uncomplicated malaria given each year in each population.</t>
        </r>
      </text>
    </comment>
    <comment ref="A29" authorId="0" shapeId="0" xr:uid="{00000000-0006-0000-0300-000007000000}">
      <text>
        <r>
          <rPr>
            <sz val="8"/>
            <color indexed="81"/>
            <rFont val="Tahoma"/>
            <family val="2"/>
          </rPr>
          <t>This parameter is not used directly by the model, but should be used to calibrated the proportion of people with severe malarial symptoms tested and the probability of true positive tests. It represents the total number of annual treatments for severe malaria given each year in each population.</t>
        </r>
      </text>
    </comment>
    <comment ref="A33" authorId="0" shapeId="0" xr:uid="{00000000-0006-0000-0300-000008000000}">
      <text>
        <r>
          <rPr>
            <sz val="8"/>
            <color indexed="81"/>
            <rFont val="Tahoma"/>
            <family val="2"/>
          </rPr>
          <t>This parameter represents the proportion of people who will die due to malaria during treatment for uncomplicated malaria.
Typically this would be extremely low, but it may vary depending on the setting and the average time taken until diagnosis.</t>
        </r>
      </text>
    </comment>
    <comment ref="A37" authorId="0" shapeId="0" xr:uid="{00000000-0006-0000-0300-000009000000}">
      <text>
        <r>
          <rPr>
            <sz val="8"/>
            <color indexed="81"/>
            <rFont val="Tahoma"/>
            <family val="2"/>
          </rPr>
          <t>This parameter represents the proportion of people who will die due to malaria during treatment for severe malaria.
Typically this would be low but it may vary depending on the setting and the average time taken until diagnosis.</t>
        </r>
      </text>
    </comment>
    <comment ref="A41" authorId="0" shapeId="0" xr:uid="{00000000-0006-0000-0300-00000A000000}">
      <text>
        <r>
          <rPr>
            <sz val="8"/>
            <color rgb="FF000000"/>
            <rFont val="Tahoma"/>
            <family val="2"/>
          </rPr>
          <t xml:space="preserve">For people who do not die during treatment, how many successfully complete the course of treatment (resulting in the clearance of parasites).
</t>
        </r>
        <r>
          <rPr>
            <sz val="8"/>
            <color rgb="FF000000"/>
            <rFont val="Tahoma"/>
            <family val="2"/>
          </rPr>
          <t>For those who do not successfully complete treatment, it is assumed that they recover from the symptoms of malaria, but remain infectious to mosquitoes in the asymptomatic malaria compartment.</t>
        </r>
      </text>
    </comment>
    <comment ref="A45" authorId="0" shapeId="0" xr:uid="{00000000-0006-0000-0300-00000B000000}">
      <text>
        <r>
          <rPr>
            <sz val="8"/>
            <color rgb="FF000000"/>
            <rFont val="Tahoma"/>
            <family val="2"/>
          </rPr>
          <t>For people who do not die during treatment and successfully complete the course of treatment (resulting in the clearance of parasites), what proportion of cases are P. vivax and ovale where the person will fail to clear hypnozoites, and return to the latent stage of malaria rather than recovered/susceptible.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8"/>
            <color indexed="81"/>
            <rFont val="Tahoma"/>
            <family val="2"/>
          </rPr>
          <t>This parameter is used to calculate malaria-related DALYs (disability-adjusted life years). The value entered should be the average age of people in the compartment - e.g. for a "children 0-4 years" population the average age would be approximately 2.5 years.</t>
        </r>
      </text>
    </comment>
    <comment ref="A5" authorId="0" shapeId="0" xr:uid="{00000000-0006-0000-0400-000002000000}">
      <text>
        <r>
          <rPr>
            <sz val="8"/>
            <color indexed="81"/>
            <rFont val="Tahoma"/>
            <family val="2"/>
          </rPr>
          <t>This parameter is used to calculate malaria-related DALYs (disability-adjusted life years). The value entered should be the life expectancy for a person who is already within the target compartment rather than the average life expectancy for an infant.</t>
        </r>
      </text>
    </comment>
    <comment ref="A9" authorId="0" shapeId="0" xr:uid="{00000000-0006-0000-0400-000003000000}">
      <text>
        <r>
          <rPr>
            <sz val="8"/>
            <color indexed="81"/>
            <rFont val="Tahoma"/>
            <family val="2"/>
          </rPr>
          <t>This parameter is used to calculate malaria-related DALYs (disability-adjusted life years). The value entered should be the disability weighting for a person with an active case of uncomplicated malaria.
The default value is 0.051 (0.032 - 0.074), representing the disutility weight for moderate cases of malaria.
Source: Global Burden of Disease Collaborative Network. Global Burden of Disease Study 2017 (GBD 2017) Disability Weights. Seattle, United States: Institute for Health Metrics and Evaluation (IHME), 2018.
This value should be increased in pregnant women to account for the risk of stillbirth or other pregnancy complications due to malaria, which are not otherwise accounted for in the calculation of DALYs.</t>
        </r>
      </text>
    </comment>
    <comment ref="A13" authorId="0" shapeId="0" xr:uid="{00000000-0006-0000-0400-000004000000}">
      <text>
        <r>
          <rPr>
            <sz val="8"/>
            <color indexed="81"/>
            <rFont val="Tahoma"/>
            <family val="2"/>
          </rPr>
          <t>This parameter is used to calculate malaria-related DALYs (disability-adjusted life years). The value entered should be the disability weighting for a person with an active case of severe malaria.
The default value is 0.133 (0.088 - 0.190), representing the disutility weight for severe cases of malaria.
Source: Global Burden of Disease Collaborative Network. Global Burden of Disease Study 2017 (GBD 2017) Disability Weights. Seattle, United States: Institute for Health Metrics and Evaluation (IHME), 2018.
This value should be increased in pregnant women to account for the risk of stillbirth or other pregnancy complications due to malaria, which are not otherwise accounted for in the calculation of DALYs.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rgb="FF000000"/>
            <rFont val="Tahoma"/>
            <family val="2"/>
          </rPr>
          <t xml:space="preserve">Key calibration parameter.
</t>
        </r>
        <r>
          <rPr>
            <sz val="8"/>
            <color rgb="FF000000"/>
            <rFont val="Tahoma"/>
            <family val="2"/>
          </rPr>
          <t xml:space="preserve">This parameter primarily incorporates the number of times per day a human is exposed to mosquito bites in the absence of any programmatic interventions or other preventative measures, averaged across a year.
</t>
        </r>
        <r>
          <rPr>
            <sz val="8"/>
            <color rgb="FF000000"/>
            <rFont val="Tahoma"/>
            <family val="2"/>
          </rPr>
          <t xml:space="preserve">
</t>
        </r>
        <r>
          <rPr>
            <sz val="8"/>
            <color rgb="FF000000"/>
            <rFont val="Tahoma"/>
            <family val="2"/>
          </rPr>
          <t xml:space="preserve">However, as this is invariably an unknown, and programs modifier the value proportionally, this parameter also incorporates any other factors that may make one population more susceptible to being infected with malaria on a per-bite basis.
</t>
        </r>
        <r>
          <rPr>
            <sz val="8"/>
            <color rgb="FF000000"/>
            <rFont val="Tahoma"/>
            <family val="2"/>
          </rPr>
          <t xml:space="preserve">
</t>
        </r>
        <r>
          <rPr>
            <sz val="8"/>
            <color rgb="FF000000"/>
            <rFont val="Tahoma"/>
            <family val="2"/>
          </rPr>
          <t>This is the first parameter to adjust for calibration.</t>
        </r>
      </text>
    </comment>
    <comment ref="A5" authorId="0" shapeId="0" xr:uid="{00000000-0006-0000-0500-000002000000}">
      <text>
        <r>
          <rPr>
            <sz val="8"/>
            <color rgb="FF000000"/>
            <rFont val="Tahoma"/>
            <family val="2"/>
          </rPr>
          <t xml:space="preserve">Key calibration parameter - adjust this to match known seasonal patterns in historical years. This parameter will directly influence seasonal human incidence through impacting on the number of bites received.
</t>
        </r>
        <r>
          <rPr>
            <sz val="8"/>
            <color rgb="FF000000"/>
            <rFont val="Tahoma"/>
            <family val="2"/>
          </rPr>
          <t xml:space="preserve">Values can range from '1': no seasonality or change in the biting rate across the year to any higher number, e.g. if the value was '2.5' then the biting rate in the peak season would be 2.5 times higher than the baseline biting rate in the low season for mosquito population density.
</t>
        </r>
        <r>
          <rPr>
            <sz val="8"/>
            <color rgb="FF000000"/>
            <rFont val="Tahoma"/>
            <family val="2"/>
          </rPr>
          <t>It would be appropriate to set future values for this to be the mean of historical calibrated values, with an uncertainty that covered those years, in order to generate appropriate future uncertainty around seasonality in mosquitoes.</t>
        </r>
      </text>
    </comment>
    <comment ref="A8" authorId="0" shapeId="0" xr:uid="{00000000-0006-0000-0500-000003000000}">
      <text>
        <r>
          <rPr>
            <sz val="8"/>
            <color rgb="FF000000"/>
            <rFont val="Tahoma"/>
            <family val="2"/>
          </rPr>
          <t xml:space="preserve">Key calibration parameter. This parameter will directly influence seasonal human incidence of malaria-like symptoms, and is necessary as other causes of malaria-like symptoms are also seasonally varying and typically peak at the same time as malaria.
</t>
        </r>
        <r>
          <rPr>
            <sz val="8"/>
            <color rgb="FF000000"/>
            <rFont val="Tahoma"/>
            <family val="2"/>
          </rPr>
          <t xml:space="preserve">
</t>
        </r>
        <r>
          <rPr>
            <sz val="8"/>
            <color rgb="FF000000"/>
            <rFont val="Tahoma"/>
            <family val="2"/>
          </rPr>
          <t>Values can range from '0': no variation in malaria-like symptoms (for reasons other than malaria) to '1'  (zero malaria-like symptoms in the off season, and much higher in the peak season coinciding with malaria)</t>
        </r>
      </text>
    </comment>
    <comment ref="A12" authorId="0" shapeId="0" xr:uid="{00000000-0006-0000-0500-000004000000}">
      <text>
        <r>
          <rPr>
            <sz val="8"/>
            <color rgb="FF000000"/>
            <rFont val="Tahoma"/>
            <family val="2"/>
          </rPr>
          <t>This will be used to determine when in the year the mosquito population peaks and hence where the incubation period of malaria in mosquitoes is shortest.</t>
        </r>
      </text>
    </comment>
    <comment ref="A15" authorId="0" shapeId="0" xr:uid="{00000000-0006-0000-0500-000005000000}">
      <text>
        <r>
          <rPr>
            <sz val="8"/>
            <color rgb="FF000000"/>
            <rFont val="Tahoma"/>
            <family val="2"/>
          </rPr>
          <t>This parameter represents the daily probability that someone with malaria-like symptoms (including uncomplicated malaria, or non-malarial fevers) will be screened/tested for malaria</t>
        </r>
      </text>
    </comment>
    <comment ref="A19" authorId="0" shapeId="0" xr:uid="{00000000-0006-0000-0500-000006000000}">
      <text>
        <r>
          <rPr>
            <sz val="8"/>
            <color rgb="FF000000"/>
            <rFont val="Tahoma"/>
            <family val="2"/>
          </rPr>
          <t>This parameter represents the daily probability that someone with severe malaria-like symptoms (including severe malaria only) will be screened/tested for malaria. As a default value this could be set to be the same as the probability for those with less severe symptoms but may be calibrated to a higher level as those with more severe symptoms are more likely to present at a medical facility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CE951155-128B-7A47-9D3B-C4FF73D5DE40}">
      <text>
        <r>
          <rPr>
            <sz val="8"/>
            <color rgb="FF000000"/>
            <rFont val="Tahoma"/>
            <family val="2"/>
          </rPr>
          <t>This parameter will directly influence seasonal mosquito prevalence by changing the rate at which mosquitoes move from 'exposed' to 'infected'.</t>
        </r>
      </text>
    </comment>
    <comment ref="A4" authorId="0" shapeId="0" xr:uid="{00000000-0006-0000-0600-000002000000}">
      <text>
        <r>
          <rPr>
            <sz val="8"/>
            <color rgb="FF000000"/>
            <rFont val="Tahoma"/>
            <family val="2"/>
          </rPr>
          <t>This parameter will directly influence seasonal mosquito prevalence by changing the rate at which mosquitoes move from 'exposed' to 'infected'.</t>
        </r>
      </text>
    </comment>
    <comment ref="A7" authorId="0" shapeId="0" xr:uid="{00000000-0006-0000-0600-000003000000}">
      <text>
        <r>
          <rPr>
            <sz val="8"/>
            <color rgb="FF000000"/>
            <rFont val="Tahoma"/>
            <family val="2"/>
          </rPr>
          <t xml:space="preserve">This parameter is used to determine the probability that a mosquito will die at each time step in the model. It is assumed that this rate is constant and does not change depending on the infection status of the mosquito.
</t>
        </r>
        <r>
          <rPr>
            <sz val="8"/>
            <color rgb="FF000000"/>
            <rFont val="Tahoma"/>
            <family val="2"/>
          </rPr>
          <t>The default value is 35 days.</t>
        </r>
      </text>
    </comment>
    <comment ref="A10" authorId="0" shapeId="0" xr:uid="{00000000-0006-0000-0600-000004000000}">
      <text>
        <r>
          <rPr>
            <sz val="8"/>
            <color rgb="FF000000"/>
            <rFont val="Tahoma"/>
            <family val="2"/>
          </rPr>
          <t xml:space="preserve">The probability that a human is infected with malaria after being bitten by an infectious mosquito.
</t>
        </r>
        <r>
          <rPr>
            <sz val="8"/>
            <color rgb="FF000000"/>
            <rFont val="Tahoma"/>
            <family val="2"/>
          </rPr>
          <t>The default value is 0.05</t>
        </r>
      </text>
    </comment>
    <comment ref="A14" authorId="0" shapeId="0" xr:uid="{00000000-0006-0000-0600-000005000000}">
      <text>
        <r>
          <rPr>
            <sz val="8"/>
            <color rgb="FF000000"/>
            <rFont val="Tahoma"/>
            <family val="2"/>
          </rPr>
          <t xml:space="preserve">The probability that a mosquito is infected with malaria after biting an infectious human.
</t>
        </r>
        <r>
          <rPr>
            <sz val="8"/>
            <color rgb="FF000000"/>
            <rFont val="Tahoma"/>
            <family val="2"/>
          </rPr>
          <t>The default value is 0.47</t>
        </r>
      </text>
    </comment>
    <comment ref="A17" authorId="0" shapeId="0" xr:uid="{00000000-0006-0000-0600-000006000000}">
      <text>
        <r>
          <rPr>
            <sz val="8"/>
            <color rgb="FF000000"/>
            <rFont val="Tahoma"/>
            <family val="2"/>
          </rPr>
          <t xml:space="preserve">The number of times per day that a mosquito will bite a human on average.
</t>
        </r>
        <r>
          <rPr>
            <sz val="8"/>
            <color rgb="FF000000"/>
            <rFont val="Tahoma"/>
            <family val="2"/>
          </rPr>
          <t>The default value is 0.33 - representing mosquitoes feeding from humans on average once every three days. Different mosquito species may have different rates.</t>
        </r>
      </text>
    </comment>
    <comment ref="A20" authorId="0" shapeId="0" xr:uid="{00000000-0006-0000-0600-000007000000}">
      <text>
        <r>
          <rPr>
            <sz val="8"/>
            <color rgb="FF000000"/>
            <rFont val="Tahoma"/>
            <family val="2"/>
          </rPr>
          <t xml:space="preserve">This parameter represents the average duration in days of fevers and other malaria-like symptoms that are NOT caused by a malaria case, but that should be tested in case of malaria.
</t>
        </r>
        <r>
          <rPr>
            <sz val="8"/>
            <color rgb="FF000000"/>
            <rFont val="Tahoma"/>
            <family val="2"/>
          </rPr>
          <t>The default value is 7 days.</t>
        </r>
      </text>
    </comment>
    <comment ref="A24" authorId="0" shapeId="0" xr:uid="{00000000-0006-0000-0600-000008000000}">
      <text>
        <r>
          <rPr>
            <sz val="8"/>
            <color rgb="FF000000"/>
            <rFont val="Tahoma"/>
            <family val="2"/>
          </rPr>
          <t xml:space="preserve">This parameter represents the incubation period of malaria in days.
</t>
        </r>
        <r>
          <rPr>
            <sz val="8"/>
            <color rgb="FF000000"/>
            <rFont val="Tahoma"/>
            <family val="2"/>
          </rPr>
          <t>The default value is 10 days.</t>
        </r>
      </text>
    </comment>
    <comment ref="A28" authorId="0" shapeId="0" xr:uid="{00000000-0006-0000-0600-000009000000}">
      <text>
        <r>
          <rPr>
            <sz val="8"/>
            <color rgb="FF000000"/>
            <rFont val="Tahoma"/>
            <family val="2"/>
          </rPr>
          <t>This parameter represents the average duration of latent malaria (e.g. vivax) before it activates and the person moves to exposed.</t>
        </r>
      </text>
    </comment>
    <comment ref="A32" authorId="0" shapeId="0" xr:uid="{00000000-0006-0000-0600-00000A000000}">
      <text>
        <r>
          <rPr>
            <sz val="8"/>
            <color rgb="FF000000"/>
            <rFont val="Tahoma"/>
            <family val="2"/>
          </rPr>
          <t xml:space="preserve">This parameter is used to determine the average length of time that a person will take to naturally recover from symptoms of an active malaria case.
</t>
        </r>
        <r>
          <rPr>
            <sz val="8"/>
            <color rgb="FF000000"/>
            <rFont val="Tahoma"/>
            <family val="2"/>
          </rPr>
          <t>After this duration if untreated, people will move to the asymptomatic malaria compartment, and may still be infectious to mosquitoes.</t>
        </r>
      </text>
    </comment>
    <comment ref="A36" authorId="0" shapeId="0" xr:uid="{00000000-0006-0000-0600-00000B000000}">
      <text>
        <r>
          <rPr>
            <sz val="8"/>
            <color rgb="FF000000"/>
            <rFont val="Tahoma"/>
            <family val="2"/>
          </rPr>
          <t>This parameter is used to determine the duration that people spend in treatment</t>
        </r>
      </text>
    </comment>
    <comment ref="A40" authorId="0" shapeId="0" xr:uid="{00000000-0006-0000-0600-00000C000000}">
      <text>
        <r>
          <rPr>
            <sz val="8"/>
            <color rgb="FF000000"/>
            <rFont val="Tahoma"/>
            <family val="2"/>
          </rPr>
          <t>This parameter is used to determine the average duration that people spend in the asymptomatic/naturally recovered/chronic/parasites+antibodies compartment, e.g. the time it takes on average for a person to stop being infectious to mosquitoes if not treated.</t>
        </r>
      </text>
    </comment>
    <comment ref="A44" authorId="0" shapeId="0" xr:uid="{00000000-0006-0000-0600-00000D000000}">
      <text>
        <r>
          <rPr>
            <sz val="8"/>
            <color rgb="FF000000"/>
            <rFont val="Tahoma"/>
            <family val="2"/>
          </rPr>
          <t>This parameter represents the duration of immunity after the successful conclusion of treatment for malaria in which people are not susceptible to infection.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700-000001000000}">
      <text>
        <r>
          <rPr>
            <sz val="8"/>
            <color rgb="FF000000"/>
            <rFont val="Tahoma"/>
            <family val="2"/>
          </rPr>
          <t>Enter the number of people in each population that are estimated to have malaria-like symptoms without having malaria, for example the number of people exhibiting symptoms of fever</t>
        </r>
      </text>
    </comment>
    <comment ref="A5" authorId="0" shapeId="0" xr:uid="{00000000-0006-0000-0700-000002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9" authorId="0" shapeId="0" xr:uid="{00000000-0006-0000-0700-000003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13" authorId="0" shapeId="0" xr:uid="{00000000-0006-0000-0700-000004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17" authorId="0" shapeId="0" xr:uid="{00000000-0006-0000-0700-000005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21" authorId="0" shapeId="0" xr:uid="{00000000-0006-0000-0700-000006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25" authorId="0" shapeId="0" xr:uid="{00000000-0006-0000-0700-000007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29" authorId="0" shapeId="0" xr:uid="{00000000-0006-0000-0700-000008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33" authorId="0" shapeId="0" xr:uid="{00000000-0006-0000-0700-000009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37" authorId="0" shapeId="0" xr:uid="{00000000-0006-0000-0700-00000A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41" authorId="0" shapeId="0" xr:uid="{00000000-0006-0000-0700-00000B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45" authorId="0" shapeId="0" xr:uid="{00000000-0006-0000-0700-00000C000000}">
      <text>
        <r>
          <rPr>
            <sz val="8"/>
            <color rgb="FF000000"/>
            <rFont val="Tahoma"/>
            <family val="2"/>
          </rPr>
          <t xml:space="preserve">At least one value is necessary to initialize the model in the first time step.
</t>
        </r>
        <r>
          <rPr>
            <sz val="8"/>
            <color rgb="FF000000"/>
            <rFont val="Tahoma"/>
            <family val="2"/>
          </rPr>
          <t xml:space="preserve">
</t>
        </r>
        <r>
          <rPr>
            <sz val="8"/>
            <color rgb="FF000000"/>
            <rFont val="Tahoma"/>
            <family val="2"/>
          </rPr>
          <t>The default value is zero, but better calibration results are likely to be achieved by adjusting this.</t>
        </r>
      </text>
    </comment>
    <comment ref="A49" authorId="0" shapeId="0" xr:uid="{00000000-0006-0000-0700-00000D000000}">
      <text>
        <r>
          <rPr>
            <sz val="8"/>
            <color rgb="FF000000"/>
            <rFont val="Tahoma"/>
            <family val="2"/>
          </rPr>
          <t xml:space="preserve">This parameter represents the proportion of all mosquitoes that are carrying active and infectious malaria and that may pass this on to humans.
</t>
        </r>
        <r>
          <rPr>
            <sz val="8"/>
            <color rgb="FF000000"/>
            <rFont val="Tahoma"/>
            <family val="2"/>
          </rPr>
          <t>It is necessary to give at least one value to be used in the initialization of the model in the first time step, and any other values if data or estimates are available can be used for comparison with model output.</t>
        </r>
      </text>
    </comment>
    <comment ref="A52" authorId="0" shapeId="0" xr:uid="{00000000-0006-0000-0700-00000E000000}">
      <text>
        <r>
          <rPr>
            <sz val="8"/>
            <color rgb="FF000000"/>
            <rFont val="Tahoma"/>
            <family val="2"/>
          </rPr>
          <t xml:space="preserve">This parameter represents the proportion of all mosquitoes that have contracted malaria after biting an infectious human, but who are not yet infectious themselves.
</t>
        </r>
        <r>
          <rPr>
            <sz val="8"/>
            <color rgb="FF000000"/>
            <rFont val="Tahoma"/>
            <family val="2"/>
          </rPr>
          <t>It is necessary to give at least one value to be used in the initialization of the model in the first time step, and any other values if data or estimates are available can be used for comparison with model output.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800-000001000000}">
      <text>
        <r>
          <rPr>
            <sz val="8"/>
            <color indexed="81"/>
            <rFont val="Tahoma"/>
            <family val="2"/>
          </rPr>
          <t>The number of bednets delivered over the course of the year that are available to each population. Some programs may deliver equally to all populations through mass distribution so this would need to be weighted by population size, while others may be targeted at specific subpopulations such as pregnant women.
This parameter is likely to be targeted by programs.</t>
        </r>
      </text>
    </comment>
    <comment ref="A5" authorId="0" shapeId="0" xr:uid="{00000000-0006-0000-0800-000002000000}">
      <text>
        <r>
          <rPr>
            <sz val="8"/>
            <color indexed="81"/>
            <rFont val="Tahoma"/>
            <family val="2"/>
          </rPr>
          <t>This parameter represents the average functional duration of LLINs after distribution, including loss or deterioration.</t>
        </r>
      </text>
    </comment>
    <comment ref="A9" authorId="0" shapeId="0" xr:uid="{00000000-0006-0000-0800-000003000000}">
      <text>
        <r>
          <rPr>
            <sz val="8"/>
            <color rgb="FF000000"/>
            <rFont val="Tahoma"/>
            <family val="2"/>
          </rPr>
          <t xml:space="preserve">This parameter represents the recommended number of people that can be covered on average by one bednet.
</t>
        </r>
        <r>
          <rPr>
            <sz val="8"/>
            <color rgb="FF000000"/>
            <rFont val="Tahoma"/>
            <family val="2"/>
          </rPr>
          <t xml:space="preserve">
</t>
        </r>
        <r>
          <rPr>
            <sz val="8"/>
            <color rgb="FF000000"/>
            <rFont val="Tahoma"/>
            <family val="2"/>
          </rPr>
          <t xml:space="preserve">WHO recommends 1 LLIN per 2 people at risk for malaria, however due to households with odd numbers of people a valu of 1.8 is typically appropriate to determine the practical coverage and procurement necessary to acieve full coverage.
</t>
        </r>
        <r>
          <rPr>
            <sz val="8"/>
            <color rgb="FF000000"/>
            <rFont val="Tahoma"/>
            <family val="2"/>
          </rPr>
          <t>Source: https://www.who.int/malaria/mpac/mpac-oct2017-erg-universal-coverage-session9-presentation.pdf?ua=1</t>
        </r>
      </text>
    </comment>
    <comment ref="A13" authorId="0" shapeId="0" xr:uid="{00000000-0006-0000-0800-000004000000}">
      <text>
        <r>
          <rPr>
            <sz val="8"/>
            <color indexed="81"/>
            <rFont val="Tahoma"/>
            <family val="2"/>
          </rPr>
          <t>At least one value is necessary for this parameter in order to initialize the model in the first time step, subsequent values will not be used by the model, but may be compared with model output for calibration purposes.</t>
        </r>
      </text>
    </comment>
    <comment ref="A17" authorId="0" shapeId="0" xr:uid="{00000000-0006-0000-0800-000005000000}">
      <text>
        <r>
          <rPr>
            <sz val="8"/>
            <color indexed="81"/>
            <rFont val="Tahoma"/>
            <family val="2"/>
          </rPr>
          <t>This parameter is not used  as input to the model, but may be useful for comparison with model output for calibration purposes, representing the proportion of each population that had an available bednet to sleep under the previous night.</t>
        </r>
      </text>
    </comment>
    <comment ref="A21" authorId="0" shapeId="0" xr:uid="{00000000-0006-0000-0800-000006000000}">
      <text>
        <r>
          <rPr>
            <sz val="8"/>
            <color indexed="81"/>
            <rFont val="Tahoma"/>
            <family val="2"/>
          </rPr>
          <t>This parameter should represent the utilization of bednets for those who have them available.</t>
        </r>
      </text>
    </comment>
    <comment ref="A25" authorId="0" shapeId="0" xr:uid="{00000000-0006-0000-0800-000007000000}">
      <text>
        <r>
          <rPr>
            <sz val="8"/>
            <color indexed="81"/>
            <rFont val="Tahoma"/>
            <family val="2"/>
          </rPr>
          <t>This parameter is used to determine an adjusted effective mosquito population, while assuming that the mosquitoes that are able to bite humans continue to do so at the regular rate.
This is interpreted as a multiplier to the biting rate in humans.</t>
        </r>
      </text>
    </comment>
    <comment ref="A28" authorId="0" shapeId="0" xr:uid="{00000000-0006-0000-0800-000008000000}">
      <text>
        <r>
          <rPr>
            <sz val="8"/>
            <color indexed="81"/>
            <rFont val="Tahoma"/>
            <family val="2"/>
          </rPr>
          <t>This parameter is used to adjust the daily probability that a mosquito dies, among mosquitoes who feed on humans.
0 = No impact on the mortality of mosquitoes
1 = Mosquitoes in places covered by IRS die immediately
Default value = 0.19: Treatments of LLINs kill 41% of the 46% of mosquitoes not repelled that land on the net:
Walker PG, Griffin JT, Ferguson NM, Ghani AC: Estimating the most efficient allocation of interventions to achieve reductions in Plasmodium falciparum malaria burden and transmission in Africa: a modelling study. The Lancet Global Health 2016.
Griffin JT, Hollingsworth TD, Okell LC, Churcher TS, White M, Hinsley W, Bousema T, Drakeley CJ, Ferguson NM, Basáñez M-G: Reducing Plasmodium falciparum malaria transmission in Africa: a model-based evaluation of intervention strategies. PLoS Med 2010, 7(8):e1000324.</t>
        </r>
      </text>
    </comment>
    <comment ref="A31" authorId="0" shapeId="0" xr:uid="{00000000-0006-0000-0800-000009000000}">
      <text>
        <r>
          <rPr>
            <sz val="8"/>
            <color indexed="81"/>
            <rFont val="Tahoma"/>
            <family val="2"/>
          </rPr>
          <t>The proportion of households targeted by indoor residual spraying programs each year.
This parameter is likely to be targeted by programs.</t>
        </r>
      </text>
    </comment>
    <comment ref="A35" authorId="0" shapeId="0" xr:uid="{00000000-0006-0000-0800-00000A000000}">
      <text>
        <r>
          <rPr>
            <sz val="8"/>
            <color rgb="FF000000"/>
            <rFont val="Tahoma"/>
            <family val="2"/>
          </rPr>
          <t>This parameter represents the average functional duration of IRS coverage, typically due to insecticides becoming ineffective over time but also factoring in any loss due to e.g. deliberate interior repainting of houses.</t>
        </r>
      </text>
    </comment>
    <comment ref="A39" authorId="0" shapeId="0" xr:uid="{00000000-0006-0000-0800-00000B000000}">
      <text>
        <r>
          <rPr>
            <sz val="8"/>
            <color rgb="FF000000"/>
            <rFont val="Tahoma"/>
            <family val="2"/>
          </rPr>
          <t xml:space="preserve">At least one value is necessary for this parameter in order to initialize the model in the first time step, subsequent values will not be used by the model, but may be compared with model output for calibration purposes.
</t>
        </r>
        <r>
          <rPr>
            <sz val="8"/>
            <color rgb="FF000000"/>
            <rFont val="Tahoma"/>
            <family val="2"/>
          </rPr>
          <t>This represents the proportion of houses actually covered at any given time by IRS taking into account how recently they were sprayed and the effective duration of spraying.</t>
        </r>
      </text>
    </comment>
    <comment ref="A43" authorId="0" shapeId="0" xr:uid="{00000000-0006-0000-0800-00000C000000}">
      <text>
        <r>
          <rPr>
            <sz val="8"/>
            <color indexed="81"/>
            <rFont val="Tahoma"/>
            <family val="2"/>
          </rPr>
          <t>This parameter is used to determine an adjusted effective mosquito population given that some mosquitoes who would otherwise be biting humans die before doing so, while assuming that the mosquitoes that are able to bite humans continue to do so at the regular rate.
This is interpreted as a multiplier to the biting rate in humans.</t>
        </r>
      </text>
    </comment>
    <comment ref="A46" authorId="0" shapeId="0" xr:uid="{00000000-0006-0000-0800-00000D000000}">
      <text>
        <r>
          <rPr>
            <sz val="8"/>
            <color indexed="81"/>
            <rFont val="Tahoma"/>
            <family val="2"/>
          </rPr>
          <t>This parameter is used to adjust the daily probability that a mosquito dies, among mosquitoes who feed on humans.
0 = No impact on the mortality of mosquitoes
1 = Mosquitoes in places covered by IRS die immediately
Default value = 0.56: IRS kills 80% of the 70% of mosquitoes not repelled:
Walker PG, Griffin JT, Ferguson NM, Ghani AC: Estimating the most efficient allocation of interventions to achieve reductions in Plasmodium falciparum malaria burden and transmission in Africa: a modelling study. The Lancet Global Health 2016.
Griffin JT, Hollingsworth TD, Okell LC, Churcher TS, White M, Hinsley W, Bousema T, Drakeley CJ, Ferguson NM, Basáñez M-G: Reducing Plasmodium falciparum malaria transmission in Africa: a model-based evaluation of intervention strategies. PLoS Med 2010, 7(8):e1000324.</t>
        </r>
      </text>
    </comment>
    <comment ref="A49" authorId="0" shapeId="0" xr:uid="{00000000-0006-0000-0800-00000E000000}">
      <text>
        <r>
          <rPr>
            <sz val="8"/>
            <color indexed="81"/>
            <rFont val="Tahoma"/>
            <family val="2"/>
          </rPr>
          <t>This parameter is used to represent any other programmatic impact directly on the mosquito population size, such as larviciding.
The value entered here will be used as a proportion scaling factor influencing the frequency of biting in mosquito populations</t>
        </r>
      </text>
    </comment>
    <comment ref="A52" authorId="0" shapeId="0" xr:uid="{00000000-0006-0000-0800-00000F000000}">
      <text>
        <r>
          <rPr>
            <sz val="8"/>
            <color indexed="81"/>
            <rFont val="Tahoma"/>
            <family val="2"/>
          </rPr>
          <t>This parameter represents the proportion of LLINs that are exchanged with other populations from this population (outgoing) - this could be higher than 1 e.g. for pregnant women it might be =12/9
The populations that receive the LLINs are defined in the interaction matrix for net_tfer</t>
        </r>
      </text>
    </comment>
    <comment ref="A56" authorId="0" shapeId="0" xr:uid="{00000000-0006-0000-0800-000010000000}">
      <text>
        <r>
          <rPr>
            <sz val="8"/>
            <color indexed="81"/>
            <rFont val="Tahoma"/>
            <family val="2"/>
          </rPr>
          <t>This parameter may be calibrated historically based on programs that have been implemented that will reduce the probability that a human becomes infected with malaria such as vaccines, and will be influenced directly by programs.</t>
        </r>
      </text>
    </comment>
  </commentList>
</comments>
</file>

<file path=xl/sharedStrings.xml><?xml version="1.0" encoding="utf-8"?>
<sst xmlns="http://schemas.openxmlformats.org/spreadsheetml/2006/main" count="807" uniqueCount="155">
  <si>
    <t>Abbreviation</t>
  </si>
  <si>
    <t>Full Name</t>
  </si>
  <si>
    <t>Population type</t>
  </si>
  <si>
    <t>M 15+</t>
  </si>
  <si>
    <t>Males 18+ years</t>
  </si>
  <si>
    <t>hum</t>
  </si>
  <si>
    <t>Gen</t>
  </si>
  <si>
    <t>Rest of the population</t>
  </si>
  <si>
    <t>A. Funestus</t>
  </si>
  <si>
    <t>Anopheles funestus</t>
  </si>
  <si>
    <t>mos</t>
  </si>
  <si>
    <t>Human population size</t>
  </si>
  <si>
    <t>Units</t>
  </si>
  <si>
    <t>Uncertainty</t>
  </si>
  <si>
    <t>Number</t>
  </si>
  <si>
    <t>Annual number of births
Nombre annuel de naissances</t>
  </si>
  <si>
    <t>Constant</t>
  </si>
  <si>
    <t>Number (per year)</t>
  </si>
  <si>
    <t>OR</t>
  </si>
  <si>
    <t>Annual probability of non-malaria-related death
Probabilité annuelle de décès non imputable au paludisme</t>
  </si>
  <si>
    <t>Probability (per year)</t>
  </si>
  <si>
    <t>Developing malaria-like symptoms per person per year
Développement de symptômes ressemblant au paludisme par personne et par an</t>
  </si>
  <si>
    <t>Human infectious prevalence</t>
  </si>
  <si>
    <t>Fraction</t>
  </si>
  <si>
    <t>Human active prevalence</t>
  </si>
  <si>
    <t>Human latent prevalence (e.g. vivax)</t>
  </si>
  <si>
    <t>Human malaria-like symptoms prevalence</t>
  </si>
  <si>
    <t>Human incident cases - best
TBD</t>
  </si>
  <si>
    <t>Human incident cases - low
TBD</t>
  </si>
  <si>
    <t>Human incident cases - high
TBD</t>
  </si>
  <si>
    <t>Human incidence (cases per person)
Incidence humaine (cas par personne)</t>
  </si>
  <si>
    <t>Human incidence (diagnosed cases per person)
TBD</t>
  </si>
  <si>
    <t>Proportion of infection to exposed stage (remainder to latent e.g. vivax)
Proportion d'infection au stade exposé (le reste à latent, par exemple vivax)</t>
  </si>
  <si>
    <t>Proportion</t>
  </si>
  <si>
    <t>Proportion of new malaria cases that are asymptomatic
Proportion de nouveaux cas de paludisme asymptomatiques</t>
  </si>
  <si>
    <t>Proportion of new malaria cases that are severe
Proportion de nouveaux cas de paludisme graves</t>
  </si>
  <si>
    <t>Proportion of people who die if uncomplicated malaria is left untreated
Proportion du mortalité si le paludisme simple n'est pas traité</t>
  </si>
  <si>
    <t>Proportion of people who die if severe malaria is left untreated
Proportion du mortalité si le paludisme grave n'est pas traité</t>
  </si>
  <si>
    <t>Proportion of incompletely clearing the parasite after naturally recovering (vivax)
Proportion de clairance incomplète du parasite après sa guérison naturelle (vivax)</t>
  </si>
  <si>
    <t>Incident cases per month (highest diagnosed in peak season)
Nombre de cas d’incidents par mois (maximum en haute saison)</t>
  </si>
  <si>
    <t>Number (per month)</t>
  </si>
  <si>
    <t>Incident cases per month (lowest diagnosed in low season)
Nombre d'incidents par mois (le plus bas hors saison)</t>
  </si>
  <si>
    <t>Malaria-related deaths - best
TBD</t>
  </si>
  <si>
    <t>Malaria-related deaths - low
TBD</t>
  </si>
  <si>
    <t>Malaria-related deaths - high
TBD</t>
  </si>
  <si>
    <t>Malaria-related deaths (confirmed during treatment)
TBD</t>
  </si>
  <si>
    <t>Malaria test positivity
Taux de positivité aux tests de paludisme</t>
  </si>
  <si>
    <t>N.A.</t>
  </si>
  <si>
    <t>Number of people with malaria-like symptoms screened for treatment (annual)
Nombre de personnes présentant des symptômes similaires à ceux du paludisme et soumises à un dépistage</t>
  </si>
  <si>
    <t>Proportion eligible for treatment if screened and tested when susceptible
Proportion éligible au traitement si dépistée et testée lorsqu'elle sont susceptible</t>
  </si>
  <si>
    <t>Proportion eligible for treatment if screened and tested when in latent stage
Proportion éligible au traitement si dépistée et testée à l'état latent</t>
  </si>
  <si>
    <t>Proportion eligible for treatment if screened and tested when having uncomplicated malaria
Proportion éligible au traitement si dépistée et testée avec le paludisme simple</t>
  </si>
  <si>
    <t>Proportion eligible for treatment if screened and tested when having severe malaria
Proportion éligible au traitement si dépistage et test de dépistage du paludisme grave</t>
  </si>
  <si>
    <t>Proportion eligible for treatment if screened and tested when having asymptomatic malaria
Proportion éligible au traitement si dépistage et testée avec le paludisme asymptomatique</t>
  </si>
  <si>
    <t>Number of treatments for uncomplicated malaria
Nombre de traitements pour le paludisme simple</t>
  </si>
  <si>
    <t>Number of treatments for severe malaria
Nombre de traitements pour le paludisme grave</t>
  </si>
  <si>
    <t>Proportion of people who die during treatment of uncomplicated malaria
Proportion de personnes décédées pendant le traitement du paludisme simple</t>
  </si>
  <si>
    <t>Proportion of people who die during treatment of severe malaria
Proportion de personnes décédées pendant le traitement du paludisme grave</t>
  </si>
  <si>
    <t>Proportion of treatments successfully completed (among those that do not result in death)
Proportion de traitements réussis (parmi ceux qui n’entraînent pas de morts)</t>
  </si>
  <si>
    <t>Proportion of successfully completed treatments not clearing hypnozoids
Proportion de traitements achevés avec succès qui n'élimine pas les hypnozoïdes</t>
  </si>
  <si>
    <t>Average age [years]
Âge moyen [ans]</t>
  </si>
  <si>
    <t>Life expectancy [years]
Espérance de vie [années]</t>
  </si>
  <si>
    <t>Disability weight for uncomplicated malaria
Poids d'invalidité pour paludisme simple</t>
  </si>
  <si>
    <t>Disability weight for severe malaria
Poids d'invalidité pour paludisme grave</t>
  </si>
  <si>
    <t>Relative population infection susceptibility
TBD</t>
  </si>
  <si>
    <t>Mosquito population seasonality
TBD</t>
  </si>
  <si>
    <t>Malaria-like symptoms seasonality
TBD</t>
  </si>
  <si>
    <t>Peak month for malaria (Jan = 1, Dec = 12)
TBD</t>
  </si>
  <si>
    <t>Daily probability of testing for people with malaria-like symptoms
TBD</t>
  </si>
  <si>
    <t>Probability (per day)</t>
  </si>
  <si>
    <t>Daily probability of testing for people with severe malaria-like symptoms
TBD</t>
  </si>
  <si>
    <t>Duration (days)</t>
  </si>
  <si>
    <t>Minimal mosquito incubation period
Période d'incubation minimale des moustiques</t>
  </si>
  <si>
    <t>Mosquito life expectancy in the absence of programs
Espérance de vie des moustiques en absence des programmes</t>
  </si>
  <si>
    <t>Transmission probability to humans
Probabilité de transmission aux humaines</t>
  </si>
  <si>
    <t>Transmission probability to mosquitoes
Probabilité de transmission aux moustiques</t>
  </si>
  <si>
    <t>Bites per mosquito per day in the absence of programs
Piqûres par moustique par jour en absence des programme</t>
  </si>
  <si>
    <t>Average duration of malaria-like symptoms
Durée moyenne des symptômes ressemblant au paludisme</t>
  </si>
  <si>
    <t>Incubation period in days
Période d'incubation en jours</t>
  </si>
  <si>
    <t>Duration of latent period in weeks
Durée du période de latence en semaines</t>
  </si>
  <si>
    <t>Duration (weeks)</t>
  </si>
  <si>
    <t>Days to naturally recover
Nombres de jours pour récupérer naturellement</t>
  </si>
  <si>
    <t>Duration of malaria treatment
TBD</t>
  </si>
  <si>
    <t>Average duration of parasites + antibodies after natural recovery
TBD</t>
  </si>
  <si>
    <t>Duration of post-treatment immunity in days
Durée de l'immunité post-traitement en jours</t>
  </si>
  <si>
    <t>Susceptible, malaria-like symptoms</t>
  </si>
  <si>
    <t>Exposed</t>
  </si>
  <si>
    <t>Latent</t>
  </si>
  <si>
    <t>Latent, malaria-like symptoms</t>
  </si>
  <si>
    <t>Severe malaria</t>
  </si>
  <si>
    <t>Asymptomatic malaria / natural resistance</t>
  </si>
  <si>
    <t>Asymptomatic malaria / natural resistance with malaria-like symptoms</t>
  </si>
  <si>
    <t>Susceptible eligible for treatment</t>
  </si>
  <si>
    <t>Latent eligible for treatment</t>
  </si>
  <si>
    <t>Uncomplicated malaria eligible for treatment</t>
  </si>
  <si>
    <t>Severe malaria eligible for treatment</t>
  </si>
  <si>
    <t>Asymptomatic malaria eligible for treatment</t>
  </si>
  <si>
    <t>Mosquito infectious proportion
TBD</t>
  </si>
  <si>
    <t>Mosquito exposed proportion
TBD</t>
  </si>
  <si>
    <t>Proportion of the population receiving a new LLINs or other bednet per year
TBD</t>
  </si>
  <si>
    <t>Average lifespan of LLINs
TBD</t>
  </si>
  <si>
    <t>Duration (years)</t>
  </si>
  <si>
    <t>Number of people covered by one LLIN
TBD</t>
  </si>
  <si>
    <t>Number of LLINs available
TBD</t>
  </si>
  <si>
    <t>LLIN coverage
TBD</t>
  </si>
  <si>
    <t>LLIN utilization
TBD</t>
  </si>
  <si>
    <t>Impact of LLINs on the biting rate of mosquitoes
TBD</t>
  </si>
  <si>
    <t>Impact of LLINs on the mortality rate of mosquitoes
TBD</t>
  </si>
  <si>
    <t>Proportion of houses sprayed with IRS per year
TBD</t>
  </si>
  <si>
    <t>Average lifespan of IRS
TBD</t>
  </si>
  <si>
    <t>Impact of IRS on the biting rate of mosquitoes
TBD</t>
  </si>
  <si>
    <t>Impact of IRS on the mortality rate of mosquitoes
TBD</t>
  </si>
  <si>
    <t>Impact of other programs on the overall mosquito population size
TBD</t>
  </si>
  <si>
    <t>Proportion of LLINs exchanged with other populations (outgoing)
TBD</t>
  </si>
  <si>
    <t>Programmatic impact on force of infection
Impact programmatique sur la force d'infection</t>
  </si>
  <si>
    <t>From population type</t>
  </si>
  <si>
    <t>To population type</t>
  </si>
  <si>
    <t>hb_wgt</t>
  </si>
  <si>
    <t>Mosquito biting weightings (to human)</t>
  </si>
  <si>
    <t>Y</t>
  </si>
  <si>
    <t>mb_wgt</t>
  </si>
  <si>
    <t>Mosquito biting weightings (to mosquito)</t>
  </si>
  <si>
    <t>net_tfer</t>
  </si>
  <si>
    <t>Exchange of LLINs between human populations</t>
  </si>
  <si>
    <t>age</t>
  </si>
  <si>
    <t>Aging</t>
  </si>
  <si>
    <t>N</t>
  </si>
  <si>
    <t>Proportion of the population covered by IRS
TBD</t>
  </si>
  <si>
    <t>Malaria-related deaths per 100K
TBD</t>
  </si>
  <si>
    <t>Number (Per Year)</t>
  </si>
  <si>
    <t>Maximal mosquito incubation period
Période d'incubation maximale des moustiques</t>
  </si>
  <si>
    <t>From data provided by CNM, summarised in "pro_rated_aggregated_data_Pursat", rows 7 &amp; 8</t>
  </si>
  <si>
    <t>Higher than 0.95 crashes the script due to negative other populations</t>
  </si>
  <si>
    <t>Number of positive tests are all assumed to have been treated -- this isn't used, in Calibration and seasonility daily probability is used</t>
  </si>
  <si>
    <t>Also not used, see Calibration and seansality daily probability</t>
  </si>
  <si>
    <r>
      <t>\\</t>
    </r>
    <r>
      <rPr>
        <sz val="9"/>
        <color rgb="FF6A8759"/>
        <rFont val="Menlo"/>
        <family val="2"/>
      </rPr>
      <t>cite{White_modelling_2014} estimate 1/76 days. Lower limit of ~3 weeks</t>
    </r>
  </si>
  <si>
    <t>Made up</t>
  </si>
  <si>
    <t>made up</t>
  </si>
  <si>
    <t>30-60 days in Madagascar</t>
  </si>
  <si>
    <t>default 14 days</t>
  </si>
  <si>
    <t>0.04 in Madagascar</t>
  </si>
  <si>
    <t>birth rate from `cambodia_populations.xlsx`:`Gen no. births` sheet, which multimplies the estimated birth rate times population</t>
  </si>
  <si>
    <t xml:space="preserve">from `cambodia_populations.xlsx:M 15+ no. transfers` </t>
  </si>
  <si>
    <t>from `cambodia_populations.xlsx: M 15+ estimates`</t>
  </si>
  <si>
    <t>from `cambodia_populations.xlsx: Gen estimates`</t>
  </si>
  <si>
    <t>pro rated number of tests from `pro_rated_aggregated_data_Pailin.csv` rolws 47-48, divided by populations in Demographics sheet</t>
  </si>
  <si>
    <t>Starting guess was the `Pv incidence` from `pro_rated_aggregated_data_Pailin.csv` rows 7-8, divided by population in Demographics tab</t>
  </si>
  <si>
    <t>`Pv incidence` from `pro_rated_aggregated_data_Pailin.csv` rows 7-8, divided by population in Demographics tab</t>
  </si>
  <si>
    <t>From `Pv incidence` rows 7, 8, of `pro_rated_aggregated_data_Pailin.csv`</t>
  </si>
  <si>
    <t>from Rows 35-36 of `pro_rated_aggregated_data_Pailin.xlsx`</t>
  </si>
  <si>
    <t>Assuming everyone has to go through the standard exposed-&gt;blood stage progression before potentially reaching latent</t>
  </si>
  <si>
    <t>Made up -- but coming from definition that dying from malaria makes it not "uncomplicated" by definition</t>
  </si>
  <si>
    <t>Made up - but coming from definition that "severe" malaria left untreated is a bad idea</t>
  </si>
  <si>
    <t>Based on ~4 hypnozoites per new bite</t>
  </si>
  <si>
    <t>From rows 47-48 of `pro_rate_aggregated_data_Pailin.csv`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</si>
</sst>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9"/>
      <color rgb="FFCC7832"/>
      <name val="Menlo"/>
      <family val="2"/>
    </font>
    <font>
      <sz val="9"/>
      <color rgb="FF6A8759"/>
      <name val="Menlo"/>
      <family val="2"/>
    </font>
  </fonts>
  <fills count="4">
    <fill>
      <patternFill patternType="none"/>
    </fill>
    <fill>
      <patternFill patternType="gray125"/>
    </fill>
    <fill>
      <patternFill patternType="solid">
        <fgColor rgb="FF98E0FA"/>
        <bgColor indexed="64"/>
      </patternFill>
    </fill>
    <fill>
      <patternFill patternType="solid">
        <fgColor rgb="FFEEEEEE"/>
        <bgColor indexed="64"/>
      </patternFill>
    </fill>
  </fills>
  <borders count="5">
    <border>
      <left/>
      <right/>
      <top/>
      <bottom/>
      <diagonal/>
    </border>
    <border>
      <left style="thin">
        <color rgb="FFFFFFFF"/>
      </left>
      <right style="thin">
        <color rgb="FFFFFFFF"/>
      </right>
      <top style="thin">
        <color rgb="FFFFFFFF"/>
      </top>
      <bottom style="thin">
        <color rgb="FFFFFFFF"/>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bottom/>
      <diagonal/>
    </border>
    <border>
      <left style="thin">
        <color rgb="FFFFFFFF"/>
      </left>
      <right style="thin">
        <color rgb="FFFFFFFF"/>
      </right>
      <top/>
      <bottom/>
      <diagonal/>
    </border>
  </borders>
  <cellStyleXfs count="1">
    <xf numFmtId="0" fontId="0" fillId="0" borderId="0"/>
  </cellStyleXfs>
  <cellXfs count="11">
    <xf numFmtId="0" fontId="0" fillId="0" borderId="0" xfId="0"/>
    <xf numFmtId="0" fontId="2" fillId="0" borderId="0" xfId="0" applyFont="1" applyAlignment="1">
      <alignment horizontal="center"/>
    </xf>
    <xf numFmtId="0" fontId="0" fillId="2" borderId="1" xfId="0" applyFill="1" applyBorder="1" applyProtection="1">
      <protection locked="0"/>
    </xf>
    <xf numFmtId="0" fontId="0" fillId="3" borderId="2" xfId="0" applyFill="1" applyBorder="1"/>
    <xf numFmtId="0" fontId="0" fillId="0" borderId="0" xfId="0" applyAlignment="1">
      <alignment horizontal="center"/>
    </xf>
    <xf numFmtId="0" fontId="0" fillId="2" borderId="1" xfId="0" applyFill="1" applyBorder="1" applyAlignment="1" applyProtection="1">
      <alignment horizontal="center"/>
      <protection locked="0"/>
    </xf>
    <xf numFmtId="0" fontId="2" fillId="0" borderId="0" xfId="0" applyFont="1" applyAlignment="1">
      <alignment horizontal="center" wrapText="1"/>
    </xf>
    <xf numFmtId="0" fontId="0" fillId="0" borderId="0" xfId="0" applyAlignment="1">
      <alignment wrapText="1"/>
    </xf>
    <xf numFmtId="0" fontId="0" fillId="3" borderId="3" xfId="0" applyFill="1" applyBorder="1"/>
    <xf numFmtId="0" fontId="4" fillId="0" borderId="0" xfId="0" applyFont="1"/>
    <xf numFmtId="0" fontId="0" fillId="2" borderId="4" xfId="0" applyFill="1" applyBorder="1" applyProtection="1">
      <protection locked="0"/>
    </xf>
  </cellXfs>
  <cellStyles count="1">
    <cellStyle name="Normal" xfId="0" builtinId="0"/>
  </cellStyles>
  <dxfs count="278">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98E0FA"/>
        </patternFill>
      </fill>
    </dxf>
    <dxf>
      <fill>
        <patternFill>
          <bgColor rgb="FFFFA500"/>
        </patternFill>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fill>
    </dxf>
    <dxf>
      <fill>
        <patternFill patternType="lightUp">
          <bgColor rgb="FFFF0000"/>
        </patternFill>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ihickson/repos/comixing-malaria/data/Cambodia-Pengby/pro_rated_aggregated_data_Pailin.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_rated_aggregated_data_Paili"/>
    </sheetNames>
    <sheetDataSet>
      <sheetData sheetId="0">
        <row r="7">
          <cell r="B7">
            <v>651</v>
          </cell>
        </row>
        <row r="47">
          <cell r="B47">
            <v>2896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C4"/>
  <sheetViews>
    <sheetView workbookViewId="0"/>
  </sheetViews>
  <sheetFormatPr baseColWidth="10" defaultColWidth="8.83203125" defaultRowHeight="15" x14ac:dyDescent="0.2"/>
  <cols>
    <col min="1" max="1" width="14.83203125" customWidth="1"/>
    <col min="2" max="2" width="25.83203125" customWidth="1"/>
    <col min="3" max="3" width="18.33203125" customWidth="1"/>
  </cols>
  <sheetData>
    <row r="1" spans="1:3" x14ac:dyDescent="0.2">
      <c r="A1" s="1" t="s">
        <v>0</v>
      </c>
      <c r="B1" s="1" t="s">
        <v>1</v>
      </c>
      <c r="C1" s="1" t="s">
        <v>2</v>
      </c>
    </row>
    <row r="2" spans="1:3" x14ac:dyDescent="0.2">
      <c r="A2" s="2" t="s">
        <v>3</v>
      </c>
      <c r="B2" s="2" t="s">
        <v>4</v>
      </c>
      <c r="C2" s="3" t="s">
        <v>5</v>
      </c>
    </row>
    <row r="3" spans="1:3" x14ac:dyDescent="0.2">
      <c r="A3" s="2" t="s">
        <v>6</v>
      </c>
      <c r="B3" s="2" t="s">
        <v>7</v>
      </c>
      <c r="C3" s="3" t="s">
        <v>5</v>
      </c>
    </row>
    <row r="4" spans="1:3" x14ac:dyDescent="0.2">
      <c r="A4" s="2" t="s">
        <v>8</v>
      </c>
      <c r="B4" s="2" t="s">
        <v>9</v>
      </c>
      <c r="C4" s="3" t="s">
        <v>10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808080"/>
  </sheetPr>
  <dimension ref="A1:O33"/>
  <sheetViews>
    <sheetView topLeftCell="A4" workbookViewId="0"/>
  </sheetViews>
  <sheetFormatPr baseColWidth="10" defaultColWidth="8.83203125" defaultRowHeight="15" x14ac:dyDescent="0.2"/>
  <cols>
    <col min="1" max="1" width="14.83203125" customWidth="1"/>
    <col min="2" max="2" width="49" customWidth="1"/>
    <col min="3" max="3" width="23.6640625" customWidth="1"/>
    <col min="4" max="4" width="21.5" customWidth="1"/>
    <col min="5" max="5" width="13.83203125" customWidth="1"/>
    <col min="6" max="6" width="10.5" customWidth="1"/>
    <col min="7" max="7" width="3.83203125" customWidth="1"/>
    <col min="8" max="15" width="9.5" customWidth="1"/>
  </cols>
  <sheetData>
    <row r="1" spans="1:15" x14ac:dyDescent="0.2">
      <c r="A1" s="1" t="s">
        <v>0</v>
      </c>
      <c r="B1" s="1" t="s">
        <v>1</v>
      </c>
      <c r="C1" s="1" t="s">
        <v>115</v>
      </c>
      <c r="D1" s="1" t="s">
        <v>116</v>
      </c>
    </row>
    <row r="2" spans="1:15" x14ac:dyDescent="0.2">
      <c r="A2" t="s">
        <v>117</v>
      </c>
      <c r="B2" t="s">
        <v>118</v>
      </c>
      <c r="C2" t="s">
        <v>10</v>
      </c>
      <c r="D2" t="s">
        <v>5</v>
      </c>
    </row>
    <row r="4" spans="1:15" x14ac:dyDescent="0.2">
      <c r="B4" s="1" t="str">
        <f>'Population Definitions'!$A$2</f>
        <v>M 15+</v>
      </c>
      <c r="C4" s="1" t="str">
        <f>'Population Definitions'!$A$3</f>
        <v>Gen</v>
      </c>
    </row>
    <row r="5" spans="1:15" x14ac:dyDescent="0.2">
      <c r="A5" s="1" t="str">
        <f>'Population Definitions'!$A$4</f>
        <v>A. Funestus</v>
      </c>
      <c r="B5" s="5" t="s">
        <v>119</v>
      </c>
      <c r="C5" s="5" t="s">
        <v>119</v>
      </c>
    </row>
    <row r="7" spans="1:15" x14ac:dyDescent="0.2">
      <c r="A7" s="1"/>
      <c r="B7" s="1"/>
      <c r="C7" s="1"/>
      <c r="D7" s="1" t="s">
        <v>12</v>
      </c>
      <c r="E7" s="1" t="s">
        <v>13</v>
      </c>
      <c r="F7" s="1" t="s">
        <v>16</v>
      </c>
      <c r="G7" s="1"/>
      <c r="H7" s="1">
        <v>2011</v>
      </c>
      <c r="I7" s="1">
        <v>2012</v>
      </c>
      <c r="J7" s="1">
        <v>2013</v>
      </c>
      <c r="K7" s="1">
        <v>2014</v>
      </c>
      <c r="L7" s="1">
        <v>2015</v>
      </c>
      <c r="M7" s="1">
        <v>2016</v>
      </c>
      <c r="N7" s="1">
        <v>2017</v>
      </c>
      <c r="O7" s="1">
        <v>2018</v>
      </c>
    </row>
    <row r="8" spans="1:15" x14ac:dyDescent="0.2">
      <c r="A8" s="1" t="str">
        <f>IF($B$5="Y",'Population Definitions'!$A$4,"...")</f>
        <v>A. Funestus</v>
      </c>
      <c r="B8" s="4" t="str">
        <f>IF($B$5="Y","---&gt;","...")</f>
        <v>---&gt;</v>
      </c>
      <c r="C8" s="1" t="str">
        <f>IF($B$5="Y",'Population Definitions'!$A$2,"...")</f>
        <v>M 15+</v>
      </c>
      <c r="D8" s="3" t="s">
        <v>47</v>
      </c>
      <c r="E8" s="3"/>
      <c r="F8" s="3">
        <v>1</v>
      </c>
      <c r="G8" s="4" t="str">
        <f>IF($B$5="Y","OR","...")</f>
        <v>OR</v>
      </c>
      <c r="H8" s="3"/>
      <c r="I8" s="3"/>
      <c r="J8" s="3"/>
      <c r="K8" s="3"/>
      <c r="L8" s="3"/>
      <c r="M8" s="3"/>
      <c r="N8" s="3"/>
      <c r="O8" s="3"/>
    </row>
    <row r="9" spans="1:15" x14ac:dyDescent="0.2">
      <c r="A9" s="1" t="str">
        <f>IF($C$5="Y",'Population Definitions'!$A$4,"...")</f>
        <v>A. Funestus</v>
      </c>
      <c r="B9" s="4" t="str">
        <f>IF($C$5="Y","---&gt;","...")</f>
        <v>---&gt;</v>
      </c>
      <c r="C9" s="1" t="str">
        <f>IF($C$5="Y",'Population Definitions'!$A$3,"...")</f>
        <v>Gen</v>
      </c>
      <c r="D9" s="3" t="s">
        <v>47</v>
      </c>
      <c r="E9" s="3"/>
      <c r="F9" s="3">
        <v>1</v>
      </c>
      <c r="G9" s="4" t="str">
        <f>IF($C$5="Y","OR","...")</f>
        <v>OR</v>
      </c>
      <c r="H9" s="3"/>
      <c r="I9" s="3"/>
      <c r="J9" s="3"/>
      <c r="K9" s="3"/>
      <c r="L9" s="3"/>
      <c r="M9" s="3"/>
      <c r="N9" s="3"/>
      <c r="O9" s="3"/>
    </row>
    <row r="11" spans="1:15" x14ac:dyDescent="0.2">
      <c r="A11" s="1" t="s">
        <v>0</v>
      </c>
      <c r="B11" s="1" t="s">
        <v>1</v>
      </c>
      <c r="C11" s="1" t="s">
        <v>115</v>
      </c>
      <c r="D11" s="1" t="s">
        <v>116</v>
      </c>
    </row>
    <row r="12" spans="1:15" x14ac:dyDescent="0.2">
      <c r="A12" t="s">
        <v>120</v>
      </c>
      <c r="B12" t="s">
        <v>121</v>
      </c>
      <c r="C12" t="s">
        <v>5</v>
      </c>
      <c r="D12" t="s">
        <v>10</v>
      </c>
    </row>
    <row r="14" spans="1:15" x14ac:dyDescent="0.2">
      <c r="B14" s="1" t="str">
        <f>'Population Definitions'!$A$4</f>
        <v>A. Funestus</v>
      </c>
    </row>
    <row r="15" spans="1:15" x14ac:dyDescent="0.2">
      <c r="A15" s="1" t="str">
        <f>'Population Definitions'!$A$2</f>
        <v>M 15+</v>
      </c>
      <c r="B15" s="5" t="s">
        <v>119</v>
      </c>
    </row>
    <row r="16" spans="1:15" x14ac:dyDescent="0.2">
      <c r="A16" s="1" t="str">
        <f>'Population Definitions'!$A$3</f>
        <v>Gen</v>
      </c>
      <c r="B16" s="5" t="s">
        <v>119</v>
      </c>
    </row>
    <row r="18" spans="1:15" x14ac:dyDescent="0.2">
      <c r="A18" s="1"/>
      <c r="B18" s="1"/>
      <c r="C18" s="1"/>
      <c r="D18" s="1" t="s">
        <v>12</v>
      </c>
      <c r="E18" s="1" t="s">
        <v>13</v>
      </c>
      <c r="F18" s="1" t="s">
        <v>16</v>
      </c>
      <c r="G18" s="1"/>
      <c r="H18" s="1">
        <v>2011</v>
      </c>
      <c r="I18" s="1">
        <v>2012</v>
      </c>
      <c r="J18" s="1">
        <v>2013</v>
      </c>
      <c r="K18" s="1">
        <v>2014</v>
      </c>
      <c r="L18" s="1">
        <v>2015</v>
      </c>
      <c r="M18" s="1">
        <v>2016</v>
      </c>
      <c r="N18" s="1">
        <v>2017</v>
      </c>
      <c r="O18" s="1">
        <v>2018</v>
      </c>
    </row>
    <row r="19" spans="1:15" x14ac:dyDescent="0.2">
      <c r="A19" s="1" t="str">
        <f>IF($B$15="Y",'Population Definitions'!$A$2,"...")</f>
        <v>M 15+</v>
      </c>
      <c r="B19" s="4" t="str">
        <f>IF($B$15="Y","---&gt;","...")</f>
        <v>---&gt;</v>
      </c>
      <c r="C19" s="1" t="str">
        <f>IF($B$15="Y",'Population Definitions'!$A$4,"...")</f>
        <v>A. Funestus</v>
      </c>
      <c r="D19" s="3" t="s">
        <v>47</v>
      </c>
      <c r="E19" s="3"/>
      <c r="F19" s="3">
        <v>1</v>
      </c>
      <c r="G19" s="4" t="str">
        <f>IF($B$15="Y","OR","...")</f>
        <v>OR</v>
      </c>
      <c r="H19" s="3"/>
      <c r="I19" s="3"/>
      <c r="J19" s="3"/>
      <c r="K19" s="3"/>
      <c r="L19" s="3"/>
      <c r="M19" s="3"/>
      <c r="N19" s="3"/>
      <c r="O19" s="3"/>
    </row>
    <row r="20" spans="1:15" x14ac:dyDescent="0.2">
      <c r="A20" s="1" t="str">
        <f>IF($B$16="Y",'Population Definitions'!$A$3,"...")</f>
        <v>Gen</v>
      </c>
      <c r="B20" s="4" t="str">
        <f>IF($B$16="Y","---&gt;","...")</f>
        <v>---&gt;</v>
      </c>
      <c r="C20" s="1" t="str">
        <f>IF($B$16="Y",'Population Definitions'!$A$4,"...")</f>
        <v>A. Funestus</v>
      </c>
      <c r="D20" s="3" t="s">
        <v>47</v>
      </c>
      <c r="E20" s="3"/>
      <c r="F20" s="3">
        <v>1</v>
      </c>
      <c r="G20" s="4" t="str">
        <f>IF($B$16="Y","OR","...")</f>
        <v>OR</v>
      </c>
      <c r="H20" s="3"/>
      <c r="I20" s="3"/>
      <c r="J20" s="3"/>
      <c r="K20" s="3"/>
      <c r="L20" s="3"/>
      <c r="M20" s="3"/>
      <c r="N20" s="3"/>
      <c r="O20" s="3"/>
    </row>
    <row r="22" spans="1:15" x14ac:dyDescent="0.2">
      <c r="A22" s="1" t="s">
        <v>0</v>
      </c>
      <c r="B22" s="1" t="s">
        <v>1</v>
      </c>
      <c r="C22" s="1" t="s">
        <v>115</v>
      </c>
      <c r="D22" s="1" t="s">
        <v>116</v>
      </c>
    </row>
    <row r="23" spans="1:15" x14ac:dyDescent="0.2">
      <c r="A23" t="s">
        <v>122</v>
      </c>
      <c r="B23" t="s">
        <v>123</v>
      </c>
      <c r="C23" t="s">
        <v>5</v>
      </c>
      <c r="D23" t="s">
        <v>5</v>
      </c>
    </row>
    <row r="25" spans="1:15" x14ac:dyDescent="0.2">
      <c r="B25" s="1" t="str">
        <f>'Population Definitions'!$A$2</f>
        <v>M 15+</v>
      </c>
      <c r="C25" s="1" t="str">
        <f>'Population Definitions'!$A$3</f>
        <v>Gen</v>
      </c>
    </row>
    <row r="26" spans="1:15" x14ac:dyDescent="0.2">
      <c r="A26" s="1" t="str">
        <f>'Population Definitions'!$A$2</f>
        <v>M 15+</v>
      </c>
      <c r="B26" s="5" t="s">
        <v>119</v>
      </c>
      <c r="C26" s="5" t="s">
        <v>119</v>
      </c>
    </row>
    <row r="27" spans="1:15" x14ac:dyDescent="0.2">
      <c r="A27" s="1" t="str">
        <f>'Population Definitions'!$A$3</f>
        <v>Gen</v>
      </c>
      <c r="B27" s="5" t="s">
        <v>119</v>
      </c>
      <c r="C27" s="5" t="s">
        <v>119</v>
      </c>
    </row>
    <row r="29" spans="1:15" x14ac:dyDescent="0.2">
      <c r="A29" s="1"/>
      <c r="B29" s="1"/>
      <c r="C29" s="1"/>
      <c r="D29" s="1" t="s">
        <v>12</v>
      </c>
      <c r="E29" s="1" t="s">
        <v>13</v>
      </c>
      <c r="F29" s="1" t="s">
        <v>16</v>
      </c>
      <c r="G29" s="1"/>
      <c r="H29" s="1">
        <v>2011</v>
      </c>
      <c r="I29" s="1">
        <v>2012</v>
      </c>
      <c r="J29" s="1">
        <v>2013</v>
      </c>
      <c r="K29" s="1">
        <v>2014</v>
      </c>
      <c r="L29" s="1">
        <v>2015</v>
      </c>
      <c r="M29" s="1">
        <v>2016</v>
      </c>
      <c r="N29" s="1">
        <v>2017</v>
      </c>
      <c r="O29" s="1">
        <v>2018</v>
      </c>
    </row>
    <row r="30" spans="1:15" x14ac:dyDescent="0.2">
      <c r="A30" s="1" t="str">
        <f>IF($B$26="Y",'Population Definitions'!$A$2,"...")</f>
        <v>M 15+</v>
      </c>
      <c r="B30" s="4" t="str">
        <f>IF($B$26="Y","---&gt;","...")</f>
        <v>---&gt;</v>
      </c>
      <c r="C30" s="1" t="str">
        <f>IF($B$26="Y",'Population Definitions'!$A$2,"...")</f>
        <v>M 15+</v>
      </c>
      <c r="D30" s="3" t="s">
        <v>47</v>
      </c>
      <c r="E30" s="3"/>
      <c r="F30" s="3">
        <v>1</v>
      </c>
      <c r="G30" s="4" t="str">
        <f>IF($B$26="Y","OR","...")</f>
        <v>OR</v>
      </c>
      <c r="H30" s="3"/>
      <c r="I30" s="3"/>
      <c r="J30" s="3"/>
      <c r="K30" s="3"/>
      <c r="L30" s="3"/>
      <c r="M30" s="3"/>
      <c r="N30" s="3"/>
      <c r="O30" s="3"/>
    </row>
    <row r="31" spans="1:15" x14ac:dyDescent="0.2">
      <c r="A31" s="1" t="str">
        <f>IF($C$26="Y",'Population Definitions'!$A$2,"...")</f>
        <v>M 15+</v>
      </c>
      <c r="B31" s="4" t="str">
        <f>IF($C$26="Y","---&gt;","...")</f>
        <v>---&gt;</v>
      </c>
      <c r="C31" s="1" t="str">
        <f>IF($C$26="Y",'Population Definitions'!$A$3,"...")</f>
        <v>Gen</v>
      </c>
      <c r="D31" s="3" t="s">
        <v>47</v>
      </c>
      <c r="E31" s="3"/>
      <c r="F31" s="3">
        <v>1</v>
      </c>
      <c r="G31" s="4" t="str">
        <f>IF($C$26="Y","OR","...")</f>
        <v>OR</v>
      </c>
      <c r="H31" s="3"/>
      <c r="I31" s="3"/>
      <c r="J31" s="3"/>
      <c r="K31" s="3"/>
      <c r="L31" s="3"/>
      <c r="M31" s="3"/>
      <c r="N31" s="3"/>
      <c r="O31" s="3"/>
    </row>
    <row r="32" spans="1:15" x14ac:dyDescent="0.2">
      <c r="A32" s="1" t="str">
        <f>IF($B$27="Y",'Population Definitions'!$A$3,"...")</f>
        <v>Gen</v>
      </c>
      <c r="B32" s="4" t="str">
        <f>IF($B$27="Y","---&gt;","...")</f>
        <v>---&gt;</v>
      </c>
      <c r="C32" s="1" t="str">
        <f>IF($B$27="Y",'Population Definitions'!$A$2,"...")</f>
        <v>M 15+</v>
      </c>
      <c r="D32" s="3" t="s">
        <v>47</v>
      </c>
      <c r="E32" s="3"/>
      <c r="F32" s="3">
        <v>1</v>
      </c>
      <c r="G32" s="4" t="str">
        <f>IF($B$27="Y","OR","...")</f>
        <v>OR</v>
      </c>
      <c r="H32" s="3"/>
      <c r="I32" s="3"/>
      <c r="J32" s="3"/>
      <c r="K32" s="3"/>
      <c r="L32" s="3"/>
      <c r="M32" s="3"/>
      <c r="N32" s="3"/>
      <c r="O32" s="3"/>
    </row>
    <row r="33" spans="1:15" x14ac:dyDescent="0.2">
      <c r="A33" s="1" t="str">
        <f>IF($C$27="Y",'Population Definitions'!$A$3,"...")</f>
        <v>Gen</v>
      </c>
      <c r="B33" s="4" t="str">
        <f>IF($C$27="Y","---&gt;","...")</f>
        <v>---&gt;</v>
      </c>
      <c r="C33" s="1" t="str">
        <f>IF($C$27="Y",'Population Definitions'!$A$3,"...")</f>
        <v>Gen</v>
      </c>
      <c r="D33" s="3" t="s">
        <v>47</v>
      </c>
      <c r="E33" s="3"/>
      <c r="F33" s="3">
        <v>1</v>
      </c>
      <c r="G33" s="4" t="str">
        <f>IF($C$27="Y","OR","...")</f>
        <v>OR</v>
      </c>
      <c r="H33" s="3"/>
      <c r="I33" s="3"/>
      <c r="J33" s="3"/>
      <c r="K33" s="3"/>
      <c r="L33" s="3"/>
      <c r="M33" s="3"/>
      <c r="N33" s="3"/>
      <c r="O33" s="3"/>
    </row>
  </sheetData>
  <conditionalFormatting sqref="B15">
    <cfRule type="cellIs" dxfId="55" priority="11" operator="equal">
      <formula>"Y"</formula>
    </cfRule>
    <cfRule type="cellIs" dxfId="54" priority="12" operator="equal">
      <formula>"N"</formula>
    </cfRule>
  </conditionalFormatting>
  <conditionalFormatting sqref="B16">
    <cfRule type="cellIs" dxfId="53" priority="13" operator="equal">
      <formula>"Y"</formula>
    </cfRule>
    <cfRule type="cellIs" dxfId="52" priority="14" operator="equal">
      <formula>"N"</formula>
    </cfRule>
  </conditionalFormatting>
  <conditionalFormatting sqref="B26">
    <cfRule type="cellIs" dxfId="51" priority="21" operator="equal">
      <formula>"Y"</formula>
    </cfRule>
    <cfRule type="cellIs" dxfId="50" priority="22" operator="equal">
      <formula>"N"</formula>
    </cfRule>
  </conditionalFormatting>
  <conditionalFormatting sqref="B27">
    <cfRule type="cellIs" dxfId="49" priority="25" operator="equal">
      <formula>"Y"</formula>
    </cfRule>
    <cfRule type="cellIs" dxfId="48" priority="26" operator="equal">
      <formula>"N"</formula>
    </cfRule>
  </conditionalFormatting>
  <conditionalFormatting sqref="B5">
    <cfRule type="cellIs" dxfId="47" priority="1" operator="equal">
      <formula>"Y"</formula>
    </cfRule>
    <cfRule type="cellIs" dxfId="46" priority="2" operator="equal">
      <formula>"N"</formula>
    </cfRule>
  </conditionalFormatting>
  <conditionalFormatting sqref="C26">
    <cfRule type="cellIs" dxfId="45" priority="23" operator="equal">
      <formula>"Y"</formula>
    </cfRule>
    <cfRule type="cellIs" dxfId="44" priority="24" operator="equal">
      <formula>"N"</formula>
    </cfRule>
  </conditionalFormatting>
  <conditionalFormatting sqref="C27">
    <cfRule type="cellIs" dxfId="43" priority="27" operator="equal">
      <formula>"Y"</formula>
    </cfRule>
    <cfRule type="cellIs" dxfId="42" priority="28" operator="equal">
      <formula>"N"</formula>
    </cfRule>
  </conditionalFormatting>
  <conditionalFormatting sqref="C5">
    <cfRule type="cellIs" dxfId="41" priority="3" operator="equal">
      <formula>"Y"</formula>
    </cfRule>
    <cfRule type="cellIs" dxfId="40" priority="4" operator="equal">
      <formula>"N"</formula>
    </cfRule>
  </conditionalFormatting>
  <conditionalFormatting sqref="D19:O19">
    <cfRule type="expression" dxfId="39" priority="17">
      <formula>$B$15&lt;&gt;"Y"</formula>
    </cfRule>
  </conditionalFormatting>
  <conditionalFormatting sqref="D20:O20">
    <cfRule type="expression" dxfId="38" priority="20">
      <formula>$B$16&lt;&gt;"Y"</formula>
    </cfRule>
  </conditionalFormatting>
  <conditionalFormatting sqref="D30:O30">
    <cfRule type="expression" dxfId="37" priority="31">
      <formula>$B$26&lt;&gt;"Y"</formula>
    </cfRule>
  </conditionalFormatting>
  <conditionalFormatting sqref="D31:O31">
    <cfRule type="expression" dxfId="36" priority="34">
      <formula>$C$26&lt;&gt;"Y"</formula>
    </cfRule>
  </conditionalFormatting>
  <conditionalFormatting sqref="D32:O32">
    <cfRule type="expression" dxfId="35" priority="37">
      <formula>$B$27&lt;&gt;"Y"</formula>
    </cfRule>
  </conditionalFormatting>
  <conditionalFormatting sqref="D33:O33">
    <cfRule type="expression" dxfId="34" priority="40">
      <formula>$C$27&lt;&gt;"Y"</formula>
    </cfRule>
  </conditionalFormatting>
  <conditionalFormatting sqref="D8:O8">
    <cfRule type="expression" dxfId="33" priority="7">
      <formula>$B$5&lt;&gt;"Y"</formula>
    </cfRule>
  </conditionalFormatting>
  <conditionalFormatting sqref="D9:O9">
    <cfRule type="expression" dxfId="32" priority="10">
      <formula>$C$5&lt;&gt;"Y"</formula>
    </cfRule>
  </conditionalFormatting>
  <conditionalFormatting sqref="F19">
    <cfRule type="expression" dxfId="31" priority="15">
      <formula>COUNTIF(H19:O19,"&lt;&gt;" &amp; "")&gt;0</formula>
    </cfRule>
    <cfRule type="expression" dxfId="30" priority="16">
      <formula>AND(COUNTIF(H19:O19,"&lt;&gt;" &amp; "")&gt;0,NOT(ISBLANK(F19)))</formula>
    </cfRule>
  </conditionalFormatting>
  <conditionalFormatting sqref="F20">
    <cfRule type="expression" dxfId="29" priority="18">
      <formula>COUNTIF(H20:O20,"&lt;&gt;" &amp; "")&gt;0</formula>
    </cfRule>
    <cfRule type="expression" dxfId="28" priority="19">
      <formula>AND(COUNTIF(H20:O20,"&lt;&gt;" &amp; "")&gt;0,NOT(ISBLANK(F20)))</formula>
    </cfRule>
  </conditionalFormatting>
  <conditionalFormatting sqref="F30">
    <cfRule type="expression" dxfId="27" priority="29">
      <formula>COUNTIF(H30:O30,"&lt;&gt;" &amp; "")&gt;0</formula>
    </cfRule>
    <cfRule type="expression" dxfId="26" priority="30">
      <formula>AND(COUNTIF(H30:O30,"&lt;&gt;" &amp; "")&gt;0,NOT(ISBLANK(F30)))</formula>
    </cfRule>
  </conditionalFormatting>
  <conditionalFormatting sqref="F31">
    <cfRule type="expression" dxfId="25" priority="32">
      <formula>COUNTIF(H31:O31,"&lt;&gt;" &amp; "")&gt;0</formula>
    </cfRule>
    <cfRule type="expression" dxfId="24" priority="33">
      <formula>AND(COUNTIF(H31:O31,"&lt;&gt;" &amp; "")&gt;0,NOT(ISBLANK(F31)))</formula>
    </cfRule>
  </conditionalFormatting>
  <conditionalFormatting sqref="F32">
    <cfRule type="expression" dxfId="23" priority="35">
      <formula>COUNTIF(H32:O32,"&lt;&gt;" &amp; "")&gt;0</formula>
    </cfRule>
    <cfRule type="expression" dxfId="22" priority="36">
      <formula>AND(COUNTIF(H32:O32,"&lt;&gt;" &amp; "")&gt;0,NOT(ISBLANK(F32)))</formula>
    </cfRule>
  </conditionalFormatting>
  <conditionalFormatting sqref="F33">
    <cfRule type="expression" dxfId="21" priority="38">
      <formula>COUNTIF(H33:O33,"&lt;&gt;" &amp; "")&gt;0</formula>
    </cfRule>
    <cfRule type="expression" dxfId="20" priority="39">
      <formula>AND(COUNTIF(H33:O33,"&lt;&gt;" &amp; "")&gt;0,NOT(ISBLANK(F33)))</formula>
    </cfRule>
  </conditionalFormatting>
  <conditionalFormatting sqref="F8">
    <cfRule type="expression" dxfId="19" priority="5">
      <formula>COUNTIF(H8:O8,"&lt;&gt;" &amp; "")&gt;0</formula>
    </cfRule>
    <cfRule type="expression" dxfId="18" priority="6">
      <formula>AND(COUNTIF(H8:O8,"&lt;&gt;" &amp; "")&gt;0,NOT(ISBLANK(F8)))</formula>
    </cfRule>
  </conditionalFormatting>
  <conditionalFormatting sqref="F9">
    <cfRule type="expression" dxfId="17" priority="8">
      <formula>COUNTIF(H9:O9,"&lt;&gt;" &amp; "")&gt;0</formula>
    </cfRule>
    <cfRule type="expression" dxfId="16" priority="9">
      <formula>AND(COUNTIF(H9:O9,"&lt;&gt;" &amp; "")&gt;0,NOT(ISBLANK(F9)))</formula>
    </cfRule>
  </conditionalFormatting>
  <dataValidations count="2">
    <dataValidation type="list" allowBlank="1" showInputMessage="1" showErrorMessage="1" sqref="B26:C27 B15:B16 B5:C5" xr:uid="{00000000-0002-0000-0900-000000000000}">
      <formula1>"Y,N"</formula1>
    </dataValidation>
    <dataValidation type="list" allowBlank="1" showInputMessage="1" showErrorMessage="1" sqref="D30:D33 D19:D20 D8:D9" xr:uid="{00000000-0002-0000-0900-000002000000}">
      <formula1>"N.A."</formula1>
    </dataValidation>
  </dataValidations>
  <hyperlinks>
    <hyperlink ref="B5" location="Interactions!C8" display="Y" xr:uid="{00000000-0004-0000-0900-000000000000}"/>
    <hyperlink ref="C5" location="Interactions!C9" display="Y" xr:uid="{00000000-0004-0000-0900-000001000000}"/>
    <hyperlink ref="B15" location="Interactions!C19" display="Y" xr:uid="{00000000-0004-0000-0900-000002000000}"/>
    <hyperlink ref="B16" location="Interactions!C20" display="Y" xr:uid="{00000000-0004-0000-0900-000003000000}"/>
    <hyperlink ref="B26" location="Interactions!C30" display="Y" xr:uid="{00000000-0004-0000-0900-000004000000}"/>
    <hyperlink ref="C26" location="Interactions!C31" display="Y" xr:uid="{00000000-0004-0000-0900-000005000000}"/>
    <hyperlink ref="B27" location="Interactions!C32" display="Y" xr:uid="{00000000-0004-0000-0900-000006000000}"/>
    <hyperlink ref="C27" location="Interactions!C33" display="Y" xr:uid="{00000000-0004-0000-0900-000007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808080"/>
  </sheetPr>
  <dimension ref="A1:Q12"/>
  <sheetViews>
    <sheetView zoomScaleNormal="100" workbookViewId="0">
      <selection activeCell="N35" sqref="N35"/>
    </sheetView>
  </sheetViews>
  <sheetFormatPr baseColWidth="10" defaultColWidth="8.83203125" defaultRowHeight="15" x14ac:dyDescent="0.2"/>
  <cols>
    <col min="1" max="1" width="31.5" customWidth="1"/>
    <col min="2" max="2" width="8.83203125" bestFit="1" customWidth="1"/>
    <col min="3" max="3" width="18" bestFit="1" customWidth="1"/>
    <col min="4" max="4" width="21.5" customWidth="1"/>
    <col min="5" max="5" width="13.83203125" customWidth="1"/>
    <col min="6" max="6" width="10.5" customWidth="1"/>
    <col min="7" max="7" width="5" customWidth="1"/>
    <col min="8" max="15" width="9.5" customWidth="1"/>
  </cols>
  <sheetData>
    <row r="1" spans="1:17" x14ac:dyDescent="0.2">
      <c r="A1" s="1" t="s">
        <v>0</v>
      </c>
      <c r="B1" s="1" t="s">
        <v>1</v>
      </c>
      <c r="C1" s="1" t="s">
        <v>115</v>
      </c>
      <c r="D1" s="1" t="s">
        <v>116</v>
      </c>
    </row>
    <row r="2" spans="1:17" x14ac:dyDescent="0.2">
      <c r="A2" t="s">
        <v>124</v>
      </c>
      <c r="B2" t="s">
        <v>125</v>
      </c>
      <c r="C2" t="s">
        <v>5</v>
      </c>
      <c r="D2" t="s">
        <v>5</v>
      </c>
    </row>
    <row r="4" spans="1:17" x14ac:dyDescent="0.2">
      <c r="B4" s="1" t="str">
        <f>'Population Definitions'!$A$2</f>
        <v>M 15+</v>
      </c>
      <c r="C4" s="1" t="str">
        <f>'Population Definitions'!$A$3</f>
        <v>Gen</v>
      </c>
    </row>
    <row r="5" spans="1:17" x14ac:dyDescent="0.2">
      <c r="A5" s="1" t="str">
        <f>'Population Definitions'!$A$2</f>
        <v>M 15+</v>
      </c>
      <c r="B5" s="4" t="s">
        <v>47</v>
      </c>
      <c r="C5" s="5" t="s">
        <v>126</v>
      </c>
    </row>
    <row r="6" spans="1:17" x14ac:dyDescent="0.2">
      <c r="A6" s="1" t="str">
        <f>'Population Definitions'!$A$3</f>
        <v>Gen</v>
      </c>
      <c r="B6" s="5" t="s">
        <v>119</v>
      </c>
      <c r="C6" s="4" t="s">
        <v>47</v>
      </c>
    </row>
    <row r="8" spans="1:17" x14ac:dyDescent="0.2">
      <c r="A8" s="1"/>
      <c r="B8" s="1"/>
      <c r="C8" s="1"/>
      <c r="D8" s="1" t="s">
        <v>12</v>
      </c>
      <c r="E8" s="1" t="s">
        <v>13</v>
      </c>
      <c r="F8" s="1" t="s">
        <v>16</v>
      </c>
      <c r="G8" s="1"/>
      <c r="H8" s="1">
        <v>2011</v>
      </c>
      <c r="I8" s="1">
        <v>2012</v>
      </c>
      <c r="J8" s="1">
        <v>2013</v>
      </c>
      <c r="K8" s="1">
        <v>2014</v>
      </c>
      <c r="L8" s="1">
        <v>2015</v>
      </c>
      <c r="M8" s="1">
        <v>2016</v>
      </c>
      <c r="N8" s="1">
        <v>2017</v>
      </c>
      <c r="O8" s="1">
        <v>2018</v>
      </c>
    </row>
    <row r="9" spans="1:17" x14ac:dyDescent="0.2">
      <c r="A9" s="1" t="str">
        <f>IF($B$5="Y",'Population Definitions'!$A$2,"...")</f>
        <v>...</v>
      </c>
      <c r="B9" s="4" t="str">
        <f>IF($B$5="Y","---&gt;","...")</f>
        <v>...</v>
      </c>
      <c r="C9" s="1" t="str">
        <f>IF($B$5="Y",'Population Definitions'!$A$2,"...")</f>
        <v>...</v>
      </c>
      <c r="D9" s="2"/>
      <c r="E9" s="3"/>
      <c r="F9" s="2"/>
      <c r="G9" s="4" t="str">
        <f>IF($B$5="Y","OR","...")</f>
        <v>...</v>
      </c>
      <c r="H9" s="2"/>
      <c r="I9" s="2"/>
      <c r="J9" s="2"/>
      <c r="K9" s="2"/>
      <c r="L9" s="2"/>
      <c r="M9" s="2"/>
      <c r="N9" s="2"/>
      <c r="O9" s="2"/>
    </row>
    <row r="10" spans="1:17" x14ac:dyDescent="0.2">
      <c r="A10" s="1" t="str">
        <f>IF($C$5="Y",'Population Definitions'!$A$2,"...")</f>
        <v>...</v>
      </c>
      <c r="B10" s="4" t="str">
        <f>IF($C$5="Y","---&gt;","...")</f>
        <v>...</v>
      </c>
      <c r="C10" s="1" t="str">
        <f>IF($C$5="Y",'Population Definitions'!$A$3,"...")</f>
        <v>...</v>
      </c>
      <c r="D10" s="2" t="s">
        <v>129</v>
      </c>
      <c r="E10" s="3"/>
      <c r="F10" s="2"/>
      <c r="G10" s="4" t="str">
        <f>IF($C$5="Y","OR","...")</f>
        <v>...</v>
      </c>
    </row>
    <row r="11" spans="1:17" x14ac:dyDescent="0.2">
      <c r="A11" s="1" t="str">
        <f>IF($B$6="Y",'Population Definitions'!$A$3,"...")</f>
        <v>Gen</v>
      </c>
      <c r="B11" s="4" t="str">
        <f>IF($B$6="Y","---&gt;","...")</f>
        <v>---&gt;</v>
      </c>
      <c r="C11" s="1" t="str">
        <f>IF($B$6="Y",'Population Definitions'!$A$2,"...")</f>
        <v>M 15+</v>
      </c>
      <c r="D11" s="2" t="s">
        <v>129</v>
      </c>
      <c r="E11" s="3"/>
      <c r="F11" s="2"/>
      <c r="G11" s="4" t="str">
        <f>IF($B$6="Y","OR","...")</f>
        <v>OR</v>
      </c>
      <c r="H11" s="2">
        <v>62</v>
      </c>
      <c r="I11" s="2">
        <v>62</v>
      </c>
      <c r="J11" s="2">
        <v>61</v>
      </c>
      <c r="K11" s="2">
        <v>671</v>
      </c>
      <c r="L11" s="2">
        <v>680</v>
      </c>
      <c r="M11" s="2">
        <v>690</v>
      </c>
      <c r="N11" s="2">
        <v>700</v>
      </c>
      <c r="O11" s="2">
        <v>710</v>
      </c>
      <c r="Q11" t="s">
        <v>142</v>
      </c>
    </row>
    <row r="12" spans="1:17" x14ac:dyDescent="0.2">
      <c r="A12" s="1" t="str">
        <f>IF($C$6="Y",'Population Definitions'!$A$3,"...")</f>
        <v>...</v>
      </c>
      <c r="B12" s="4" t="str">
        <f>IF($C$6="Y","---&gt;","...")</f>
        <v>...</v>
      </c>
      <c r="C12" s="1" t="str">
        <f>IF($C$6="Y",'Population Definitions'!$A$3,"...")</f>
        <v>...</v>
      </c>
      <c r="D12" s="2"/>
      <c r="E12" s="3"/>
      <c r="F12" s="2"/>
      <c r="G12" s="4" t="str">
        <f>IF($C$6="Y","OR","...")</f>
        <v>...</v>
      </c>
      <c r="H12" s="2"/>
      <c r="I12" s="2"/>
      <c r="J12" s="2"/>
      <c r="K12" s="2"/>
      <c r="L12" s="2"/>
      <c r="M12" s="2"/>
      <c r="N12" s="2"/>
      <c r="O12" s="2"/>
    </row>
  </sheetData>
  <conditionalFormatting sqref="B6">
    <cfRule type="cellIs" dxfId="15" priority="3" operator="equal">
      <formula>"Y"</formula>
    </cfRule>
    <cfRule type="cellIs" dxfId="14" priority="4" operator="equal">
      <formula>"N"</formula>
    </cfRule>
  </conditionalFormatting>
  <conditionalFormatting sqref="C5">
    <cfRule type="cellIs" dxfId="13" priority="1" operator="equal">
      <formula>"Y"</formula>
    </cfRule>
    <cfRule type="cellIs" dxfId="12" priority="2" operator="equal">
      <formula>"N"</formula>
    </cfRule>
  </conditionalFormatting>
  <conditionalFormatting sqref="D10:G10 H11:O11">
    <cfRule type="expression" dxfId="11" priority="10">
      <formula>$C$5&lt;&gt;"Y"</formula>
    </cfRule>
  </conditionalFormatting>
  <conditionalFormatting sqref="D11:O11">
    <cfRule type="expression" dxfId="10" priority="13">
      <formula>$B$6&lt;&gt;"Y"</formula>
    </cfRule>
  </conditionalFormatting>
  <conditionalFormatting sqref="D12:O12">
    <cfRule type="expression" dxfId="9" priority="16">
      <formula>$C$6&lt;&gt;"Y"</formula>
    </cfRule>
  </conditionalFormatting>
  <conditionalFormatting sqref="D9:O9">
    <cfRule type="expression" dxfId="8" priority="7">
      <formula>$B$5&lt;&gt;"Y"</formula>
    </cfRule>
  </conditionalFormatting>
  <conditionalFormatting sqref="F12">
    <cfRule type="expression" dxfId="7" priority="14">
      <formula>COUNTIF(H12:O12,"&lt;&gt;" &amp; "")&gt;0</formula>
    </cfRule>
    <cfRule type="expression" dxfId="6" priority="15">
      <formula>AND(COUNTIF(H12:O12,"&lt;&gt;" &amp; "")&gt;0,NOT(ISBLANK(F12)))</formula>
    </cfRule>
  </conditionalFormatting>
  <conditionalFormatting sqref="F9">
    <cfRule type="expression" dxfId="5" priority="5">
      <formula>COUNTIF(H9:O9,"&lt;&gt;" &amp; "")&gt;0</formula>
    </cfRule>
    <cfRule type="expression" dxfId="4" priority="6">
      <formula>AND(COUNTIF(H9:O9,"&lt;&gt;" &amp; "")&gt;0,NOT(ISBLANK(F9)))</formula>
    </cfRule>
  </conditionalFormatting>
  <conditionalFormatting sqref="F10">
    <cfRule type="expression" dxfId="3" priority="91">
      <formula>COUNTIF(H11:O11,"&lt;&gt;" &amp; "")&gt;0</formula>
    </cfRule>
    <cfRule type="expression" dxfId="2" priority="92">
      <formula>AND(COUNTIF(H11:O11,"&lt;&gt;" &amp; "")&gt;0,NOT(ISBLANK(F10)))</formula>
    </cfRule>
  </conditionalFormatting>
  <conditionalFormatting sqref="F11">
    <cfRule type="expression" dxfId="1" priority="93">
      <formula>COUNTIF(#REF!,"&lt;&gt;" &amp; "")&gt;0</formula>
    </cfRule>
    <cfRule type="expression" dxfId="0" priority="94">
      <formula>AND(COUNTIF(#REF!,"&lt;&gt;" &amp; "")&gt;0,NOT(ISBLANK(F11)))</formula>
    </cfRule>
  </conditionalFormatting>
  <dataValidations count="3">
    <dataValidation type="list" allowBlank="1" showInputMessage="1" showErrorMessage="1" sqref="B5 C6" xr:uid="{00000000-0002-0000-0A00-000000000000}">
      <formula1>"N.A."</formula1>
    </dataValidation>
    <dataValidation type="list" allowBlank="1" showInputMessage="1" showErrorMessage="1" sqref="C5 B6" xr:uid="{00000000-0002-0000-0A00-000001000000}">
      <formula1>"Y,N"</formula1>
    </dataValidation>
    <dataValidation type="list" allowBlank="1" showInputMessage="1" showErrorMessage="1" sqref="D9:D12" xr:uid="{00000000-0002-0000-0A00-000004000000}">
      <formula1>"Number (Per Year),Probability (Per Year)"</formula1>
    </dataValidation>
  </dataValidations>
  <hyperlinks>
    <hyperlink ref="C5" location="Transfers!C10" display="N" xr:uid="{00000000-0004-0000-0A00-000000000000}"/>
    <hyperlink ref="B6" location="Transfers!C11" display="N" xr:uid="{00000000-0004-0000-0A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O15"/>
  <sheetViews>
    <sheetView zoomScaleNormal="100" workbookViewId="0">
      <selection activeCell="D25" sqref="D25"/>
    </sheetView>
  </sheetViews>
  <sheetFormatPr baseColWidth="10" defaultColWidth="8.83203125" defaultRowHeight="15" x14ac:dyDescent="0.2"/>
  <cols>
    <col min="1" max="1" width="60.5" style="7" customWidth="1"/>
    <col min="2" max="2" width="25.83203125" customWidth="1"/>
    <col min="3" max="3" width="13.83203125" customWidth="1"/>
    <col min="4" max="4" width="10.5" customWidth="1"/>
    <col min="5" max="5" width="9.5" customWidth="1"/>
    <col min="6" max="6" width="12.1640625" bestFit="1" customWidth="1"/>
    <col min="7" max="13" width="9.5" customWidth="1"/>
  </cols>
  <sheetData>
    <row r="1" spans="1:15" ht="16" x14ac:dyDescent="0.2">
      <c r="A1" s="6" t="s">
        <v>11</v>
      </c>
      <c r="B1" s="1" t="s">
        <v>12</v>
      </c>
      <c r="C1" s="1" t="s">
        <v>13</v>
      </c>
      <c r="D1" s="1">
        <v>2011</v>
      </c>
      <c r="E1" s="1">
        <v>2012</v>
      </c>
      <c r="F1" s="1">
        <v>2013</v>
      </c>
      <c r="G1" s="1">
        <v>2014</v>
      </c>
      <c r="H1" s="1">
        <v>2015</v>
      </c>
      <c r="I1" s="1">
        <v>2016</v>
      </c>
      <c r="J1" s="1">
        <v>2017</v>
      </c>
      <c r="K1" s="1">
        <v>2018</v>
      </c>
      <c r="L1" s="1">
        <v>2019</v>
      </c>
    </row>
    <row r="2" spans="1:15" ht="16" x14ac:dyDescent="0.2">
      <c r="A2" s="6" t="str">
        <f>'Population Definitions'!$A$2</f>
        <v>M 15+</v>
      </c>
      <c r="B2" t="s">
        <v>14</v>
      </c>
      <c r="C2" s="3"/>
      <c r="D2" s="2">
        <v>23190</v>
      </c>
      <c r="E2" s="2">
        <v>22903</v>
      </c>
      <c r="F2" s="2">
        <v>22620</v>
      </c>
      <c r="G2" s="2">
        <v>22941</v>
      </c>
      <c r="H2" s="2">
        <v>23267</v>
      </c>
      <c r="I2" s="2">
        <v>23597</v>
      </c>
      <c r="J2" s="2">
        <v>23932</v>
      </c>
      <c r="K2" s="2">
        <v>24272</v>
      </c>
      <c r="L2">
        <v>24616</v>
      </c>
      <c r="N2" t="s">
        <v>143</v>
      </c>
    </row>
    <row r="3" spans="1:15" ht="16" x14ac:dyDescent="0.2">
      <c r="A3" s="6" t="str">
        <f>'Population Definitions'!$A$3</f>
        <v>Gen</v>
      </c>
      <c r="B3" t="s">
        <v>14</v>
      </c>
      <c r="C3" s="3"/>
      <c r="D3" s="2">
        <v>44443</v>
      </c>
      <c r="E3" s="2">
        <v>43804</v>
      </c>
      <c r="F3" s="2">
        <v>43175</v>
      </c>
      <c r="G3" s="2">
        <v>43788</v>
      </c>
      <c r="H3" s="2">
        <v>44409</v>
      </c>
      <c r="I3" s="2">
        <v>45039</v>
      </c>
      <c r="J3" s="2">
        <v>45678</v>
      </c>
      <c r="K3" s="2">
        <v>46327</v>
      </c>
      <c r="L3">
        <v>46984</v>
      </c>
      <c r="N3" t="s">
        <v>144</v>
      </c>
    </row>
    <row r="5" spans="1:15" ht="32" x14ac:dyDescent="0.2">
      <c r="A5" s="6" t="s">
        <v>15</v>
      </c>
      <c r="B5" s="1" t="s">
        <v>12</v>
      </c>
      <c r="C5" s="1" t="s">
        <v>13</v>
      </c>
      <c r="D5" s="1" t="s">
        <v>16</v>
      </c>
      <c r="E5" s="1"/>
      <c r="F5" s="1">
        <v>2011</v>
      </c>
      <c r="G5" s="1">
        <v>2012</v>
      </c>
      <c r="H5" s="1">
        <v>2013</v>
      </c>
      <c r="I5" s="1">
        <v>2014</v>
      </c>
      <c r="J5" s="1">
        <v>2015</v>
      </c>
      <c r="K5" s="1">
        <v>2016</v>
      </c>
      <c r="L5" s="1">
        <v>2017</v>
      </c>
      <c r="M5" s="1">
        <v>2018</v>
      </c>
      <c r="N5" s="1">
        <v>2019</v>
      </c>
    </row>
    <row r="6" spans="1:15" ht="16" x14ac:dyDescent="0.2">
      <c r="A6" s="6" t="str">
        <f>'Population Definitions'!$A$2</f>
        <v>M 15+</v>
      </c>
      <c r="B6" t="s">
        <v>17</v>
      </c>
      <c r="C6" s="3"/>
      <c r="D6" s="2">
        <v>0</v>
      </c>
      <c r="E6" s="4" t="s">
        <v>18</v>
      </c>
      <c r="F6" s="2"/>
      <c r="G6" s="2"/>
      <c r="H6" s="2"/>
      <c r="I6" s="2"/>
      <c r="J6" s="2"/>
      <c r="K6" s="2"/>
      <c r="L6" s="2"/>
      <c r="M6" s="2"/>
      <c r="O6" t="s">
        <v>141</v>
      </c>
    </row>
    <row r="7" spans="1:15" ht="16" x14ac:dyDescent="0.2">
      <c r="A7" s="6" t="str">
        <f>'Population Definitions'!$A$3</f>
        <v>Gen</v>
      </c>
      <c r="B7" t="s">
        <v>17</v>
      </c>
      <c r="C7" s="3"/>
      <c r="D7" s="2"/>
      <c r="E7" s="4" t="s">
        <v>18</v>
      </c>
      <c r="F7" s="2">
        <v>110</v>
      </c>
      <c r="G7" s="2">
        <v>108</v>
      </c>
      <c r="H7" s="2">
        <v>1262</v>
      </c>
      <c r="I7" s="2">
        <v>2520</v>
      </c>
      <c r="J7" s="2">
        <v>2556</v>
      </c>
      <c r="K7" s="2">
        <v>2592</v>
      </c>
      <c r="L7" s="2">
        <v>2629</v>
      </c>
      <c r="M7" s="2">
        <v>2666</v>
      </c>
      <c r="N7" s="10">
        <v>2704</v>
      </c>
    </row>
    <row r="9" spans="1:15" ht="32" x14ac:dyDescent="0.2">
      <c r="A9" s="6" t="s">
        <v>19</v>
      </c>
      <c r="B9" s="1" t="s">
        <v>12</v>
      </c>
      <c r="C9" s="1" t="s">
        <v>13</v>
      </c>
      <c r="D9" s="1" t="s">
        <v>16</v>
      </c>
      <c r="E9" s="1"/>
      <c r="F9" s="1">
        <v>2011</v>
      </c>
      <c r="G9" s="1">
        <v>2012</v>
      </c>
      <c r="H9" s="1">
        <v>2013</v>
      </c>
      <c r="I9" s="1">
        <v>2014</v>
      </c>
      <c r="J9" s="1">
        <v>2015</v>
      </c>
      <c r="K9" s="1">
        <v>2016</v>
      </c>
      <c r="L9" s="1">
        <v>2017</v>
      </c>
      <c r="M9" s="1">
        <v>2018</v>
      </c>
    </row>
    <row r="10" spans="1:15" ht="16" x14ac:dyDescent="0.2">
      <c r="A10" s="6" t="str">
        <f>'Population Definitions'!$A$2</f>
        <v>M 15+</v>
      </c>
      <c r="B10" t="s">
        <v>20</v>
      </c>
      <c r="C10" s="3"/>
      <c r="D10" s="2">
        <f>1/66.1</f>
        <v>1.5128593040847203E-2</v>
      </c>
      <c r="E10" s="4" t="s">
        <v>18</v>
      </c>
      <c r="F10" s="2"/>
      <c r="G10" s="2"/>
      <c r="H10" s="2"/>
      <c r="I10" s="2"/>
      <c r="J10" s="2"/>
      <c r="K10" s="2"/>
      <c r="L10" s="2"/>
      <c r="M10" s="2"/>
    </row>
    <row r="11" spans="1:15" ht="16" x14ac:dyDescent="0.2">
      <c r="A11" s="6" t="str">
        <f>'Population Definitions'!$A$3</f>
        <v>Gen</v>
      </c>
      <c r="B11" t="s">
        <v>20</v>
      </c>
      <c r="C11" s="3"/>
      <c r="D11" s="2">
        <f>1/70.2</f>
        <v>1.4245014245014245E-2</v>
      </c>
      <c r="E11" s="4" t="s">
        <v>18</v>
      </c>
      <c r="F11" s="2"/>
      <c r="G11" s="2"/>
      <c r="H11" s="2"/>
      <c r="I11" s="2"/>
      <c r="J11" s="2"/>
      <c r="K11" s="2"/>
      <c r="L11" s="2"/>
      <c r="M11" s="2"/>
    </row>
    <row r="13" spans="1:15" ht="48" x14ac:dyDescent="0.2">
      <c r="A13" s="6" t="s">
        <v>21</v>
      </c>
      <c r="B13" s="1" t="s">
        <v>12</v>
      </c>
      <c r="C13" s="1" t="s">
        <v>13</v>
      </c>
      <c r="D13" s="1" t="s">
        <v>16</v>
      </c>
      <c r="E13" s="1"/>
      <c r="F13" s="1">
        <v>2011</v>
      </c>
      <c r="G13" s="1">
        <v>2012</v>
      </c>
      <c r="H13" s="1">
        <v>2013</v>
      </c>
      <c r="I13" s="1">
        <v>2014</v>
      </c>
      <c r="J13" s="1">
        <v>2015</v>
      </c>
      <c r="K13" s="1">
        <v>2016</v>
      </c>
      <c r="L13" s="1">
        <v>2017</v>
      </c>
      <c r="M13" s="1">
        <v>2018</v>
      </c>
    </row>
    <row r="14" spans="1:15" ht="16" x14ac:dyDescent="0.2">
      <c r="A14" s="6" t="str">
        <f>'Population Definitions'!$A$2</f>
        <v>M 15+</v>
      </c>
      <c r="B14" t="s">
        <v>17</v>
      </c>
      <c r="C14" s="3"/>
      <c r="D14" s="2"/>
      <c r="E14" s="4" t="s">
        <v>18</v>
      </c>
      <c r="F14" s="2">
        <v>0.15436449222623899</v>
      </c>
      <c r="G14" s="2">
        <v>0.15443224052214699</v>
      </c>
      <c r="H14" s="2">
        <v>0.16606882949371299</v>
      </c>
      <c r="I14" s="2">
        <v>0.48133646195562302</v>
      </c>
      <c r="J14" s="2">
        <v>7.0616200776684304E-2</v>
      </c>
      <c r="K14" s="2">
        <v>3.9387880023448202E-2</v>
      </c>
      <c r="L14" s="2">
        <v>1.6315982967713099E-3</v>
      </c>
      <c r="M14" s="2">
        <v>5.58808403477819E-3</v>
      </c>
    </row>
    <row r="15" spans="1:15" ht="16" x14ac:dyDescent="0.2">
      <c r="A15" s="6" t="str">
        <f>'Population Definitions'!$A$3</f>
        <v>Gen</v>
      </c>
      <c r="B15" t="s">
        <v>17</v>
      </c>
      <c r="C15" s="3"/>
      <c r="D15" s="2"/>
      <c r="E15" s="4" t="s">
        <v>18</v>
      </c>
      <c r="F15" s="2">
        <v>1.8125440215925801E-2</v>
      </c>
      <c r="G15" s="2">
        <v>1.81333952039513E-2</v>
      </c>
      <c r="H15" s="2">
        <v>1.9699434321996501E-2</v>
      </c>
      <c r="I15" s="2">
        <v>5.7097144888565099E-2</v>
      </c>
      <c r="J15" s="2">
        <v>8.3766424651163796E-3</v>
      </c>
      <c r="K15" s="2">
        <v>2.89626297323914E-3</v>
      </c>
      <c r="L15" s="2">
        <v>2.6390293227761198E-4</v>
      </c>
      <c r="M15" s="2">
        <v>7.0860837591580695E-4</v>
      </c>
    </row>
  </sheetData>
  <conditionalFormatting sqref="D6">
    <cfRule type="expression" dxfId="277" priority="5">
      <formula>COUNTIF(F6:M6,"&lt;&gt;" &amp; "")&gt;0</formula>
    </cfRule>
    <cfRule type="expression" dxfId="276" priority="6">
      <formula>AND(COUNTIF(F6:M6,"&lt;&gt;" &amp; "")&gt;0,NOT(ISBLANK(D6)))</formula>
    </cfRule>
  </conditionalFormatting>
  <conditionalFormatting sqref="D7">
    <cfRule type="expression" dxfId="275" priority="7">
      <formula>COUNTIF(F7:M7,"&lt;&gt;" &amp; "")&gt;0</formula>
    </cfRule>
    <cfRule type="expression" dxfId="274" priority="8">
      <formula>AND(COUNTIF(F7:M7,"&lt;&gt;" &amp; "")&gt;0,NOT(ISBLANK(D7)))</formula>
    </cfRule>
  </conditionalFormatting>
  <conditionalFormatting sqref="D14">
    <cfRule type="expression" dxfId="273" priority="13">
      <formula>COUNTIF(F14:M14,"&lt;&gt;" &amp; "")&gt;0</formula>
    </cfRule>
    <cfRule type="expression" dxfId="272" priority="14">
      <formula>AND(COUNTIF(F14:M14,"&lt;&gt;" &amp; "")&gt;0,NOT(ISBLANK(D14)))</formula>
    </cfRule>
  </conditionalFormatting>
  <conditionalFormatting sqref="D15">
    <cfRule type="expression" dxfId="271" priority="15">
      <formula>COUNTIF(F15:M15,"&lt;&gt;" &amp; "")&gt;0</formula>
    </cfRule>
    <cfRule type="expression" dxfId="270" priority="16">
      <formula>AND(COUNTIF(F15:M15,"&lt;&gt;" &amp; "")&gt;0,NOT(ISBLANK(D15)))</formula>
    </cfRule>
  </conditionalFormatting>
  <conditionalFormatting sqref="D10">
    <cfRule type="expression" dxfId="269" priority="1">
      <formula>COUNTIF(F10:M10,"&lt;&gt;" &amp; "")&gt;0</formula>
    </cfRule>
    <cfRule type="expression" dxfId="268" priority="2">
      <formula>AND(COUNTIF(F10:M10,"&lt;&gt;" &amp; "")&gt;0,NOT(ISBLANK(D10)))</formula>
    </cfRule>
  </conditionalFormatting>
  <conditionalFormatting sqref="D11">
    <cfRule type="expression" dxfId="267" priority="3">
      <formula>COUNTIF(F11:M11,"&lt;&gt;" &amp; "")&gt;0</formula>
    </cfRule>
    <cfRule type="expression" dxfId="266" priority="4">
      <formula>AND(COUNTIF(F11:M11,"&lt;&gt;" &amp; "")&gt;0,NOT(ISBLANK(D11)))</formula>
    </cfRule>
  </conditionalFormatting>
  <dataValidations count="3">
    <dataValidation type="list" allowBlank="1" showInputMessage="1" showErrorMessage="1" sqref="B2:B3" xr:uid="{00000000-0002-0000-0100-000000000000}">
      <formula1>"Number"</formula1>
    </dataValidation>
    <dataValidation type="list" allowBlank="1" showInputMessage="1" showErrorMessage="1" sqref="B14:B15 B6:B7" xr:uid="{00000000-0002-0000-0100-000002000000}">
      <formula1>"Number (per year)"</formula1>
    </dataValidation>
    <dataValidation type="list" allowBlank="1" showInputMessage="1" showErrorMessage="1" sqref="B10:B11" xr:uid="{00000000-0002-0000-0100-000004000000}">
      <formula1>"Probability (per year)"</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U91"/>
  <sheetViews>
    <sheetView tabSelected="1" workbookViewId="0">
      <selection activeCell="F26" sqref="F26:M27"/>
    </sheetView>
  </sheetViews>
  <sheetFormatPr baseColWidth="10" defaultColWidth="8.83203125" defaultRowHeight="15" x14ac:dyDescent="0.2"/>
  <cols>
    <col min="1" max="1" width="26.6640625" style="7" customWidth="1"/>
    <col min="2" max="2" width="21.5" customWidth="1"/>
    <col min="3" max="3" width="13.83203125" customWidth="1"/>
    <col min="4" max="4" width="10.5" customWidth="1"/>
    <col min="5" max="15" width="9.5" customWidth="1"/>
  </cols>
  <sheetData>
    <row r="1" spans="1:18" ht="16" x14ac:dyDescent="0.2">
      <c r="A1" s="6" t="s">
        <v>22</v>
      </c>
      <c r="B1" s="1" t="s">
        <v>12</v>
      </c>
      <c r="C1" s="1" t="s">
        <v>13</v>
      </c>
      <c r="D1" s="1" t="s">
        <v>16</v>
      </c>
      <c r="E1" s="1"/>
      <c r="F1" s="1">
        <v>2011</v>
      </c>
      <c r="G1" s="1">
        <v>2012</v>
      </c>
      <c r="H1" s="1">
        <v>2013</v>
      </c>
      <c r="I1" s="1">
        <v>2014</v>
      </c>
      <c r="J1" s="1">
        <v>2015</v>
      </c>
      <c r="K1" s="1">
        <v>2016</v>
      </c>
      <c r="L1" s="1">
        <v>2017</v>
      </c>
      <c r="M1" s="1">
        <v>2018</v>
      </c>
    </row>
    <row r="2" spans="1:18" ht="16" x14ac:dyDescent="0.2">
      <c r="A2" s="6" t="str">
        <f>'Population Definitions'!$A$2</f>
        <v>M 15+</v>
      </c>
      <c r="B2" t="s">
        <v>23</v>
      </c>
      <c r="C2" s="3"/>
      <c r="D2" s="3">
        <v>0</v>
      </c>
      <c r="E2" s="4" t="s">
        <v>18</v>
      </c>
      <c r="F2" s="2">
        <v>2.8072445019404917E-2</v>
      </c>
      <c r="G2" s="2">
        <v>2.8424223900799021E-2</v>
      </c>
      <c r="H2" s="2">
        <v>2.8779840848806366E-2</v>
      </c>
      <c r="I2" s="2">
        <v>2.8377141362625865E-2</v>
      </c>
      <c r="J2" s="2">
        <v>2.797954184037478E-2</v>
      </c>
      <c r="K2" s="2">
        <v>2.7588252743992882E-2</v>
      </c>
      <c r="L2" s="2">
        <v>2.7202072538860103E-2</v>
      </c>
      <c r="M2" s="2">
        <v>2.682102834541859E-2</v>
      </c>
      <c r="Q2" t="s">
        <v>147</v>
      </c>
    </row>
    <row r="3" spans="1:18" ht="16" x14ac:dyDescent="0.2">
      <c r="A3" s="6" t="str">
        <f>'Population Definitions'!$A$3</f>
        <v>Gen</v>
      </c>
      <c r="B3" t="s">
        <v>23</v>
      </c>
      <c r="C3" s="3"/>
      <c r="D3" s="3">
        <v>0</v>
      </c>
      <c r="E3" s="4" t="s">
        <v>18</v>
      </c>
      <c r="F3" s="2">
        <v>1.4647976059221924E-2</v>
      </c>
      <c r="G3" s="2">
        <v>1.4861656469728791E-2</v>
      </c>
      <c r="H3" s="2">
        <v>1.5078170237405906E-2</v>
      </c>
      <c r="I3" s="2">
        <v>1.4867086873115921E-2</v>
      </c>
      <c r="J3" s="2">
        <v>1.4659190704586909E-2</v>
      </c>
      <c r="K3" s="2">
        <v>1.4454139745553853E-2</v>
      </c>
      <c r="L3" s="2">
        <v>1.4251937475371075E-2</v>
      </c>
      <c r="M3" s="2">
        <v>1.4052280527554126E-2</v>
      </c>
    </row>
    <row r="5" spans="1:18" ht="16" x14ac:dyDescent="0.2">
      <c r="A5" s="6" t="s">
        <v>24</v>
      </c>
      <c r="B5" s="1" t="s">
        <v>12</v>
      </c>
      <c r="C5" s="1" t="s">
        <v>13</v>
      </c>
      <c r="D5" s="1">
        <v>2011</v>
      </c>
      <c r="E5" s="1">
        <v>2012</v>
      </c>
      <c r="F5" s="1">
        <v>2013</v>
      </c>
      <c r="G5" s="1">
        <v>2014</v>
      </c>
      <c r="H5" s="1">
        <v>2015</v>
      </c>
      <c r="I5" s="1">
        <v>2016</v>
      </c>
      <c r="J5" s="1">
        <v>2017</v>
      </c>
      <c r="K5" s="1">
        <v>2018</v>
      </c>
    </row>
    <row r="6" spans="1:18" ht="16" x14ac:dyDescent="0.2">
      <c r="A6" s="6" t="str">
        <f>'Population Definitions'!$A$2</f>
        <v>M 15+</v>
      </c>
      <c r="B6" t="s">
        <v>23</v>
      </c>
      <c r="C6" s="3"/>
      <c r="D6" s="2">
        <f>0.015</f>
        <v>1.4999999999999999E-2</v>
      </c>
      <c r="E6" s="2">
        <f>[1]pro_rated_aggregated_data_Paili!$B$7/Demographics!E2</f>
        <v>2.8424223900799021E-2</v>
      </c>
      <c r="F6" s="2">
        <f>[1]pro_rated_aggregated_data_Paili!$B$7/Demographics!F2</f>
        <v>2.8779840848806366E-2</v>
      </c>
      <c r="G6" s="2">
        <f>[1]pro_rated_aggregated_data_Paili!$B$7/Demographics!G2</f>
        <v>2.8377141362625865E-2</v>
      </c>
      <c r="H6" s="2">
        <f>[1]pro_rated_aggregated_data_Paili!$B$7/Demographics!H2</f>
        <v>2.797954184037478E-2</v>
      </c>
      <c r="I6" s="2">
        <f>[1]pro_rated_aggregated_data_Paili!$B$7/Demographics!I2</f>
        <v>2.7588252743992882E-2</v>
      </c>
      <c r="J6" s="2">
        <f>[1]pro_rated_aggregated_data_Paili!$B$7/Demographics!J2</f>
        <v>2.7202072538860103E-2</v>
      </c>
      <c r="K6" s="2">
        <f>[1]pro_rated_aggregated_data_Paili!$B$7/Demographics!K2</f>
        <v>2.682102834541859E-2</v>
      </c>
      <c r="Q6" t="s">
        <v>146</v>
      </c>
      <c r="R6">
        <v>2.8072445019404917E-2</v>
      </c>
    </row>
    <row r="7" spans="1:18" ht="16" x14ac:dyDescent="0.2">
      <c r="A7" s="6" t="str">
        <f>'Population Definitions'!$A$3</f>
        <v>Gen</v>
      </c>
      <c r="B7" t="s">
        <v>23</v>
      </c>
      <c r="C7" s="3"/>
      <c r="D7" s="2">
        <f>0.0007</f>
        <v>6.9999999999999999E-4</v>
      </c>
      <c r="E7" s="2">
        <f>[1]pro_rated_aggregated_data_Paili!$B$7/Demographics!E3</f>
        <v>1.4861656469728791E-2</v>
      </c>
      <c r="F7" s="2">
        <f>[1]pro_rated_aggregated_data_Paili!$B$7/Demographics!F3</f>
        <v>1.5078170237405906E-2</v>
      </c>
      <c r="G7" s="2">
        <f>[1]pro_rated_aggregated_data_Paili!$B$7/Demographics!G3</f>
        <v>1.4867086873115921E-2</v>
      </c>
      <c r="H7" s="2">
        <f>[1]pro_rated_aggregated_data_Paili!$B$7/Demographics!H3</f>
        <v>1.4659190704586909E-2</v>
      </c>
      <c r="I7" s="2">
        <f>[1]pro_rated_aggregated_data_Paili!$B$7/Demographics!I3</f>
        <v>1.4454139745553853E-2</v>
      </c>
      <c r="J7" s="2">
        <f>[1]pro_rated_aggregated_data_Paili!$B$7/Demographics!J3</f>
        <v>1.4251937475371075E-2</v>
      </c>
      <c r="K7" s="2">
        <f>[1]pro_rated_aggregated_data_Paili!$B$7/Demographics!K3</f>
        <v>1.4052280527554126E-2</v>
      </c>
      <c r="R7">
        <v>1.4647976059221924E-2</v>
      </c>
    </row>
    <row r="9" spans="1:18" ht="32" x14ac:dyDescent="0.2">
      <c r="A9" s="6" t="s">
        <v>25</v>
      </c>
      <c r="B9" s="1" t="s">
        <v>12</v>
      </c>
      <c r="C9" s="1" t="s">
        <v>13</v>
      </c>
      <c r="D9" s="1" t="s">
        <v>16</v>
      </c>
      <c r="E9" s="1"/>
      <c r="F9" s="1">
        <v>2011</v>
      </c>
      <c r="G9" s="1">
        <v>2012</v>
      </c>
      <c r="H9" s="1">
        <v>2013</v>
      </c>
      <c r="I9" s="1">
        <v>2014</v>
      </c>
      <c r="J9" s="1">
        <v>2015</v>
      </c>
      <c r="K9" s="1">
        <v>2016</v>
      </c>
      <c r="L9" s="1">
        <v>2017</v>
      </c>
      <c r="M9" s="1">
        <v>2018</v>
      </c>
    </row>
    <row r="10" spans="1:18" ht="16" x14ac:dyDescent="0.2">
      <c r="A10" s="6" t="str">
        <f>'Population Definitions'!$A$2</f>
        <v>M 15+</v>
      </c>
      <c r="B10" t="s">
        <v>23</v>
      </c>
      <c r="C10" s="3"/>
      <c r="D10" s="3">
        <v>0</v>
      </c>
      <c r="E10" s="4" t="s">
        <v>18</v>
      </c>
    </row>
    <row r="11" spans="1:18" ht="16" x14ac:dyDescent="0.2">
      <c r="A11" s="6" t="str">
        <f>'Population Definitions'!$A$3</f>
        <v>Gen</v>
      </c>
      <c r="B11" t="s">
        <v>23</v>
      </c>
      <c r="C11" s="3"/>
      <c r="D11" s="3">
        <v>0</v>
      </c>
      <c r="E11" s="4" t="s">
        <v>18</v>
      </c>
    </row>
    <row r="13" spans="1:18" ht="32" x14ac:dyDescent="0.2">
      <c r="A13" s="6" t="s">
        <v>26</v>
      </c>
      <c r="B13" s="1" t="s">
        <v>12</v>
      </c>
      <c r="C13" s="1" t="s">
        <v>13</v>
      </c>
      <c r="D13" s="1" t="s">
        <v>16</v>
      </c>
      <c r="E13" s="1"/>
      <c r="F13" s="1">
        <v>2011</v>
      </c>
      <c r="G13" s="1">
        <v>2012</v>
      </c>
      <c r="H13" s="1">
        <v>2013</v>
      </c>
      <c r="I13" s="1">
        <v>2014</v>
      </c>
      <c r="J13" s="1">
        <v>2015</v>
      </c>
      <c r="K13" s="1">
        <v>2016</v>
      </c>
      <c r="L13" s="1">
        <v>2017</v>
      </c>
      <c r="M13" s="1">
        <v>2018</v>
      </c>
    </row>
    <row r="14" spans="1:18" ht="16" x14ac:dyDescent="0.2">
      <c r="A14" s="6" t="str">
        <f>'Population Definitions'!$A$2</f>
        <v>M 15+</v>
      </c>
      <c r="B14" t="s">
        <v>23</v>
      </c>
      <c r="C14" s="3"/>
      <c r="D14" s="3">
        <v>0.28000000000000003</v>
      </c>
      <c r="E14" s="4" t="s">
        <v>18</v>
      </c>
      <c r="F14">
        <f>[1]pro_rated_aggregated_data_Paili!$B$47/Demographics!D2</f>
        <v>0.12488141440275981</v>
      </c>
      <c r="G14">
        <f>[1]pro_rated_aggregated_data_Paili!$B$47/Demographics!E2</f>
        <v>0.12644631707636556</v>
      </c>
      <c r="H14">
        <f>[1]pro_rated_aggregated_data_Paili!$B$47/Demographics!F2</f>
        <v>0.12802829354553494</v>
      </c>
      <c r="I14">
        <f>[1]pro_rated_aggregated_data_Paili!$B$47/Demographics!G2</f>
        <v>0.12623686848873197</v>
      </c>
      <c r="J14">
        <f>[1]pro_rated_aggregated_data_Paili!$B$47/Demographics!H2</f>
        <v>0.12446813082907121</v>
      </c>
      <c r="K14">
        <f>[1]pro_rated_aggregated_data_Paili!$B$47/Demographics!I2</f>
        <v>0.12272746535576556</v>
      </c>
      <c r="L14">
        <f>[1]pro_rated_aggregated_data_Paili!$B$47/Demographics!J2</f>
        <v>0.12100952699314725</v>
      </c>
      <c r="M14">
        <f>[1]pro_rated_aggregated_data_Paili!$B$47/Demographics!K2</f>
        <v>0.11931443638760712</v>
      </c>
      <c r="Q14" t="s">
        <v>145</v>
      </c>
    </row>
    <row r="15" spans="1:18" ht="16" x14ac:dyDescent="0.2">
      <c r="A15" s="6" t="str">
        <f>'Population Definitions'!$A$3</f>
        <v>Gen</v>
      </c>
      <c r="B15" t="s">
        <v>23</v>
      </c>
      <c r="C15" s="3"/>
      <c r="D15" s="3">
        <v>0.28000000000000003</v>
      </c>
      <c r="E15" s="4" t="s">
        <v>18</v>
      </c>
      <c r="F15">
        <f>[1]pro_rated_aggregated_data_Paili!$B$47/Demographics!D3</f>
        <v>6.5162117768827493E-2</v>
      </c>
      <c r="G15">
        <f>[1]pro_rated_aggregated_data_Paili!$B$47/Demographics!E3</f>
        <v>6.6112683773171393E-2</v>
      </c>
      <c r="H15">
        <f>[1]pro_rated_aggregated_data_Paili!$B$47/Demographics!F3</f>
        <v>6.707585408222351E-2</v>
      </c>
      <c r="I15">
        <f>[1]pro_rated_aggregated_data_Paili!$B$47/Demographics!G3</f>
        <v>6.6136841143692338E-2</v>
      </c>
      <c r="J15">
        <f>[1]pro_rated_aggregated_data_Paili!$B$47/Demographics!H3</f>
        <v>6.5212006575243758E-2</v>
      </c>
      <c r="K15">
        <f>[1]pro_rated_aggregated_data_Paili!$B$47/Demographics!I3</f>
        <v>6.4299829037056777E-2</v>
      </c>
      <c r="L15">
        <f>[1]pro_rated_aggregated_data_Paili!$B$47/Demographics!J3</f>
        <v>6.3400324007180694E-2</v>
      </c>
      <c r="M15">
        <f>[1]pro_rated_aggregated_data_Paili!$B$47/Demographics!K3</f>
        <v>6.2512141947460451E-2</v>
      </c>
    </row>
    <row r="17" spans="1:17" ht="32" x14ac:dyDescent="0.2">
      <c r="A17" s="6" t="s">
        <v>27</v>
      </c>
      <c r="B17" s="1" t="s">
        <v>12</v>
      </c>
      <c r="C17" s="1" t="s">
        <v>13</v>
      </c>
      <c r="D17" s="1" t="s">
        <v>16</v>
      </c>
      <c r="E17" s="1"/>
      <c r="F17" s="1">
        <v>2011.5</v>
      </c>
      <c r="G17" s="1">
        <v>2012.5</v>
      </c>
      <c r="H17" s="1">
        <v>2013.5</v>
      </c>
      <c r="I17" s="1">
        <v>2014.5</v>
      </c>
      <c r="J17" s="1">
        <v>2015.5</v>
      </c>
      <c r="K17" s="1">
        <v>2016.5</v>
      </c>
      <c r="L17" s="1">
        <v>2017.5</v>
      </c>
      <c r="M17" s="1">
        <v>2018.5</v>
      </c>
    </row>
    <row r="18" spans="1:17" ht="16" x14ac:dyDescent="0.2">
      <c r="A18" s="6" t="str">
        <f>'Population Definitions'!$A$2</f>
        <v>M 15+</v>
      </c>
      <c r="B18" t="s">
        <v>17</v>
      </c>
      <c r="C18" s="3"/>
      <c r="D18" s="2"/>
      <c r="E18" s="4" t="s">
        <v>18</v>
      </c>
      <c r="F18">
        <v>651</v>
      </c>
      <c r="G18">
        <v>728</v>
      </c>
      <c r="H18">
        <v>545</v>
      </c>
      <c r="I18">
        <v>2582</v>
      </c>
      <c r="J18">
        <v>192</v>
      </c>
      <c r="K18">
        <v>96</v>
      </c>
      <c r="L18">
        <v>50</v>
      </c>
      <c r="M18">
        <v>101</v>
      </c>
      <c r="Q18" t="s">
        <v>148</v>
      </c>
    </row>
    <row r="19" spans="1:17" ht="16" x14ac:dyDescent="0.2">
      <c r="A19" s="6" t="str">
        <f>'Population Definitions'!$A$3</f>
        <v>Gen</v>
      </c>
      <c r="B19" t="s">
        <v>17</v>
      </c>
      <c r="C19" s="3"/>
      <c r="D19" s="2"/>
      <c r="E19" s="4" t="s">
        <v>18</v>
      </c>
      <c r="F19">
        <v>147</v>
      </c>
      <c r="G19">
        <v>165</v>
      </c>
      <c r="H19">
        <v>124</v>
      </c>
      <c r="I19">
        <v>585</v>
      </c>
      <c r="J19">
        <v>44</v>
      </c>
      <c r="K19">
        <v>14</v>
      </c>
      <c r="L19">
        <v>15</v>
      </c>
      <c r="M19">
        <v>25</v>
      </c>
    </row>
    <row r="21" spans="1:17" ht="32" x14ac:dyDescent="0.2">
      <c r="A21" s="6" t="s">
        <v>28</v>
      </c>
      <c r="B21" s="1" t="s">
        <v>12</v>
      </c>
      <c r="C21" s="1" t="s">
        <v>13</v>
      </c>
      <c r="D21" s="1" t="s">
        <v>16</v>
      </c>
      <c r="E21" s="1"/>
      <c r="F21" s="1">
        <v>2011.5</v>
      </c>
      <c r="G21" s="1">
        <v>2012.5</v>
      </c>
      <c r="H21" s="1">
        <v>2013.5</v>
      </c>
      <c r="I21" s="1">
        <v>2014.5</v>
      </c>
      <c r="J21" s="1">
        <v>2015.5</v>
      </c>
      <c r="K21" s="1">
        <v>2016.5</v>
      </c>
      <c r="L21" s="1">
        <v>2017.5</v>
      </c>
      <c r="M21" s="1">
        <v>2018.5</v>
      </c>
    </row>
    <row r="22" spans="1:17" ht="16" x14ac:dyDescent="0.2">
      <c r="A22" s="6" t="str">
        <f>'Population Definitions'!$A$2</f>
        <v>M 15+</v>
      </c>
      <c r="B22" t="s">
        <v>17</v>
      </c>
      <c r="C22" s="3"/>
      <c r="D22" s="2"/>
      <c r="E22" s="4" t="s">
        <v>18</v>
      </c>
      <c r="F22">
        <v>651</v>
      </c>
      <c r="G22">
        <v>728</v>
      </c>
      <c r="H22">
        <v>545</v>
      </c>
      <c r="I22">
        <v>2582</v>
      </c>
      <c r="J22">
        <v>192</v>
      </c>
      <c r="K22">
        <v>96</v>
      </c>
      <c r="L22">
        <v>50</v>
      </c>
      <c r="M22">
        <v>101</v>
      </c>
    </row>
    <row r="23" spans="1:17" ht="16" x14ac:dyDescent="0.2">
      <c r="A23" s="6" t="str">
        <f>'Population Definitions'!$A$3</f>
        <v>Gen</v>
      </c>
      <c r="B23" t="s">
        <v>17</v>
      </c>
      <c r="C23" s="3"/>
      <c r="D23" s="2"/>
      <c r="E23" s="4" t="s">
        <v>18</v>
      </c>
      <c r="F23">
        <v>147</v>
      </c>
      <c r="G23">
        <v>165</v>
      </c>
      <c r="H23">
        <v>124</v>
      </c>
      <c r="I23">
        <v>585</v>
      </c>
      <c r="J23">
        <v>44</v>
      </c>
      <c r="K23">
        <v>14</v>
      </c>
      <c r="L23">
        <v>15</v>
      </c>
      <c r="M23">
        <v>25</v>
      </c>
    </row>
    <row r="25" spans="1:17" ht="32" x14ac:dyDescent="0.2">
      <c r="A25" s="6" t="s">
        <v>29</v>
      </c>
      <c r="B25" s="1" t="s">
        <v>12</v>
      </c>
      <c r="C25" s="1" t="s">
        <v>13</v>
      </c>
      <c r="D25" s="1" t="s">
        <v>16</v>
      </c>
      <c r="E25" s="1"/>
      <c r="F25" s="1">
        <v>2011.5</v>
      </c>
      <c r="G25" s="1">
        <v>2012.5</v>
      </c>
      <c r="H25" s="1">
        <v>2013.5</v>
      </c>
      <c r="I25" s="1">
        <v>2014.5</v>
      </c>
      <c r="J25" s="1">
        <v>2015.5</v>
      </c>
      <c r="K25" s="1">
        <v>2016.5</v>
      </c>
      <c r="L25" s="1">
        <v>2017.5</v>
      </c>
      <c r="M25" s="1">
        <v>2018.5</v>
      </c>
    </row>
    <row r="26" spans="1:17" ht="16" x14ac:dyDescent="0.2">
      <c r="A26" s="6" t="str">
        <f>'Population Definitions'!$A$2</f>
        <v>M 15+</v>
      </c>
      <c r="B26" t="s">
        <v>17</v>
      </c>
      <c r="C26" s="3"/>
      <c r="D26" s="2"/>
      <c r="E26" s="4" t="s">
        <v>18</v>
      </c>
      <c r="F26">
        <v>651</v>
      </c>
      <c r="G26">
        <v>728</v>
      </c>
      <c r="H26">
        <v>545</v>
      </c>
      <c r="I26">
        <v>2582</v>
      </c>
      <c r="J26">
        <v>192</v>
      </c>
      <c r="K26">
        <v>96</v>
      </c>
      <c r="L26">
        <v>50</v>
      </c>
      <c r="M26">
        <v>101</v>
      </c>
      <c r="Q26" t="s">
        <v>136</v>
      </c>
    </row>
    <row r="27" spans="1:17" ht="16" x14ac:dyDescent="0.2">
      <c r="A27" s="6" t="str">
        <f>'Population Definitions'!$A$3</f>
        <v>Gen</v>
      </c>
      <c r="B27" t="s">
        <v>17</v>
      </c>
      <c r="C27" s="3"/>
      <c r="D27" s="2"/>
      <c r="E27" s="4" t="s">
        <v>18</v>
      </c>
      <c r="F27">
        <v>147</v>
      </c>
      <c r="G27">
        <v>165</v>
      </c>
      <c r="H27">
        <v>124</v>
      </c>
      <c r="I27">
        <v>585</v>
      </c>
      <c r="J27">
        <v>44</v>
      </c>
      <c r="K27">
        <v>14</v>
      </c>
      <c r="L27">
        <v>15</v>
      </c>
      <c r="M27">
        <v>25</v>
      </c>
    </row>
    <row r="29" spans="1:17" ht="64" x14ac:dyDescent="0.2">
      <c r="A29" s="6" t="s">
        <v>30</v>
      </c>
      <c r="B29" s="1" t="s">
        <v>12</v>
      </c>
      <c r="C29" s="1" t="s">
        <v>13</v>
      </c>
      <c r="D29" s="1" t="s">
        <v>16</v>
      </c>
      <c r="E29" s="1"/>
      <c r="F29" s="1">
        <v>2011</v>
      </c>
      <c r="G29" s="1">
        <v>2012</v>
      </c>
      <c r="H29" s="1">
        <v>2013</v>
      </c>
      <c r="I29" s="1">
        <v>2014</v>
      </c>
      <c r="J29" s="1">
        <v>2015</v>
      </c>
      <c r="K29" s="1">
        <v>2016</v>
      </c>
      <c r="L29" s="1">
        <v>2017</v>
      </c>
      <c r="M29" s="1">
        <v>2018</v>
      </c>
    </row>
    <row r="30" spans="1:17" ht="16" x14ac:dyDescent="0.2">
      <c r="A30" s="6" t="str">
        <f>'Population Definitions'!$A$2</f>
        <v>M 15+</v>
      </c>
      <c r="B30" t="s">
        <v>17</v>
      </c>
      <c r="C30" s="3"/>
      <c r="D30" s="3">
        <v>0</v>
      </c>
      <c r="E30" s="4" t="s">
        <v>18</v>
      </c>
      <c r="F30">
        <v>2.7031570067267599E-2</v>
      </c>
      <c r="G30">
        <v>3.0249614122894699E-2</v>
      </c>
      <c r="H30">
        <v>2.4115486635835501E-2</v>
      </c>
      <c r="I30">
        <v>0.114161055569045</v>
      </c>
      <c r="J30">
        <v>8.5071073932095499E-3</v>
      </c>
      <c r="K30">
        <v>4.2644358293103396E-3</v>
      </c>
      <c r="L30">
        <v>1.6807272470702799E-4</v>
      </c>
      <c r="M30">
        <v>3.4329526493517902E-4</v>
      </c>
      <c r="Q30" t="s">
        <v>149</v>
      </c>
    </row>
    <row r="31" spans="1:17" ht="16" x14ac:dyDescent="0.2">
      <c r="A31" s="6" t="str">
        <f>'Population Definitions'!$A$3</f>
        <v>Gen</v>
      </c>
      <c r="B31" t="s">
        <v>17</v>
      </c>
      <c r="C31" s="3"/>
      <c r="D31" s="3">
        <v>0</v>
      </c>
      <c r="E31" s="4" t="s">
        <v>18</v>
      </c>
      <c r="F31">
        <v>3.1740402221437001E-3</v>
      </c>
      <c r="G31">
        <v>3.55190215335128E-3</v>
      </c>
      <c r="H31">
        <v>2.8606298158054401E-3</v>
      </c>
      <c r="I31">
        <v>1.35420248529982E-2</v>
      </c>
      <c r="J31">
        <v>1.00913099630804E-3</v>
      </c>
      <c r="K31">
        <v>3.1357177859872598E-4</v>
      </c>
      <c r="L31">
        <v>2.7184929632400599E-5</v>
      </c>
      <c r="M31">
        <v>4.3532255175715101E-5</v>
      </c>
    </row>
    <row r="33" spans="1:19" ht="48" x14ac:dyDescent="0.2">
      <c r="A33" s="6" t="s">
        <v>31</v>
      </c>
      <c r="B33" s="1" t="s">
        <v>12</v>
      </c>
      <c r="C33" s="1" t="s">
        <v>13</v>
      </c>
      <c r="D33" s="1" t="s">
        <v>16</v>
      </c>
      <c r="E33" s="1"/>
      <c r="F33" s="1">
        <v>2011</v>
      </c>
      <c r="G33" s="1">
        <v>2012</v>
      </c>
      <c r="H33" s="1">
        <v>2013</v>
      </c>
      <c r="I33" s="1">
        <v>2014</v>
      </c>
      <c r="J33" s="1">
        <v>2015</v>
      </c>
      <c r="K33" s="1">
        <v>2016</v>
      </c>
      <c r="L33" s="1">
        <v>2017</v>
      </c>
      <c r="M33" s="1">
        <v>2018</v>
      </c>
    </row>
    <row r="34" spans="1:19" ht="16" x14ac:dyDescent="0.2">
      <c r="A34" s="6" t="str">
        <f>'Population Definitions'!$A$2</f>
        <v>M 15+</v>
      </c>
      <c r="B34" t="s">
        <v>17</v>
      </c>
      <c r="C34" s="3"/>
      <c r="D34" s="3">
        <v>0</v>
      </c>
      <c r="E34" s="4" t="s">
        <v>18</v>
      </c>
      <c r="F34">
        <v>2.7031570067267599E-2</v>
      </c>
      <c r="G34">
        <v>3.0249614122894699E-2</v>
      </c>
      <c r="H34">
        <v>2.4115486635835501E-2</v>
      </c>
      <c r="I34">
        <v>0.114161055569045</v>
      </c>
      <c r="J34">
        <v>8.5071073932095499E-3</v>
      </c>
      <c r="K34">
        <v>4.2644358293103396E-3</v>
      </c>
      <c r="L34">
        <v>1.6807272470702799E-4</v>
      </c>
      <c r="M34">
        <v>3.4329526493517902E-4</v>
      </c>
    </row>
    <row r="35" spans="1:19" ht="16" x14ac:dyDescent="0.2">
      <c r="A35" s="6" t="str">
        <f>'Population Definitions'!$A$3</f>
        <v>Gen</v>
      </c>
      <c r="B35" t="s">
        <v>17</v>
      </c>
      <c r="C35" s="3"/>
      <c r="D35" s="3">
        <v>0</v>
      </c>
      <c r="E35" s="4" t="s">
        <v>18</v>
      </c>
      <c r="F35">
        <v>3.1740402221437001E-3</v>
      </c>
      <c r="G35">
        <v>3.55190215335128E-3</v>
      </c>
      <c r="H35">
        <v>2.8606298158054401E-3</v>
      </c>
      <c r="I35">
        <v>1.35420248529982E-2</v>
      </c>
      <c r="J35">
        <v>1.00913099630804E-3</v>
      </c>
      <c r="K35">
        <v>3.1357177859872598E-4</v>
      </c>
      <c r="L35">
        <v>2.7184929632400599E-5</v>
      </c>
      <c r="M35">
        <v>4.3532255175715101E-5</v>
      </c>
    </row>
    <row r="37" spans="1:19" ht="96" x14ac:dyDescent="0.2">
      <c r="A37" s="6" t="s">
        <v>32</v>
      </c>
      <c r="B37" s="1" t="s">
        <v>12</v>
      </c>
      <c r="C37" s="1" t="s">
        <v>13</v>
      </c>
      <c r="D37" s="1" t="s">
        <v>16</v>
      </c>
      <c r="E37" s="1"/>
      <c r="F37" s="1">
        <v>2011</v>
      </c>
      <c r="G37" s="1">
        <v>2012</v>
      </c>
      <c r="H37" s="1">
        <v>2013</v>
      </c>
      <c r="I37" s="1">
        <v>2014</v>
      </c>
      <c r="J37" s="1">
        <v>2015</v>
      </c>
      <c r="K37" s="1">
        <v>2016</v>
      </c>
      <c r="L37" s="1">
        <v>2017</v>
      </c>
      <c r="M37" s="1">
        <v>2018</v>
      </c>
    </row>
    <row r="38" spans="1:19" ht="16" x14ac:dyDescent="0.2">
      <c r="A38" s="6" t="str">
        <f>'Population Definitions'!$A$2</f>
        <v>M 15+</v>
      </c>
      <c r="B38" t="s">
        <v>33</v>
      </c>
      <c r="C38" s="3"/>
      <c r="D38" s="3">
        <v>1</v>
      </c>
      <c r="E38" s="4" t="s">
        <v>18</v>
      </c>
      <c r="F38" s="3"/>
      <c r="G38" s="3"/>
      <c r="H38" s="3"/>
      <c r="I38" s="3"/>
      <c r="J38" s="3"/>
      <c r="K38" s="3"/>
      <c r="L38" s="3"/>
      <c r="M38" s="3"/>
      <c r="R38" t="s">
        <v>136</v>
      </c>
      <c r="S38" t="s">
        <v>150</v>
      </c>
    </row>
    <row r="39" spans="1:19" ht="16" x14ac:dyDescent="0.2">
      <c r="A39" s="6" t="str">
        <f>'Population Definitions'!$A$3</f>
        <v>Gen</v>
      </c>
      <c r="B39" t="s">
        <v>33</v>
      </c>
      <c r="C39" s="3"/>
      <c r="D39" s="3">
        <v>1</v>
      </c>
      <c r="E39" s="4" t="s">
        <v>18</v>
      </c>
      <c r="F39" s="3"/>
      <c r="G39" s="3"/>
      <c r="H39" s="3"/>
      <c r="I39" s="3"/>
      <c r="J39" s="3"/>
      <c r="K39" s="3"/>
      <c r="L39" s="3"/>
      <c r="M39" s="3"/>
      <c r="R39" t="s">
        <v>137</v>
      </c>
    </row>
    <row r="41" spans="1:19" ht="64" x14ac:dyDescent="0.2">
      <c r="A41" s="6" t="s">
        <v>34</v>
      </c>
      <c r="B41" s="1" t="s">
        <v>12</v>
      </c>
      <c r="C41" s="1" t="s">
        <v>13</v>
      </c>
      <c r="D41" s="1" t="s">
        <v>16</v>
      </c>
      <c r="E41" s="1"/>
      <c r="F41" s="1">
        <v>2011</v>
      </c>
      <c r="G41" s="1">
        <v>2012</v>
      </c>
      <c r="H41" s="1">
        <v>2013</v>
      </c>
      <c r="I41" s="1">
        <v>2014</v>
      </c>
      <c r="J41" s="1">
        <v>2015</v>
      </c>
      <c r="K41" s="1">
        <v>2016</v>
      </c>
      <c r="L41" s="1">
        <v>2017</v>
      </c>
      <c r="M41" s="1">
        <v>2018</v>
      </c>
    </row>
    <row r="42" spans="1:19" ht="16" x14ac:dyDescent="0.2">
      <c r="A42" s="6" t="str">
        <f>'Population Definitions'!$A$2</f>
        <v>M 15+</v>
      </c>
      <c r="B42" t="s">
        <v>33</v>
      </c>
      <c r="C42" s="3">
        <v>0.1</v>
      </c>
      <c r="D42" s="3">
        <v>0</v>
      </c>
      <c r="E42" s="4" t="s">
        <v>18</v>
      </c>
      <c r="F42" s="3"/>
      <c r="G42" s="3"/>
      <c r="H42" s="3"/>
      <c r="I42" s="3"/>
      <c r="J42" s="3"/>
      <c r="K42" s="3"/>
      <c r="L42" s="3"/>
      <c r="M42" s="3"/>
      <c r="R42" t="s">
        <v>136</v>
      </c>
    </row>
    <row r="43" spans="1:19" ht="16" x14ac:dyDescent="0.2">
      <c r="A43" s="6" t="str">
        <f>'Population Definitions'!$A$3</f>
        <v>Gen</v>
      </c>
      <c r="B43" t="s">
        <v>33</v>
      </c>
      <c r="C43" s="3">
        <v>0.1</v>
      </c>
      <c r="D43" s="3">
        <v>0</v>
      </c>
      <c r="E43" s="4" t="s">
        <v>18</v>
      </c>
      <c r="F43" s="3"/>
      <c r="G43" s="3"/>
      <c r="H43" s="3"/>
      <c r="I43" s="3"/>
      <c r="J43" s="3"/>
      <c r="K43" s="3"/>
      <c r="L43" s="3"/>
      <c r="M43" s="3"/>
    </row>
    <row r="45" spans="1:19" ht="64" x14ac:dyDescent="0.2">
      <c r="A45" s="6" t="s">
        <v>35</v>
      </c>
      <c r="B45" s="1" t="s">
        <v>12</v>
      </c>
      <c r="C45" s="1" t="s">
        <v>13</v>
      </c>
      <c r="D45" s="1" t="s">
        <v>16</v>
      </c>
      <c r="E45" s="1"/>
      <c r="F45" s="1">
        <v>2011</v>
      </c>
      <c r="G45" s="1">
        <v>2012</v>
      </c>
      <c r="H45" s="1">
        <v>2013</v>
      </c>
      <c r="I45" s="1">
        <v>2014</v>
      </c>
      <c r="J45" s="1">
        <v>2015</v>
      </c>
      <c r="K45" s="1">
        <v>2016</v>
      </c>
      <c r="L45" s="1">
        <v>2017</v>
      </c>
      <c r="M45" s="1">
        <v>2018</v>
      </c>
    </row>
    <row r="46" spans="1:19" ht="16" x14ac:dyDescent="0.2">
      <c r="A46" s="6" t="str">
        <f>'Population Definitions'!$A$2</f>
        <v>M 15+</v>
      </c>
      <c r="B46" t="s">
        <v>33</v>
      </c>
      <c r="C46" s="3"/>
      <c r="D46" s="2">
        <v>0.01</v>
      </c>
      <c r="E46" s="4" t="s">
        <v>18</v>
      </c>
      <c r="F46" s="2"/>
      <c r="G46" s="2"/>
      <c r="H46" s="2"/>
      <c r="I46" s="2"/>
      <c r="J46" s="2"/>
      <c r="K46" s="2"/>
      <c r="L46" s="2"/>
      <c r="M46" s="2"/>
      <c r="R46" t="s">
        <v>136</v>
      </c>
    </row>
    <row r="47" spans="1:19" ht="16" x14ac:dyDescent="0.2">
      <c r="A47" s="6" t="str">
        <f>'Population Definitions'!$A$3</f>
        <v>Gen</v>
      </c>
      <c r="B47" t="s">
        <v>33</v>
      </c>
      <c r="C47" s="3"/>
      <c r="D47" s="2">
        <v>0.01</v>
      </c>
      <c r="E47" s="4" t="s">
        <v>18</v>
      </c>
      <c r="F47" s="2"/>
      <c r="G47" s="2"/>
      <c r="H47" s="2"/>
      <c r="I47" s="2"/>
      <c r="J47" s="2"/>
      <c r="K47" s="2"/>
      <c r="L47" s="2"/>
      <c r="M47" s="2"/>
    </row>
    <row r="49" spans="1:21" ht="96" x14ac:dyDescent="0.2">
      <c r="A49" s="6" t="s">
        <v>36</v>
      </c>
      <c r="B49" s="1" t="s">
        <v>12</v>
      </c>
      <c r="C49" s="1" t="s">
        <v>13</v>
      </c>
      <c r="D49" s="1" t="s">
        <v>16</v>
      </c>
      <c r="E49" s="1"/>
      <c r="F49" s="1">
        <v>2011</v>
      </c>
      <c r="G49" s="1">
        <v>2012</v>
      </c>
      <c r="H49" s="1">
        <v>2013</v>
      </c>
      <c r="I49" s="1">
        <v>2014</v>
      </c>
      <c r="J49" s="1">
        <v>2015</v>
      </c>
      <c r="K49" s="1">
        <v>2016</v>
      </c>
      <c r="L49" s="1">
        <v>2017</v>
      </c>
      <c r="M49" s="1">
        <v>2018</v>
      </c>
    </row>
    <row r="50" spans="1:21" ht="16" x14ac:dyDescent="0.2">
      <c r="A50" s="6" t="str">
        <f>'Population Definitions'!$A$2</f>
        <v>M 15+</v>
      </c>
      <c r="B50" t="s">
        <v>33</v>
      </c>
      <c r="C50" s="3"/>
      <c r="D50" s="2">
        <v>1.0000000000000001E-5</v>
      </c>
      <c r="E50" s="4" t="s">
        <v>18</v>
      </c>
      <c r="F50" s="2"/>
      <c r="G50" s="2"/>
      <c r="H50" s="2"/>
      <c r="I50" s="2"/>
      <c r="J50" s="2"/>
      <c r="K50" s="2"/>
      <c r="L50" s="2"/>
      <c r="M50" s="2"/>
      <c r="R50" t="s">
        <v>151</v>
      </c>
    </row>
    <row r="51" spans="1:21" ht="16" x14ac:dyDescent="0.2">
      <c r="A51" s="6" t="str">
        <f>'Population Definitions'!$A$3</f>
        <v>Gen</v>
      </c>
      <c r="B51" t="s">
        <v>33</v>
      </c>
      <c r="C51" s="3"/>
      <c r="D51" s="2">
        <v>1.0000000000000001E-5</v>
      </c>
      <c r="E51" s="4" t="s">
        <v>18</v>
      </c>
      <c r="F51" s="2"/>
      <c r="G51" s="2"/>
      <c r="H51" s="2"/>
      <c r="I51" s="2"/>
      <c r="J51" s="2"/>
      <c r="K51" s="2"/>
      <c r="L51" s="2"/>
      <c r="M51" s="2"/>
    </row>
    <row r="53" spans="1:21" ht="64" x14ac:dyDescent="0.2">
      <c r="A53" s="6" t="s">
        <v>37</v>
      </c>
      <c r="B53" s="1" t="s">
        <v>12</v>
      </c>
      <c r="C53" s="1" t="s">
        <v>13</v>
      </c>
      <c r="D53" s="1" t="s">
        <v>16</v>
      </c>
      <c r="E53" s="1"/>
      <c r="F53" s="1">
        <v>2011</v>
      </c>
      <c r="G53" s="1">
        <v>2012</v>
      </c>
      <c r="H53" s="1">
        <v>2013</v>
      </c>
      <c r="I53" s="1">
        <v>2014</v>
      </c>
      <c r="J53" s="1">
        <v>2015</v>
      </c>
      <c r="K53" s="1">
        <v>2016</v>
      </c>
      <c r="L53" s="1">
        <v>2017</v>
      </c>
      <c r="M53" s="1">
        <v>2018</v>
      </c>
    </row>
    <row r="54" spans="1:21" ht="16" x14ac:dyDescent="0.2">
      <c r="A54" s="6" t="str">
        <f>'Population Definitions'!$A$2</f>
        <v>M 15+</v>
      </c>
      <c r="B54" t="s">
        <v>33</v>
      </c>
      <c r="C54" s="3"/>
      <c r="D54" s="3">
        <v>0.99</v>
      </c>
      <c r="E54" s="4" t="s">
        <v>18</v>
      </c>
      <c r="F54" s="3"/>
      <c r="G54" s="3"/>
      <c r="H54" s="3"/>
      <c r="I54" s="3"/>
      <c r="J54" s="3"/>
      <c r="K54" s="3"/>
      <c r="L54" s="3"/>
      <c r="M54" s="3"/>
      <c r="R54" t="s">
        <v>152</v>
      </c>
    </row>
    <row r="55" spans="1:21" ht="16" x14ac:dyDescent="0.2">
      <c r="A55" s="6" t="str">
        <f>'Population Definitions'!$A$3</f>
        <v>Gen</v>
      </c>
      <c r="B55" t="s">
        <v>33</v>
      </c>
      <c r="C55" s="3"/>
      <c r="D55" s="3">
        <v>0.99</v>
      </c>
      <c r="E55" s="4" t="s">
        <v>18</v>
      </c>
      <c r="F55" s="3"/>
      <c r="G55" s="3"/>
      <c r="H55" s="3"/>
      <c r="I55" s="3"/>
      <c r="J55" s="3"/>
      <c r="K55" s="3"/>
      <c r="L55" s="3"/>
      <c r="M55" s="3"/>
    </row>
    <row r="57" spans="1:21" ht="96" x14ac:dyDescent="0.2">
      <c r="A57" s="6" t="s">
        <v>38</v>
      </c>
      <c r="B57" s="1" t="s">
        <v>12</v>
      </c>
      <c r="C57" s="1" t="s">
        <v>13</v>
      </c>
      <c r="D57" s="1" t="s">
        <v>16</v>
      </c>
      <c r="E57" s="1"/>
      <c r="F57" s="1">
        <v>2011</v>
      </c>
      <c r="G57" s="1">
        <v>2012</v>
      </c>
      <c r="H57" s="1">
        <v>2013</v>
      </c>
      <c r="I57" s="1">
        <v>2014</v>
      </c>
      <c r="J57" s="1">
        <v>2015</v>
      </c>
      <c r="K57" s="1">
        <v>2016</v>
      </c>
      <c r="L57" s="1">
        <v>2017</v>
      </c>
      <c r="M57" s="1">
        <v>2018</v>
      </c>
    </row>
    <row r="58" spans="1:21" ht="16" x14ac:dyDescent="0.2">
      <c r="A58" s="6" t="str">
        <f>'Population Definitions'!$A$2</f>
        <v>M 15+</v>
      </c>
      <c r="B58" t="s">
        <v>33</v>
      </c>
      <c r="C58" s="3">
        <v>0.1</v>
      </c>
      <c r="D58" s="3">
        <v>0.75</v>
      </c>
      <c r="E58" s="4" t="s">
        <v>18</v>
      </c>
      <c r="F58" s="3"/>
      <c r="G58" s="3"/>
      <c r="H58" s="3"/>
      <c r="I58" s="3"/>
      <c r="J58" s="3"/>
      <c r="K58" s="3"/>
      <c r="L58" s="3"/>
      <c r="M58" s="3"/>
      <c r="R58" t="s">
        <v>153</v>
      </c>
    </row>
    <row r="59" spans="1:21" ht="16" x14ac:dyDescent="0.2">
      <c r="A59" s="6" t="str">
        <f>'Population Definitions'!$A$3</f>
        <v>Gen</v>
      </c>
      <c r="B59" t="s">
        <v>33</v>
      </c>
      <c r="C59" s="3">
        <v>0.1</v>
      </c>
      <c r="D59" s="3">
        <v>0.75</v>
      </c>
      <c r="E59" s="4" t="s">
        <v>18</v>
      </c>
      <c r="F59" s="3"/>
      <c r="G59" s="3"/>
      <c r="H59" s="3"/>
      <c r="I59" s="3"/>
      <c r="J59" s="3"/>
      <c r="K59" s="3"/>
      <c r="L59" s="3"/>
      <c r="M59" s="3"/>
    </row>
    <row r="61" spans="1:21" ht="80" x14ac:dyDescent="0.2">
      <c r="A61" s="6" t="s">
        <v>39</v>
      </c>
      <c r="B61" s="1" t="s">
        <v>12</v>
      </c>
      <c r="C61" s="1" t="s">
        <v>13</v>
      </c>
      <c r="D61" s="1" t="s">
        <v>16</v>
      </c>
      <c r="E61" s="1"/>
      <c r="F61" s="1">
        <v>2011.25</v>
      </c>
      <c r="G61">
        <v>2011.75</v>
      </c>
      <c r="H61" s="1">
        <v>2012.25</v>
      </c>
      <c r="I61" s="1">
        <v>2012.75</v>
      </c>
      <c r="J61" s="1">
        <v>2013.25</v>
      </c>
      <c r="K61" s="1">
        <v>2013.75</v>
      </c>
      <c r="L61" s="1">
        <v>2014.25</v>
      </c>
      <c r="M61" s="1">
        <v>2014.75</v>
      </c>
      <c r="N61" s="1">
        <v>2015.25</v>
      </c>
      <c r="O61" s="1">
        <v>2015.75</v>
      </c>
      <c r="P61" s="1">
        <v>2016.25</v>
      </c>
      <c r="Q61" s="1">
        <v>2016.75</v>
      </c>
      <c r="R61" s="1">
        <v>2017.25</v>
      </c>
      <c r="S61" s="1">
        <v>2017.75</v>
      </c>
      <c r="T61" s="1">
        <v>2018.25</v>
      </c>
      <c r="U61" s="1">
        <v>2018.75</v>
      </c>
    </row>
    <row r="62" spans="1:21" ht="16" x14ac:dyDescent="0.2">
      <c r="A62" s="6" t="str">
        <f>'Population Definitions'!$A$2</f>
        <v>M 15+</v>
      </c>
      <c r="B62" t="s">
        <v>40</v>
      </c>
      <c r="C62" s="3"/>
      <c r="D62" s="3">
        <v>0</v>
      </c>
      <c r="E62" s="4" t="s">
        <v>18</v>
      </c>
      <c r="H62" s="3"/>
      <c r="I62" s="3"/>
      <c r="J62" s="3"/>
      <c r="K62" s="3"/>
      <c r="L62" s="3"/>
      <c r="M62" s="3"/>
      <c r="N62" s="8"/>
      <c r="O62" s="8"/>
      <c r="P62" s="8"/>
      <c r="Q62" s="8"/>
      <c r="R62" s="8"/>
      <c r="S62" s="8"/>
      <c r="T62" s="8"/>
      <c r="U62" s="8"/>
    </row>
    <row r="63" spans="1:21" ht="16" x14ac:dyDescent="0.2">
      <c r="A63" s="6" t="str">
        <f>'Population Definitions'!$A$3</f>
        <v>Gen</v>
      </c>
      <c r="B63" t="s">
        <v>40</v>
      </c>
      <c r="C63" s="3"/>
      <c r="D63" s="3">
        <v>0</v>
      </c>
      <c r="E63" s="4" t="s">
        <v>18</v>
      </c>
      <c r="F63" s="3"/>
      <c r="G63" s="3"/>
      <c r="H63" s="3"/>
      <c r="I63" s="3"/>
      <c r="J63" s="3"/>
      <c r="K63" s="3"/>
      <c r="L63" s="3"/>
      <c r="M63" s="3"/>
      <c r="N63" s="8"/>
      <c r="O63" s="8"/>
      <c r="P63" s="8"/>
      <c r="Q63" s="8"/>
      <c r="R63" s="8"/>
      <c r="S63" s="8"/>
      <c r="T63" s="8"/>
      <c r="U63" s="8"/>
    </row>
    <row r="65" spans="1:21" ht="64" x14ac:dyDescent="0.2">
      <c r="A65" s="6" t="s">
        <v>41</v>
      </c>
      <c r="B65" s="1" t="s">
        <v>12</v>
      </c>
      <c r="C65" s="1" t="s">
        <v>13</v>
      </c>
      <c r="D65" s="1" t="s">
        <v>16</v>
      </c>
      <c r="E65" s="1"/>
      <c r="F65" s="1">
        <v>2011.25</v>
      </c>
      <c r="G65">
        <v>2011.75</v>
      </c>
      <c r="H65" s="1">
        <v>2012.25</v>
      </c>
      <c r="I65" s="1">
        <v>2012.75</v>
      </c>
      <c r="J65" s="1">
        <v>2013.25</v>
      </c>
      <c r="K65" s="1">
        <v>2013.75</v>
      </c>
      <c r="L65" s="1">
        <v>2014.25</v>
      </c>
      <c r="M65" s="1">
        <v>2014.75</v>
      </c>
      <c r="N65" s="1">
        <v>2015.25</v>
      </c>
      <c r="O65" s="1">
        <v>2015.75</v>
      </c>
      <c r="P65" s="1">
        <v>2016.25</v>
      </c>
      <c r="Q65" s="1">
        <v>2016.75</v>
      </c>
      <c r="R65" s="1">
        <v>2017.25</v>
      </c>
      <c r="S65" s="1">
        <v>2017.75</v>
      </c>
      <c r="T65" s="1">
        <v>2018.25</v>
      </c>
      <c r="U65" s="1">
        <v>2018.75</v>
      </c>
    </row>
    <row r="66" spans="1:21" ht="16" x14ac:dyDescent="0.2">
      <c r="A66" s="6" t="str">
        <f>'Population Definitions'!$A$2</f>
        <v>M 15+</v>
      </c>
      <c r="B66" t="s">
        <v>40</v>
      </c>
      <c r="C66" s="3"/>
      <c r="D66" s="3">
        <v>0</v>
      </c>
      <c r="E66" s="4" t="s">
        <v>18</v>
      </c>
      <c r="F66" s="3"/>
      <c r="G66" s="3"/>
      <c r="H66" s="3"/>
      <c r="I66" s="3"/>
      <c r="J66" s="3"/>
      <c r="K66" s="3"/>
      <c r="L66" s="3"/>
      <c r="M66" s="3"/>
      <c r="N66" s="3"/>
      <c r="O66" s="3"/>
      <c r="P66" s="3"/>
      <c r="Q66" s="3"/>
      <c r="R66" s="3"/>
      <c r="S66" s="3"/>
      <c r="T66" s="3"/>
      <c r="U66" s="3"/>
    </row>
    <row r="67" spans="1:21" ht="16" x14ac:dyDescent="0.2">
      <c r="A67" s="6" t="str">
        <f>'Population Definitions'!$A$3</f>
        <v>Gen</v>
      </c>
      <c r="B67" t="s">
        <v>40</v>
      </c>
      <c r="C67" s="3"/>
      <c r="D67" s="3">
        <v>0</v>
      </c>
      <c r="E67" s="4" t="s">
        <v>18</v>
      </c>
      <c r="F67" s="3"/>
      <c r="G67" s="3"/>
      <c r="H67" s="3"/>
      <c r="I67" s="3"/>
      <c r="J67" s="3"/>
      <c r="K67" s="3"/>
      <c r="L67" s="3"/>
      <c r="M67" s="3"/>
      <c r="N67" s="3"/>
      <c r="O67" s="3"/>
      <c r="P67" s="3"/>
      <c r="Q67" s="3"/>
      <c r="R67" s="3"/>
      <c r="S67" s="3"/>
      <c r="T67" s="3"/>
      <c r="U67" s="3"/>
    </row>
    <row r="69" spans="1:21" ht="32" x14ac:dyDescent="0.2">
      <c r="A69" s="6" t="s">
        <v>42</v>
      </c>
      <c r="B69" s="1" t="s">
        <v>12</v>
      </c>
      <c r="C69" s="1" t="s">
        <v>13</v>
      </c>
      <c r="D69" s="1" t="s">
        <v>16</v>
      </c>
      <c r="E69" s="1"/>
      <c r="F69" s="1">
        <v>2011</v>
      </c>
      <c r="G69" s="1">
        <v>2012</v>
      </c>
      <c r="H69" s="1">
        <v>2013</v>
      </c>
      <c r="I69" s="1">
        <v>2014</v>
      </c>
      <c r="J69" s="1">
        <v>2015</v>
      </c>
      <c r="K69" s="1">
        <v>2016</v>
      </c>
      <c r="L69" s="1">
        <v>2017</v>
      </c>
      <c r="M69" s="1">
        <v>2018</v>
      </c>
    </row>
    <row r="70" spans="1:21" ht="16" x14ac:dyDescent="0.2">
      <c r="A70" s="6" t="str">
        <f>'Population Definitions'!$A$2</f>
        <v>M 15+</v>
      </c>
      <c r="B70" t="s">
        <v>17</v>
      </c>
      <c r="C70" s="3"/>
      <c r="D70" s="3">
        <v>2</v>
      </c>
      <c r="E70" s="4" t="s">
        <v>18</v>
      </c>
      <c r="F70" s="3"/>
      <c r="G70" s="3"/>
      <c r="H70" s="3"/>
      <c r="I70" s="3"/>
      <c r="J70" s="3"/>
      <c r="K70" s="3"/>
      <c r="L70" s="3"/>
      <c r="M70" s="3"/>
    </row>
    <row r="71" spans="1:21" ht="16" x14ac:dyDescent="0.2">
      <c r="A71" s="6" t="str">
        <f>'Population Definitions'!$A$3</f>
        <v>Gen</v>
      </c>
      <c r="B71" t="s">
        <v>17</v>
      </c>
      <c r="C71" s="3"/>
      <c r="D71" s="3">
        <v>2</v>
      </c>
      <c r="E71" s="4" t="s">
        <v>18</v>
      </c>
      <c r="F71" s="3"/>
      <c r="G71" s="3"/>
      <c r="H71" s="3"/>
      <c r="I71" s="3"/>
      <c r="J71" s="3"/>
      <c r="K71" s="3"/>
      <c r="L71" s="3"/>
      <c r="M71" s="3"/>
    </row>
    <row r="73" spans="1:21" ht="32" x14ac:dyDescent="0.2">
      <c r="A73" s="6" t="s">
        <v>43</v>
      </c>
      <c r="B73" s="1" t="s">
        <v>12</v>
      </c>
      <c r="C73" s="1" t="s">
        <v>13</v>
      </c>
      <c r="D73" s="1" t="s">
        <v>16</v>
      </c>
      <c r="E73" s="1"/>
      <c r="F73" s="1">
        <v>2011</v>
      </c>
      <c r="G73" s="1">
        <v>2012</v>
      </c>
      <c r="H73" s="1">
        <v>2013</v>
      </c>
      <c r="I73" s="1">
        <v>2014</v>
      </c>
      <c r="J73" s="1">
        <v>2015</v>
      </c>
      <c r="K73" s="1">
        <v>2016</v>
      </c>
      <c r="L73" s="1">
        <v>2017</v>
      </c>
      <c r="M73" s="1">
        <v>2018</v>
      </c>
    </row>
    <row r="74" spans="1:21" ht="16" x14ac:dyDescent="0.2">
      <c r="A74" s="6" t="str">
        <f>'Population Definitions'!$A$2</f>
        <v>M 15+</v>
      </c>
      <c r="B74" t="s">
        <v>17</v>
      </c>
      <c r="C74" s="3"/>
      <c r="D74" s="3">
        <v>1</v>
      </c>
      <c r="E74" s="4" t="s">
        <v>18</v>
      </c>
      <c r="F74" s="3"/>
      <c r="G74" s="3"/>
      <c r="H74" s="3"/>
      <c r="I74" s="3"/>
      <c r="J74" s="3"/>
      <c r="K74" s="3"/>
      <c r="L74" s="3"/>
      <c r="M74" s="3"/>
    </row>
    <row r="75" spans="1:21" ht="16" x14ac:dyDescent="0.2">
      <c r="A75" s="6" t="str">
        <f>'Population Definitions'!$A$3</f>
        <v>Gen</v>
      </c>
      <c r="B75" t="s">
        <v>17</v>
      </c>
      <c r="C75" s="3"/>
      <c r="D75" s="3">
        <v>1</v>
      </c>
      <c r="E75" s="4" t="s">
        <v>18</v>
      </c>
      <c r="F75" s="3"/>
      <c r="G75" s="3"/>
      <c r="H75" s="3"/>
      <c r="I75" s="3"/>
      <c r="J75" s="3"/>
      <c r="K75" s="3"/>
      <c r="L75" s="3"/>
      <c r="M75" s="3"/>
    </row>
    <row r="77" spans="1:21" ht="32" x14ac:dyDescent="0.2">
      <c r="A77" s="6" t="s">
        <v>44</v>
      </c>
      <c r="B77" s="1" t="s">
        <v>12</v>
      </c>
      <c r="C77" s="1" t="s">
        <v>13</v>
      </c>
      <c r="D77" s="1" t="s">
        <v>16</v>
      </c>
      <c r="E77" s="1"/>
      <c r="F77" s="1">
        <v>2011</v>
      </c>
      <c r="G77" s="1">
        <v>2012</v>
      </c>
      <c r="H77" s="1">
        <v>2013</v>
      </c>
      <c r="I77" s="1">
        <v>2014</v>
      </c>
      <c r="J77" s="1">
        <v>2015</v>
      </c>
      <c r="K77" s="1">
        <v>2016</v>
      </c>
      <c r="L77" s="1">
        <v>2017</v>
      </c>
      <c r="M77" s="1">
        <v>2018</v>
      </c>
    </row>
    <row r="78" spans="1:21" ht="16" x14ac:dyDescent="0.2">
      <c r="A78" s="6" t="str">
        <f>'Population Definitions'!$A$2</f>
        <v>M 15+</v>
      </c>
      <c r="B78" t="s">
        <v>17</v>
      </c>
      <c r="C78" s="3"/>
      <c r="D78" s="3">
        <v>10</v>
      </c>
      <c r="E78" s="4" t="s">
        <v>18</v>
      </c>
      <c r="F78" s="3"/>
      <c r="G78" s="3"/>
      <c r="H78" s="3"/>
      <c r="I78" s="3"/>
      <c r="J78" s="3"/>
      <c r="K78" s="3"/>
      <c r="L78" s="3"/>
      <c r="M78" s="3"/>
    </row>
    <row r="79" spans="1:21" ht="16" x14ac:dyDescent="0.2">
      <c r="A79" s="6" t="str">
        <f>'Population Definitions'!$A$3</f>
        <v>Gen</v>
      </c>
      <c r="B79" t="s">
        <v>17</v>
      </c>
      <c r="C79" s="3"/>
      <c r="D79" s="3">
        <v>10</v>
      </c>
      <c r="E79" s="4" t="s">
        <v>18</v>
      </c>
      <c r="F79" s="3"/>
      <c r="G79" s="3"/>
      <c r="H79" s="3"/>
      <c r="I79" s="3"/>
      <c r="J79" s="3"/>
      <c r="K79" s="3"/>
      <c r="L79" s="3"/>
      <c r="M79" s="3"/>
    </row>
    <row r="81" spans="1:13" ht="48" x14ac:dyDescent="0.2">
      <c r="A81" s="6" t="s">
        <v>45</v>
      </c>
      <c r="B81" s="1" t="s">
        <v>12</v>
      </c>
      <c r="C81" s="1" t="s">
        <v>13</v>
      </c>
      <c r="D81" s="1" t="s">
        <v>16</v>
      </c>
      <c r="E81" s="1"/>
      <c r="F81" s="1">
        <v>2011</v>
      </c>
      <c r="G81" s="1">
        <v>2012</v>
      </c>
      <c r="H81" s="1">
        <v>2013</v>
      </c>
      <c r="I81" s="1">
        <v>2014</v>
      </c>
      <c r="J81" s="1">
        <v>2015</v>
      </c>
      <c r="K81" s="1">
        <v>2016</v>
      </c>
      <c r="L81" s="1">
        <v>2017</v>
      </c>
      <c r="M81" s="1">
        <v>2018</v>
      </c>
    </row>
    <row r="82" spans="1:13" ht="16" x14ac:dyDescent="0.2">
      <c r="A82" s="6" t="str">
        <f>'Population Definitions'!$A$2</f>
        <v>M 15+</v>
      </c>
      <c r="B82" t="s">
        <v>17</v>
      </c>
      <c r="C82" s="3"/>
      <c r="D82" s="3">
        <v>1</v>
      </c>
      <c r="E82" s="4" t="s">
        <v>18</v>
      </c>
      <c r="F82" s="3"/>
      <c r="G82" s="3"/>
      <c r="H82" s="3"/>
      <c r="I82" s="3"/>
      <c r="J82" s="3"/>
      <c r="K82" s="3"/>
      <c r="L82" s="3"/>
      <c r="M82" s="3"/>
    </row>
    <row r="83" spans="1:13" ht="16" x14ac:dyDescent="0.2">
      <c r="A83" s="6" t="str">
        <f>'Population Definitions'!$A$3</f>
        <v>Gen</v>
      </c>
      <c r="B83" t="s">
        <v>17</v>
      </c>
      <c r="C83" s="3"/>
      <c r="D83" s="3">
        <v>1</v>
      </c>
      <c r="E83" s="4" t="s">
        <v>18</v>
      </c>
      <c r="F83" s="3"/>
      <c r="G83" s="3"/>
      <c r="H83" s="3"/>
      <c r="I83" s="3"/>
      <c r="J83" s="3"/>
      <c r="K83" s="3"/>
      <c r="L83" s="3"/>
      <c r="M83" s="3"/>
    </row>
    <row r="85" spans="1:13" ht="48" x14ac:dyDescent="0.2">
      <c r="A85" s="6" t="s">
        <v>46</v>
      </c>
      <c r="B85" s="1" t="s">
        <v>12</v>
      </c>
      <c r="C85" s="1" t="s">
        <v>13</v>
      </c>
      <c r="D85" s="1" t="s">
        <v>16</v>
      </c>
      <c r="E85" s="1"/>
      <c r="F85" s="1">
        <v>2011</v>
      </c>
      <c r="G85" s="1">
        <v>2012</v>
      </c>
      <c r="H85" s="1">
        <v>2013</v>
      </c>
      <c r="I85" s="1">
        <v>2014</v>
      </c>
      <c r="J85" s="1">
        <v>2015</v>
      </c>
      <c r="K85" s="1">
        <v>2016</v>
      </c>
      <c r="L85" s="1">
        <v>2017</v>
      </c>
      <c r="M85" s="1">
        <v>2018</v>
      </c>
    </row>
    <row r="86" spans="1:13" ht="16" x14ac:dyDescent="0.2">
      <c r="A86" s="6" t="str">
        <f>'Population Definitions'!$A$2</f>
        <v>M 15+</v>
      </c>
      <c r="B86" t="s">
        <v>47</v>
      </c>
      <c r="C86" s="3"/>
      <c r="D86" s="3">
        <v>0</v>
      </c>
      <c r="E86" s="4" t="s">
        <v>18</v>
      </c>
      <c r="F86">
        <v>0.17511520737327099</v>
      </c>
      <c r="G86">
        <v>0.19587628865979301</v>
      </c>
      <c r="H86">
        <v>0.14521380507922699</v>
      </c>
      <c r="I86">
        <v>0.237175166629221</v>
      </c>
      <c r="J86">
        <v>0.120469627360898</v>
      </c>
      <c r="K86">
        <v>0.108267716535433</v>
      </c>
      <c r="L86">
        <v>0.103011093502377</v>
      </c>
      <c r="M86">
        <v>6.14334470989761E-2</v>
      </c>
    </row>
    <row r="87" spans="1:13" ht="16" x14ac:dyDescent="0.2">
      <c r="A87" s="6" t="str">
        <f>'Population Definitions'!$A$3</f>
        <v>Gen</v>
      </c>
      <c r="B87" t="s">
        <v>47</v>
      </c>
      <c r="C87" s="3"/>
      <c r="D87" s="3">
        <v>0</v>
      </c>
      <c r="E87" s="4" t="s">
        <v>18</v>
      </c>
      <c r="F87">
        <v>0.17511520737327099</v>
      </c>
      <c r="G87">
        <v>0.19587628865979301</v>
      </c>
      <c r="H87">
        <v>0.14521380507922699</v>
      </c>
      <c r="I87">
        <v>0.237175166629221</v>
      </c>
      <c r="J87">
        <v>0.120469627360898</v>
      </c>
      <c r="K87">
        <v>0.108267716535433</v>
      </c>
      <c r="L87">
        <v>0.103011093502377</v>
      </c>
      <c r="M87">
        <v>6.14334470989761E-2</v>
      </c>
    </row>
    <row r="89" spans="1:13" ht="32" x14ac:dyDescent="0.2">
      <c r="A89" s="6" t="s">
        <v>128</v>
      </c>
      <c r="B89" s="1" t="s">
        <v>12</v>
      </c>
      <c r="C89" s="1" t="s">
        <v>13</v>
      </c>
      <c r="D89" s="1" t="s">
        <v>16</v>
      </c>
      <c r="E89" s="1"/>
      <c r="F89" s="1">
        <v>2011</v>
      </c>
      <c r="G89" s="1">
        <v>2012</v>
      </c>
      <c r="H89" s="1">
        <v>2013</v>
      </c>
      <c r="I89" s="1">
        <v>2014</v>
      </c>
      <c r="J89" s="1">
        <v>2015</v>
      </c>
      <c r="K89" s="1">
        <v>2016</v>
      </c>
      <c r="L89" s="1">
        <v>2017</v>
      </c>
      <c r="M89" s="1">
        <v>2018</v>
      </c>
    </row>
    <row r="90" spans="1:13" ht="16" x14ac:dyDescent="0.2">
      <c r="A90" s="6" t="str">
        <f>'Population Definitions'!$A$2</f>
        <v>M 15+</v>
      </c>
      <c r="B90" t="s">
        <v>17</v>
      </c>
      <c r="C90" s="3"/>
      <c r="D90" s="3">
        <v>1</v>
      </c>
      <c r="E90" s="4" t="s">
        <v>18</v>
      </c>
      <c r="F90" s="3"/>
      <c r="G90" s="3"/>
      <c r="H90" s="3"/>
      <c r="I90" s="3"/>
      <c r="J90" s="3"/>
      <c r="K90" s="3"/>
      <c r="L90" s="3"/>
      <c r="M90" s="3"/>
    </row>
    <row r="91" spans="1:13" ht="16" x14ac:dyDescent="0.2">
      <c r="A91" s="6" t="str">
        <f>'Population Definitions'!$A$3</f>
        <v>Gen</v>
      </c>
      <c r="B91" t="s">
        <v>17</v>
      </c>
      <c r="C91" s="3"/>
      <c r="D91" s="3">
        <v>1</v>
      </c>
      <c r="E91" s="4" t="s">
        <v>18</v>
      </c>
      <c r="F91" s="3"/>
      <c r="G91" s="3"/>
      <c r="H91" s="3"/>
      <c r="I91" s="3"/>
      <c r="J91" s="3"/>
      <c r="K91" s="3"/>
      <c r="L91" s="3"/>
      <c r="M91" s="3"/>
    </row>
  </sheetData>
  <conditionalFormatting sqref="D2:D3 D10:D11 D14:D15 D18:D19 D22:D23 D26:D27 D30:D31 D34:D35 D38:D39 D42:D43 D46:D47 D50:D51 D54:D55 D58:D59 D62:D63 D66:D67 D70:D71 D74:D75 D78:D79 D82:D83 D86:D87 D90:D91">
    <cfRule type="expression" dxfId="265" priority="95">
      <formula>COUNTIF(F2:M2,"&lt;&gt;" &amp; "")&gt;0</formula>
    </cfRule>
    <cfRule type="expression" dxfId="264" priority="96">
      <formula>AND(COUNTIF(F2:M2,"&lt;&gt;" &amp; "")&gt;0,NOT(ISBLANK(D2)))</formula>
    </cfRule>
  </conditionalFormatting>
  <dataValidations count="5">
    <dataValidation type="list" allowBlank="1" showInputMessage="1" showErrorMessage="1" sqref="B14:B15 B10:B11 B6:B7 B2:B3" xr:uid="{00000000-0002-0000-0200-000000000000}">
      <formula1>"Fraction"</formula1>
    </dataValidation>
    <dataValidation type="list" allowBlank="1" showInputMessage="1" showErrorMessage="1" sqref="B82:B83 B78:B79 B74:B75 B70:B71 B34:B35 B30:B31 B26:B27 B22:B23 B18:B19 B90:B91" xr:uid="{00000000-0002-0000-0200-000008000000}">
      <formula1>"Number (per year)"</formula1>
    </dataValidation>
    <dataValidation type="list" allowBlank="1" showInputMessage="1" showErrorMessage="1" sqref="B58:B59 B54:B55 B50:B51 B46:B47 B42:B43 B38:B39" xr:uid="{00000000-0002-0000-0200-000012000000}">
      <formula1>"Proportion"</formula1>
    </dataValidation>
    <dataValidation type="list" allowBlank="1" showInputMessage="1" showErrorMessage="1" sqref="B66:B67 B62:B63" xr:uid="{00000000-0002-0000-0200-00001E000000}">
      <formula1>"Number (per month)"</formula1>
    </dataValidation>
    <dataValidation type="list" allowBlank="1" showInputMessage="1" showErrorMessage="1" sqref="B86:B87" xr:uid="{00000000-0002-0000-0200-00002A000000}">
      <formula1>"N.A."</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O47"/>
  <sheetViews>
    <sheetView workbookViewId="0">
      <selection activeCell="O3" sqref="O3"/>
    </sheetView>
  </sheetViews>
  <sheetFormatPr baseColWidth="10" defaultColWidth="8.83203125" defaultRowHeight="15" x14ac:dyDescent="0.2"/>
  <cols>
    <col min="1" max="1" width="45.1640625" style="7" customWidth="1"/>
    <col min="2" max="2" width="20.5" customWidth="1"/>
    <col min="3" max="3" width="13.83203125" customWidth="1"/>
    <col min="4" max="4" width="10.5" customWidth="1"/>
    <col min="5" max="5" width="3.83203125" customWidth="1"/>
    <col min="6" max="13" width="9.5" customWidth="1"/>
  </cols>
  <sheetData>
    <row r="1" spans="1:15" ht="80" x14ac:dyDescent="0.2">
      <c r="A1" s="6" t="s">
        <v>48</v>
      </c>
      <c r="B1" s="1" t="s">
        <v>12</v>
      </c>
      <c r="C1" s="1" t="s">
        <v>13</v>
      </c>
      <c r="D1" s="1" t="s">
        <v>16</v>
      </c>
      <c r="E1" s="1"/>
      <c r="F1" s="1">
        <v>2011</v>
      </c>
      <c r="G1" s="1">
        <v>2012</v>
      </c>
      <c r="H1" s="1">
        <v>2013</v>
      </c>
      <c r="I1" s="1">
        <v>2014</v>
      </c>
      <c r="J1" s="1">
        <v>2015</v>
      </c>
      <c r="K1" s="1">
        <v>2016</v>
      </c>
      <c r="L1" s="1">
        <v>2017</v>
      </c>
      <c r="M1" s="1">
        <v>2018</v>
      </c>
    </row>
    <row r="2" spans="1:15" ht="16" x14ac:dyDescent="0.2">
      <c r="A2" s="6" t="str">
        <f>'Population Definitions'!$A$2</f>
        <v>M 15+</v>
      </c>
      <c r="B2" t="s">
        <v>47</v>
      </c>
      <c r="C2" s="3"/>
      <c r="D2" s="2"/>
      <c r="E2" s="4" t="s">
        <v>18</v>
      </c>
      <c r="F2" s="2">
        <v>2896</v>
      </c>
      <c r="G2" s="2">
        <v>2811</v>
      </c>
      <c r="H2" s="2">
        <v>3126</v>
      </c>
      <c r="I2" s="2">
        <v>5735</v>
      </c>
      <c r="J2" s="2">
        <v>865</v>
      </c>
      <c r="K2" s="2">
        <v>624</v>
      </c>
      <c r="L2" s="2">
        <v>313</v>
      </c>
      <c r="M2" s="2">
        <v>1342</v>
      </c>
      <c r="O2" t="s">
        <v>154</v>
      </c>
    </row>
    <row r="3" spans="1:15" ht="16" x14ac:dyDescent="0.2">
      <c r="A3" s="6" t="str">
        <f>'Population Definitions'!$A$3</f>
        <v>Gen</v>
      </c>
      <c r="B3" t="s">
        <v>47</v>
      </c>
      <c r="C3" s="3"/>
      <c r="D3" s="2"/>
      <c r="E3" s="4" t="s">
        <v>18</v>
      </c>
      <c r="F3" s="2">
        <v>656</v>
      </c>
      <c r="G3" s="2">
        <v>636</v>
      </c>
      <c r="H3" s="2">
        <v>708</v>
      </c>
      <c r="I3" s="2">
        <v>1298</v>
      </c>
      <c r="J3" s="2">
        <v>196</v>
      </c>
      <c r="K3" s="2">
        <v>88</v>
      </c>
      <c r="L3" s="2">
        <v>97</v>
      </c>
      <c r="M3" s="2">
        <v>325</v>
      </c>
    </row>
    <row r="5" spans="1:15" ht="64" x14ac:dyDescent="0.2">
      <c r="A5" s="6" t="s">
        <v>49</v>
      </c>
      <c r="B5" s="1" t="s">
        <v>12</v>
      </c>
      <c r="C5" s="1" t="s">
        <v>13</v>
      </c>
      <c r="D5" s="1" t="s">
        <v>16</v>
      </c>
      <c r="E5" s="1"/>
      <c r="F5" s="1">
        <v>2011</v>
      </c>
      <c r="G5" s="1">
        <v>2012</v>
      </c>
      <c r="H5" s="1">
        <v>2013</v>
      </c>
      <c r="I5" s="1">
        <v>2014</v>
      </c>
      <c r="J5" s="1">
        <v>2015</v>
      </c>
      <c r="K5" s="1">
        <v>2016</v>
      </c>
      <c r="L5" s="1">
        <v>2017</v>
      </c>
      <c r="M5" s="1">
        <v>2018</v>
      </c>
    </row>
    <row r="6" spans="1:15" ht="16" x14ac:dyDescent="0.2">
      <c r="A6" s="6" t="str">
        <f>'Population Definitions'!$A$2</f>
        <v>M 15+</v>
      </c>
      <c r="B6" t="s">
        <v>33</v>
      </c>
      <c r="C6" s="3"/>
      <c r="D6" s="3">
        <v>4.8000000000000043E-2</v>
      </c>
      <c r="E6" s="4" t="s">
        <v>18</v>
      </c>
      <c r="F6" s="3"/>
      <c r="G6" s="3"/>
      <c r="H6" s="3"/>
      <c r="I6" s="3"/>
      <c r="J6" s="3"/>
      <c r="K6" s="3"/>
      <c r="L6" s="3"/>
      <c r="M6" s="3"/>
    </row>
    <row r="7" spans="1:15" ht="16" x14ac:dyDescent="0.2">
      <c r="A7" s="6" t="str">
        <f>'Population Definitions'!$A$3</f>
        <v>Gen</v>
      </c>
      <c r="B7" t="s">
        <v>33</v>
      </c>
      <c r="C7" s="3"/>
      <c r="D7" s="3">
        <v>4.8000000000000043E-2</v>
      </c>
      <c r="E7" s="4" t="s">
        <v>18</v>
      </c>
      <c r="F7" s="3"/>
      <c r="G7" s="3"/>
      <c r="H7" s="3"/>
      <c r="I7" s="3"/>
      <c r="J7" s="3"/>
      <c r="K7" s="3"/>
      <c r="L7" s="3"/>
      <c r="M7" s="3"/>
    </row>
    <row r="9" spans="1:15" ht="64" x14ac:dyDescent="0.2">
      <c r="A9" s="6" t="s">
        <v>50</v>
      </c>
      <c r="B9" s="1" t="s">
        <v>12</v>
      </c>
      <c r="C9" s="1" t="s">
        <v>13</v>
      </c>
      <c r="D9" s="1" t="s">
        <v>16</v>
      </c>
      <c r="E9" s="1"/>
      <c r="F9" s="1">
        <v>2011</v>
      </c>
      <c r="G9" s="1">
        <v>2012</v>
      </c>
      <c r="H9" s="1">
        <v>2013</v>
      </c>
      <c r="I9" s="1">
        <v>2014</v>
      </c>
      <c r="J9" s="1">
        <v>2015</v>
      </c>
      <c r="K9" s="1">
        <v>2016</v>
      </c>
      <c r="L9" s="1">
        <v>2017</v>
      </c>
      <c r="M9" s="1">
        <v>2018</v>
      </c>
    </row>
    <row r="10" spans="1:15" ht="16" x14ac:dyDescent="0.2">
      <c r="A10" s="6" t="str">
        <f>'Population Definitions'!$A$2</f>
        <v>M 15+</v>
      </c>
      <c r="B10" t="s">
        <v>33</v>
      </c>
      <c r="C10" s="3"/>
      <c r="D10" s="3">
        <v>0.05</v>
      </c>
      <c r="E10" s="4" t="s">
        <v>18</v>
      </c>
      <c r="F10" s="3"/>
      <c r="G10" s="3"/>
      <c r="H10" s="3"/>
      <c r="I10" s="3"/>
      <c r="J10" s="3"/>
      <c r="K10" s="3"/>
      <c r="L10" s="3"/>
      <c r="M10" s="3"/>
    </row>
    <row r="11" spans="1:15" ht="16" x14ac:dyDescent="0.2">
      <c r="A11" s="6" t="str">
        <f>'Population Definitions'!$A$3</f>
        <v>Gen</v>
      </c>
      <c r="B11" t="s">
        <v>33</v>
      </c>
      <c r="C11" s="3"/>
      <c r="D11" s="3">
        <v>0.05</v>
      </c>
      <c r="E11" s="4" t="s">
        <v>18</v>
      </c>
      <c r="F11" s="3"/>
      <c r="G11" s="3"/>
      <c r="H11" s="3"/>
      <c r="I11" s="3"/>
      <c r="J11" s="3"/>
      <c r="K11" s="3"/>
      <c r="L11" s="3"/>
      <c r="M11" s="3"/>
    </row>
    <row r="13" spans="1:15" ht="64" x14ac:dyDescent="0.2">
      <c r="A13" s="6" t="s">
        <v>51</v>
      </c>
      <c r="B13" s="1" t="s">
        <v>12</v>
      </c>
      <c r="C13" s="1" t="s">
        <v>13</v>
      </c>
      <c r="D13" s="1" t="s">
        <v>16</v>
      </c>
      <c r="E13" s="1"/>
      <c r="F13" s="1">
        <v>2011</v>
      </c>
      <c r="G13" s="1">
        <v>2012</v>
      </c>
      <c r="H13" s="1">
        <v>2013</v>
      </c>
      <c r="I13" s="1">
        <v>2014</v>
      </c>
      <c r="J13" s="1">
        <v>2015</v>
      </c>
      <c r="K13" s="1">
        <v>2016</v>
      </c>
      <c r="L13" s="1">
        <v>2017</v>
      </c>
      <c r="M13" s="1">
        <v>2018</v>
      </c>
    </row>
    <row r="14" spans="1:15" ht="16" x14ac:dyDescent="0.2">
      <c r="A14" s="6" t="str">
        <f>'Population Definitions'!$A$2</f>
        <v>M 15+</v>
      </c>
      <c r="B14" t="s">
        <v>33</v>
      </c>
      <c r="C14" s="3"/>
      <c r="D14" s="3">
        <v>0.94799999999999995</v>
      </c>
      <c r="E14" s="4" t="s">
        <v>18</v>
      </c>
      <c r="F14" s="3"/>
      <c r="G14" s="3"/>
      <c r="H14" s="3"/>
      <c r="I14" s="3"/>
      <c r="J14" s="3"/>
      <c r="K14" s="3"/>
      <c r="L14" s="3"/>
      <c r="M14" s="3"/>
    </row>
    <row r="15" spans="1:15" ht="16" x14ac:dyDescent="0.2">
      <c r="A15" s="6" t="str">
        <f>'Population Definitions'!$A$3</f>
        <v>Gen</v>
      </c>
      <c r="B15" t="s">
        <v>33</v>
      </c>
      <c r="C15" s="3"/>
      <c r="D15" s="3">
        <v>0.94799999999999995</v>
      </c>
      <c r="E15" s="4" t="s">
        <v>18</v>
      </c>
      <c r="F15" s="3"/>
      <c r="G15" s="3"/>
      <c r="H15" s="3"/>
      <c r="I15" s="3"/>
      <c r="J15" s="3"/>
      <c r="K15" s="3"/>
      <c r="L15" s="3"/>
      <c r="M15" s="3"/>
    </row>
    <row r="17" spans="1:15" ht="64" x14ac:dyDescent="0.2">
      <c r="A17" s="6" t="s">
        <v>52</v>
      </c>
      <c r="B17" s="1" t="s">
        <v>12</v>
      </c>
      <c r="C17" s="1" t="s">
        <v>13</v>
      </c>
      <c r="D17" s="1" t="s">
        <v>16</v>
      </c>
      <c r="E17" s="1"/>
      <c r="F17" s="1">
        <v>2011</v>
      </c>
      <c r="G17" s="1">
        <v>2012</v>
      </c>
      <c r="H17" s="1">
        <v>2013</v>
      </c>
      <c r="I17" s="1">
        <v>2014</v>
      </c>
      <c r="J17" s="1">
        <v>2015</v>
      </c>
      <c r="K17" s="1">
        <v>2016</v>
      </c>
      <c r="L17" s="1">
        <v>2017</v>
      </c>
      <c r="M17" s="1">
        <v>2018</v>
      </c>
    </row>
    <row r="18" spans="1:15" ht="16" x14ac:dyDescent="0.2">
      <c r="A18" s="6" t="str">
        <f>'Population Definitions'!$A$2</f>
        <v>M 15+</v>
      </c>
      <c r="B18" t="s">
        <v>33</v>
      </c>
      <c r="C18" s="3"/>
      <c r="D18" s="3">
        <v>0.99</v>
      </c>
      <c r="E18" s="4" t="s">
        <v>18</v>
      </c>
      <c r="F18" s="3"/>
      <c r="G18" s="3"/>
      <c r="H18" s="3"/>
      <c r="I18" s="3"/>
      <c r="J18" s="3"/>
      <c r="K18" s="3"/>
      <c r="L18" s="3"/>
      <c r="M18" s="3"/>
    </row>
    <row r="19" spans="1:15" ht="16" x14ac:dyDescent="0.2">
      <c r="A19" s="6" t="str">
        <f>'Population Definitions'!$A$3</f>
        <v>Gen</v>
      </c>
      <c r="B19" t="s">
        <v>33</v>
      </c>
      <c r="C19" s="3"/>
      <c r="D19" s="3">
        <v>0.99</v>
      </c>
      <c r="E19" s="4" t="s">
        <v>18</v>
      </c>
      <c r="F19" s="3"/>
      <c r="G19" s="3"/>
      <c r="H19" s="3"/>
      <c r="I19" s="3"/>
      <c r="J19" s="3"/>
      <c r="K19" s="3"/>
      <c r="L19" s="3"/>
      <c r="M19" s="3"/>
    </row>
    <row r="21" spans="1:15" ht="64" x14ac:dyDescent="0.2">
      <c r="A21" s="6" t="s">
        <v>53</v>
      </c>
      <c r="B21" s="1" t="s">
        <v>12</v>
      </c>
      <c r="C21" s="1" t="s">
        <v>13</v>
      </c>
      <c r="D21" s="1" t="s">
        <v>16</v>
      </c>
      <c r="E21" s="1"/>
      <c r="F21" s="1">
        <v>2011</v>
      </c>
      <c r="G21" s="1">
        <v>2012</v>
      </c>
      <c r="H21" s="1">
        <v>2013</v>
      </c>
      <c r="I21" s="1">
        <v>2014</v>
      </c>
      <c r="J21" s="1">
        <v>2015</v>
      </c>
      <c r="K21" s="1">
        <v>2016</v>
      </c>
      <c r="L21" s="1">
        <v>2017</v>
      </c>
      <c r="M21" s="1">
        <v>2018</v>
      </c>
    </row>
    <row r="22" spans="1:15" ht="16" x14ac:dyDescent="0.2">
      <c r="A22" s="6" t="str">
        <f>'Population Definitions'!$A$2</f>
        <v>M 15+</v>
      </c>
      <c r="B22" t="s">
        <v>33</v>
      </c>
      <c r="C22" s="3"/>
      <c r="D22" s="3">
        <v>0.01</v>
      </c>
      <c r="E22" s="4" t="s">
        <v>18</v>
      </c>
      <c r="F22" s="3"/>
      <c r="G22" s="3"/>
      <c r="H22" s="3"/>
      <c r="I22" s="3"/>
      <c r="J22" s="3"/>
      <c r="K22" s="3"/>
      <c r="L22" s="3"/>
      <c r="M22" s="3"/>
    </row>
    <row r="23" spans="1:15" ht="16" x14ac:dyDescent="0.2">
      <c r="A23" s="6" t="str">
        <f>'Population Definitions'!$A$3</f>
        <v>Gen</v>
      </c>
      <c r="B23" t="s">
        <v>33</v>
      </c>
      <c r="C23" s="3"/>
      <c r="D23" s="3">
        <v>0.01</v>
      </c>
      <c r="E23" s="4" t="s">
        <v>18</v>
      </c>
      <c r="F23" s="3"/>
      <c r="G23" s="3"/>
      <c r="H23" s="3"/>
      <c r="I23" s="3"/>
      <c r="J23" s="3"/>
      <c r="K23" s="3"/>
      <c r="L23" s="3"/>
      <c r="M23" s="3"/>
    </row>
    <row r="25" spans="1:15" ht="32" x14ac:dyDescent="0.2">
      <c r="A25" s="6" t="s">
        <v>54</v>
      </c>
      <c r="B25" s="1" t="s">
        <v>12</v>
      </c>
      <c r="C25" s="1" t="s">
        <v>13</v>
      </c>
      <c r="D25" s="1" t="s">
        <v>16</v>
      </c>
      <c r="E25" s="1"/>
      <c r="F25" s="1">
        <v>2011</v>
      </c>
      <c r="G25" s="1">
        <v>2012</v>
      </c>
      <c r="H25" s="1">
        <v>2013</v>
      </c>
      <c r="I25" s="1">
        <v>2014</v>
      </c>
      <c r="J25" s="1">
        <v>2015</v>
      </c>
      <c r="K25" s="1">
        <v>2016</v>
      </c>
      <c r="L25" s="1">
        <v>2017</v>
      </c>
      <c r="M25" s="1">
        <v>2018</v>
      </c>
    </row>
    <row r="26" spans="1:15" ht="16" x14ac:dyDescent="0.2">
      <c r="A26" s="6" t="str">
        <f>'Population Definitions'!$A$2</f>
        <v>M 15+</v>
      </c>
      <c r="B26" t="s">
        <v>17</v>
      </c>
      <c r="C26" s="3"/>
      <c r="D26" s="2">
        <v>0</v>
      </c>
      <c r="E26" s="4" t="s">
        <v>18</v>
      </c>
      <c r="F26" s="2"/>
      <c r="G26" s="2"/>
      <c r="H26" s="2"/>
      <c r="I26" s="2"/>
      <c r="J26" s="2"/>
      <c r="K26" s="2"/>
      <c r="L26" s="2"/>
      <c r="M26" s="2"/>
      <c r="O26" t="s">
        <v>133</v>
      </c>
    </row>
    <row r="27" spans="1:15" ht="16" x14ac:dyDescent="0.2">
      <c r="A27" s="6" t="str">
        <f>'Population Definitions'!$A$3</f>
        <v>Gen</v>
      </c>
      <c r="B27" t="s">
        <v>17</v>
      </c>
      <c r="C27" s="3"/>
      <c r="D27" s="2">
        <v>0</v>
      </c>
      <c r="E27" s="4" t="s">
        <v>18</v>
      </c>
      <c r="F27" s="2"/>
      <c r="G27" s="2"/>
      <c r="H27" s="2"/>
      <c r="I27" s="2"/>
      <c r="J27" s="2"/>
      <c r="K27" s="2"/>
      <c r="L27" s="2"/>
      <c r="M27" s="2"/>
    </row>
    <row r="29" spans="1:15" ht="32" x14ac:dyDescent="0.2">
      <c r="A29" s="6" t="s">
        <v>55</v>
      </c>
      <c r="B29" s="1" t="s">
        <v>12</v>
      </c>
      <c r="C29" s="1" t="s">
        <v>13</v>
      </c>
      <c r="D29" s="1" t="s">
        <v>16</v>
      </c>
      <c r="E29" s="1"/>
      <c r="F29" s="1">
        <v>2011</v>
      </c>
      <c r="G29" s="1">
        <v>2012</v>
      </c>
      <c r="H29" s="1">
        <v>2013</v>
      </c>
      <c r="I29" s="1">
        <v>2014</v>
      </c>
      <c r="J29" s="1">
        <v>2015</v>
      </c>
      <c r="K29" s="1">
        <v>2016</v>
      </c>
      <c r="L29" s="1">
        <v>2017</v>
      </c>
      <c r="M29" s="1">
        <v>2018</v>
      </c>
    </row>
    <row r="30" spans="1:15" ht="16" x14ac:dyDescent="0.2">
      <c r="A30" s="6" t="str">
        <f>'Population Definitions'!$A$2</f>
        <v>M 15+</v>
      </c>
      <c r="B30" t="s">
        <v>17</v>
      </c>
      <c r="C30" s="3"/>
      <c r="D30" s="2">
        <v>0</v>
      </c>
      <c r="E30" s="4" t="s">
        <v>18</v>
      </c>
      <c r="F30" s="2"/>
      <c r="G30" s="2"/>
      <c r="H30" s="2"/>
      <c r="I30" s="2"/>
      <c r="J30" s="2"/>
      <c r="K30" s="2"/>
      <c r="L30" s="2"/>
      <c r="M30" s="2"/>
      <c r="O30" t="s">
        <v>134</v>
      </c>
    </row>
    <row r="31" spans="1:15" ht="16" x14ac:dyDescent="0.2">
      <c r="A31" s="6" t="str">
        <f>'Population Definitions'!$A$3</f>
        <v>Gen</v>
      </c>
      <c r="B31" t="s">
        <v>17</v>
      </c>
      <c r="C31" s="3"/>
      <c r="D31" s="2">
        <v>0</v>
      </c>
      <c r="E31" s="4" t="s">
        <v>18</v>
      </c>
      <c r="F31" s="2"/>
      <c r="G31" s="2"/>
      <c r="H31" s="2"/>
      <c r="I31" s="2"/>
      <c r="J31" s="2"/>
      <c r="K31" s="2"/>
      <c r="L31" s="2"/>
      <c r="M31" s="2"/>
    </row>
    <row r="33" spans="1:13" ht="64" x14ac:dyDescent="0.2">
      <c r="A33" s="6" t="s">
        <v>56</v>
      </c>
      <c r="B33" s="1" t="s">
        <v>12</v>
      </c>
      <c r="C33" s="1" t="s">
        <v>13</v>
      </c>
      <c r="D33" s="1" t="s">
        <v>16</v>
      </c>
      <c r="E33" s="1"/>
      <c r="F33" s="1">
        <v>2011</v>
      </c>
      <c r="G33" s="1">
        <v>2012</v>
      </c>
      <c r="H33" s="1">
        <v>2013</v>
      </c>
      <c r="I33" s="1">
        <v>2014</v>
      </c>
      <c r="J33" s="1">
        <v>2015</v>
      </c>
      <c r="K33" s="1">
        <v>2016</v>
      </c>
      <c r="L33" s="1">
        <v>2017</v>
      </c>
      <c r="M33" s="1">
        <v>2018</v>
      </c>
    </row>
    <row r="34" spans="1:13" ht="16" x14ac:dyDescent="0.2">
      <c r="A34" s="6" t="str">
        <f>'Population Definitions'!$A$2</f>
        <v>M 15+</v>
      </c>
      <c r="B34" t="s">
        <v>33</v>
      </c>
      <c r="C34" s="3"/>
      <c r="D34" s="2">
        <v>1.0000000000000001E-5</v>
      </c>
      <c r="E34" s="4" t="s">
        <v>18</v>
      </c>
      <c r="F34" s="2"/>
      <c r="G34" s="2"/>
      <c r="H34" s="2"/>
      <c r="I34" s="2"/>
      <c r="J34" s="2"/>
      <c r="K34" s="2"/>
      <c r="L34" s="2"/>
      <c r="M34" s="2"/>
    </row>
    <row r="35" spans="1:13" ht="16" x14ac:dyDescent="0.2">
      <c r="A35" s="6" t="str">
        <f>'Population Definitions'!$A$3</f>
        <v>Gen</v>
      </c>
      <c r="B35" t="s">
        <v>33</v>
      </c>
      <c r="C35" s="3"/>
      <c r="D35" s="2">
        <v>1.0000000000000001E-5</v>
      </c>
      <c r="E35" s="4" t="s">
        <v>18</v>
      </c>
      <c r="F35" s="2"/>
      <c r="G35" s="2"/>
      <c r="H35" s="2"/>
      <c r="I35" s="2"/>
      <c r="J35" s="2"/>
      <c r="K35" s="2"/>
      <c r="L35" s="2"/>
      <c r="M35" s="2"/>
    </row>
    <row r="37" spans="1:13" ht="64" x14ac:dyDescent="0.2">
      <c r="A37" s="6" t="s">
        <v>57</v>
      </c>
      <c r="B37" s="1" t="s">
        <v>12</v>
      </c>
      <c r="C37" s="1" t="s">
        <v>13</v>
      </c>
      <c r="D37" s="1" t="s">
        <v>16</v>
      </c>
      <c r="E37" s="1"/>
      <c r="F37" s="1">
        <v>2011</v>
      </c>
      <c r="G37" s="1">
        <v>2012</v>
      </c>
      <c r="H37" s="1">
        <v>2013</v>
      </c>
      <c r="I37" s="1">
        <v>2014</v>
      </c>
      <c r="J37" s="1">
        <v>2015</v>
      </c>
      <c r="K37" s="1">
        <v>2016</v>
      </c>
      <c r="L37" s="1">
        <v>2017</v>
      </c>
      <c r="M37" s="1">
        <v>2018</v>
      </c>
    </row>
    <row r="38" spans="1:13" ht="16" x14ac:dyDescent="0.2">
      <c r="A38" s="6" t="str">
        <f>'Population Definitions'!$A$2</f>
        <v>M 15+</v>
      </c>
      <c r="B38" t="s">
        <v>33</v>
      </c>
      <c r="C38" s="3"/>
      <c r="D38" s="2">
        <v>1.0999999999999999E-2</v>
      </c>
      <c r="E38" s="4" t="s">
        <v>18</v>
      </c>
      <c r="F38" s="2"/>
      <c r="G38" s="2"/>
      <c r="H38" s="2"/>
      <c r="I38" s="2"/>
      <c r="J38" s="2"/>
      <c r="K38" s="2"/>
      <c r="L38" s="2"/>
      <c r="M38" s="2"/>
    </row>
    <row r="39" spans="1:13" ht="16" x14ac:dyDescent="0.2">
      <c r="A39" s="6" t="str">
        <f>'Population Definitions'!$A$3</f>
        <v>Gen</v>
      </c>
      <c r="B39" t="s">
        <v>33</v>
      </c>
      <c r="C39" s="3"/>
      <c r="D39" s="2">
        <v>1.0999999999999999E-2</v>
      </c>
      <c r="E39" s="4" t="s">
        <v>18</v>
      </c>
      <c r="F39" s="2"/>
      <c r="G39" s="2"/>
      <c r="H39" s="2"/>
      <c r="I39" s="2"/>
      <c r="J39" s="2"/>
      <c r="K39" s="2"/>
      <c r="L39" s="2"/>
      <c r="M39" s="2"/>
    </row>
    <row r="41" spans="1:13" ht="64" x14ac:dyDescent="0.2">
      <c r="A41" s="6" t="s">
        <v>58</v>
      </c>
      <c r="B41" s="1" t="s">
        <v>12</v>
      </c>
      <c r="C41" s="1" t="s">
        <v>13</v>
      </c>
      <c r="D41" s="1" t="s">
        <v>16</v>
      </c>
      <c r="E41" s="1"/>
      <c r="F41" s="1">
        <v>2011</v>
      </c>
      <c r="G41" s="1">
        <v>2012</v>
      </c>
      <c r="H41" s="1">
        <v>2013</v>
      </c>
      <c r="I41" s="1">
        <v>2014</v>
      </c>
      <c r="J41" s="1">
        <v>2015</v>
      </c>
      <c r="K41" s="1">
        <v>2016</v>
      </c>
      <c r="L41" s="1">
        <v>2017</v>
      </c>
      <c r="M41" s="1">
        <v>2018</v>
      </c>
    </row>
    <row r="42" spans="1:13" ht="16" x14ac:dyDescent="0.2">
      <c r="A42" s="6" t="str">
        <f>'Population Definitions'!$A$2</f>
        <v>M 15+</v>
      </c>
      <c r="B42" t="s">
        <v>33</v>
      </c>
      <c r="C42" s="3"/>
      <c r="D42" s="3">
        <v>0.95</v>
      </c>
      <c r="E42" s="4" t="s">
        <v>18</v>
      </c>
      <c r="F42" s="3"/>
      <c r="G42" s="3"/>
      <c r="H42" s="3"/>
      <c r="I42" s="3"/>
      <c r="J42" s="3"/>
      <c r="K42" s="3"/>
      <c r="L42" s="3"/>
      <c r="M42" s="3"/>
    </row>
    <row r="43" spans="1:13" ht="16" x14ac:dyDescent="0.2">
      <c r="A43" s="6" t="str">
        <f>'Population Definitions'!$A$3</f>
        <v>Gen</v>
      </c>
      <c r="B43" t="s">
        <v>33</v>
      </c>
      <c r="C43" s="3"/>
      <c r="D43" s="3">
        <v>0.95</v>
      </c>
      <c r="E43" s="4" t="s">
        <v>18</v>
      </c>
      <c r="F43" s="3"/>
      <c r="G43" s="3"/>
      <c r="H43" s="3"/>
      <c r="I43" s="3"/>
      <c r="J43" s="3"/>
      <c r="K43" s="3"/>
      <c r="L43" s="3"/>
      <c r="M43" s="3"/>
    </row>
    <row r="45" spans="1:13" ht="64" x14ac:dyDescent="0.2">
      <c r="A45" s="6" t="s">
        <v>59</v>
      </c>
      <c r="B45" s="1" t="s">
        <v>12</v>
      </c>
      <c r="C45" s="1" t="s">
        <v>13</v>
      </c>
      <c r="D45" s="1" t="s">
        <v>16</v>
      </c>
      <c r="E45" s="1"/>
      <c r="F45" s="1">
        <v>2011</v>
      </c>
      <c r="G45" s="1">
        <v>2012</v>
      </c>
      <c r="H45" s="1">
        <v>2013</v>
      </c>
      <c r="I45" s="1">
        <v>2014</v>
      </c>
      <c r="J45" s="1">
        <v>2015</v>
      </c>
      <c r="K45" s="1">
        <v>2016</v>
      </c>
      <c r="L45" s="1">
        <v>2017</v>
      </c>
      <c r="M45" s="1">
        <v>2018</v>
      </c>
    </row>
    <row r="46" spans="1:13" ht="16" x14ac:dyDescent="0.2">
      <c r="A46" s="6" t="str">
        <f>'Population Definitions'!$A$2</f>
        <v>M 15+</v>
      </c>
      <c r="B46" t="s">
        <v>33</v>
      </c>
      <c r="C46" s="3"/>
      <c r="D46" s="3">
        <v>0.75</v>
      </c>
      <c r="E46" s="4" t="s">
        <v>18</v>
      </c>
      <c r="F46" s="3"/>
      <c r="G46" s="3"/>
      <c r="H46" s="3"/>
      <c r="I46" s="3"/>
      <c r="J46" s="3"/>
      <c r="K46" s="3"/>
      <c r="L46" s="3"/>
      <c r="M46" s="3"/>
    </row>
    <row r="47" spans="1:13" ht="16" x14ac:dyDescent="0.2">
      <c r="A47" s="6" t="str">
        <f>'Population Definitions'!$A$3</f>
        <v>Gen</v>
      </c>
      <c r="B47" t="s">
        <v>33</v>
      </c>
      <c r="C47" s="3"/>
      <c r="D47" s="3">
        <v>0.75</v>
      </c>
      <c r="E47" s="4" t="s">
        <v>18</v>
      </c>
      <c r="F47" s="3"/>
      <c r="G47" s="3"/>
      <c r="H47" s="3"/>
      <c r="I47" s="3"/>
      <c r="J47" s="3"/>
      <c r="K47" s="3"/>
      <c r="L47" s="3"/>
      <c r="M47" s="3"/>
    </row>
  </sheetData>
  <conditionalFormatting sqref="D10">
    <cfRule type="expression" dxfId="263" priority="9">
      <formula>COUNTIF(F10:M10,"&lt;&gt;" &amp; "")&gt;0</formula>
    </cfRule>
    <cfRule type="expression" dxfId="262" priority="10">
      <formula>AND(COUNTIF(F10:M10,"&lt;&gt;" &amp; "")&gt;0,NOT(ISBLANK(D10)))</formula>
    </cfRule>
  </conditionalFormatting>
  <conditionalFormatting sqref="D11">
    <cfRule type="expression" dxfId="261" priority="11">
      <formula>COUNTIF(F11:M11,"&lt;&gt;" &amp; "")&gt;0</formula>
    </cfRule>
    <cfRule type="expression" dxfId="260" priority="12">
      <formula>AND(COUNTIF(F11:M11,"&lt;&gt;" &amp; "")&gt;0,NOT(ISBLANK(D11)))</formula>
    </cfRule>
  </conditionalFormatting>
  <conditionalFormatting sqref="D14">
    <cfRule type="expression" dxfId="259" priority="13">
      <formula>COUNTIF(F14:M14,"&lt;&gt;" &amp; "")&gt;0</formula>
    </cfRule>
    <cfRule type="expression" dxfId="258" priority="14">
      <formula>AND(COUNTIF(F14:M14,"&lt;&gt;" &amp; "")&gt;0,NOT(ISBLANK(D14)))</formula>
    </cfRule>
  </conditionalFormatting>
  <conditionalFormatting sqref="D15">
    <cfRule type="expression" dxfId="257" priority="15">
      <formula>COUNTIF(F15:M15,"&lt;&gt;" &amp; "")&gt;0</formula>
    </cfRule>
    <cfRule type="expression" dxfId="256" priority="16">
      <formula>AND(COUNTIF(F15:M15,"&lt;&gt;" &amp; "")&gt;0,NOT(ISBLANK(D15)))</formula>
    </cfRule>
  </conditionalFormatting>
  <conditionalFormatting sqref="D18">
    <cfRule type="expression" dxfId="255" priority="17">
      <formula>COUNTIF(F18:M18,"&lt;&gt;" &amp; "")&gt;0</formula>
    </cfRule>
    <cfRule type="expression" dxfId="254" priority="18">
      <formula>AND(COUNTIF(F18:M18,"&lt;&gt;" &amp; "")&gt;0,NOT(ISBLANK(D18)))</formula>
    </cfRule>
  </conditionalFormatting>
  <conditionalFormatting sqref="D19">
    <cfRule type="expression" dxfId="253" priority="19">
      <formula>COUNTIF(F19:M19,"&lt;&gt;" &amp; "")&gt;0</formula>
    </cfRule>
    <cfRule type="expression" dxfId="252" priority="20">
      <formula>AND(COUNTIF(F19:M19,"&lt;&gt;" &amp; "")&gt;0,NOT(ISBLANK(D19)))</formula>
    </cfRule>
  </conditionalFormatting>
  <conditionalFormatting sqref="D2">
    <cfRule type="expression" dxfId="251" priority="1">
      <formula>COUNTIF(F2:M2,"&lt;&gt;" &amp; "")&gt;0</formula>
    </cfRule>
    <cfRule type="expression" dxfId="250" priority="2">
      <formula>AND(COUNTIF(F2:M2,"&lt;&gt;" &amp; "")&gt;0,NOT(ISBLANK(D2)))</formula>
    </cfRule>
  </conditionalFormatting>
  <conditionalFormatting sqref="D22">
    <cfRule type="expression" dxfId="249" priority="21">
      <formula>COUNTIF(F22:M22,"&lt;&gt;" &amp; "")&gt;0</formula>
    </cfRule>
    <cfRule type="expression" dxfId="248" priority="22">
      <formula>AND(COUNTIF(F22:M22,"&lt;&gt;" &amp; "")&gt;0,NOT(ISBLANK(D22)))</formula>
    </cfRule>
  </conditionalFormatting>
  <conditionalFormatting sqref="D23">
    <cfRule type="expression" dxfId="247" priority="23">
      <formula>COUNTIF(F23:M23,"&lt;&gt;" &amp; "")&gt;0</formula>
    </cfRule>
    <cfRule type="expression" dxfId="246" priority="24">
      <formula>AND(COUNTIF(F23:M23,"&lt;&gt;" &amp; "")&gt;0,NOT(ISBLANK(D23)))</formula>
    </cfRule>
  </conditionalFormatting>
  <conditionalFormatting sqref="D26">
    <cfRule type="expression" dxfId="245" priority="25">
      <formula>COUNTIF(F26:M26,"&lt;&gt;" &amp; "")&gt;0</formula>
    </cfRule>
    <cfRule type="expression" dxfId="244" priority="26">
      <formula>AND(COUNTIF(F26:M26,"&lt;&gt;" &amp; "")&gt;0,NOT(ISBLANK(D26)))</formula>
    </cfRule>
  </conditionalFormatting>
  <conditionalFormatting sqref="D27">
    <cfRule type="expression" dxfId="243" priority="27">
      <formula>COUNTIF(F27:M27,"&lt;&gt;" &amp; "")&gt;0</formula>
    </cfRule>
    <cfRule type="expression" dxfId="242" priority="28">
      <formula>AND(COUNTIF(F27:M27,"&lt;&gt;" &amp; "")&gt;0,NOT(ISBLANK(D27)))</formula>
    </cfRule>
  </conditionalFormatting>
  <conditionalFormatting sqref="D3">
    <cfRule type="expression" dxfId="241" priority="3">
      <formula>COUNTIF(F3:M3,"&lt;&gt;" &amp; "")&gt;0</formula>
    </cfRule>
    <cfRule type="expression" dxfId="240" priority="4">
      <formula>AND(COUNTIF(F3:M3,"&lt;&gt;" &amp; "")&gt;0,NOT(ISBLANK(D3)))</formula>
    </cfRule>
  </conditionalFormatting>
  <conditionalFormatting sqref="D30">
    <cfRule type="expression" dxfId="239" priority="29">
      <formula>COUNTIF(F30:M30,"&lt;&gt;" &amp; "")&gt;0</formula>
    </cfRule>
    <cfRule type="expression" dxfId="238" priority="30">
      <formula>AND(COUNTIF(F30:M30,"&lt;&gt;" &amp; "")&gt;0,NOT(ISBLANK(D30)))</formula>
    </cfRule>
  </conditionalFormatting>
  <conditionalFormatting sqref="D31">
    <cfRule type="expression" dxfId="237" priority="31">
      <formula>COUNTIF(F31:M31,"&lt;&gt;" &amp; "")&gt;0</formula>
    </cfRule>
    <cfRule type="expression" dxfId="236" priority="32">
      <formula>AND(COUNTIF(F31:M31,"&lt;&gt;" &amp; "")&gt;0,NOT(ISBLANK(D31)))</formula>
    </cfRule>
  </conditionalFormatting>
  <conditionalFormatting sqref="D34">
    <cfRule type="expression" dxfId="235" priority="33">
      <formula>COUNTIF(F34:M34,"&lt;&gt;" &amp; "")&gt;0</formula>
    </cfRule>
    <cfRule type="expression" dxfId="234" priority="34">
      <formula>AND(COUNTIF(F34:M34,"&lt;&gt;" &amp; "")&gt;0,NOT(ISBLANK(D34)))</formula>
    </cfRule>
  </conditionalFormatting>
  <conditionalFormatting sqref="D35">
    <cfRule type="expression" dxfId="233" priority="35">
      <formula>COUNTIF(F35:M35,"&lt;&gt;" &amp; "")&gt;0</formula>
    </cfRule>
    <cfRule type="expression" dxfId="232" priority="36">
      <formula>AND(COUNTIF(F35:M35,"&lt;&gt;" &amp; "")&gt;0,NOT(ISBLANK(D35)))</formula>
    </cfRule>
  </conditionalFormatting>
  <conditionalFormatting sqref="D38">
    <cfRule type="expression" dxfId="231" priority="37">
      <formula>COUNTIF(F38:M38,"&lt;&gt;" &amp; "")&gt;0</formula>
    </cfRule>
    <cfRule type="expression" dxfId="230" priority="38">
      <formula>AND(COUNTIF(F38:M38,"&lt;&gt;" &amp; "")&gt;0,NOT(ISBLANK(D38)))</formula>
    </cfRule>
  </conditionalFormatting>
  <conditionalFormatting sqref="D39">
    <cfRule type="expression" dxfId="229" priority="39">
      <formula>COUNTIF(F39:M39,"&lt;&gt;" &amp; "")&gt;0</formula>
    </cfRule>
    <cfRule type="expression" dxfId="228" priority="40">
      <formula>AND(COUNTIF(F39:M39,"&lt;&gt;" &amp; "")&gt;0,NOT(ISBLANK(D39)))</formula>
    </cfRule>
  </conditionalFormatting>
  <conditionalFormatting sqref="D42">
    <cfRule type="expression" dxfId="227" priority="41">
      <formula>COUNTIF(F42:M42,"&lt;&gt;" &amp; "")&gt;0</formula>
    </cfRule>
    <cfRule type="expression" dxfId="226" priority="42">
      <formula>AND(COUNTIF(F42:M42,"&lt;&gt;" &amp; "")&gt;0,NOT(ISBLANK(D42)))</formula>
    </cfRule>
  </conditionalFormatting>
  <conditionalFormatting sqref="D43">
    <cfRule type="expression" dxfId="225" priority="43">
      <formula>COUNTIF(F43:M43,"&lt;&gt;" &amp; "")&gt;0</formula>
    </cfRule>
    <cfRule type="expression" dxfId="224" priority="44">
      <formula>AND(COUNTIF(F43:M43,"&lt;&gt;" &amp; "")&gt;0,NOT(ISBLANK(D43)))</formula>
    </cfRule>
  </conditionalFormatting>
  <conditionalFormatting sqref="D46">
    <cfRule type="expression" dxfId="223" priority="45">
      <formula>COUNTIF(F46:M46,"&lt;&gt;" &amp; "")&gt;0</formula>
    </cfRule>
    <cfRule type="expression" dxfId="222" priority="46">
      <formula>AND(COUNTIF(F46:M46,"&lt;&gt;" &amp; "")&gt;0,NOT(ISBLANK(D46)))</formula>
    </cfRule>
  </conditionalFormatting>
  <conditionalFormatting sqref="D47">
    <cfRule type="expression" dxfId="221" priority="47">
      <formula>COUNTIF(F47:M47,"&lt;&gt;" &amp; "")&gt;0</formula>
    </cfRule>
    <cfRule type="expression" dxfId="220" priority="48">
      <formula>AND(COUNTIF(F47:M47,"&lt;&gt;" &amp; "")&gt;0,NOT(ISBLANK(D47)))</formula>
    </cfRule>
  </conditionalFormatting>
  <conditionalFormatting sqref="D6">
    <cfRule type="expression" dxfId="219" priority="5">
      <formula>COUNTIF(F6:M6,"&lt;&gt;" &amp; "")&gt;0</formula>
    </cfRule>
    <cfRule type="expression" dxfId="218" priority="6">
      <formula>AND(COUNTIF(F6:M6,"&lt;&gt;" &amp; "")&gt;0,NOT(ISBLANK(D6)))</formula>
    </cfRule>
  </conditionalFormatting>
  <conditionalFormatting sqref="D7">
    <cfRule type="expression" dxfId="217" priority="7">
      <formula>COUNTIF(F7:M7,"&lt;&gt;" &amp; "")&gt;0</formula>
    </cfRule>
    <cfRule type="expression" dxfId="216" priority="8">
      <formula>AND(COUNTIF(F7:M7,"&lt;&gt;" &amp; "")&gt;0,NOT(ISBLANK(D7)))</formula>
    </cfRule>
  </conditionalFormatting>
  <dataValidations count="3">
    <dataValidation type="list" allowBlank="1" showInputMessage="1" showErrorMessage="1" sqref="B2:B3" xr:uid="{00000000-0002-0000-0300-000000000000}">
      <formula1>"N.A."</formula1>
    </dataValidation>
    <dataValidation type="list" allowBlank="1" showInputMessage="1" showErrorMessage="1" sqref="B46:B47 B42:B43 B38:B39 B34:B35 B22:B23 B18:B19 B14:B15 B10:B11 B6:B7" xr:uid="{00000000-0002-0000-0300-000002000000}">
      <formula1>"Proportion"</formula1>
    </dataValidation>
    <dataValidation type="list" allowBlank="1" showInputMessage="1" showErrorMessage="1" sqref="B30:B31 B26:B27" xr:uid="{00000000-0002-0000-0300-00000C000000}">
      <formula1>"Number (per year)"</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M15"/>
  <sheetViews>
    <sheetView workbookViewId="0">
      <selection activeCell="A35" sqref="A35"/>
    </sheetView>
  </sheetViews>
  <sheetFormatPr baseColWidth="10" defaultColWidth="8.83203125" defaultRowHeight="15" x14ac:dyDescent="0.2"/>
  <cols>
    <col min="1" max="1" width="94.1640625" customWidth="1"/>
    <col min="2" max="2" width="8.33203125" customWidth="1"/>
    <col min="3" max="3" width="13.83203125" customWidth="1"/>
    <col min="4" max="4" width="10.5" customWidth="1"/>
    <col min="5" max="5" width="3.83203125" customWidth="1"/>
    <col min="6" max="13" width="9.5" customWidth="1"/>
  </cols>
  <sheetData>
    <row r="1" spans="1:13" x14ac:dyDescent="0.2">
      <c r="A1" s="1" t="s">
        <v>60</v>
      </c>
      <c r="B1" s="1" t="s">
        <v>12</v>
      </c>
      <c r="C1" s="1" t="s">
        <v>13</v>
      </c>
      <c r="D1" s="1" t="s">
        <v>16</v>
      </c>
      <c r="E1" s="1"/>
      <c r="F1" s="1">
        <v>2011</v>
      </c>
      <c r="G1" s="1">
        <v>2012</v>
      </c>
      <c r="H1" s="1">
        <v>2013</v>
      </c>
      <c r="I1" s="1">
        <v>2014</v>
      </c>
      <c r="J1" s="1">
        <v>2015</v>
      </c>
      <c r="K1" s="1">
        <v>2016</v>
      </c>
      <c r="L1" s="1">
        <v>2017</v>
      </c>
      <c r="M1" s="1">
        <v>2018</v>
      </c>
    </row>
    <row r="2" spans="1:13" x14ac:dyDescent="0.2">
      <c r="A2" s="1" t="str">
        <f>'Population Definitions'!$A$2</f>
        <v>M 15+</v>
      </c>
      <c r="B2" t="s">
        <v>14</v>
      </c>
      <c r="C2" s="3"/>
      <c r="D2" s="2">
        <v>28</v>
      </c>
      <c r="E2" s="4" t="s">
        <v>18</v>
      </c>
      <c r="F2" s="2"/>
      <c r="G2" s="2"/>
      <c r="H2" s="2"/>
      <c r="I2" s="2"/>
      <c r="J2" s="2"/>
      <c r="K2" s="2"/>
      <c r="L2" s="2"/>
      <c r="M2" s="2"/>
    </row>
    <row r="3" spans="1:13" x14ac:dyDescent="0.2">
      <c r="A3" s="1" t="str">
        <f>'Population Definitions'!$A$3</f>
        <v>Gen</v>
      </c>
      <c r="B3" t="s">
        <v>14</v>
      </c>
      <c r="C3" s="3"/>
      <c r="D3" s="2">
        <v>14</v>
      </c>
      <c r="E3" s="4" t="s">
        <v>18</v>
      </c>
      <c r="F3" s="2"/>
      <c r="G3" s="2"/>
      <c r="H3" s="2"/>
      <c r="I3" s="2"/>
      <c r="J3" s="2"/>
      <c r="K3" s="2"/>
      <c r="L3" s="2"/>
      <c r="M3" s="2"/>
    </row>
    <row r="5" spans="1:13" x14ac:dyDescent="0.2">
      <c r="A5" s="1" t="s">
        <v>61</v>
      </c>
      <c r="B5" s="1" t="s">
        <v>12</v>
      </c>
      <c r="C5" s="1" t="s">
        <v>13</v>
      </c>
      <c r="D5" s="1" t="s">
        <v>16</v>
      </c>
      <c r="E5" s="1"/>
      <c r="F5" s="1">
        <v>2011</v>
      </c>
      <c r="G5" s="1">
        <v>2012</v>
      </c>
      <c r="H5" s="1">
        <v>2013</v>
      </c>
      <c r="I5" s="1">
        <v>2014</v>
      </c>
      <c r="J5" s="1">
        <v>2015</v>
      </c>
      <c r="K5" s="1">
        <v>2016</v>
      </c>
      <c r="L5" s="1">
        <v>2017</v>
      </c>
      <c r="M5" s="1">
        <v>2018</v>
      </c>
    </row>
    <row r="6" spans="1:13" x14ac:dyDescent="0.2">
      <c r="A6" s="1" t="str">
        <f>'Population Definitions'!$A$2</f>
        <v>M 15+</v>
      </c>
      <c r="B6" t="s">
        <v>14</v>
      </c>
      <c r="C6" s="3"/>
      <c r="D6" s="3">
        <v>70.2</v>
      </c>
      <c r="E6" s="4" t="s">
        <v>18</v>
      </c>
      <c r="F6" s="3"/>
      <c r="G6" s="3"/>
      <c r="H6" s="3"/>
      <c r="I6" s="3"/>
      <c r="J6" s="3"/>
      <c r="K6" s="3"/>
      <c r="L6" s="3"/>
      <c r="M6" s="3"/>
    </row>
    <row r="7" spans="1:13" x14ac:dyDescent="0.2">
      <c r="A7" s="1" t="str">
        <f>'Population Definitions'!$A$3</f>
        <v>Gen</v>
      </c>
      <c r="B7" t="s">
        <v>14</v>
      </c>
      <c r="C7" s="3"/>
      <c r="D7" s="3">
        <v>66.099999999999994</v>
      </c>
      <c r="E7" s="4" t="s">
        <v>18</v>
      </c>
      <c r="F7" s="3"/>
      <c r="G7" s="3"/>
      <c r="H7" s="3"/>
      <c r="I7" s="3"/>
      <c r="J7" s="3"/>
      <c r="K7" s="3"/>
      <c r="L7" s="3"/>
      <c r="M7" s="3"/>
    </row>
    <row r="9" spans="1:13" x14ac:dyDescent="0.2">
      <c r="A9" s="1" t="s">
        <v>62</v>
      </c>
      <c r="B9" s="1" t="s">
        <v>12</v>
      </c>
      <c r="C9" s="1" t="s">
        <v>13</v>
      </c>
      <c r="D9" s="1" t="s">
        <v>16</v>
      </c>
      <c r="E9" s="1"/>
      <c r="F9" s="1">
        <v>2011</v>
      </c>
      <c r="G9" s="1">
        <v>2012</v>
      </c>
      <c r="H9" s="1">
        <v>2013</v>
      </c>
      <c r="I9" s="1">
        <v>2014</v>
      </c>
      <c r="J9" s="1">
        <v>2015</v>
      </c>
      <c r="K9" s="1">
        <v>2016</v>
      </c>
      <c r="L9" s="1">
        <v>2017</v>
      </c>
      <c r="M9" s="1">
        <v>2018</v>
      </c>
    </row>
    <row r="10" spans="1:13" x14ac:dyDescent="0.2">
      <c r="A10" s="1" t="str">
        <f>'Population Definitions'!$A$2</f>
        <v>M 15+</v>
      </c>
      <c r="B10" t="s">
        <v>14</v>
      </c>
      <c r="C10" s="3"/>
      <c r="D10" s="3">
        <v>5.0999999999999997E-2</v>
      </c>
      <c r="E10" s="4" t="s">
        <v>18</v>
      </c>
      <c r="F10" s="3"/>
      <c r="G10" s="3"/>
      <c r="H10" s="3"/>
      <c r="I10" s="3"/>
      <c r="J10" s="3"/>
      <c r="K10" s="3"/>
      <c r="L10" s="3"/>
      <c r="M10" s="3"/>
    </row>
    <row r="11" spans="1:13" x14ac:dyDescent="0.2">
      <c r="A11" s="1" t="str">
        <f>'Population Definitions'!$A$3</f>
        <v>Gen</v>
      </c>
      <c r="B11" t="s">
        <v>14</v>
      </c>
      <c r="C11" s="3"/>
      <c r="D11" s="3">
        <v>5.0999999999999997E-2</v>
      </c>
      <c r="E11" s="4" t="s">
        <v>18</v>
      </c>
      <c r="F11" s="3"/>
      <c r="G11" s="3"/>
      <c r="H11" s="3"/>
      <c r="I11" s="3"/>
      <c r="J11" s="3"/>
      <c r="K11" s="3"/>
      <c r="L11" s="3"/>
      <c r="M11" s="3"/>
    </row>
    <row r="13" spans="1:13" x14ac:dyDescent="0.2">
      <c r="A13" s="1" t="s">
        <v>63</v>
      </c>
      <c r="B13" s="1" t="s">
        <v>12</v>
      </c>
      <c r="C13" s="1" t="s">
        <v>13</v>
      </c>
      <c r="D13" s="1" t="s">
        <v>16</v>
      </c>
      <c r="E13" s="1"/>
      <c r="F13" s="1">
        <v>2011</v>
      </c>
      <c r="G13" s="1">
        <v>2012</v>
      </c>
      <c r="H13" s="1">
        <v>2013</v>
      </c>
      <c r="I13" s="1">
        <v>2014</v>
      </c>
      <c r="J13" s="1">
        <v>2015</v>
      </c>
      <c r="K13" s="1">
        <v>2016</v>
      </c>
      <c r="L13" s="1">
        <v>2017</v>
      </c>
      <c r="M13" s="1">
        <v>2018</v>
      </c>
    </row>
    <row r="14" spans="1:13" x14ac:dyDescent="0.2">
      <c r="A14" s="1" t="str">
        <f>'Population Definitions'!$A$2</f>
        <v>M 15+</v>
      </c>
      <c r="B14" t="s">
        <v>14</v>
      </c>
      <c r="C14" s="3"/>
      <c r="D14" s="3">
        <v>0.13300000000000001</v>
      </c>
      <c r="E14" s="4" t="s">
        <v>18</v>
      </c>
      <c r="F14" s="3"/>
      <c r="G14" s="3"/>
      <c r="H14" s="3"/>
      <c r="I14" s="3"/>
      <c r="J14" s="3"/>
      <c r="K14" s="3"/>
      <c r="L14" s="3"/>
      <c r="M14" s="3"/>
    </row>
    <row r="15" spans="1:13" x14ac:dyDescent="0.2">
      <c r="A15" s="1" t="str">
        <f>'Population Definitions'!$A$3</f>
        <v>Gen</v>
      </c>
      <c r="B15" t="s">
        <v>14</v>
      </c>
      <c r="C15" s="3"/>
      <c r="D15" s="3">
        <v>0.13300000000000001</v>
      </c>
      <c r="E15" s="4" t="s">
        <v>18</v>
      </c>
      <c r="F15" s="3"/>
      <c r="G15" s="3"/>
      <c r="H15" s="3"/>
      <c r="I15" s="3"/>
      <c r="J15" s="3"/>
      <c r="K15" s="3"/>
      <c r="L15" s="3"/>
      <c r="M15" s="3"/>
    </row>
  </sheetData>
  <conditionalFormatting sqref="D10">
    <cfRule type="expression" dxfId="215" priority="9">
      <formula>COUNTIF(F10:M10,"&lt;&gt;" &amp; "")&gt;0</formula>
    </cfRule>
    <cfRule type="expression" dxfId="214" priority="10">
      <formula>AND(COUNTIF(F10:M10,"&lt;&gt;" &amp; "")&gt;0,NOT(ISBLANK(D10)))</formula>
    </cfRule>
  </conditionalFormatting>
  <conditionalFormatting sqref="D11">
    <cfRule type="expression" dxfId="213" priority="11">
      <formula>COUNTIF(F11:M11,"&lt;&gt;" &amp; "")&gt;0</formula>
    </cfRule>
    <cfRule type="expression" dxfId="212" priority="12">
      <formula>AND(COUNTIF(F11:M11,"&lt;&gt;" &amp; "")&gt;0,NOT(ISBLANK(D11)))</formula>
    </cfRule>
  </conditionalFormatting>
  <conditionalFormatting sqref="D14">
    <cfRule type="expression" dxfId="211" priority="13">
      <formula>COUNTIF(F14:M14,"&lt;&gt;" &amp; "")&gt;0</formula>
    </cfRule>
    <cfRule type="expression" dxfId="210" priority="14">
      <formula>AND(COUNTIF(F14:M14,"&lt;&gt;" &amp; "")&gt;0,NOT(ISBLANK(D14)))</formula>
    </cfRule>
  </conditionalFormatting>
  <conditionalFormatting sqref="D15">
    <cfRule type="expression" dxfId="209" priority="15">
      <formula>COUNTIF(F15:M15,"&lt;&gt;" &amp; "")&gt;0</formula>
    </cfRule>
    <cfRule type="expression" dxfId="208" priority="16">
      <formula>AND(COUNTIF(F15:M15,"&lt;&gt;" &amp; "")&gt;0,NOT(ISBLANK(D15)))</formula>
    </cfRule>
  </conditionalFormatting>
  <conditionalFormatting sqref="D2">
    <cfRule type="expression" dxfId="207" priority="1">
      <formula>COUNTIF(F2:M2,"&lt;&gt;" &amp; "")&gt;0</formula>
    </cfRule>
    <cfRule type="expression" dxfId="206" priority="2">
      <formula>AND(COUNTIF(F2:M2,"&lt;&gt;" &amp; "")&gt;0,NOT(ISBLANK(D2)))</formula>
    </cfRule>
  </conditionalFormatting>
  <conditionalFormatting sqref="D3">
    <cfRule type="expression" dxfId="205" priority="3">
      <formula>COUNTIF(F3:M3,"&lt;&gt;" &amp; "")&gt;0</formula>
    </cfRule>
    <cfRule type="expression" dxfId="204" priority="4">
      <formula>AND(COUNTIF(F3:M3,"&lt;&gt;" &amp; "")&gt;0,NOT(ISBLANK(D3)))</formula>
    </cfRule>
  </conditionalFormatting>
  <conditionalFormatting sqref="D6">
    <cfRule type="expression" dxfId="203" priority="5">
      <formula>COUNTIF(F6:M6,"&lt;&gt;" &amp; "")&gt;0</formula>
    </cfRule>
    <cfRule type="expression" dxfId="202" priority="6">
      <formula>AND(COUNTIF(F6:M6,"&lt;&gt;" &amp; "")&gt;0,NOT(ISBLANK(D6)))</formula>
    </cfRule>
  </conditionalFormatting>
  <conditionalFormatting sqref="D7">
    <cfRule type="expression" dxfId="201" priority="7">
      <formula>COUNTIF(F7:M7,"&lt;&gt;" &amp; "")&gt;0</formula>
    </cfRule>
    <cfRule type="expression" dxfId="200" priority="8">
      <formula>AND(COUNTIF(F7:M7,"&lt;&gt;" &amp; "")&gt;0,NOT(ISBLANK(D7)))</formula>
    </cfRule>
  </conditionalFormatting>
  <dataValidations count="1">
    <dataValidation type="list" allowBlank="1" showInputMessage="1" showErrorMessage="1" sqref="B14:B15 B10:B11 B6:B7 B2:B3" xr:uid="{00000000-0002-0000-0400-000000000000}">
      <formula1>"Number"</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Y21"/>
  <sheetViews>
    <sheetView workbookViewId="0">
      <selection activeCell="C22" sqref="C22"/>
    </sheetView>
  </sheetViews>
  <sheetFormatPr baseColWidth="10" defaultColWidth="8.83203125" defaultRowHeight="15" x14ac:dyDescent="0.2"/>
  <cols>
    <col min="1" max="1" width="37" style="7" customWidth="1"/>
    <col min="2" max="2" width="24.83203125" customWidth="1"/>
    <col min="3" max="3" width="13.83203125" customWidth="1"/>
    <col min="4" max="4" width="10.5" customWidth="1"/>
    <col min="5" max="5" width="3.83203125" customWidth="1"/>
    <col min="6" max="13" width="9.5" customWidth="1"/>
  </cols>
  <sheetData>
    <row r="1" spans="1:25" ht="32" x14ac:dyDescent="0.2">
      <c r="A1" s="6" t="s">
        <v>64</v>
      </c>
      <c r="B1" s="1" t="s">
        <v>12</v>
      </c>
      <c r="C1" s="1" t="s">
        <v>13</v>
      </c>
      <c r="D1" s="1" t="s">
        <v>16</v>
      </c>
      <c r="E1" s="1"/>
      <c r="F1" s="1">
        <v>2011</v>
      </c>
      <c r="G1" s="1">
        <v>2012</v>
      </c>
      <c r="H1" s="1">
        <v>2013</v>
      </c>
      <c r="I1" s="1">
        <v>2014</v>
      </c>
      <c r="J1" s="1">
        <v>2015</v>
      </c>
      <c r="K1" s="1">
        <v>2016</v>
      </c>
      <c r="L1" s="1">
        <v>2017</v>
      </c>
      <c r="M1" s="1">
        <v>2018</v>
      </c>
      <c r="N1" s="1">
        <v>2019</v>
      </c>
      <c r="O1" s="1">
        <v>2020</v>
      </c>
      <c r="P1" s="1">
        <v>2021</v>
      </c>
      <c r="Q1" s="1">
        <v>2022</v>
      </c>
      <c r="R1" s="1">
        <v>2023</v>
      </c>
      <c r="S1" s="1">
        <v>2024</v>
      </c>
      <c r="T1" s="1">
        <v>2025</v>
      </c>
    </row>
    <row r="2" spans="1:25" ht="16" x14ac:dyDescent="0.2">
      <c r="A2" s="6" t="str">
        <f>'Population Definitions'!$A$2</f>
        <v>M 15+</v>
      </c>
      <c r="B2" t="s">
        <v>47</v>
      </c>
      <c r="C2" s="3">
        <f>0.1*D2</f>
        <v>1.0500000000000001E-2</v>
      </c>
      <c r="D2" s="3">
        <v>0.105</v>
      </c>
      <c r="E2" s="4" t="s">
        <v>18</v>
      </c>
      <c r="F2" s="4"/>
      <c r="G2" s="4"/>
      <c r="H2" s="4"/>
      <c r="I2" s="4"/>
      <c r="J2" s="4"/>
      <c r="K2" s="4"/>
      <c r="L2" s="4"/>
      <c r="M2" s="4"/>
      <c r="N2" s="4"/>
      <c r="O2" s="4"/>
      <c r="P2" s="4"/>
      <c r="Q2" s="4"/>
      <c r="R2" s="4"/>
      <c r="S2" s="4"/>
      <c r="T2" s="4"/>
      <c r="V2" s="3">
        <v>0.105</v>
      </c>
      <c r="Y2" t="s">
        <v>140</v>
      </c>
    </row>
    <row r="3" spans="1:25" ht="16" x14ac:dyDescent="0.2">
      <c r="A3" s="6" t="str">
        <f>'Population Definitions'!$A$3</f>
        <v>Gen</v>
      </c>
      <c r="B3" t="s">
        <v>47</v>
      </c>
      <c r="C3" s="3">
        <f>0.1*D3</f>
        <v>1.2999999999999999E-3</v>
      </c>
      <c r="D3" s="3">
        <v>1.2999999999999999E-2</v>
      </c>
      <c r="E3" s="4" t="s">
        <v>18</v>
      </c>
      <c r="F3" s="4"/>
      <c r="G3" s="4"/>
      <c r="H3" s="4"/>
      <c r="I3" s="4"/>
      <c r="J3" s="4"/>
      <c r="K3" s="4"/>
      <c r="L3" s="4"/>
      <c r="M3" s="4"/>
      <c r="N3" s="4"/>
      <c r="O3" s="4"/>
      <c r="P3" s="4"/>
      <c r="Q3" s="4"/>
      <c r="R3" s="4"/>
      <c r="S3" s="4"/>
      <c r="T3" s="4"/>
      <c r="U3" s="4"/>
      <c r="V3" s="3">
        <v>1.2999999999999999E-2</v>
      </c>
      <c r="W3" s="4"/>
    </row>
    <row r="5" spans="1:25" ht="32" x14ac:dyDescent="0.2">
      <c r="A5" s="6" t="s">
        <v>65</v>
      </c>
      <c r="B5" s="1" t="s">
        <v>12</v>
      </c>
      <c r="C5" s="1" t="s">
        <v>13</v>
      </c>
      <c r="D5" s="1" t="s">
        <v>16</v>
      </c>
      <c r="E5" s="1"/>
      <c r="F5" s="1">
        <v>2011</v>
      </c>
      <c r="G5" s="1">
        <v>2012</v>
      </c>
      <c r="H5" s="1">
        <v>2013</v>
      </c>
      <c r="I5" s="1">
        <v>2014</v>
      </c>
      <c r="J5" s="1">
        <v>2015</v>
      </c>
      <c r="K5" s="1">
        <v>2016</v>
      </c>
      <c r="L5" s="1">
        <v>2017</v>
      </c>
      <c r="M5" s="1">
        <v>2018</v>
      </c>
    </row>
    <row r="6" spans="1:25" ht="16" x14ac:dyDescent="0.2">
      <c r="A6" s="6" t="str">
        <f>'Population Definitions'!$A$4</f>
        <v>A. Funestus</v>
      </c>
      <c r="B6" t="s">
        <v>47</v>
      </c>
      <c r="C6" s="3">
        <f>0.1*D6</f>
        <v>0.1</v>
      </c>
      <c r="D6" s="3">
        <v>1</v>
      </c>
      <c r="E6" s="4" t="s">
        <v>18</v>
      </c>
      <c r="F6" s="3"/>
      <c r="G6" s="3"/>
      <c r="H6" s="3"/>
      <c r="I6" s="3"/>
      <c r="J6" s="3"/>
      <c r="K6" s="3"/>
      <c r="L6" s="3"/>
      <c r="M6" s="3"/>
    </row>
    <row r="8" spans="1:25" ht="32" x14ac:dyDescent="0.2">
      <c r="A8" s="6" t="s">
        <v>66</v>
      </c>
      <c r="B8" s="1" t="s">
        <v>12</v>
      </c>
      <c r="C8" s="1" t="s">
        <v>13</v>
      </c>
      <c r="D8" s="1" t="s">
        <v>16</v>
      </c>
      <c r="E8" s="1"/>
      <c r="F8" s="1">
        <v>2011</v>
      </c>
      <c r="G8" s="1">
        <v>2012</v>
      </c>
      <c r="H8" s="1">
        <v>2013</v>
      </c>
      <c r="I8" s="1">
        <v>2014</v>
      </c>
      <c r="J8" s="1">
        <v>2015</v>
      </c>
      <c r="K8" s="1">
        <v>2016</v>
      </c>
      <c r="L8" s="1">
        <v>2017</v>
      </c>
      <c r="M8" s="1">
        <v>2018</v>
      </c>
    </row>
    <row r="9" spans="1:25" ht="16" x14ac:dyDescent="0.2">
      <c r="A9" s="6" t="str">
        <f>'Population Definitions'!$A$2</f>
        <v>M 15+</v>
      </c>
      <c r="B9" t="s">
        <v>47</v>
      </c>
      <c r="C9" s="3"/>
      <c r="D9" s="3">
        <v>0</v>
      </c>
      <c r="E9" s="4" t="s">
        <v>18</v>
      </c>
      <c r="F9" s="3"/>
      <c r="G9" s="3"/>
      <c r="H9" s="3"/>
      <c r="I9" s="3"/>
      <c r="J9" s="3"/>
      <c r="K9" s="3"/>
      <c r="L9" s="3"/>
      <c r="M9" s="3"/>
    </row>
    <row r="10" spans="1:25" ht="16" x14ac:dyDescent="0.2">
      <c r="A10" s="6" t="str">
        <f>'Population Definitions'!$A$3</f>
        <v>Gen</v>
      </c>
      <c r="B10" t="s">
        <v>47</v>
      </c>
      <c r="C10" s="3"/>
      <c r="D10" s="3">
        <v>0</v>
      </c>
      <c r="E10" s="4" t="s">
        <v>18</v>
      </c>
      <c r="F10" s="3"/>
      <c r="G10" s="3"/>
      <c r="H10" s="3"/>
      <c r="I10" s="3"/>
      <c r="J10" s="3"/>
      <c r="K10" s="3"/>
      <c r="L10" s="3"/>
      <c r="M10" s="3"/>
    </row>
    <row r="12" spans="1:25" ht="32" x14ac:dyDescent="0.2">
      <c r="A12" s="6" t="s">
        <v>67</v>
      </c>
      <c r="B12" s="1" t="s">
        <v>12</v>
      </c>
      <c r="C12" s="1" t="s">
        <v>13</v>
      </c>
      <c r="D12" s="1" t="s">
        <v>16</v>
      </c>
      <c r="E12" s="1"/>
      <c r="F12" s="1">
        <v>2011</v>
      </c>
      <c r="G12" s="1">
        <v>2012</v>
      </c>
      <c r="H12" s="1">
        <v>2013</v>
      </c>
      <c r="I12" s="1">
        <v>2014</v>
      </c>
      <c r="J12" s="1">
        <v>2015</v>
      </c>
      <c r="K12" s="1">
        <v>2016</v>
      </c>
      <c r="L12" s="1">
        <v>2017</v>
      </c>
      <c r="M12" s="1">
        <v>2018</v>
      </c>
    </row>
    <row r="13" spans="1:25" ht="16" x14ac:dyDescent="0.2">
      <c r="A13" s="6" t="str">
        <f>'Population Definitions'!$A$4</f>
        <v>A. Funestus</v>
      </c>
      <c r="B13" t="s">
        <v>47</v>
      </c>
      <c r="C13" s="3"/>
      <c r="D13" s="3">
        <v>9</v>
      </c>
      <c r="E13" s="4" t="s">
        <v>18</v>
      </c>
      <c r="F13" s="3"/>
      <c r="G13" s="3"/>
      <c r="H13" s="3"/>
      <c r="I13" s="3"/>
      <c r="J13" s="3"/>
      <c r="K13" s="3"/>
      <c r="L13" s="3"/>
      <c r="M13" s="3"/>
    </row>
    <row r="15" spans="1:25" ht="48" x14ac:dyDescent="0.2">
      <c r="A15" s="6" t="s">
        <v>68</v>
      </c>
      <c r="B15" s="1" t="s">
        <v>12</v>
      </c>
      <c r="C15" s="1" t="s">
        <v>13</v>
      </c>
      <c r="D15" s="1" t="s">
        <v>16</v>
      </c>
      <c r="E15" s="1"/>
      <c r="F15" s="1">
        <v>2011</v>
      </c>
      <c r="G15" s="1">
        <v>2012</v>
      </c>
      <c r="H15" s="1">
        <v>2013</v>
      </c>
      <c r="I15" s="1">
        <v>2014</v>
      </c>
      <c r="J15" s="1">
        <v>2015</v>
      </c>
      <c r="K15" s="1">
        <v>2016</v>
      </c>
      <c r="L15" s="1">
        <v>2017</v>
      </c>
      <c r="M15" s="1">
        <v>2018</v>
      </c>
    </row>
    <row r="16" spans="1:25" ht="16" x14ac:dyDescent="0.2">
      <c r="A16" s="6" t="str">
        <f>'Population Definitions'!$A$2</f>
        <v>M 15+</v>
      </c>
      <c r="B16" t="s">
        <v>69</v>
      </c>
      <c r="C16" s="3">
        <f>0.1*D16</f>
        <v>3.0000000000000001E-3</v>
      </c>
      <c r="D16" s="2">
        <v>0.03</v>
      </c>
      <c r="E16" s="4" t="s">
        <v>18</v>
      </c>
      <c r="F16" s="2"/>
      <c r="G16" s="2"/>
      <c r="H16" s="2"/>
      <c r="I16" s="2"/>
      <c r="J16" s="2"/>
      <c r="K16" s="2"/>
      <c r="L16" s="2"/>
      <c r="M16" s="2"/>
    </row>
    <row r="17" spans="1:13" ht="16" x14ac:dyDescent="0.2">
      <c r="A17" s="6" t="str">
        <f>'Population Definitions'!$A$3</f>
        <v>Gen</v>
      </c>
      <c r="B17" t="s">
        <v>69</v>
      </c>
      <c r="C17" s="3">
        <f>0.1*D17</f>
        <v>3.0000000000000001E-3</v>
      </c>
      <c r="D17" s="2">
        <v>0.03</v>
      </c>
      <c r="E17" s="4" t="s">
        <v>18</v>
      </c>
      <c r="F17" s="2"/>
      <c r="G17" s="2"/>
      <c r="H17" s="2"/>
      <c r="I17" s="2"/>
      <c r="J17" s="2"/>
      <c r="K17" s="2"/>
      <c r="L17" s="2"/>
      <c r="M17" s="2"/>
    </row>
    <row r="19" spans="1:13" ht="48" x14ac:dyDescent="0.2">
      <c r="A19" s="6" t="s">
        <v>70</v>
      </c>
      <c r="B19" s="1" t="s">
        <v>12</v>
      </c>
      <c r="C19" s="1" t="s">
        <v>13</v>
      </c>
      <c r="D19" s="1" t="s">
        <v>16</v>
      </c>
      <c r="E19" s="1"/>
      <c r="F19" s="1">
        <v>2011</v>
      </c>
      <c r="G19" s="1">
        <v>2012</v>
      </c>
      <c r="H19" s="1">
        <v>2013</v>
      </c>
      <c r="I19" s="1">
        <v>2014</v>
      </c>
      <c r="J19" s="1">
        <v>2015</v>
      </c>
      <c r="K19" s="1">
        <v>2016</v>
      </c>
      <c r="L19" s="1">
        <v>2017</v>
      </c>
      <c r="M19" s="1">
        <v>2018</v>
      </c>
    </row>
    <row r="20" spans="1:13" ht="16" x14ac:dyDescent="0.2">
      <c r="A20" s="6" t="str">
        <f>'Population Definitions'!$A$2</f>
        <v>M 15+</v>
      </c>
      <c r="B20" t="s">
        <v>69</v>
      </c>
      <c r="C20" s="3">
        <f>0.1*D20</f>
        <v>1.4999999999999999E-2</v>
      </c>
      <c r="D20" s="2">
        <v>0.15</v>
      </c>
      <c r="E20" s="4" t="s">
        <v>18</v>
      </c>
      <c r="F20" s="2"/>
      <c r="G20" s="2"/>
      <c r="H20" s="2"/>
      <c r="I20" s="2"/>
      <c r="J20" s="2"/>
      <c r="K20" s="2"/>
      <c r="L20" s="2"/>
      <c r="M20" s="2"/>
    </row>
    <row r="21" spans="1:13" ht="16" x14ac:dyDescent="0.2">
      <c r="A21" s="6" t="str">
        <f>'Population Definitions'!$A$3</f>
        <v>Gen</v>
      </c>
      <c r="B21" t="s">
        <v>69</v>
      </c>
      <c r="C21" s="3">
        <f>0.1*D21</f>
        <v>1.4999999999999999E-2</v>
      </c>
      <c r="D21" s="2">
        <v>0.15</v>
      </c>
      <c r="E21" s="4" t="s">
        <v>18</v>
      </c>
      <c r="F21" s="2"/>
      <c r="G21" s="2"/>
      <c r="H21" s="2"/>
      <c r="I21" s="2"/>
      <c r="J21" s="2"/>
      <c r="K21" s="2"/>
      <c r="L21" s="2"/>
      <c r="M21" s="2"/>
    </row>
  </sheetData>
  <conditionalFormatting sqref="D10 D16:D17 D20:D21">
    <cfRule type="expression" dxfId="199" priority="13">
      <formula>COUNTIF(F10:M10,"&lt;&gt;" &amp; "")&gt;0</formula>
    </cfRule>
    <cfRule type="expression" dxfId="198" priority="14">
      <formula>AND(COUNTIF(F10:M10,"&lt;&gt;" &amp; "")&gt;0,NOT(ISBLANK(D10)))</formula>
    </cfRule>
  </conditionalFormatting>
  <conditionalFormatting sqref="D13">
    <cfRule type="expression" dxfId="197" priority="15">
      <formula>COUNTIF(F13:M13,"&lt;&gt;" &amp; "")&gt;0</formula>
    </cfRule>
    <cfRule type="expression" dxfId="196" priority="16">
      <formula>AND(COUNTIF(F13:M13,"&lt;&gt;" &amp; "")&gt;0,NOT(ISBLANK(D13)))</formula>
    </cfRule>
  </conditionalFormatting>
  <conditionalFormatting sqref="D2">
    <cfRule type="expression" dxfId="195" priority="5">
      <formula>COUNTIF(F2:M2,"&lt;&gt;" &amp; "")&gt;0</formula>
    </cfRule>
    <cfRule type="expression" dxfId="194" priority="6">
      <formula>AND(COUNTIF(F2:M2,"&lt;&gt;" &amp; "")&gt;0,NOT(ISBLANK(D2)))</formula>
    </cfRule>
  </conditionalFormatting>
  <conditionalFormatting sqref="D3">
    <cfRule type="expression" dxfId="193" priority="7">
      <formula>COUNTIF(F3:M3,"&lt;&gt;" &amp; "")&gt;0</formula>
    </cfRule>
    <cfRule type="expression" dxfId="192" priority="8">
      <formula>AND(COUNTIF(F3:M3,"&lt;&gt;" &amp; "")&gt;0,NOT(ISBLANK(D3)))</formula>
    </cfRule>
  </conditionalFormatting>
  <conditionalFormatting sqref="D6">
    <cfRule type="expression" dxfId="191" priority="9">
      <formula>COUNTIF(F6:M6,"&lt;&gt;" &amp; "")&gt;0</formula>
    </cfRule>
    <cfRule type="expression" dxfId="190" priority="10">
      <formula>AND(COUNTIF(F6:M6,"&lt;&gt;" &amp; "")&gt;0,NOT(ISBLANK(D6)))</formula>
    </cfRule>
  </conditionalFormatting>
  <conditionalFormatting sqref="D9">
    <cfRule type="expression" dxfId="189" priority="11">
      <formula>COUNTIF(F9:M9,"&lt;&gt;" &amp; "")&gt;0</formula>
    </cfRule>
    <cfRule type="expression" dxfId="188" priority="12">
      <formula>AND(COUNTIF(F9:M9,"&lt;&gt;" &amp; "")&gt;0,NOT(ISBLANK(D9)))</formula>
    </cfRule>
  </conditionalFormatting>
  <conditionalFormatting sqref="V2">
    <cfRule type="expression" dxfId="187" priority="3">
      <formula>COUNTIF(AI2:AP2,"&lt;&gt;" &amp; "")&gt;0</formula>
    </cfRule>
    <cfRule type="expression" dxfId="186" priority="3">
      <formula>AND(COUNTIF(AI2:AP2,"&lt;&gt;" &amp; "")&gt;0,NOT(ISBLANK(V2)))</formula>
    </cfRule>
  </conditionalFormatting>
  <conditionalFormatting sqref="V3">
    <cfRule type="expression" dxfId="185" priority="4">
      <formula>AND(COUNTIF(AI3:AP3,"&lt;&gt;" &amp; "")&gt;0,NOT(ISBLANK(V3)))</formula>
    </cfRule>
    <cfRule type="expression" dxfId="184" priority="17">
      <formula>COUNTIF(AI3:AP3,"&lt;&gt;" &amp; "")&gt;0</formula>
    </cfRule>
  </conditionalFormatting>
  <dataValidations count="2">
    <dataValidation type="list" allowBlank="1" showInputMessage="1" showErrorMessage="1" sqref="B13 B9:B10 B6 B2:B3" xr:uid="{00000000-0002-0000-0500-000000000000}">
      <formula1>"N.A."</formula1>
    </dataValidation>
    <dataValidation type="list" allowBlank="1" showInputMessage="1" showErrorMessage="1" sqref="B20:B21 B16:B17" xr:uid="{00000000-0002-0000-0500-000006000000}">
      <formula1>"Probability (per day)"</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808080"/>
  </sheetPr>
  <dimension ref="A1:P46"/>
  <sheetViews>
    <sheetView topLeftCell="A20" workbookViewId="0">
      <selection activeCell="D16" sqref="D16"/>
    </sheetView>
  </sheetViews>
  <sheetFormatPr baseColWidth="10" defaultColWidth="8.83203125" defaultRowHeight="15" x14ac:dyDescent="0.2"/>
  <cols>
    <col min="1" max="1" width="45.1640625" style="7" customWidth="1"/>
    <col min="2" max="2" width="19.33203125" customWidth="1"/>
    <col min="3" max="3" width="13.83203125" customWidth="1"/>
    <col min="4" max="4" width="10.5" customWidth="1"/>
    <col min="5" max="5" width="3.83203125" customWidth="1"/>
    <col min="6" max="13" width="9.5" customWidth="1"/>
  </cols>
  <sheetData>
    <row r="1" spans="1:16" ht="32" x14ac:dyDescent="0.2">
      <c r="A1" s="6" t="s">
        <v>130</v>
      </c>
      <c r="B1" s="1" t="s">
        <v>12</v>
      </c>
      <c r="C1" s="1" t="s">
        <v>13</v>
      </c>
      <c r="D1" s="1" t="s">
        <v>16</v>
      </c>
      <c r="E1" s="1"/>
      <c r="F1" s="1">
        <v>2011</v>
      </c>
      <c r="G1" s="1">
        <v>2012</v>
      </c>
      <c r="H1" s="1">
        <v>2013</v>
      </c>
      <c r="I1" s="1">
        <v>2014</v>
      </c>
      <c r="J1" s="1">
        <v>2015</v>
      </c>
      <c r="K1" s="1">
        <v>2016</v>
      </c>
      <c r="L1" s="1">
        <v>2017</v>
      </c>
      <c r="M1" s="1">
        <v>2018</v>
      </c>
    </row>
    <row r="2" spans="1:16" ht="16" x14ac:dyDescent="0.2">
      <c r="A2" s="6" t="str">
        <f>'Population Definitions'!$A$4</f>
        <v>A. Funestus</v>
      </c>
      <c r="B2" t="s">
        <v>71</v>
      </c>
      <c r="C2" s="3"/>
      <c r="D2" s="3">
        <v>15</v>
      </c>
      <c r="E2" s="4" t="s">
        <v>18</v>
      </c>
      <c r="F2" s="3"/>
      <c r="G2" s="3"/>
      <c r="H2" s="3"/>
      <c r="I2" s="3"/>
      <c r="J2" s="3"/>
      <c r="K2" s="3"/>
      <c r="L2" s="3"/>
      <c r="M2" s="3"/>
    </row>
    <row r="4" spans="1:16" ht="32" x14ac:dyDescent="0.2">
      <c r="A4" s="6" t="s">
        <v>72</v>
      </c>
      <c r="B4" s="1" t="s">
        <v>12</v>
      </c>
      <c r="C4" s="1" t="s">
        <v>13</v>
      </c>
      <c r="D4" s="1" t="s">
        <v>16</v>
      </c>
      <c r="E4" s="1"/>
      <c r="F4" s="1">
        <v>2011</v>
      </c>
      <c r="G4" s="1">
        <v>2012</v>
      </c>
      <c r="H4" s="1">
        <v>2013</v>
      </c>
      <c r="I4" s="1">
        <v>2014</v>
      </c>
      <c r="J4" s="1">
        <v>2015</v>
      </c>
      <c r="K4" s="1">
        <v>2016</v>
      </c>
      <c r="L4" s="1">
        <v>2017</v>
      </c>
      <c r="M4" s="1">
        <v>2018</v>
      </c>
    </row>
    <row r="5" spans="1:16" ht="16" x14ac:dyDescent="0.2">
      <c r="A5" s="6" t="str">
        <f>'Population Definitions'!$A$4</f>
        <v>A. Funestus</v>
      </c>
      <c r="B5" t="s">
        <v>71</v>
      </c>
      <c r="C5" s="3"/>
      <c r="D5" s="3">
        <v>7</v>
      </c>
      <c r="E5" s="4" t="s">
        <v>18</v>
      </c>
      <c r="F5" s="3"/>
      <c r="G5" s="3"/>
      <c r="H5" s="3"/>
      <c r="I5" s="3"/>
      <c r="J5" s="3"/>
      <c r="K5" s="3"/>
      <c r="L5" s="3"/>
      <c r="M5" s="3"/>
    </row>
    <row r="7" spans="1:16" ht="48" x14ac:dyDescent="0.2">
      <c r="A7" s="6" t="s">
        <v>73</v>
      </c>
      <c r="B7" s="1" t="s">
        <v>12</v>
      </c>
      <c r="C7" s="1" t="s">
        <v>13</v>
      </c>
      <c r="D7" s="1" t="s">
        <v>16</v>
      </c>
      <c r="E7" s="1"/>
      <c r="F7" s="1">
        <v>2011</v>
      </c>
      <c r="G7" s="1">
        <v>2012</v>
      </c>
      <c r="H7" s="1">
        <v>2013</v>
      </c>
      <c r="I7" s="1">
        <v>2014</v>
      </c>
      <c r="J7" s="1">
        <v>2015</v>
      </c>
      <c r="K7" s="1">
        <v>2016</v>
      </c>
      <c r="L7" s="1">
        <v>2017</v>
      </c>
      <c r="M7" s="1">
        <v>2018</v>
      </c>
    </row>
    <row r="8" spans="1:16" ht="16" x14ac:dyDescent="0.2">
      <c r="A8" s="6" t="str">
        <f>'Population Definitions'!$A$4</f>
        <v>A. Funestus</v>
      </c>
      <c r="B8" t="s">
        <v>71</v>
      </c>
      <c r="C8" s="3"/>
      <c r="D8" s="3">
        <v>15</v>
      </c>
      <c r="E8" s="4" t="s">
        <v>18</v>
      </c>
      <c r="F8" s="3"/>
      <c r="G8" s="3"/>
      <c r="H8" s="3"/>
      <c r="I8" s="3"/>
      <c r="J8" s="3"/>
      <c r="K8" s="3"/>
      <c r="L8" s="3"/>
      <c r="M8" s="3"/>
    </row>
    <row r="10" spans="1:16" ht="32" x14ac:dyDescent="0.2">
      <c r="A10" s="6" t="s">
        <v>74</v>
      </c>
      <c r="B10" s="1" t="s">
        <v>12</v>
      </c>
      <c r="C10" s="1" t="s">
        <v>13</v>
      </c>
      <c r="D10" s="1" t="s">
        <v>16</v>
      </c>
      <c r="E10" s="1"/>
      <c r="F10" s="1">
        <v>2011</v>
      </c>
      <c r="G10" s="1">
        <v>2012</v>
      </c>
      <c r="H10" s="1">
        <v>2013</v>
      </c>
      <c r="I10" s="1">
        <v>2014</v>
      </c>
      <c r="J10" s="1">
        <v>2015</v>
      </c>
      <c r="K10" s="1">
        <v>2016</v>
      </c>
      <c r="L10" s="1">
        <v>2017</v>
      </c>
      <c r="M10" s="1">
        <v>2018</v>
      </c>
    </row>
    <row r="11" spans="1:16" ht="16" x14ac:dyDescent="0.2">
      <c r="A11" s="6" t="str">
        <f>'Population Definitions'!$A$2</f>
        <v>M 15+</v>
      </c>
      <c r="B11" t="s">
        <v>33</v>
      </c>
      <c r="C11" s="3"/>
      <c r="D11" s="3">
        <v>0.05</v>
      </c>
      <c r="E11" s="4" t="s">
        <v>18</v>
      </c>
      <c r="F11" s="3"/>
      <c r="G11" s="3"/>
      <c r="H11" s="3"/>
      <c r="I11" s="3"/>
      <c r="J11" s="3"/>
      <c r="K11" s="3"/>
      <c r="L11" s="3"/>
      <c r="M11" s="3"/>
      <c r="P11">
        <v>0.05</v>
      </c>
    </row>
    <row r="12" spans="1:16" ht="16" x14ac:dyDescent="0.2">
      <c r="A12" s="6" t="str">
        <f>'Population Definitions'!$A$3</f>
        <v>Gen</v>
      </c>
      <c r="B12" t="s">
        <v>33</v>
      </c>
      <c r="C12" s="3"/>
      <c r="D12" s="3">
        <v>0.05</v>
      </c>
      <c r="E12" s="4" t="s">
        <v>18</v>
      </c>
      <c r="F12" s="3"/>
      <c r="G12" s="3"/>
      <c r="H12" s="3"/>
      <c r="I12" s="3"/>
      <c r="J12" s="3"/>
      <c r="K12" s="3"/>
      <c r="L12" s="3"/>
      <c r="M12" s="3"/>
    </row>
    <row r="14" spans="1:16" ht="32" x14ac:dyDescent="0.2">
      <c r="A14" s="6" t="s">
        <v>75</v>
      </c>
      <c r="B14" s="1" t="s">
        <v>12</v>
      </c>
      <c r="C14" s="1" t="s">
        <v>13</v>
      </c>
      <c r="D14" s="1" t="s">
        <v>16</v>
      </c>
      <c r="E14" s="1"/>
      <c r="F14" s="1">
        <v>2011</v>
      </c>
      <c r="G14" s="1">
        <v>2012</v>
      </c>
      <c r="H14" s="1">
        <v>2013</v>
      </c>
      <c r="I14" s="1">
        <v>2014</v>
      </c>
      <c r="J14" s="1">
        <v>2015</v>
      </c>
      <c r="K14" s="1">
        <v>2016</v>
      </c>
      <c r="L14" s="1">
        <v>2017</v>
      </c>
      <c r="M14" s="1">
        <v>2018</v>
      </c>
    </row>
    <row r="15" spans="1:16" ht="16" x14ac:dyDescent="0.2">
      <c r="A15" s="6" t="str">
        <f>'Population Definitions'!$A$4</f>
        <v>A. Funestus</v>
      </c>
      <c r="B15" t="s">
        <v>33</v>
      </c>
      <c r="C15" s="3"/>
      <c r="D15" s="3">
        <v>0.47</v>
      </c>
      <c r="E15" s="4" t="s">
        <v>18</v>
      </c>
      <c r="F15" s="3"/>
      <c r="G15" s="3"/>
      <c r="H15" s="3"/>
      <c r="I15" s="3"/>
      <c r="J15" s="3"/>
      <c r="K15" s="3"/>
      <c r="L15" s="3"/>
      <c r="M15" s="3"/>
      <c r="P15">
        <v>0.47</v>
      </c>
    </row>
    <row r="17" spans="1:16" ht="48" x14ac:dyDescent="0.2">
      <c r="A17" s="6" t="s">
        <v>76</v>
      </c>
      <c r="B17" s="1" t="s">
        <v>12</v>
      </c>
      <c r="C17" s="1" t="s">
        <v>13</v>
      </c>
      <c r="D17" s="1" t="s">
        <v>16</v>
      </c>
      <c r="E17" s="1"/>
      <c r="F17" s="1">
        <v>2011</v>
      </c>
      <c r="G17" s="1">
        <v>2012</v>
      </c>
      <c r="H17" s="1">
        <v>2013</v>
      </c>
      <c r="I17" s="1">
        <v>2014</v>
      </c>
      <c r="J17" s="1">
        <v>2015</v>
      </c>
      <c r="K17" s="1">
        <v>2016</v>
      </c>
      <c r="L17" s="1">
        <v>2017</v>
      </c>
      <c r="M17" s="1">
        <v>2018</v>
      </c>
    </row>
    <row r="18" spans="1:16" ht="16" x14ac:dyDescent="0.2">
      <c r="A18" s="6" t="str">
        <f>'Population Definitions'!$A$4</f>
        <v>A. Funestus</v>
      </c>
      <c r="B18" t="s">
        <v>14</v>
      </c>
      <c r="C18" s="3"/>
      <c r="D18" s="3">
        <v>0.25</v>
      </c>
      <c r="E18" s="4" t="s">
        <v>18</v>
      </c>
      <c r="F18" s="3"/>
      <c r="G18" s="3"/>
      <c r="H18" s="3"/>
      <c r="I18" s="3"/>
      <c r="J18" s="3"/>
      <c r="K18" s="3"/>
      <c r="L18" s="3"/>
      <c r="M18" s="3"/>
    </row>
    <row r="20" spans="1:16" ht="48" x14ac:dyDescent="0.2">
      <c r="A20" s="6" t="s">
        <v>77</v>
      </c>
      <c r="B20" s="1" t="s">
        <v>12</v>
      </c>
      <c r="C20" s="1" t="s">
        <v>13</v>
      </c>
      <c r="D20" s="1" t="s">
        <v>16</v>
      </c>
      <c r="E20" s="1"/>
      <c r="F20" s="1">
        <v>2011</v>
      </c>
      <c r="G20" s="1">
        <v>2012</v>
      </c>
      <c r="H20" s="1">
        <v>2013</v>
      </c>
      <c r="I20" s="1">
        <v>2014</v>
      </c>
      <c r="J20" s="1">
        <v>2015</v>
      </c>
      <c r="K20" s="1">
        <v>2016</v>
      </c>
      <c r="L20" s="1">
        <v>2017</v>
      </c>
      <c r="M20" s="1">
        <v>2018</v>
      </c>
    </row>
    <row r="21" spans="1:16" ht="16" x14ac:dyDescent="0.2">
      <c r="A21" s="6" t="str">
        <f>'Population Definitions'!$A$2</f>
        <v>M 15+</v>
      </c>
      <c r="B21" t="s">
        <v>71</v>
      </c>
      <c r="C21" s="3"/>
      <c r="D21" s="3">
        <v>3</v>
      </c>
      <c r="E21" s="4" t="s">
        <v>18</v>
      </c>
      <c r="F21" s="3"/>
      <c r="G21" s="3"/>
      <c r="H21" s="3"/>
      <c r="I21" s="3"/>
      <c r="J21" s="3"/>
      <c r="K21" s="3"/>
      <c r="L21" s="3"/>
      <c r="M21" s="3"/>
    </row>
    <row r="22" spans="1:16" ht="16" x14ac:dyDescent="0.2">
      <c r="A22" s="6" t="str">
        <f>'Population Definitions'!$A$3</f>
        <v>Gen</v>
      </c>
      <c r="B22" t="s">
        <v>71</v>
      </c>
      <c r="C22" s="3"/>
      <c r="D22" s="3">
        <v>3</v>
      </c>
      <c r="E22" s="4" t="s">
        <v>18</v>
      </c>
      <c r="F22" s="3"/>
      <c r="G22" s="3"/>
      <c r="H22" s="3"/>
      <c r="I22" s="3"/>
      <c r="J22" s="3"/>
      <c r="K22" s="3"/>
      <c r="L22" s="3"/>
      <c r="M22" s="3"/>
    </row>
    <row r="24" spans="1:16" ht="32" x14ac:dyDescent="0.2">
      <c r="A24" s="6" t="s">
        <v>78</v>
      </c>
      <c r="B24" s="1" t="s">
        <v>12</v>
      </c>
      <c r="C24" s="1" t="s">
        <v>13</v>
      </c>
      <c r="D24" s="1" t="s">
        <v>16</v>
      </c>
      <c r="E24" s="1"/>
      <c r="F24" s="1">
        <v>2011</v>
      </c>
      <c r="G24" s="1">
        <v>2012</v>
      </c>
      <c r="H24" s="1">
        <v>2013</v>
      </c>
      <c r="I24" s="1">
        <v>2014</v>
      </c>
      <c r="J24" s="1">
        <v>2015</v>
      </c>
      <c r="K24" s="1">
        <v>2016</v>
      </c>
      <c r="L24" s="1">
        <v>2017</v>
      </c>
      <c r="M24" s="1">
        <v>2018</v>
      </c>
    </row>
    <row r="25" spans="1:16" ht="16" x14ac:dyDescent="0.2">
      <c r="A25" s="6" t="str">
        <f>'Population Definitions'!$A$2</f>
        <v>M 15+</v>
      </c>
      <c r="B25" t="s">
        <v>71</v>
      </c>
      <c r="C25" s="3"/>
      <c r="D25" s="3">
        <v>10</v>
      </c>
      <c r="E25" s="4" t="s">
        <v>18</v>
      </c>
      <c r="F25" s="3"/>
      <c r="G25" s="3"/>
      <c r="H25" s="3"/>
      <c r="I25" s="3"/>
      <c r="J25" s="3"/>
      <c r="K25" s="3"/>
      <c r="L25" s="3"/>
      <c r="M25" s="3"/>
    </row>
    <row r="26" spans="1:16" ht="16" x14ac:dyDescent="0.2">
      <c r="A26" s="6" t="str">
        <f>'Population Definitions'!$A$3</f>
        <v>Gen</v>
      </c>
      <c r="B26" t="s">
        <v>71</v>
      </c>
      <c r="C26" s="3"/>
      <c r="D26" s="3">
        <v>10</v>
      </c>
      <c r="E26" s="4" t="s">
        <v>18</v>
      </c>
      <c r="F26" s="3"/>
      <c r="G26" s="3"/>
      <c r="H26" s="3"/>
      <c r="I26" s="3"/>
      <c r="J26" s="3"/>
      <c r="K26" s="3"/>
      <c r="L26" s="3"/>
      <c r="M26" s="3"/>
    </row>
    <row r="28" spans="1:16" ht="32" x14ac:dyDescent="0.2">
      <c r="A28" s="6" t="s">
        <v>79</v>
      </c>
      <c r="B28" s="1" t="s">
        <v>12</v>
      </c>
      <c r="C28" s="1" t="s">
        <v>13</v>
      </c>
      <c r="D28" s="1" t="s">
        <v>16</v>
      </c>
      <c r="E28" s="1"/>
      <c r="F28" s="1">
        <v>2011</v>
      </c>
      <c r="G28" s="1">
        <v>2012</v>
      </c>
      <c r="H28" s="1">
        <v>2013</v>
      </c>
      <c r="I28" s="1">
        <v>2014</v>
      </c>
      <c r="J28" s="1">
        <v>2015</v>
      </c>
      <c r="K28" s="1">
        <v>2016</v>
      </c>
      <c r="L28" s="1">
        <v>2017</v>
      </c>
      <c r="M28" s="1">
        <v>2018</v>
      </c>
    </row>
    <row r="29" spans="1:16" ht="16" x14ac:dyDescent="0.2">
      <c r="A29" s="6" t="str">
        <f>'Population Definitions'!$A$2</f>
        <v>M 15+</v>
      </c>
      <c r="B29" t="s">
        <v>80</v>
      </c>
      <c r="C29" s="3">
        <v>8</v>
      </c>
      <c r="D29" s="3">
        <v>11</v>
      </c>
      <c r="E29" s="4" t="s">
        <v>18</v>
      </c>
      <c r="F29" s="3"/>
      <c r="G29" s="3"/>
      <c r="H29" s="3"/>
      <c r="I29" s="3"/>
      <c r="J29" s="3"/>
      <c r="K29" s="3"/>
      <c r="L29" s="3"/>
      <c r="M29" s="3"/>
      <c r="P29" s="9" t="s">
        <v>135</v>
      </c>
    </row>
    <row r="30" spans="1:16" ht="16" x14ac:dyDescent="0.2">
      <c r="A30" s="6" t="str">
        <f>'Population Definitions'!$A$3</f>
        <v>Gen</v>
      </c>
      <c r="B30" t="s">
        <v>80</v>
      </c>
      <c r="C30" s="3">
        <v>8</v>
      </c>
      <c r="D30" s="3">
        <v>11</v>
      </c>
      <c r="E30" s="4" t="s">
        <v>18</v>
      </c>
      <c r="F30" s="3"/>
      <c r="G30" s="3"/>
      <c r="H30" s="3"/>
      <c r="I30" s="3"/>
      <c r="J30" s="3"/>
      <c r="K30" s="3"/>
      <c r="L30" s="3"/>
      <c r="M30" s="3"/>
    </row>
    <row r="32" spans="1:16" ht="32" x14ac:dyDescent="0.2">
      <c r="A32" s="6" t="s">
        <v>81</v>
      </c>
      <c r="B32" s="1" t="s">
        <v>12</v>
      </c>
      <c r="C32" s="1" t="s">
        <v>13</v>
      </c>
      <c r="D32" s="1" t="s">
        <v>16</v>
      </c>
      <c r="E32" s="1"/>
      <c r="F32" s="1">
        <v>2011</v>
      </c>
      <c r="G32" s="1">
        <v>2012</v>
      </c>
      <c r="H32" s="1">
        <v>2013</v>
      </c>
      <c r="I32" s="1">
        <v>2014</v>
      </c>
      <c r="J32" s="1">
        <v>2015</v>
      </c>
      <c r="K32" s="1">
        <v>2016</v>
      </c>
      <c r="L32" s="1">
        <v>2017</v>
      </c>
      <c r="M32" s="1">
        <v>2018</v>
      </c>
    </row>
    <row r="33" spans="1:16" ht="16" x14ac:dyDescent="0.2">
      <c r="A33" s="6" t="str">
        <f>'Population Definitions'!$A$2</f>
        <v>M 15+</v>
      </c>
      <c r="B33" t="s">
        <v>71</v>
      </c>
      <c r="C33" s="3"/>
      <c r="D33" s="3">
        <v>10</v>
      </c>
      <c r="E33" s="4" t="s">
        <v>18</v>
      </c>
      <c r="F33" s="3"/>
      <c r="G33" s="3"/>
      <c r="H33" s="3"/>
      <c r="I33" s="3"/>
      <c r="J33" s="3"/>
      <c r="K33" s="3"/>
      <c r="L33" s="3"/>
      <c r="M33" s="3"/>
    </row>
    <row r="34" spans="1:16" ht="16" x14ac:dyDescent="0.2">
      <c r="A34" s="6" t="str">
        <f>'Population Definitions'!$A$3</f>
        <v>Gen</v>
      </c>
      <c r="B34" t="s">
        <v>71</v>
      </c>
      <c r="C34" s="3"/>
      <c r="D34" s="3">
        <v>10</v>
      </c>
      <c r="E34" s="4" t="s">
        <v>18</v>
      </c>
      <c r="F34" s="3"/>
      <c r="G34" s="3"/>
      <c r="H34" s="3"/>
      <c r="I34" s="3"/>
      <c r="J34" s="3"/>
      <c r="K34" s="3"/>
      <c r="L34" s="3"/>
      <c r="M34" s="3"/>
    </row>
    <row r="36" spans="1:16" ht="32" x14ac:dyDescent="0.2">
      <c r="A36" s="6" t="s">
        <v>82</v>
      </c>
      <c r="B36" s="1" t="s">
        <v>12</v>
      </c>
      <c r="C36" s="1" t="s">
        <v>13</v>
      </c>
      <c r="D36" s="1" t="s">
        <v>16</v>
      </c>
      <c r="E36" s="1"/>
      <c r="F36" s="1">
        <v>2011</v>
      </c>
      <c r="G36" s="1">
        <v>2012</v>
      </c>
      <c r="H36" s="1">
        <v>2013</v>
      </c>
      <c r="I36" s="1">
        <v>2014</v>
      </c>
      <c r="J36" s="1">
        <v>2015</v>
      </c>
      <c r="K36" s="1">
        <v>2016</v>
      </c>
      <c r="L36" s="1">
        <v>2017</v>
      </c>
      <c r="M36" s="1">
        <v>2018</v>
      </c>
    </row>
    <row r="37" spans="1:16" ht="16" x14ac:dyDescent="0.2">
      <c r="A37" s="6" t="str">
        <f>'Population Definitions'!$A$2</f>
        <v>M 15+</v>
      </c>
      <c r="B37" t="s">
        <v>71</v>
      </c>
      <c r="C37" s="3"/>
      <c r="D37" s="3">
        <v>10</v>
      </c>
      <c r="E37" s="4" t="s">
        <v>18</v>
      </c>
      <c r="F37" s="3"/>
      <c r="G37" s="3"/>
      <c r="H37" s="3"/>
      <c r="I37" s="3"/>
      <c r="J37" s="3"/>
      <c r="K37" s="3"/>
      <c r="L37" s="3"/>
      <c r="M37" s="3"/>
    </row>
    <row r="38" spans="1:16" ht="16" x14ac:dyDescent="0.2">
      <c r="A38" s="6" t="str">
        <f>'Population Definitions'!$A$3</f>
        <v>Gen</v>
      </c>
      <c r="B38" t="s">
        <v>71</v>
      </c>
      <c r="C38" s="3"/>
      <c r="D38" s="3">
        <v>10</v>
      </c>
      <c r="E38" s="4" t="s">
        <v>18</v>
      </c>
      <c r="F38" s="3"/>
      <c r="G38" s="3"/>
      <c r="H38" s="3"/>
      <c r="I38" s="3"/>
      <c r="J38" s="3"/>
      <c r="K38" s="3"/>
      <c r="L38" s="3"/>
      <c r="M38" s="3"/>
    </row>
    <row r="40" spans="1:16" ht="48" x14ac:dyDescent="0.2">
      <c r="A40" s="6" t="s">
        <v>83</v>
      </c>
      <c r="B40" s="1" t="s">
        <v>12</v>
      </c>
      <c r="C40" s="1" t="s">
        <v>13</v>
      </c>
      <c r="D40" s="1" t="s">
        <v>16</v>
      </c>
      <c r="E40" s="1"/>
      <c r="F40" s="1">
        <v>2011</v>
      </c>
      <c r="G40" s="1">
        <v>2012</v>
      </c>
      <c r="H40" s="1">
        <v>2013</v>
      </c>
      <c r="I40" s="1">
        <v>2014</v>
      </c>
      <c r="J40" s="1">
        <v>2015</v>
      </c>
      <c r="K40" s="1">
        <v>2016</v>
      </c>
      <c r="L40" s="1">
        <v>2017</v>
      </c>
      <c r="M40" s="1">
        <v>2018</v>
      </c>
    </row>
    <row r="41" spans="1:16" ht="16" x14ac:dyDescent="0.2">
      <c r="A41" s="6" t="str">
        <f>'Population Definitions'!$A$2</f>
        <v>M 15+</v>
      </c>
      <c r="B41" t="s">
        <v>71</v>
      </c>
      <c r="C41" s="3"/>
      <c r="D41" s="3">
        <v>90</v>
      </c>
      <c r="E41" s="4" t="s">
        <v>18</v>
      </c>
      <c r="F41" s="3"/>
      <c r="G41" s="3"/>
      <c r="H41" s="3"/>
      <c r="I41" s="3"/>
      <c r="J41" s="3"/>
      <c r="K41" s="3"/>
      <c r="L41" s="3"/>
      <c r="M41" s="3"/>
      <c r="P41" t="s">
        <v>138</v>
      </c>
    </row>
    <row r="42" spans="1:16" ht="16" x14ac:dyDescent="0.2">
      <c r="A42" s="6" t="str">
        <f>'Population Definitions'!$A$3</f>
        <v>Gen</v>
      </c>
      <c r="B42" t="s">
        <v>71</v>
      </c>
      <c r="C42" s="3"/>
      <c r="D42" s="3">
        <v>90</v>
      </c>
      <c r="E42" s="4" t="s">
        <v>18</v>
      </c>
      <c r="F42" s="3"/>
      <c r="G42" s="3"/>
      <c r="H42" s="3"/>
      <c r="I42" s="3"/>
      <c r="J42" s="3"/>
      <c r="K42" s="3"/>
      <c r="L42" s="3"/>
      <c r="M42" s="3"/>
    </row>
    <row r="44" spans="1:16" ht="32" x14ac:dyDescent="0.2">
      <c r="A44" s="6" t="s">
        <v>84</v>
      </c>
      <c r="B44" s="1" t="s">
        <v>12</v>
      </c>
      <c r="C44" s="1" t="s">
        <v>13</v>
      </c>
      <c r="D44" s="1" t="s">
        <v>16</v>
      </c>
      <c r="E44" s="1"/>
      <c r="F44" s="1">
        <v>2011</v>
      </c>
      <c r="G44" s="1">
        <v>2012</v>
      </c>
      <c r="H44" s="1">
        <v>2013</v>
      </c>
      <c r="I44" s="1">
        <v>2014</v>
      </c>
      <c r="J44" s="1">
        <v>2015</v>
      </c>
      <c r="K44" s="1">
        <v>2016</v>
      </c>
      <c r="L44" s="1">
        <v>2017</v>
      </c>
      <c r="M44" s="1">
        <v>2018</v>
      </c>
    </row>
    <row r="45" spans="1:16" ht="16" x14ac:dyDescent="0.2">
      <c r="A45" s="6" t="str">
        <f>'Population Definitions'!$A$2</f>
        <v>M 15+</v>
      </c>
      <c r="B45" t="s">
        <v>71</v>
      </c>
      <c r="C45" s="3"/>
      <c r="D45" s="3">
        <v>45</v>
      </c>
      <c r="E45" s="4" t="s">
        <v>18</v>
      </c>
      <c r="F45" s="3"/>
      <c r="G45" s="3"/>
      <c r="H45" s="3"/>
      <c r="I45" s="3"/>
      <c r="J45" s="3"/>
      <c r="K45" s="3"/>
      <c r="L45" s="3"/>
      <c r="M45" s="3"/>
      <c r="P45" t="s">
        <v>139</v>
      </c>
    </row>
    <row r="46" spans="1:16" ht="16" x14ac:dyDescent="0.2">
      <c r="A46" s="6" t="str">
        <f>'Population Definitions'!$A$3</f>
        <v>Gen</v>
      </c>
      <c r="B46" t="s">
        <v>71</v>
      </c>
      <c r="C46" s="3"/>
      <c r="D46" s="3">
        <v>45</v>
      </c>
      <c r="E46" s="4" t="s">
        <v>18</v>
      </c>
      <c r="F46" s="3"/>
      <c r="G46" s="3"/>
      <c r="H46" s="3"/>
      <c r="I46" s="3"/>
      <c r="J46" s="3"/>
      <c r="K46" s="3"/>
      <c r="L46" s="3"/>
      <c r="M46" s="3"/>
    </row>
  </sheetData>
  <conditionalFormatting sqref="D11">
    <cfRule type="expression" dxfId="183" priority="7">
      <formula>COUNTIF(F11:M11,"&lt;&gt;" &amp; "")&gt;0</formula>
    </cfRule>
    <cfRule type="expression" dxfId="182" priority="8">
      <formula>AND(COUNTIF(F11:M11,"&lt;&gt;" &amp; "")&gt;0,NOT(ISBLANK(D11)))</formula>
    </cfRule>
  </conditionalFormatting>
  <conditionalFormatting sqref="D12">
    <cfRule type="expression" dxfId="181" priority="9">
      <formula>COUNTIF(F12:M12,"&lt;&gt;" &amp; "")&gt;0</formula>
    </cfRule>
    <cfRule type="expression" dxfId="180" priority="10">
      <formula>AND(COUNTIF(F12:M12,"&lt;&gt;" &amp; "")&gt;0,NOT(ISBLANK(D12)))</formula>
    </cfRule>
  </conditionalFormatting>
  <conditionalFormatting sqref="D15">
    <cfRule type="expression" dxfId="179" priority="11">
      <formula>COUNTIF(F15:M15,"&lt;&gt;" &amp; "")&gt;0</formula>
    </cfRule>
    <cfRule type="expression" dxfId="178" priority="12">
      <formula>AND(COUNTIF(F15:M15,"&lt;&gt;" &amp; "")&gt;0,NOT(ISBLANK(D15)))</formula>
    </cfRule>
  </conditionalFormatting>
  <conditionalFormatting sqref="D18">
    <cfRule type="expression" dxfId="177" priority="13">
      <formula>COUNTIF(F18:M18,"&lt;&gt;" &amp; "")&gt;0</formula>
    </cfRule>
    <cfRule type="expression" dxfId="176" priority="14">
      <formula>AND(COUNTIF(F18:M18,"&lt;&gt;" &amp; "")&gt;0,NOT(ISBLANK(D18)))</formula>
    </cfRule>
  </conditionalFormatting>
  <conditionalFormatting sqref="D2">
    <cfRule type="expression" dxfId="175" priority="1">
      <formula>COUNTIF(F2:M2,"&lt;&gt;" &amp; "")&gt;0</formula>
    </cfRule>
    <cfRule type="expression" dxfId="174" priority="2">
      <formula>AND(COUNTIF(F2:M2,"&lt;&gt;" &amp; "")&gt;0,NOT(ISBLANK(D2)))</formula>
    </cfRule>
  </conditionalFormatting>
  <conditionalFormatting sqref="D21">
    <cfRule type="expression" dxfId="173" priority="15">
      <formula>COUNTIF(F21:M21,"&lt;&gt;" &amp; "")&gt;0</formula>
    </cfRule>
    <cfRule type="expression" dxfId="172" priority="16">
      <formula>AND(COUNTIF(F21:M21,"&lt;&gt;" &amp; "")&gt;0,NOT(ISBLANK(D21)))</formula>
    </cfRule>
  </conditionalFormatting>
  <conditionalFormatting sqref="D22">
    <cfRule type="expression" dxfId="171" priority="17">
      <formula>COUNTIF(F22:M22,"&lt;&gt;" &amp; "")&gt;0</formula>
    </cfRule>
    <cfRule type="expression" dxfId="170" priority="18">
      <formula>AND(COUNTIF(F22:M22,"&lt;&gt;" &amp; "")&gt;0,NOT(ISBLANK(D22)))</formula>
    </cfRule>
  </conditionalFormatting>
  <conditionalFormatting sqref="D25">
    <cfRule type="expression" dxfId="169" priority="19">
      <formula>COUNTIF(F25:M25,"&lt;&gt;" &amp; "")&gt;0</formula>
    </cfRule>
    <cfRule type="expression" dxfId="168" priority="20">
      <formula>AND(COUNTIF(F25:M25,"&lt;&gt;" &amp; "")&gt;0,NOT(ISBLANK(D25)))</formula>
    </cfRule>
  </conditionalFormatting>
  <conditionalFormatting sqref="D26">
    <cfRule type="expression" dxfId="167" priority="21">
      <formula>COUNTIF(F26:M26,"&lt;&gt;" &amp; "")&gt;0</formula>
    </cfRule>
    <cfRule type="expression" dxfId="166" priority="22">
      <formula>AND(COUNTIF(F26:M26,"&lt;&gt;" &amp; "")&gt;0,NOT(ISBLANK(D26)))</formula>
    </cfRule>
  </conditionalFormatting>
  <conditionalFormatting sqref="D29">
    <cfRule type="expression" dxfId="165" priority="23">
      <formula>COUNTIF(F29:M29,"&lt;&gt;" &amp; "")&gt;0</formula>
    </cfRule>
    <cfRule type="expression" dxfId="164" priority="24">
      <formula>AND(COUNTIF(F29:M29,"&lt;&gt;" &amp; "")&gt;0,NOT(ISBLANK(D29)))</formula>
    </cfRule>
  </conditionalFormatting>
  <conditionalFormatting sqref="D30">
    <cfRule type="expression" dxfId="163" priority="25">
      <formula>COUNTIF(F30:M30,"&lt;&gt;" &amp; "")&gt;0</formula>
    </cfRule>
    <cfRule type="expression" dxfId="162" priority="26">
      <formula>AND(COUNTIF(F30:M30,"&lt;&gt;" &amp; "")&gt;0,NOT(ISBLANK(D30)))</formula>
    </cfRule>
  </conditionalFormatting>
  <conditionalFormatting sqref="D33">
    <cfRule type="expression" dxfId="161" priority="27">
      <formula>COUNTIF(F33:M33,"&lt;&gt;" &amp; "")&gt;0</formula>
    </cfRule>
    <cfRule type="expression" dxfId="160" priority="28">
      <formula>AND(COUNTIF(F33:M33,"&lt;&gt;" &amp; "")&gt;0,NOT(ISBLANK(D33)))</formula>
    </cfRule>
  </conditionalFormatting>
  <conditionalFormatting sqref="D34">
    <cfRule type="expression" dxfId="159" priority="29">
      <formula>COUNTIF(F34:M34,"&lt;&gt;" &amp; "")&gt;0</formula>
    </cfRule>
    <cfRule type="expression" dxfId="158" priority="30">
      <formula>AND(COUNTIF(F34:M34,"&lt;&gt;" &amp; "")&gt;0,NOT(ISBLANK(D34)))</formula>
    </cfRule>
  </conditionalFormatting>
  <conditionalFormatting sqref="D37">
    <cfRule type="expression" dxfId="157" priority="31">
      <formula>COUNTIF(F37:M37,"&lt;&gt;" &amp; "")&gt;0</formula>
    </cfRule>
    <cfRule type="expression" dxfId="156" priority="32">
      <formula>AND(COUNTIF(F37:M37,"&lt;&gt;" &amp; "")&gt;0,NOT(ISBLANK(D37)))</formula>
    </cfRule>
  </conditionalFormatting>
  <conditionalFormatting sqref="D38">
    <cfRule type="expression" dxfId="155" priority="33">
      <formula>COUNTIF(F38:M38,"&lt;&gt;" &amp; "")&gt;0</formula>
    </cfRule>
    <cfRule type="expression" dxfId="154" priority="34">
      <formula>AND(COUNTIF(F38:M38,"&lt;&gt;" &amp; "")&gt;0,NOT(ISBLANK(D38)))</formula>
    </cfRule>
  </conditionalFormatting>
  <conditionalFormatting sqref="D41">
    <cfRule type="expression" dxfId="153" priority="35">
      <formula>COUNTIF(F41:M41,"&lt;&gt;" &amp; "")&gt;0</formula>
    </cfRule>
    <cfRule type="expression" dxfId="152" priority="36">
      <formula>AND(COUNTIF(F41:M41,"&lt;&gt;" &amp; "")&gt;0,NOT(ISBLANK(D41)))</formula>
    </cfRule>
  </conditionalFormatting>
  <conditionalFormatting sqref="D42">
    <cfRule type="expression" dxfId="151" priority="37">
      <formula>COUNTIF(F42:M42,"&lt;&gt;" &amp; "")&gt;0</formula>
    </cfRule>
    <cfRule type="expression" dxfId="150" priority="38">
      <formula>AND(COUNTIF(F42:M42,"&lt;&gt;" &amp; "")&gt;0,NOT(ISBLANK(D42)))</formula>
    </cfRule>
  </conditionalFormatting>
  <conditionalFormatting sqref="D45">
    <cfRule type="expression" dxfId="149" priority="39">
      <formula>COUNTIF(F45:M45,"&lt;&gt;" &amp; "")&gt;0</formula>
    </cfRule>
    <cfRule type="expression" dxfId="148" priority="40">
      <formula>AND(COUNTIF(F45:M45,"&lt;&gt;" &amp; "")&gt;0,NOT(ISBLANK(D45)))</formula>
    </cfRule>
  </conditionalFormatting>
  <conditionalFormatting sqref="D46">
    <cfRule type="expression" dxfId="147" priority="41">
      <formula>COUNTIF(F46:M46,"&lt;&gt;" &amp; "")&gt;0</formula>
    </cfRule>
    <cfRule type="expression" dxfId="146" priority="42">
      <formula>AND(COUNTIF(F46:M46,"&lt;&gt;" &amp; "")&gt;0,NOT(ISBLANK(D46)))</formula>
    </cfRule>
  </conditionalFormatting>
  <conditionalFormatting sqref="D5">
    <cfRule type="expression" dxfId="145" priority="3">
      <formula>COUNTIF(F5:M5,"&lt;&gt;" &amp; "")&gt;0</formula>
    </cfRule>
    <cfRule type="expression" dxfId="144" priority="4">
      <formula>AND(COUNTIF(F5:M5,"&lt;&gt;" &amp; "")&gt;0,NOT(ISBLANK(D5)))</formula>
    </cfRule>
  </conditionalFormatting>
  <conditionalFormatting sqref="D8">
    <cfRule type="expression" dxfId="143" priority="5">
      <formula>COUNTIF(F8:M8,"&lt;&gt;" &amp; "")&gt;0</formula>
    </cfRule>
    <cfRule type="expression" dxfId="142" priority="6">
      <formula>AND(COUNTIF(F8:M8,"&lt;&gt;" &amp; "")&gt;0,NOT(ISBLANK(D8)))</formula>
    </cfRule>
  </conditionalFormatting>
  <dataValidations count="4">
    <dataValidation type="list" allowBlank="1" showInputMessage="1" showErrorMessage="1" sqref="B2 B45:B46 B41:B42 B37:B38 B33:B34 B25:B26 B21:B22 B8 B5" xr:uid="{00000000-0002-0000-0600-000000000000}">
      <formula1>"Duration (days)"</formula1>
    </dataValidation>
    <dataValidation type="list" allowBlank="1" showInputMessage="1" showErrorMessage="1" sqref="B15 B11:B12" xr:uid="{00000000-0002-0000-0600-000003000000}">
      <formula1>"Proportion"</formula1>
    </dataValidation>
    <dataValidation type="list" allowBlank="1" showInputMessage="1" showErrorMessage="1" sqref="B18" xr:uid="{00000000-0002-0000-0600-000006000000}">
      <formula1>"Number"</formula1>
    </dataValidation>
    <dataValidation type="list" allowBlank="1" showInputMessage="1" showErrorMessage="1" sqref="B29:B30" xr:uid="{00000000-0002-0000-0600-00000B000000}">
      <formula1>"Duration (weeks)"</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808080"/>
  </sheetPr>
  <dimension ref="A1:O53"/>
  <sheetViews>
    <sheetView topLeftCell="A12" workbookViewId="0">
      <selection activeCell="D39" sqref="D39"/>
    </sheetView>
  </sheetViews>
  <sheetFormatPr baseColWidth="10" defaultColWidth="8.83203125" defaultRowHeight="15" x14ac:dyDescent="0.2"/>
  <cols>
    <col min="1" max="1" width="76.5" customWidth="1"/>
    <col min="2" max="2" width="8.33203125" customWidth="1"/>
    <col min="3" max="3" width="13.83203125" customWidth="1"/>
    <col min="4" max="4" width="10.5" customWidth="1"/>
    <col min="5" max="5" width="3.83203125" customWidth="1"/>
    <col min="6" max="13" width="9.5" customWidth="1"/>
  </cols>
  <sheetData>
    <row r="1" spans="1:13" x14ac:dyDescent="0.2">
      <c r="A1" s="1" t="s">
        <v>85</v>
      </c>
      <c r="B1" s="1" t="s">
        <v>12</v>
      </c>
      <c r="C1" s="1" t="s">
        <v>13</v>
      </c>
      <c r="D1" s="1" t="s">
        <v>16</v>
      </c>
      <c r="E1" s="1"/>
      <c r="F1" s="1">
        <v>2011</v>
      </c>
      <c r="G1" s="1">
        <v>2012</v>
      </c>
      <c r="H1" s="1">
        <v>2013</v>
      </c>
      <c r="I1" s="1">
        <v>2014</v>
      </c>
      <c r="J1" s="1">
        <v>2015</v>
      </c>
      <c r="K1" s="1">
        <v>2016</v>
      </c>
      <c r="L1" s="1">
        <v>2017</v>
      </c>
      <c r="M1" s="1">
        <v>2018</v>
      </c>
    </row>
    <row r="2" spans="1:13" x14ac:dyDescent="0.2">
      <c r="A2" s="1" t="str">
        <f>'Population Definitions'!$A$2</f>
        <v>M 15+</v>
      </c>
      <c r="B2" t="s">
        <v>14</v>
      </c>
      <c r="C2" s="3"/>
      <c r="D2" s="2">
        <f>0*Demographics!D2</f>
        <v>0</v>
      </c>
      <c r="E2" s="4" t="s">
        <v>18</v>
      </c>
      <c r="F2" s="3"/>
      <c r="G2" s="3"/>
      <c r="H2" s="3"/>
      <c r="I2" s="3"/>
      <c r="J2" s="3"/>
      <c r="K2" s="3"/>
      <c r="L2" s="3"/>
      <c r="M2" s="3"/>
    </row>
    <row r="3" spans="1:13" x14ac:dyDescent="0.2">
      <c r="A3" s="1" t="str">
        <f>'Population Definitions'!$A$3</f>
        <v>Gen</v>
      </c>
      <c r="B3" t="s">
        <v>14</v>
      </c>
      <c r="C3" s="3"/>
      <c r="D3" s="2">
        <f>0*Demographics!D3</f>
        <v>0</v>
      </c>
      <c r="E3" s="4" t="s">
        <v>18</v>
      </c>
      <c r="F3" s="3"/>
      <c r="G3" s="3"/>
      <c r="H3" s="3"/>
      <c r="I3" s="3"/>
      <c r="J3" s="3"/>
      <c r="K3" s="3"/>
      <c r="L3" s="3"/>
      <c r="M3" s="3"/>
    </row>
    <row r="5" spans="1:13" x14ac:dyDescent="0.2">
      <c r="A5" s="1" t="s">
        <v>86</v>
      </c>
      <c r="B5" s="1" t="s">
        <v>12</v>
      </c>
      <c r="C5" s="1" t="s">
        <v>13</v>
      </c>
      <c r="D5" s="1" t="s">
        <v>16</v>
      </c>
      <c r="E5" s="1"/>
      <c r="F5" s="1">
        <v>2011</v>
      </c>
      <c r="G5" s="1">
        <v>2012</v>
      </c>
      <c r="H5" s="1">
        <v>2013</v>
      </c>
      <c r="I5" s="1">
        <v>2014</v>
      </c>
      <c r="J5" s="1">
        <v>2015</v>
      </c>
      <c r="K5" s="1">
        <v>2016</v>
      </c>
      <c r="L5" s="1">
        <v>2017</v>
      </c>
      <c r="M5" s="1">
        <v>2018</v>
      </c>
    </row>
    <row r="6" spans="1:13" x14ac:dyDescent="0.2">
      <c r="A6" s="1" t="str">
        <f>'Population Definitions'!$A$2</f>
        <v>M 15+</v>
      </c>
      <c r="B6" t="s">
        <v>14</v>
      </c>
      <c r="C6" s="3"/>
      <c r="D6">
        <v>0</v>
      </c>
      <c r="E6" s="4" t="s">
        <v>18</v>
      </c>
      <c r="F6" s="3"/>
      <c r="G6" s="3"/>
      <c r="H6" s="3"/>
      <c r="I6" s="3"/>
      <c r="J6" s="3"/>
      <c r="K6" s="3"/>
      <c r="L6" s="3"/>
      <c r="M6" s="3"/>
    </row>
    <row r="7" spans="1:13" x14ac:dyDescent="0.2">
      <c r="A7" s="1" t="str">
        <f>'Population Definitions'!$A$3</f>
        <v>Gen</v>
      </c>
      <c r="B7" t="s">
        <v>14</v>
      </c>
      <c r="C7" s="3"/>
      <c r="D7">
        <v>0</v>
      </c>
      <c r="E7" s="4" t="s">
        <v>18</v>
      </c>
      <c r="F7" s="3"/>
      <c r="G7" s="3"/>
      <c r="H7" s="3"/>
      <c r="I7" s="3"/>
      <c r="J7" s="3"/>
      <c r="K7" s="3"/>
      <c r="L7" s="3"/>
      <c r="M7" s="3"/>
    </row>
    <row r="9" spans="1:13" x14ac:dyDescent="0.2">
      <c r="A9" s="1" t="s">
        <v>87</v>
      </c>
      <c r="B9" s="1" t="s">
        <v>12</v>
      </c>
      <c r="C9" s="1" t="s">
        <v>13</v>
      </c>
      <c r="D9" s="1" t="s">
        <v>16</v>
      </c>
      <c r="E9" s="1"/>
      <c r="F9" s="1">
        <v>2011</v>
      </c>
      <c r="G9" s="1">
        <v>2012</v>
      </c>
      <c r="H9" s="1">
        <v>2013</v>
      </c>
      <c r="I9" s="1">
        <v>2014</v>
      </c>
      <c r="J9" s="1">
        <v>2015</v>
      </c>
      <c r="K9" s="1">
        <v>2016</v>
      </c>
      <c r="L9" s="1">
        <v>2017</v>
      </c>
      <c r="M9" s="1">
        <v>2018</v>
      </c>
    </row>
    <row r="10" spans="1:13" x14ac:dyDescent="0.2">
      <c r="A10" s="1" t="str">
        <f>'Population Definitions'!$A$2</f>
        <v>M 15+</v>
      </c>
      <c r="B10" t="s">
        <v>14</v>
      </c>
      <c r="C10" s="3"/>
      <c r="D10" s="3">
        <v>0</v>
      </c>
      <c r="E10" s="4" t="s">
        <v>18</v>
      </c>
      <c r="F10" s="3"/>
      <c r="G10" s="3"/>
      <c r="H10" s="3"/>
      <c r="I10" s="3"/>
      <c r="J10" s="3"/>
      <c r="K10" s="3"/>
      <c r="L10" s="3"/>
      <c r="M10" s="3"/>
    </row>
    <row r="11" spans="1:13" x14ac:dyDescent="0.2">
      <c r="A11" s="1" t="str">
        <f>'Population Definitions'!$A$3</f>
        <v>Gen</v>
      </c>
      <c r="B11" t="s">
        <v>14</v>
      </c>
      <c r="C11" s="3"/>
      <c r="D11" s="3">
        <v>10</v>
      </c>
      <c r="E11" s="4" t="s">
        <v>18</v>
      </c>
      <c r="F11" s="3"/>
      <c r="G11" s="3"/>
      <c r="H11" s="3"/>
      <c r="I11" s="3"/>
      <c r="J11" s="3"/>
      <c r="K11" s="3"/>
      <c r="L11" s="3"/>
      <c r="M11" s="3"/>
    </row>
    <row r="13" spans="1:13" x14ac:dyDescent="0.2">
      <c r="A13" s="1" t="s">
        <v>88</v>
      </c>
      <c r="B13" s="1" t="s">
        <v>12</v>
      </c>
      <c r="C13" s="1" t="s">
        <v>13</v>
      </c>
      <c r="D13" s="1" t="s">
        <v>16</v>
      </c>
      <c r="E13" s="1"/>
      <c r="F13" s="1">
        <v>2011</v>
      </c>
      <c r="G13" s="1">
        <v>2012</v>
      </c>
      <c r="H13" s="1">
        <v>2013</v>
      </c>
      <c r="I13" s="1">
        <v>2014</v>
      </c>
      <c r="J13" s="1">
        <v>2015</v>
      </c>
      <c r="K13" s="1">
        <v>2016</v>
      </c>
      <c r="L13" s="1">
        <v>2017</v>
      </c>
      <c r="M13" s="1">
        <v>2018</v>
      </c>
    </row>
    <row r="14" spans="1:13" x14ac:dyDescent="0.2">
      <c r="A14" s="1" t="str">
        <f>'Population Definitions'!$A$2</f>
        <v>M 15+</v>
      </c>
      <c r="B14" t="s">
        <v>14</v>
      </c>
      <c r="C14" s="3"/>
      <c r="D14" s="3">
        <v>0</v>
      </c>
      <c r="E14" s="4" t="s">
        <v>18</v>
      </c>
      <c r="F14" s="3"/>
      <c r="G14" s="3"/>
      <c r="H14" s="3"/>
      <c r="I14" s="3"/>
      <c r="J14" s="3"/>
      <c r="K14" s="3"/>
      <c r="L14" s="3"/>
      <c r="M14" s="3"/>
    </row>
    <row r="15" spans="1:13" x14ac:dyDescent="0.2">
      <c r="A15" s="1" t="str">
        <f>'Population Definitions'!$A$3</f>
        <v>Gen</v>
      </c>
      <c r="B15" t="s">
        <v>14</v>
      </c>
      <c r="C15" s="3"/>
      <c r="D15" s="3">
        <v>0</v>
      </c>
      <c r="E15" s="4" t="s">
        <v>18</v>
      </c>
      <c r="F15" s="3"/>
      <c r="G15" s="3"/>
      <c r="H15" s="3"/>
      <c r="I15" s="3"/>
      <c r="J15" s="3"/>
      <c r="K15" s="3"/>
      <c r="L15" s="3"/>
      <c r="M15" s="3"/>
    </row>
    <row r="17" spans="1:15" x14ac:dyDescent="0.2">
      <c r="A17" s="1" t="s">
        <v>89</v>
      </c>
      <c r="B17" s="1" t="s">
        <v>12</v>
      </c>
      <c r="C17" s="1" t="s">
        <v>13</v>
      </c>
      <c r="D17" s="1" t="s">
        <v>16</v>
      </c>
      <c r="E17" s="1"/>
      <c r="F17" s="1">
        <v>2011</v>
      </c>
      <c r="G17" s="1">
        <v>2012</v>
      </c>
      <c r="H17" s="1">
        <v>2013</v>
      </c>
      <c r="I17" s="1">
        <v>2014</v>
      </c>
      <c r="J17" s="1">
        <v>2015</v>
      </c>
      <c r="K17" s="1">
        <v>2016</v>
      </c>
      <c r="L17" s="1">
        <v>2017</v>
      </c>
      <c r="M17" s="1">
        <v>2018</v>
      </c>
    </row>
    <row r="18" spans="1:15" x14ac:dyDescent="0.2">
      <c r="A18" s="1" t="str">
        <f>'Population Definitions'!$A$2</f>
        <v>M 15+</v>
      </c>
      <c r="B18" t="s">
        <v>14</v>
      </c>
      <c r="C18" s="3"/>
      <c r="D18" s="3">
        <v>0</v>
      </c>
      <c r="E18" s="4" t="s">
        <v>18</v>
      </c>
      <c r="F18" s="3"/>
      <c r="G18" s="3"/>
      <c r="H18" s="3"/>
      <c r="I18" s="3"/>
      <c r="J18" s="3"/>
      <c r="K18" s="3"/>
      <c r="L18" s="3"/>
      <c r="M18" s="3"/>
    </row>
    <row r="19" spans="1:15" x14ac:dyDescent="0.2">
      <c r="A19" s="1" t="str">
        <f>'Population Definitions'!$A$3</f>
        <v>Gen</v>
      </c>
      <c r="B19" t="s">
        <v>14</v>
      </c>
      <c r="C19" s="3"/>
      <c r="D19" s="3">
        <v>0</v>
      </c>
      <c r="E19" s="4" t="s">
        <v>18</v>
      </c>
      <c r="F19" s="3"/>
      <c r="G19" s="3"/>
      <c r="H19" s="3"/>
      <c r="I19" s="3"/>
      <c r="J19" s="3"/>
      <c r="K19" s="3"/>
      <c r="L19" s="3"/>
      <c r="M19" s="3"/>
    </row>
    <row r="21" spans="1:15" x14ac:dyDescent="0.2">
      <c r="A21" s="1" t="s">
        <v>90</v>
      </c>
      <c r="B21" s="1" t="s">
        <v>12</v>
      </c>
      <c r="C21" s="1" t="s">
        <v>13</v>
      </c>
      <c r="D21" s="1" t="s">
        <v>16</v>
      </c>
      <c r="E21" s="1"/>
      <c r="F21" s="1">
        <v>2011</v>
      </c>
      <c r="G21" s="1">
        <v>2012</v>
      </c>
      <c r="H21" s="1">
        <v>2013</v>
      </c>
      <c r="I21" s="1">
        <v>2014</v>
      </c>
      <c r="J21" s="1">
        <v>2015</v>
      </c>
      <c r="K21" s="1">
        <v>2016</v>
      </c>
      <c r="L21" s="1">
        <v>2017</v>
      </c>
      <c r="M21" s="1">
        <v>2018</v>
      </c>
    </row>
    <row r="22" spans="1:15" x14ac:dyDescent="0.2">
      <c r="A22" s="1" t="str">
        <f>'Population Definitions'!$A$2</f>
        <v>M 15+</v>
      </c>
      <c r="B22" t="s">
        <v>14</v>
      </c>
      <c r="C22" s="3"/>
      <c r="D22" s="2">
        <f>1*Epidemic!F18/73</f>
        <v>8.9178082191780828</v>
      </c>
      <c r="E22" s="4" t="s">
        <v>18</v>
      </c>
      <c r="F22" s="3"/>
      <c r="G22" s="3"/>
      <c r="H22" s="3"/>
      <c r="I22" s="3"/>
      <c r="J22" s="3"/>
      <c r="K22" s="3"/>
      <c r="L22" s="3"/>
      <c r="M22" s="3"/>
      <c r="O22" t="s">
        <v>132</v>
      </c>
    </row>
    <row r="23" spans="1:15" x14ac:dyDescent="0.2">
      <c r="A23" s="1" t="str">
        <f>'Population Definitions'!$A$3</f>
        <v>Gen</v>
      </c>
      <c r="B23" t="s">
        <v>14</v>
      </c>
      <c r="C23" s="3"/>
      <c r="D23" s="2">
        <f>1*Epidemic!F19/73</f>
        <v>2.0136986301369864</v>
      </c>
      <c r="E23" s="4" t="s">
        <v>18</v>
      </c>
      <c r="F23" s="3"/>
      <c r="G23" s="3"/>
      <c r="H23" s="3"/>
      <c r="I23" s="3"/>
      <c r="J23" s="3"/>
      <c r="K23" s="3"/>
      <c r="L23" s="3"/>
      <c r="M23" s="3"/>
    </row>
    <row r="25" spans="1:15" x14ac:dyDescent="0.2">
      <c r="A25" s="1" t="s">
        <v>91</v>
      </c>
      <c r="B25" s="1" t="s">
        <v>12</v>
      </c>
      <c r="C25" s="1" t="s">
        <v>13</v>
      </c>
      <c r="D25" s="1" t="s">
        <v>16</v>
      </c>
      <c r="E25" s="1"/>
      <c r="F25" s="1">
        <v>2011</v>
      </c>
      <c r="G25" s="1">
        <v>2012</v>
      </c>
      <c r="H25" s="1">
        <v>2013</v>
      </c>
      <c r="I25" s="1">
        <v>2014</v>
      </c>
      <c r="J25" s="1">
        <v>2015</v>
      </c>
      <c r="K25" s="1">
        <v>2016</v>
      </c>
      <c r="L25" s="1">
        <v>2017</v>
      </c>
      <c r="M25" s="1">
        <v>2018</v>
      </c>
    </row>
    <row r="26" spans="1:15" x14ac:dyDescent="0.2">
      <c r="A26" s="1" t="str">
        <f>'Population Definitions'!$A$2</f>
        <v>M 15+</v>
      </c>
      <c r="B26" t="s">
        <v>14</v>
      </c>
      <c r="C26" s="3"/>
      <c r="D26" s="3">
        <v>0</v>
      </c>
      <c r="E26" s="4" t="s">
        <v>18</v>
      </c>
      <c r="F26" s="3"/>
      <c r="G26" s="3"/>
      <c r="H26" s="3"/>
      <c r="I26" s="3"/>
      <c r="J26" s="3"/>
      <c r="K26" s="3"/>
      <c r="L26" s="3"/>
      <c r="M26" s="3"/>
    </row>
    <row r="27" spans="1:15" x14ac:dyDescent="0.2">
      <c r="A27" s="1" t="str">
        <f>'Population Definitions'!$A$3</f>
        <v>Gen</v>
      </c>
      <c r="B27" t="s">
        <v>14</v>
      </c>
      <c r="C27" s="3"/>
      <c r="D27" s="3">
        <v>0</v>
      </c>
      <c r="E27" s="4" t="s">
        <v>18</v>
      </c>
      <c r="F27" s="3"/>
      <c r="G27" s="3"/>
      <c r="H27" s="3"/>
      <c r="I27" s="3"/>
      <c r="J27" s="3"/>
      <c r="K27" s="3"/>
      <c r="L27" s="3"/>
      <c r="M27" s="3"/>
    </row>
    <row r="29" spans="1:15" x14ac:dyDescent="0.2">
      <c r="A29" s="1" t="s">
        <v>92</v>
      </c>
      <c r="B29" s="1" t="s">
        <v>12</v>
      </c>
      <c r="C29" s="1" t="s">
        <v>13</v>
      </c>
      <c r="D29" s="1" t="s">
        <v>16</v>
      </c>
      <c r="E29" s="1"/>
      <c r="F29" s="1">
        <v>2011</v>
      </c>
      <c r="G29" s="1">
        <v>2012</v>
      </c>
      <c r="H29" s="1">
        <v>2013</v>
      </c>
      <c r="I29" s="1">
        <v>2014</v>
      </c>
      <c r="J29" s="1">
        <v>2015</v>
      </c>
      <c r="K29" s="1">
        <v>2016</v>
      </c>
      <c r="L29" s="1">
        <v>2017</v>
      </c>
      <c r="M29" s="1">
        <v>2018</v>
      </c>
    </row>
    <row r="30" spans="1:15" x14ac:dyDescent="0.2">
      <c r="A30" s="1" t="str">
        <f>'Population Definitions'!$A$2</f>
        <v>M 15+</v>
      </c>
      <c r="B30" t="s">
        <v>14</v>
      </c>
      <c r="C30" s="3"/>
      <c r="D30" s="3">
        <v>0</v>
      </c>
      <c r="E30" s="4" t="s">
        <v>18</v>
      </c>
      <c r="F30" s="3"/>
      <c r="G30" s="3"/>
      <c r="H30" s="3"/>
      <c r="I30" s="3"/>
      <c r="J30" s="3"/>
      <c r="K30" s="3"/>
      <c r="L30" s="3"/>
      <c r="M30" s="3"/>
    </row>
    <row r="31" spans="1:15" x14ac:dyDescent="0.2">
      <c r="A31" s="1" t="str">
        <f>'Population Definitions'!$A$3</f>
        <v>Gen</v>
      </c>
      <c r="B31" t="s">
        <v>14</v>
      </c>
      <c r="C31" s="3"/>
      <c r="D31" s="3">
        <v>0</v>
      </c>
      <c r="E31" s="4" t="s">
        <v>18</v>
      </c>
      <c r="F31" s="3"/>
      <c r="G31" s="3"/>
      <c r="H31" s="3"/>
      <c r="I31" s="3"/>
      <c r="J31" s="3"/>
      <c r="K31" s="3"/>
      <c r="L31" s="3"/>
      <c r="M31" s="3"/>
    </row>
    <row r="33" spans="1:15" x14ac:dyDescent="0.2">
      <c r="A33" s="1" t="s">
        <v>93</v>
      </c>
      <c r="B33" s="1" t="s">
        <v>12</v>
      </c>
      <c r="C33" s="1" t="s">
        <v>13</v>
      </c>
      <c r="D33" s="1" t="s">
        <v>16</v>
      </c>
      <c r="E33" s="1"/>
      <c r="F33" s="1">
        <v>2011</v>
      </c>
      <c r="G33" s="1">
        <v>2012</v>
      </c>
      <c r="H33" s="1">
        <v>2013</v>
      </c>
      <c r="I33" s="1">
        <v>2014</v>
      </c>
      <c r="J33" s="1">
        <v>2015</v>
      </c>
      <c r="K33" s="1">
        <v>2016</v>
      </c>
      <c r="L33" s="1">
        <v>2017</v>
      </c>
      <c r="M33" s="1">
        <v>2018</v>
      </c>
    </row>
    <row r="34" spans="1:15" x14ac:dyDescent="0.2">
      <c r="A34" s="1" t="str">
        <f>'Population Definitions'!$A$2</f>
        <v>M 15+</v>
      </c>
      <c r="B34" t="s">
        <v>14</v>
      </c>
      <c r="C34" s="3"/>
      <c r="D34" s="3">
        <v>0</v>
      </c>
      <c r="E34" s="4" t="s">
        <v>18</v>
      </c>
      <c r="F34" s="3"/>
      <c r="G34" s="3"/>
      <c r="H34" s="3"/>
      <c r="I34" s="3"/>
      <c r="J34" s="3"/>
      <c r="K34" s="3"/>
      <c r="L34" s="3"/>
      <c r="M34" s="3"/>
    </row>
    <row r="35" spans="1:15" x14ac:dyDescent="0.2">
      <c r="A35" s="1" t="str">
        <f>'Population Definitions'!$A$3</f>
        <v>Gen</v>
      </c>
      <c r="B35" t="s">
        <v>14</v>
      </c>
      <c r="C35" s="3"/>
      <c r="D35" s="3">
        <v>0</v>
      </c>
      <c r="E35" s="4" t="s">
        <v>18</v>
      </c>
      <c r="F35" s="3"/>
      <c r="G35" s="3"/>
      <c r="H35" s="3"/>
      <c r="I35" s="3"/>
      <c r="J35" s="3"/>
      <c r="K35" s="3"/>
      <c r="L35" s="3"/>
      <c r="M35" s="3"/>
    </row>
    <row r="37" spans="1:15" x14ac:dyDescent="0.2">
      <c r="A37" s="1" t="s">
        <v>94</v>
      </c>
      <c r="B37" s="1" t="s">
        <v>12</v>
      </c>
      <c r="C37" s="1" t="s">
        <v>13</v>
      </c>
      <c r="D37" s="1" t="s">
        <v>16</v>
      </c>
      <c r="E37" s="1"/>
      <c r="F37" s="1">
        <v>2011</v>
      </c>
      <c r="G37" s="1">
        <v>2012</v>
      </c>
      <c r="H37" s="1">
        <v>2013</v>
      </c>
      <c r="I37" s="1">
        <v>2014</v>
      </c>
      <c r="J37" s="1">
        <v>2015</v>
      </c>
      <c r="K37" s="1">
        <v>2016</v>
      </c>
      <c r="L37" s="1">
        <v>2017</v>
      </c>
      <c r="M37" s="1">
        <v>2018</v>
      </c>
    </row>
    <row r="38" spans="1:15" x14ac:dyDescent="0.2">
      <c r="A38" s="1" t="str">
        <f>'Population Definitions'!$A$2</f>
        <v>M 15+</v>
      </c>
      <c r="B38" t="s">
        <v>14</v>
      </c>
      <c r="C38" s="3"/>
      <c r="D38" s="2">
        <f>Epidemic!F18/24</f>
        <v>27.125</v>
      </c>
      <c r="E38" s="4" t="s">
        <v>18</v>
      </c>
      <c r="F38" s="2"/>
      <c r="G38" s="2"/>
      <c r="H38" s="2"/>
      <c r="I38" s="2"/>
      <c r="J38" s="2"/>
      <c r="K38" s="2"/>
      <c r="L38" s="2"/>
      <c r="M38" s="2"/>
      <c r="O38" t="s">
        <v>131</v>
      </c>
    </row>
    <row r="39" spans="1:15" x14ac:dyDescent="0.2">
      <c r="A39" s="1" t="str">
        <f>'Population Definitions'!$A$3</f>
        <v>Gen</v>
      </c>
      <c r="B39" t="s">
        <v>14</v>
      </c>
      <c r="C39" s="3"/>
      <c r="D39" s="2">
        <f>Epidemic!F19/73</f>
        <v>2.0136986301369864</v>
      </c>
      <c r="E39" s="4" t="s">
        <v>18</v>
      </c>
      <c r="F39" s="2"/>
      <c r="G39" s="2"/>
      <c r="H39" s="2"/>
      <c r="I39" s="2"/>
      <c r="J39" s="2"/>
      <c r="K39" s="2"/>
      <c r="L39" s="2"/>
      <c r="M39" s="2"/>
    </row>
    <row r="41" spans="1:15" x14ac:dyDescent="0.2">
      <c r="A41" s="1" t="s">
        <v>95</v>
      </c>
      <c r="B41" s="1" t="s">
        <v>12</v>
      </c>
      <c r="C41" s="1" t="s">
        <v>13</v>
      </c>
      <c r="D41" s="1" t="s">
        <v>16</v>
      </c>
      <c r="E41" s="1"/>
      <c r="F41" s="1">
        <v>2011</v>
      </c>
      <c r="G41" s="1">
        <v>2012</v>
      </c>
      <c r="H41" s="1">
        <v>2013</v>
      </c>
      <c r="I41" s="1">
        <v>2014</v>
      </c>
      <c r="J41" s="1">
        <v>2015</v>
      </c>
      <c r="K41" s="1">
        <v>2016</v>
      </c>
      <c r="L41" s="1">
        <v>2017</v>
      </c>
      <c r="M41" s="1">
        <v>2018</v>
      </c>
    </row>
    <row r="42" spans="1:15" x14ac:dyDescent="0.2">
      <c r="A42" s="1" t="str">
        <f>'Population Definitions'!$A$2</f>
        <v>M 15+</v>
      </c>
      <c r="B42" t="s">
        <v>14</v>
      </c>
      <c r="C42" s="3"/>
      <c r="D42" s="3">
        <v>0</v>
      </c>
      <c r="E42" s="4" t="s">
        <v>18</v>
      </c>
      <c r="F42" s="3"/>
      <c r="G42" s="3"/>
      <c r="H42" s="3"/>
      <c r="I42" s="3"/>
      <c r="J42" s="3"/>
      <c r="K42" s="3"/>
      <c r="L42" s="3"/>
      <c r="M42" s="3"/>
    </row>
    <row r="43" spans="1:15" x14ac:dyDescent="0.2">
      <c r="A43" s="1" t="str">
        <f>'Population Definitions'!$A$3</f>
        <v>Gen</v>
      </c>
      <c r="B43" t="s">
        <v>14</v>
      </c>
      <c r="C43" s="3"/>
      <c r="D43" s="3">
        <v>0</v>
      </c>
      <c r="E43" s="4" t="s">
        <v>18</v>
      </c>
      <c r="F43" s="3"/>
      <c r="G43" s="3"/>
      <c r="H43" s="3"/>
      <c r="I43" s="3"/>
      <c r="J43" s="3"/>
      <c r="K43" s="3"/>
      <c r="L43" s="3"/>
      <c r="M43" s="3"/>
    </row>
    <row r="45" spans="1:15" x14ac:dyDescent="0.2">
      <c r="A45" s="1" t="s">
        <v>96</v>
      </c>
      <c r="B45" s="1" t="s">
        <v>12</v>
      </c>
      <c r="C45" s="1" t="s">
        <v>13</v>
      </c>
      <c r="D45" s="1" t="s">
        <v>16</v>
      </c>
      <c r="E45" s="1"/>
      <c r="F45" s="1">
        <v>2011</v>
      </c>
      <c r="G45" s="1">
        <v>2012</v>
      </c>
      <c r="H45" s="1">
        <v>2013</v>
      </c>
      <c r="I45" s="1">
        <v>2014</v>
      </c>
      <c r="J45" s="1">
        <v>2015</v>
      </c>
      <c r="K45" s="1">
        <v>2016</v>
      </c>
      <c r="L45" s="1">
        <v>2017</v>
      </c>
      <c r="M45" s="1">
        <v>2018</v>
      </c>
    </row>
    <row r="46" spans="1:15" x14ac:dyDescent="0.2">
      <c r="A46" s="1" t="str">
        <f>'Population Definitions'!$A$2</f>
        <v>M 15+</v>
      </c>
      <c r="B46" t="s">
        <v>14</v>
      </c>
      <c r="C46" s="3"/>
      <c r="D46" s="3">
        <v>0</v>
      </c>
      <c r="E46" s="4" t="s">
        <v>18</v>
      </c>
      <c r="F46" s="3"/>
      <c r="G46" s="3"/>
      <c r="H46" s="3"/>
      <c r="I46" s="3"/>
      <c r="J46" s="3"/>
      <c r="K46" s="3"/>
      <c r="L46" s="3"/>
      <c r="M46" s="3"/>
    </row>
    <row r="47" spans="1:15" x14ac:dyDescent="0.2">
      <c r="A47" s="1" t="str">
        <f>'Population Definitions'!$A$3</f>
        <v>Gen</v>
      </c>
      <c r="B47" t="s">
        <v>14</v>
      </c>
      <c r="C47" s="3"/>
      <c r="D47" s="3">
        <v>0</v>
      </c>
      <c r="E47" s="4" t="s">
        <v>18</v>
      </c>
      <c r="F47" s="3"/>
      <c r="G47" s="3"/>
      <c r="H47" s="3"/>
      <c r="I47" s="3"/>
      <c r="J47" s="3"/>
      <c r="K47" s="3"/>
      <c r="L47" s="3"/>
      <c r="M47" s="3"/>
    </row>
    <row r="49" spans="1:13" x14ac:dyDescent="0.2">
      <c r="A49" s="1" t="s">
        <v>97</v>
      </c>
      <c r="B49" s="1" t="s">
        <v>12</v>
      </c>
      <c r="C49" s="1" t="s">
        <v>13</v>
      </c>
      <c r="D49" s="1" t="s">
        <v>16</v>
      </c>
      <c r="E49" s="1"/>
      <c r="F49" s="1">
        <v>2011</v>
      </c>
      <c r="G49" s="1">
        <v>2012</v>
      </c>
      <c r="H49" s="1">
        <v>2013</v>
      </c>
      <c r="I49" s="1">
        <v>2014</v>
      </c>
      <c r="J49" s="1">
        <v>2015</v>
      </c>
      <c r="K49" s="1">
        <v>2016</v>
      </c>
      <c r="L49" s="1">
        <v>2017</v>
      </c>
      <c r="M49" s="1">
        <v>2018</v>
      </c>
    </row>
    <row r="50" spans="1:13" x14ac:dyDescent="0.2">
      <c r="A50" s="1" t="str">
        <f>'Population Definitions'!$A$4</f>
        <v>A. Funestus</v>
      </c>
      <c r="B50" t="s">
        <v>47</v>
      </c>
      <c r="C50" s="3"/>
      <c r="D50" s="3">
        <v>0</v>
      </c>
      <c r="E50" s="4" t="s">
        <v>18</v>
      </c>
      <c r="F50" s="3"/>
      <c r="G50" s="3"/>
      <c r="H50" s="3"/>
      <c r="I50" s="3"/>
      <c r="J50" s="3"/>
      <c r="K50" s="3"/>
      <c r="L50" s="3"/>
      <c r="M50" s="3"/>
    </row>
    <row r="52" spans="1:13" x14ac:dyDescent="0.2">
      <c r="A52" s="1" t="s">
        <v>98</v>
      </c>
      <c r="B52" s="1" t="s">
        <v>12</v>
      </c>
      <c r="C52" s="1" t="s">
        <v>13</v>
      </c>
      <c r="D52" s="1" t="s">
        <v>16</v>
      </c>
      <c r="E52" s="1"/>
      <c r="F52" s="1">
        <v>2011</v>
      </c>
      <c r="G52" s="1">
        <v>2012</v>
      </c>
      <c r="H52" s="1">
        <v>2013</v>
      </c>
      <c r="I52" s="1">
        <v>2014</v>
      </c>
      <c r="J52" s="1">
        <v>2015</v>
      </c>
      <c r="K52" s="1">
        <v>2016</v>
      </c>
      <c r="L52" s="1">
        <v>2017</v>
      </c>
      <c r="M52" s="1">
        <v>2018</v>
      </c>
    </row>
    <row r="53" spans="1:13" x14ac:dyDescent="0.2">
      <c r="A53" s="1" t="str">
        <f>'Population Definitions'!$A$4</f>
        <v>A. Funestus</v>
      </c>
      <c r="B53" t="s">
        <v>47</v>
      </c>
      <c r="C53" s="3"/>
      <c r="D53" s="3">
        <v>0</v>
      </c>
      <c r="E53" s="4" t="s">
        <v>18</v>
      </c>
      <c r="F53" s="3"/>
      <c r="G53" s="3"/>
      <c r="H53" s="3"/>
      <c r="I53" s="3"/>
      <c r="J53" s="3"/>
      <c r="K53" s="3"/>
      <c r="L53" s="3"/>
      <c r="M53" s="3"/>
    </row>
  </sheetData>
  <conditionalFormatting sqref="D10:D11">
    <cfRule type="expression" dxfId="141" priority="9">
      <formula>COUNTIF(F10:M10,"&lt;&gt;" &amp; "")&gt;0</formula>
    </cfRule>
    <cfRule type="expression" dxfId="140" priority="10">
      <formula>AND(COUNTIF(F10:M10,"&lt;&gt;" &amp; "")&gt;0,NOT(ISBLANK(D10)))</formula>
    </cfRule>
  </conditionalFormatting>
  <conditionalFormatting sqref="D14">
    <cfRule type="expression" dxfId="139" priority="13">
      <formula>COUNTIF(F14:M14,"&lt;&gt;" &amp; "")&gt;0</formula>
    </cfRule>
    <cfRule type="expression" dxfId="138" priority="14">
      <formula>AND(COUNTIF(F14:M14,"&lt;&gt;" &amp; "")&gt;0,NOT(ISBLANK(D14)))</formula>
    </cfRule>
  </conditionalFormatting>
  <conditionalFormatting sqref="D15">
    <cfRule type="expression" dxfId="137" priority="15">
      <formula>COUNTIF(F15:M15,"&lt;&gt;" &amp; "")&gt;0</formula>
    </cfRule>
    <cfRule type="expression" dxfId="136" priority="16">
      <formula>AND(COUNTIF(F15:M15,"&lt;&gt;" &amp; "")&gt;0,NOT(ISBLANK(D15)))</formula>
    </cfRule>
  </conditionalFormatting>
  <conditionalFormatting sqref="D18:D19">
    <cfRule type="expression" dxfId="135" priority="17">
      <formula>COUNTIF(F18:M18,"&lt;&gt;" &amp; "")&gt;0</formula>
    </cfRule>
    <cfRule type="expression" dxfId="134" priority="18">
      <formula>AND(COUNTIF(F18:M18,"&lt;&gt;" &amp; "")&gt;0,NOT(ISBLANK(D18)))</formula>
    </cfRule>
  </conditionalFormatting>
  <conditionalFormatting sqref="D26">
    <cfRule type="expression" dxfId="133" priority="25">
      <formula>COUNTIF(F26:M26,"&lt;&gt;" &amp; "")&gt;0</formula>
    </cfRule>
    <cfRule type="expression" dxfId="132" priority="26">
      <formula>AND(COUNTIF(F26:M26,"&lt;&gt;" &amp; "")&gt;0,NOT(ISBLANK(D26)))</formula>
    </cfRule>
  </conditionalFormatting>
  <conditionalFormatting sqref="D27">
    <cfRule type="expression" dxfId="131" priority="27">
      <formula>COUNTIF(F27:M27,"&lt;&gt;" &amp; "")&gt;0</formula>
    </cfRule>
    <cfRule type="expression" dxfId="130" priority="28">
      <formula>AND(COUNTIF(F27:M27,"&lt;&gt;" &amp; "")&gt;0,NOT(ISBLANK(D27)))</formula>
    </cfRule>
  </conditionalFormatting>
  <conditionalFormatting sqref="D30">
    <cfRule type="expression" dxfId="129" priority="29">
      <formula>COUNTIF(F30:M30,"&lt;&gt;" &amp; "")&gt;0</formula>
    </cfRule>
    <cfRule type="expression" dxfId="128" priority="30">
      <formula>AND(COUNTIF(F30:M30,"&lt;&gt;" &amp; "")&gt;0,NOT(ISBLANK(D30)))</formula>
    </cfRule>
  </conditionalFormatting>
  <conditionalFormatting sqref="D31">
    <cfRule type="expression" dxfId="127" priority="31">
      <formula>COUNTIF(F31:M31,"&lt;&gt;" &amp; "")&gt;0</formula>
    </cfRule>
    <cfRule type="expression" dxfId="126" priority="32">
      <formula>AND(COUNTIF(F31:M31,"&lt;&gt;" &amp; "")&gt;0,NOT(ISBLANK(D31)))</formula>
    </cfRule>
  </conditionalFormatting>
  <conditionalFormatting sqref="D34">
    <cfRule type="expression" dxfId="125" priority="33">
      <formula>COUNTIF(F34:M34,"&lt;&gt;" &amp; "")&gt;0</formula>
    </cfRule>
    <cfRule type="expression" dxfId="124" priority="34">
      <formula>AND(COUNTIF(F34:M34,"&lt;&gt;" &amp; "")&gt;0,NOT(ISBLANK(D34)))</formula>
    </cfRule>
  </conditionalFormatting>
  <conditionalFormatting sqref="D35">
    <cfRule type="expression" dxfId="123" priority="35">
      <formula>COUNTIF(F35:M35,"&lt;&gt;" &amp; "")&gt;0</formula>
    </cfRule>
    <cfRule type="expression" dxfId="122" priority="36">
      <formula>AND(COUNTIF(F35:M35,"&lt;&gt;" &amp; "")&gt;0,NOT(ISBLANK(D35)))</formula>
    </cfRule>
  </conditionalFormatting>
  <conditionalFormatting sqref="D42">
    <cfRule type="expression" dxfId="121" priority="41">
      <formula>COUNTIF(F42:M42,"&lt;&gt;" &amp; "")&gt;0</formula>
    </cfRule>
    <cfRule type="expression" dxfId="120" priority="42">
      <formula>AND(COUNTIF(F42:M42,"&lt;&gt;" &amp; "")&gt;0,NOT(ISBLANK(D42)))</formula>
    </cfRule>
  </conditionalFormatting>
  <conditionalFormatting sqref="D43">
    <cfRule type="expression" dxfId="119" priority="43">
      <formula>COUNTIF(F43:M43,"&lt;&gt;" &amp; "")&gt;0</formula>
    </cfRule>
    <cfRule type="expression" dxfId="118" priority="44">
      <formula>AND(COUNTIF(F43:M43,"&lt;&gt;" &amp; "")&gt;0,NOT(ISBLANK(D43)))</formula>
    </cfRule>
  </conditionalFormatting>
  <conditionalFormatting sqref="D46">
    <cfRule type="expression" dxfId="117" priority="45">
      <formula>COUNTIF(F46:M46,"&lt;&gt;" &amp; "")&gt;0</formula>
    </cfRule>
    <cfRule type="expression" dxfId="116" priority="46">
      <formula>AND(COUNTIF(F46:M46,"&lt;&gt;" &amp; "")&gt;0,NOT(ISBLANK(D46)))</formula>
    </cfRule>
  </conditionalFormatting>
  <conditionalFormatting sqref="D47">
    <cfRule type="expression" dxfId="115" priority="47">
      <formula>COUNTIF(F47:M47,"&lt;&gt;" &amp; "")&gt;0</formula>
    </cfRule>
    <cfRule type="expression" dxfId="114" priority="48">
      <formula>AND(COUNTIF(F47:M47,"&lt;&gt;" &amp; "")&gt;0,NOT(ISBLANK(D47)))</formula>
    </cfRule>
  </conditionalFormatting>
  <conditionalFormatting sqref="D50">
    <cfRule type="expression" dxfId="113" priority="49">
      <formula>COUNTIF(F50:M50,"&lt;&gt;" &amp; "")&gt;0</formula>
    </cfRule>
    <cfRule type="expression" dxfId="112" priority="50">
      <formula>AND(COUNTIF(F50:M50,"&lt;&gt;" &amp; "")&gt;0,NOT(ISBLANK(D50)))</formula>
    </cfRule>
  </conditionalFormatting>
  <conditionalFormatting sqref="D53">
    <cfRule type="expression" dxfId="111" priority="51">
      <formula>COUNTIF(F53:M53,"&lt;&gt;" &amp; "")&gt;0</formula>
    </cfRule>
    <cfRule type="expression" dxfId="110" priority="52">
      <formula>AND(COUNTIF(F53:M53,"&lt;&gt;" &amp; "")&gt;0,NOT(ISBLANK(D53)))</formula>
    </cfRule>
  </conditionalFormatting>
  <dataValidations count="2">
    <dataValidation type="list" allowBlank="1" showInputMessage="1" showErrorMessage="1" sqref="B46:B47 B42:B43 B38:B39 B34:B35 B30:B31 B26:B27 B22:B23 B18:B19 B14:B15 B10:B11 B6:B7 B2:B3" xr:uid="{00000000-0002-0000-0700-000000000000}">
      <formula1>"Number"</formula1>
    </dataValidation>
    <dataValidation type="list" allowBlank="1" showInputMessage="1" showErrorMessage="1" sqref="B50 B53" xr:uid="{00000000-0002-0000-0700-000018000000}">
      <formula1>"N.A."</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808080"/>
  </sheetPr>
  <dimension ref="A1:M58"/>
  <sheetViews>
    <sheetView topLeftCell="A39" workbookViewId="0">
      <selection activeCell="A23" sqref="A23"/>
    </sheetView>
  </sheetViews>
  <sheetFormatPr baseColWidth="10" defaultColWidth="8.83203125" defaultRowHeight="15" x14ac:dyDescent="0.2"/>
  <cols>
    <col min="1" max="1" width="98.5" customWidth="1"/>
    <col min="2" max="2" width="19.33203125" customWidth="1"/>
    <col min="3" max="3" width="13.83203125" customWidth="1"/>
    <col min="4" max="4" width="10.5" customWidth="1"/>
    <col min="5" max="5" width="3.83203125" customWidth="1"/>
    <col min="6" max="13" width="9.5" customWidth="1"/>
  </cols>
  <sheetData>
    <row r="1" spans="1:13" x14ac:dyDescent="0.2">
      <c r="A1" s="1" t="s">
        <v>99</v>
      </c>
      <c r="B1" s="1" t="s">
        <v>12</v>
      </c>
      <c r="C1" s="1" t="s">
        <v>13</v>
      </c>
      <c r="D1" s="1" t="s">
        <v>16</v>
      </c>
      <c r="E1" s="1"/>
      <c r="F1" s="1">
        <v>2011</v>
      </c>
      <c r="G1" s="1">
        <v>2012</v>
      </c>
      <c r="H1" s="1">
        <v>2013</v>
      </c>
      <c r="I1" s="1">
        <v>2014</v>
      </c>
      <c r="J1" s="1">
        <v>2015</v>
      </c>
      <c r="K1" s="1">
        <v>2016</v>
      </c>
      <c r="L1" s="1">
        <v>2017</v>
      </c>
      <c r="M1" s="1">
        <v>2018</v>
      </c>
    </row>
    <row r="2" spans="1:13" x14ac:dyDescent="0.2">
      <c r="A2" s="1" t="str">
        <f>'Population Definitions'!$A$2</f>
        <v>M 15+</v>
      </c>
      <c r="B2" t="s">
        <v>47</v>
      </c>
      <c r="C2" s="3"/>
      <c r="D2" s="3">
        <v>0</v>
      </c>
      <c r="E2" s="4" t="s">
        <v>18</v>
      </c>
      <c r="F2" s="3"/>
      <c r="G2" s="3"/>
      <c r="H2" s="3"/>
      <c r="I2" s="3"/>
      <c r="J2" s="3"/>
      <c r="K2" s="3"/>
      <c r="L2" s="3"/>
      <c r="M2" s="3"/>
    </row>
    <row r="3" spans="1:13" x14ac:dyDescent="0.2">
      <c r="A3" s="1" t="str">
        <f>'Population Definitions'!$A$3</f>
        <v>Gen</v>
      </c>
      <c r="B3" t="s">
        <v>47</v>
      </c>
      <c r="C3" s="3"/>
      <c r="D3" s="3">
        <v>0</v>
      </c>
      <c r="E3" s="4" t="s">
        <v>18</v>
      </c>
      <c r="F3" s="3"/>
      <c r="G3" s="3"/>
      <c r="H3" s="3"/>
      <c r="I3" s="3"/>
      <c r="J3" s="3"/>
      <c r="K3" s="3"/>
      <c r="L3" s="3"/>
      <c r="M3" s="3"/>
    </row>
    <row r="5" spans="1:13" x14ac:dyDescent="0.2">
      <c r="A5" s="1" t="s">
        <v>100</v>
      </c>
      <c r="B5" s="1" t="s">
        <v>12</v>
      </c>
      <c r="C5" s="1" t="s">
        <v>13</v>
      </c>
      <c r="D5" s="1" t="s">
        <v>16</v>
      </c>
      <c r="E5" s="1"/>
      <c r="F5" s="1">
        <v>2011</v>
      </c>
      <c r="G5" s="1">
        <v>2012</v>
      </c>
      <c r="H5" s="1">
        <v>2013</v>
      </c>
      <c r="I5" s="1">
        <v>2014</v>
      </c>
      <c r="J5" s="1">
        <v>2015</v>
      </c>
      <c r="K5" s="1">
        <v>2016</v>
      </c>
      <c r="L5" s="1">
        <v>2017</v>
      </c>
      <c r="M5" s="1">
        <v>2018</v>
      </c>
    </row>
    <row r="6" spans="1:13" x14ac:dyDescent="0.2">
      <c r="A6" s="1" t="str">
        <f>'Population Definitions'!$A$2</f>
        <v>M 15+</v>
      </c>
      <c r="B6" t="s">
        <v>101</v>
      </c>
      <c r="C6" s="3"/>
      <c r="D6" s="3">
        <v>3</v>
      </c>
      <c r="E6" s="4" t="s">
        <v>18</v>
      </c>
      <c r="F6" s="3"/>
      <c r="G6" s="3"/>
      <c r="H6" s="3"/>
      <c r="I6" s="3"/>
      <c r="J6" s="3"/>
      <c r="K6" s="3"/>
      <c r="L6" s="3"/>
      <c r="M6" s="3"/>
    </row>
    <row r="7" spans="1:13" x14ac:dyDescent="0.2">
      <c r="A7" s="1" t="str">
        <f>'Population Definitions'!$A$3</f>
        <v>Gen</v>
      </c>
      <c r="B7" t="s">
        <v>101</v>
      </c>
      <c r="C7" s="3"/>
      <c r="D7" s="3">
        <v>3</v>
      </c>
      <c r="E7" s="4" t="s">
        <v>18</v>
      </c>
      <c r="F7" s="3"/>
      <c r="G7" s="3"/>
      <c r="H7" s="3"/>
      <c r="I7" s="3"/>
      <c r="J7" s="3"/>
      <c r="K7" s="3"/>
      <c r="L7" s="3"/>
      <c r="M7" s="3"/>
    </row>
    <row r="9" spans="1:13" x14ac:dyDescent="0.2">
      <c r="A9" s="1" t="s">
        <v>102</v>
      </c>
      <c r="B9" s="1" t="s">
        <v>12</v>
      </c>
      <c r="C9" s="1" t="s">
        <v>13</v>
      </c>
      <c r="D9" s="1" t="s">
        <v>16</v>
      </c>
      <c r="E9" s="1"/>
      <c r="F9" s="1">
        <v>2011</v>
      </c>
      <c r="G9" s="1">
        <v>2012</v>
      </c>
      <c r="H9" s="1">
        <v>2013</v>
      </c>
      <c r="I9" s="1">
        <v>2014</v>
      </c>
      <c r="J9" s="1">
        <v>2015</v>
      </c>
      <c r="K9" s="1">
        <v>2016</v>
      </c>
      <c r="L9" s="1">
        <v>2017</v>
      </c>
      <c r="M9" s="1">
        <v>2018</v>
      </c>
    </row>
    <row r="10" spans="1:13" x14ac:dyDescent="0.2">
      <c r="A10" s="1" t="str">
        <f>'Population Definitions'!$A$2</f>
        <v>M 15+</v>
      </c>
      <c r="B10" t="s">
        <v>47</v>
      </c>
      <c r="C10" s="3"/>
      <c r="D10" s="3">
        <v>1.8</v>
      </c>
      <c r="E10" s="4" t="s">
        <v>18</v>
      </c>
      <c r="F10" s="3"/>
      <c r="G10" s="3"/>
      <c r="H10" s="3"/>
      <c r="I10" s="3"/>
      <c r="J10" s="3"/>
      <c r="K10" s="3"/>
      <c r="L10" s="3"/>
      <c r="M10" s="3"/>
    </row>
    <row r="11" spans="1:13" x14ac:dyDescent="0.2">
      <c r="A11" s="1" t="str">
        <f>'Population Definitions'!$A$3</f>
        <v>Gen</v>
      </c>
      <c r="B11" t="s">
        <v>47</v>
      </c>
      <c r="C11" s="3"/>
      <c r="D11" s="3">
        <v>1.8</v>
      </c>
      <c r="E11" s="4" t="s">
        <v>18</v>
      </c>
      <c r="F11" s="3"/>
      <c r="G11" s="3"/>
      <c r="H11" s="3"/>
      <c r="I11" s="3"/>
      <c r="J11" s="3"/>
      <c r="K11" s="3"/>
      <c r="L11" s="3"/>
      <c r="M11" s="3"/>
    </row>
    <row r="13" spans="1:13" x14ac:dyDescent="0.2">
      <c r="A13" s="1" t="s">
        <v>103</v>
      </c>
      <c r="B13" s="1" t="s">
        <v>12</v>
      </c>
      <c r="C13" s="1" t="s">
        <v>13</v>
      </c>
      <c r="D13" s="1" t="s">
        <v>16</v>
      </c>
      <c r="E13" s="1"/>
      <c r="F13" s="1">
        <v>2011</v>
      </c>
      <c r="G13" s="1">
        <v>2012</v>
      </c>
      <c r="H13" s="1">
        <v>2013</v>
      </c>
      <c r="I13" s="1">
        <v>2014</v>
      </c>
      <c r="J13" s="1">
        <v>2015</v>
      </c>
      <c r="K13" s="1">
        <v>2016</v>
      </c>
      <c r="L13" s="1">
        <v>2017</v>
      </c>
      <c r="M13" s="1">
        <v>2018</v>
      </c>
    </row>
    <row r="14" spans="1:13" x14ac:dyDescent="0.2">
      <c r="A14" s="1" t="str">
        <f>'Population Definitions'!$A$2</f>
        <v>M 15+</v>
      </c>
      <c r="B14" t="s">
        <v>14</v>
      </c>
      <c r="C14" s="3"/>
      <c r="D14" s="3">
        <v>0</v>
      </c>
      <c r="E14" s="4" t="s">
        <v>18</v>
      </c>
      <c r="F14" s="3"/>
      <c r="G14" s="3"/>
      <c r="H14" s="3"/>
      <c r="I14" s="3"/>
      <c r="J14" s="3"/>
      <c r="K14" s="3"/>
      <c r="L14" s="3"/>
      <c r="M14" s="3"/>
    </row>
    <row r="15" spans="1:13" x14ac:dyDescent="0.2">
      <c r="A15" s="1" t="str">
        <f>'Population Definitions'!$A$3</f>
        <v>Gen</v>
      </c>
      <c r="B15" t="s">
        <v>14</v>
      </c>
      <c r="C15" s="3"/>
      <c r="D15" s="3">
        <v>0</v>
      </c>
      <c r="E15" s="4" t="s">
        <v>18</v>
      </c>
      <c r="F15" s="3"/>
      <c r="G15" s="3"/>
      <c r="H15" s="3"/>
      <c r="I15" s="3"/>
      <c r="J15" s="3"/>
      <c r="K15" s="3"/>
      <c r="L15" s="3"/>
      <c r="M15" s="3"/>
    </row>
    <row r="17" spans="1:13" x14ac:dyDescent="0.2">
      <c r="A17" s="1" t="s">
        <v>104</v>
      </c>
      <c r="B17" s="1" t="s">
        <v>12</v>
      </c>
      <c r="C17" s="1" t="s">
        <v>13</v>
      </c>
      <c r="D17" s="1" t="s">
        <v>16</v>
      </c>
      <c r="E17" s="1"/>
      <c r="F17" s="1">
        <v>2011</v>
      </c>
      <c r="G17" s="1">
        <v>2012</v>
      </c>
      <c r="H17" s="1">
        <v>2013</v>
      </c>
      <c r="I17" s="1">
        <v>2014</v>
      </c>
      <c r="J17" s="1">
        <v>2015</v>
      </c>
      <c r="K17" s="1">
        <v>2016</v>
      </c>
      <c r="L17" s="1">
        <v>2017</v>
      </c>
      <c r="M17" s="1">
        <v>2018</v>
      </c>
    </row>
    <row r="18" spans="1:13" x14ac:dyDescent="0.2">
      <c r="A18" s="1" t="str">
        <f>'Population Definitions'!$A$2</f>
        <v>M 15+</v>
      </c>
      <c r="B18" t="s">
        <v>47</v>
      </c>
      <c r="C18" s="3"/>
      <c r="D18" s="3">
        <v>0</v>
      </c>
      <c r="E18" s="4" t="s">
        <v>18</v>
      </c>
      <c r="F18" s="3"/>
      <c r="G18" s="3"/>
      <c r="H18" s="3"/>
      <c r="I18" s="3"/>
      <c r="J18" s="3"/>
      <c r="K18" s="3"/>
      <c r="L18" s="3"/>
      <c r="M18" s="3"/>
    </row>
    <row r="19" spans="1:13" x14ac:dyDescent="0.2">
      <c r="A19" s="1" t="str">
        <f>'Population Definitions'!$A$3</f>
        <v>Gen</v>
      </c>
      <c r="B19" t="s">
        <v>47</v>
      </c>
      <c r="C19" s="3"/>
      <c r="D19" s="3">
        <v>0</v>
      </c>
      <c r="E19" s="4" t="s">
        <v>18</v>
      </c>
      <c r="F19" s="3"/>
      <c r="G19" s="3"/>
      <c r="H19" s="3"/>
      <c r="I19" s="3"/>
      <c r="J19" s="3"/>
      <c r="K19" s="3"/>
      <c r="L19" s="3"/>
      <c r="M19" s="3"/>
    </row>
    <row r="21" spans="1:13" x14ac:dyDescent="0.2">
      <c r="A21" s="1" t="s">
        <v>105</v>
      </c>
      <c r="B21" s="1" t="s">
        <v>12</v>
      </c>
      <c r="C21" s="1" t="s">
        <v>13</v>
      </c>
      <c r="D21" s="1" t="s">
        <v>16</v>
      </c>
      <c r="E21" s="1"/>
      <c r="F21" s="1">
        <v>2011</v>
      </c>
      <c r="G21" s="1">
        <v>2012</v>
      </c>
      <c r="H21" s="1">
        <v>2013</v>
      </c>
      <c r="I21" s="1">
        <v>2014</v>
      </c>
      <c r="J21" s="1">
        <v>2015</v>
      </c>
      <c r="K21" s="1">
        <v>2016</v>
      </c>
      <c r="L21" s="1">
        <v>2017</v>
      </c>
      <c r="M21" s="1">
        <v>2018</v>
      </c>
    </row>
    <row r="22" spans="1:13" x14ac:dyDescent="0.2">
      <c r="A22" s="1" t="str">
        <f>'Population Definitions'!$A$2</f>
        <v>M 15+</v>
      </c>
      <c r="B22" t="s">
        <v>33</v>
      </c>
      <c r="C22" s="3"/>
      <c r="D22" s="3">
        <v>1</v>
      </c>
      <c r="E22" s="4" t="s">
        <v>18</v>
      </c>
      <c r="F22" s="3"/>
      <c r="G22" s="3"/>
      <c r="H22" s="3"/>
      <c r="I22" s="3"/>
      <c r="J22" s="3"/>
      <c r="K22" s="3"/>
      <c r="L22" s="3"/>
      <c r="M22" s="3"/>
    </row>
    <row r="23" spans="1:13" x14ac:dyDescent="0.2">
      <c r="A23" s="1" t="str">
        <f>'Population Definitions'!$A$3</f>
        <v>Gen</v>
      </c>
      <c r="B23" t="s">
        <v>33</v>
      </c>
      <c r="C23" s="3"/>
      <c r="D23" s="3">
        <v>1</v>
      </c>
      <c r="E23" s="4" t="s">
        <v>18</v>
      </c>
      <c r="F23" s="3"/>
      <c r="G23" s="3"/>
      <c r="H23" s="3"/>
      <c r="I23" s="3"/>
      <c r="J23" s="3"/>
      <c r="K23" s="3"/>
      <c r="L23" s="3"/>
      <c r="M23" s="3"/>
    </row>
    <row r="25" spans="1:13" x14ac:dyDescent="0.2">
      <c r="A25" s="1" t="s">
        <v>106</v>
      </c>
      <c r="B25" s="1" t="s">
        <v>12</v>
      </c>
      <c r="C25" s="1" t="s">
        <v>13</v>
      </c>
      <c r="D25" s="1" t="s">
        <v>16</v>
      </c>
      <c r="E25" s="1"/>
      <c r="F25" s="1">
        <v>2011</v>
      </c>
      <c r="G25" s="1">
        <v>2012</v>
      </c>
      <c r="H25" s="1">
        <v>2013</v>
      </c>
      <c r="I25" s="1">
        <v>2014</v>
      </c>
      <c r="J25" s="1">
        <v>2015</v>
      </c>
      <c r="K25" s="1">
        <v>2016</v>
      </c>
      <c r="L25" s="1">
        <v>2017</v>
      </c>
      <c r="M25" s="1">
        <v>2018</v>
      </c>
    </row>
    <row r="26" spans="1:13" x14ac:dyDescent="0.2">
      <c r="A26" s="1" t="str">
        <f>'Population Definitions'!$A$4</f>
        <v>A. Funestus</v>
      </c>
      <c r="B26" t="s">
        <v>47</v>
      </c>
      <c r="C26" s="3"/>
      <c r="D26" s="3">
        <v>0.56000000000000005</v>
      </c>
      <c r="E26" s="4" t="s">
        <v>18</v>
      </c>
      <c r="F26" s="3"/>
      <c r="G26" s="3"/>
      <c r="H26" s="3"/>
      <c r="I26" s="3"/>
      <c r="J26" s="3"/>
      <c r="K26" s="3"/>
      <c r="L26" s="3"/>
      <c r="M26" s="3"/>
    </row>
    <row r="28" spans="1:13" x14ac:dyDescent="0.2">
      <c r="A28" s="1" t="s">
        <v>107</v>
      </c>
      <c r="B28" s="1" t="s">
        <v>12</v>
      </c>
      <c r="C28" s="1" t="s">
        <v>13</v>
      </c>
      <c r="D28" s="1" t="s">
        <v>16</v>
      </c>
      <c r="E28" s="1"/>
      <c r="F28" s="1">
        <v>2011</v>
      </c>
      <c r="G28" s="1">
        <v>2012</v>
      </c>
      <c r="H28" s="1">
        <v>2013</v>
      </c>
      <c r="I28" s="1">
        <v>2014</v>
      </c>
      <c r="J28" s="1">
        <v>2015</v>
      </c>
      <c r="K28" s="1">
        <v>2016</v>
      </c>
      <c r="L28" s="1">
        <v>2017</v>
      </c>
      <c r="M28" s="1">
        <v>2018</v>
      </c>
    </row>
    <row r="29" spans="1:13" x14ac:dyDescent="0.2">
      <c r="A29" s="1" t="str">
        <f>'Population Definitions'!$A$4</f>
        <v>A. Funestus</v>
      </c>
      <c r="B29" t="s">
        <v>47</v>
      </c>
      <c r="C29" s="3"/>
      <c r="D29" s="3">
        <v>1.19</v>
      </c>
      <c r="E29" s="4" t="s">
        <v>18</v>
      </c>
      <c r="F29" s="3"/>
      <c r="G29" s="3"/>
      <c r="H29" s="3"/>
      <c r="I29" s="3"/>
      <c r="J29" s="3"/>
      <c r="K29" s="3"/>
      <c r="L29" s="3"/>
      <c r="M29" s="3"/>
    </row>
    <row r="31" spans="1:13" x14ac:dyDescent="0.2">
      <c r="A31" s="1" t="s">
        <v>108</v>
      </c>
      <c r="B31" s="1" t="s">
        <v>12</v>
      </c>
      <c r="C31" s="1" t="s">
        <v>13</v>
      </c>
      <c r="D31" s="1" t="s">
        <v>16</v>
      </c>
      <c r="E31" s="1"/>
      <c r="F31" s="1">
        <v>2011</v>
      </c>
      <c r="G31" s="1">
        <v>2012</v>
      </c>
      <c r="H31" s="1">
        <v>2013</v>
      </c>
      <c r="I31" s="1">
        <v>2014</v>
      </c>
      <c r="J31" s="1">
        <v>2015</v>
      </c>
      <c r="K31" s="1">
        <v>2016</v>
      </c>
      <c r="L31" s="1">
        <v>2017</v>
      </c>
      <c r="M31" s="1">
        <v>2018</v>
      </c>
    </row>
    <row r="32" spans="1:13" x14ac:dyDescent="0.2">
      <c r="A32" s="1" t="str">
        <f>'Population Definitions'!$A$2</f>
        <v>M 15+</v>
      </c>
      <c r="B32" t="s">
        <v>33</v>
      </c>
      <c r="C32" s="3"/>
      <c r="D32" s="3">
        <v>0</v>
      </c>
      <c r="E32" s="4" t="s">
        <v>18</v>
      </c>
      <c r="F32" s="3"/>
      <c r="G32" s="3"/>
      <c r="H32" s="3"/>
      <c r="I32" s="3"/>
      <c r="J32" s="3"/>
      <c r="K32" s="3"/>
      <c r="L32" s="3"/>
      <c r="M32" s="3"/>
    </row>
    <row r="33" spans="1:13" x14ac:dyDescent="0.2">
      <c r="A33" s="1" t="str">
        <f>'Population Definitions'!$A$3</f>
        <v>Gen</v>
      </c>
      <c r="B33" t="s">
        <v>33</v>
      </c>
      <c r="C33" s="3"/>
      <c r="D33" s="3">
        <v>0</v>
      </c>
      <c r="E33" s="4" t="s">
        <v>18</v>
      </c>
      <c r="F33" s="3"/>
      <c r="G33" s="3"/>
      <c r="H33" s="3"/>
      <c r="I33" s="3"/>
      <c r="J33" s="3"/>
      <c r="K33" s="3"/>
      <c r="L33" s="3"/>
      <c r="M33" s="3"/>
    </row>
    <row r="35" spans="1:13" x14ac:dyDescent="0.2">
      <c r="A35" s="1" t="s">
        <v>109</v>
      </c>
      <c r="B35" s="1" t="s">
        <v>12</v>
      </c>
      <c r="C35" s="1" t="s">
        <v>13</v>
      </c>
      <c r="D35" s="1" t="s">
        <v>16</v>
      </c>
      <c r="E35" s="1"/>
      <c r="F35" s="1">
        <v>2011</v>
      </c>
      <c r="G35" s="1">
        <v>2012</v>
      </c>
      <c r="H35" s="1">
        <v>2013</v>
      </c>
      <c r="I35" s="1">
        <v>2014</v>
      </c>
      <c r="J35" s="1">
        <v>2015</v>
      </c>
      <c r="K35" s="1">
        <v>2016</v>
      </c>
      <c r="L35" s="1">
        <v>2017</v>
      </c>
      <c r="M35" s="1">
        <v>2018</v>
      </c>
    </row>
    <row r="36" spans="1:13" x14ac:dyDescent="0.2">
      <c r="A36" s="1" t="str">
        <f>'Population Definitions'!$A$2</f>
        <v>M 15+</v>
      </c>
      <c r="B36" t="s">
        <v>101</v>
      </c>
      <c r="C36" s="3"/>
      <c r="D36" s="3">
        <v>2</v>
      </c>
      <c r="E36" s="4" t="s">
        <v>18</v>
      </c>
      <c r="F36" s="3"/>
      <c r="G36" s="3"/>
      <c r="H36" s="3"/>
      <c r="I36" s="3"/>
      <c r="J36" s="3"/>
      <c r="K36" s="3"/>
      <c r="L36" s="3"/>
      <c r="M36" s="3"/>
    </row>
    <row r="37" spans="1:13" x14ac:dyDescent="0.2">
      <c r="A37" s="1" t="str">
        <f>'Population Definitions'!$A$3</f>
        <v>Gen</v>
      </c>
      <c r="B37" t="s">
        <v>101</v>
      </c>
      <c r="C37" s="3"/>
      <c r="D37" s="3">
        <v>2</v>
      </c>
      <c r="E37" s="4" t="s">
        <v>18</v>
      </c>
      <c r="F37" s="3"/>
      <c r="G37" s="3"/>
      <c r="H37" s="3"/>
      <c r="I37" s="3"/>
      <c r="J37" s="3"/>
      <c r="K37" s="3"/>
      <c r="L37" s="3"/>
      <c r="M37" s="3"/>
    </row>
    <row r="39" spans="1:13" ht="32" x14ac:dyDescent="0.2">
      <c r="A39" s="6" t="s">
        <v>127</v>
      </c>
      <c r="B39" s="1" t="s">
        <v>12</v>
      </c>
      <c r="C39" s="1" t="s">
        <v>13</v>
      </c>
      <c r="D39" s="1" t="s">
        <v>16</v>
      </c>
      <c r="E39" s="1"/>
      <c r="F39" s="1">
        <v>2011</v>
      </c>
      <c r="G39" s="1">
        <v>2012</v>
      </c>
      <c r="H39" s="1">
        <v>2013</v>
      </c>
      <c r="I39" s="1">
        <v>2014</v>
      </c>
      <c r="J39" s="1">
        <v>2015</v>
      </c>
      <c r="K39" s="1">
        <v>2016</v>
      </c>
      <c r="L39" s="1">
        <v>2017</v>
      </c>
      <c r="M39" s="1">
        <v>2018</v>
      </c>
    </row>
    <row r="40" spans="1:13" x14ac:dyDescent="0.2">
      <c r="A40" s="1" t="str">
        <f>'Population Definitions'!$A$2</f>
        <v>M 15+</v>
      </c>
      <c r="B40" t="s">
        <v>33</v>
      </c>
      <c r="C40" s="3"/>
      <c r="D40" s="3">
        <v>0</v>
      </c>
      <c r="E40" s="4" t="s">
        <v>18</v>
      </c>
      <c r="F40" s="3"/>
      <c r="G40" s="3"/>
      <c r="H40" s="3"/>
      <c r="I40" s="3"/>
      <c r="J40" s="3"/>
      <c r="K40" s="3"/>
      <c r="L40" s="3"/>
      <c r="M40" s="3"/>
    </row>
    <row r="41" spans="1:13" x14ac:dyDescent="0.2">
      <c r="A41" s="1" t="str">
        <f>'Population Definitions'!$A$3</f>
        <v>Gen</v>
      </c>
      <c r="B41" t="s">
        <v>33</v>
      </c>
      <c r="C41" s="3"/>
      <c r="D41" s="3">
        <v>0</v>
      </c>
      <c r="E41" s="4" t="s">
        <v>18</v>
      </c>
      <c r="F41" s="3"/>
      <c r="G41" s="3"/>
      <c r="H41" s="3"/>
      <c r="I41" s="3"/>
      <c r="J41" s="3"/>
      <c r="K41" s="3"/>
      <c r="L41" s="3"/>
      <c r="M41" s="3"/>
    </row>
    <row r="43" spans="1:13" x14ac:dyDescent="0.2">
      <c r="A43" s="1" t="s">
        <v>110</v>
      </c>
      <c r="B43" s="1" t="s">
        <v>12</v>
      </c>
      <c r="C43" s="1" t="s">
        <v>13</v>
      </c>
      <c r="D43" s="1" t="s">
        <v>16</v>
      </c>
      <c r="E43" s="1"/>
      <c r="F43" s="1">
        <v>2011</v>
      </c>
      <c r="G43" s="1">
        <v>2012</v>
      </c>
      <c r="H43" s="1">
        <v>2013</v>
      </c>
      <c r="I43" s="1">
        <v>2014</v>
      </c>
      <c r="J43" s="1">
        <v>2015</v>
      </c>
      <c r="K43" s="1">
        <v>2016</v>
      </c>
      <c r="L43" s="1">
        <v>2017</v>
      </c>
      <c r="M43" s="1">
        <v>2018</v>
      </c>
    </row>
    <row r="44" spans="1:13" x14ac:dyDescent="0.2">
      <c r="A44" s="1" t="str">
        <f>'Population Definitions'!$A$4</f>
        <v>A. Funestus</v>
      </c>
      <c r="B44" t="s">
        <v>47</v>
      </c>
      <c r="C44" s="3"/>
      <c r="D44" s="3">
        <v>0.1</v>
      </c>
      <c r="E44" s="4" t="s">
        <v>18</v>
      </c>
      <c r="F44" s="3"/>
      <c r="G44" s="3"/>
      <c r="H44" s="3"/>
      <c r="I44" s="3"/>
      <c r="J44" s="3"/>
      <c r="K44" s="3"/>
      <c r="L44" s="3"/>
      <c r="M44" s="3"/>
    </row>
    <row r="46" spans="1:13" x14ac:dyDescent="0.2">
      <c r="A46" s="1" t="s">
        <v>111</v>
      </c>
      <c r="B46" s="1" t="s">
        <v>12</v>
      </c>
      <c r="C46" s="1" t="s">
        <v>13</v>
      </c>
      <c r="D46" s="1" t="s">
        <v>16</v>
      </c>
      <c r="E46" s="1"/>
      <c r="F46" s="1">
        <v>2011</v>
      </c>
      <c r="G46" s="1">
        <v>2012</v>
      </c>
      <c r="H46" s="1">
        <v>2013</v>
      </c>
      <c r="I46" s="1">
        <v>2014</v>
      </c>
      <c r="J46" s="1">
        <v>2015</v>
      </c>
      <c r="K46" s="1">
        <v>2016</v>
      </c>
      <c r="L46" s="1">
        <v>2017</v>
      </c>
      <c r="M46" s="1">
        <v>2018</v>
      </c>
    </row>
    <row r="47" spans="1:13" x14ac:dyDescent="0.2">
      <c r="A47" s="1" t="str">
        <f>'Population Definitions'!$A$4</f>
        <v>A. Funestus</v>
      </c>
      <c r="B47" t="s">
        <v>47</v>
      </c>
      <c r="C47" s="3"/>
      <c r="D47" s="3">
        <v>2</v>
      </c>
      <c r="E47" s="4" t="s">
        <v>18</v>
      </c>
      <c r="F47" s="3"/>
      <c r="G47" s="3"/>
      <c r="H47" s="3"/>
      <c r="I47" s="3"/>
      <c r="J47" s="3"/>
      <c r="K47" s="3"/>
      <c r="L47" s="3"/>
      <c r="M47" s="3"/>
    </row>
    <row r="49" spans="1:13" x14ac:dyDescent="0.2">
      <c r="A49" s="1" t="s">
        <v>112</v>
      </c>
      <c r="B49" s="1" t="s">
        <v>12</v>
      </c>
      <c r="C49" s="1" t="s">
        <v>13</v>
      </c>
      <c r="D49" s="1" t="s">
        <v>16</v>
      </c>
      <c r="E49" s="1"/>
      <c r="F49" s="1">
        <v>2011</v>
      </c>
      <c r="G49" s="1">
        <v>2012</v>
      </c>
      <c r="H49" s="1">
        <v>2013</v>
      </c>
      <c r="I49" s="1">
        <v>2014</v>
      </c>
      <c r="J49" s="1">
        <v>2015</v>
      </c>
      <c r="K49" s="1">
        <v>2016</v>
      </c>
      <c r="L49" s="1">
        <v>2017</v>
      </c>
      <c r="M49" s="1">
        <v>2018</v>
      </c>
    </row>
    <row r="50" spans="1:13" x14ac:dyDescent="0.2">
      <c r="A50" s="1" t="str">
        <f>'Population Definitions'!$A$4</f>
        <v>A. Funestus</v>
      </c>
      <c r="B50" t="s">
        <v>47</v>
      </c>
      <c r="C50" s="3"/>
      <c r="D50" s="3">
        <v>0</v>
      </c>
      <c r="E50" s="4" t="s">
        <v>18</v>
      </c>
      <c r="F50" s="3"/>
      <c r="G50" s="3"/>
      <c r="H50" s="3"/>
      <c r="I50" s="3"/>
      <c r="J50" s="3"/>
      <c r="K50" s="3"/>
      <c r="L50" s="3"/>
      <c r="M50" s="3"/>
    </row>
    <row r="52" spans="1:13" x14ac:dyDescent="0.2">
      <c r="A52" s="1" t="s">
        <v>113</v>
      </c>
      <c r="B52" s="1" t="s">
        <v>12</v>
      </c>
      <c r="C52" s="1" t="s">
        <v>13</v>
      </c>
      <c r="D52" s="1" t="s">
        <v>16</v>
      </c>
      <c r="E52" s="1"/>
      <c r="F52" s="1">
        <v>2011</v>
      </c>
      <c r="G52" s="1">
        <v>2012</v>
      </c>
      <c r="H52" s="1">
        <v>2013</v>
      </c>
      <c r="I52" s="1">
        <v>2014</v>
      </c>
      <c r="J52" s="1">
        <v>2015</v>
      </c>
      <c r="K52" s="1">
        <v>2016</v>
      </c>
      <c r="L52" s="1">
        <v>2017</v>
      </c>
      <c r="M52" s="1">
        <v>2018</v>
      </c>
    </row>
    <row r="53" spans="1:13" x14ac:dyDescent="0.2">
      <c r="A53" s="1" t="str">
        <f>'Population Definitions'!$A$2</f>
        <v>M 15+</v>
      </c>
      <c r="B53" t="s">
        <v>47</v>
      </c>
      <c r="C53" s="3"/>
      <c r="D53" s="3">
        <v>0</v>
      </c>
      <c r="E53" s="4" t="s">
        <v>18</v>
      </c>
      <c r="F53" s="3"/>
      <c r="G53" s="3"/>
      <c r="H53" s="3"/>
      <c r="I53" s="3"/>
      <c r="J53" s="3"/>
      <c r="K53" s="3"/>
      <c r="L53" s="3"/>
      <c r="M53" s="3"/>
    </row>
    <row r="54" spans="1:13" x14ac:dyDescent="0.2">
      <c r="A54" s="1" t="str">
        <f>'Population Definitions'!$A$3</f>
        <v>Gen</v>
      </c>
      <c r="B54" t="s">
        <v>47</v>
      </c>
      <c r="C54" s="3"/>
      <c r="D54" s="3">
        <v>0</v>
      </c>
      <c r="E54" s="4" t="s">
        <v>18</v>
      </c>
      <c r="F54" s="3"/>
      <c r="G54" s="3"/>
      <c r="H54" s="3"/>
      <c r="I54" s="3"/>
      <c r="J54" s="3"/>
      <c r="K54" s="3"/>
      <c r="L54" s="3"/>
      <c r="M54" s="3"/>
    </row>
    <row r="56" spans="1:13" x14ac:dyDescent="0.2">
      <c r="A56" s="1" t="s">
        <v>114</v>
      </c>
      <c r="B56" s="1" t="s">
        <v>12</v>
      </c>
      <c r="C56" s="1" t="s">
        <v>13</v>
      </c>
      <c r="D56" s="1" t="s">
        <v>16</v>
      </c>
      <c r="E56" s="1"/>
      <c r="F56" s="1">
        <v>2011</v>
      </c>
      <c r="G56" s="1">
        <v>2012</v>
      </c>
      <c r="H56" s="1">
        <v>2013</v>
      </c>
      <c r="I56" s="1">
        <v>2014</v>
      </c>
      <c r="J56" s="1">
        <v>2015</v>
      </c>
      <c r="K56" s="1">
        <v>2016</v>
      </c>
      <c r="L56" s="1">
        <v>2017</v>
      </c>
      <c r="M56" s="1">
        <v>2018</v>
      </c>
    </row>
    <row r="57" spans="1:13" x14ac:dyDescent="0.2">
      <c r="A57" s="1" t="str">
        <f>'Population Definitions'!$A$2</f>
        <v>M 15+</v>
      </c>
      <c r="B57" t="s">
        <v>47</v>
      </c>
      <c r="C57" s="3"/>
      <c r="D57" s="3">
        <v>1</v>
      </c>
      <c r="E57" s="4" t="s">
        <v>18</v>
      </c>
      <c r="F57" s="3"/>
      <c r="G57" s="3"/>
      <c r="H57" s="3"/>
      <c r="I57" s="3"/>
      <c r="J57" s="3"/>
      <c r="K57" s="3"/>
      <c r="L57" s="3"/>
      <c r="M57" s="3"/>
    </row>
    <row r="58" spans="1:13" x14ac:dyDescent="0.2">
      <c r="A58" s="1" t="str">
        <f>'Population Definitions'!$A$3</f>
        <v>Gen</v>
      </c>
      <c r="B58" t="s">
        <v>47</v>
      </c>
      <c r="C58" s="3"/>
      <c r="D58" s="3">
        <v>1</v>
      </c>
      <c r="E58" s="4" t="s">
        <v>18</v>
      </c>
      <c r="F58" s="3"/>
      <c r="G58" s="3"/>
      <c r="H58" s="3"/>
      <c r="I58" s="3"/>
      <c r="J58" s="3"/>
      <c r="K58" s="3"/>
      <c r="L58" s="3"/>
      <c r="M58" s="3"/>
    </row>
  </sheetData>
  <conditionalFormatting sqref="D10">
    <cfRule type="expression" dxfId="109" priority="9">
      <formula>COUNTIF(F10:M10,"&lt;&gt;" &amp; "")&gt;0</formula>
    </cfRule>
    <cfRule type="expression" dxfId="108" priority="10">
      <formula>AND(COUNTIF(F10:M10,"&lt;&gt;" &amp; "")&gt;0,NOT(ISBLANK(D10)))</formula>
    </cfRule>
  </conditionalFormatting>
  <conditionalFormatting sqref="D11">
    <cfRule type="expression" dxfId="107" priority="11">
      <formula>COUNTIF(F11:M11,"&lt;&gt;" &amp; "")&gt;0</formula>
    </cfRule>
    <cfRule type="expression" dxfId="106" priority="12">
      <formula>AND(COUNTIF(F11:M11,"&lt;&gt;" &amp; "")&gt;0,NOT(ISBLANK(D11)))</formula>
    </cfRule>
  </conditionalFormatting>
  <conditionalFormatting sqref="D14">
    <cfRule type="expression" dxfId="105" priority="13">
      <formula>COUNTIF(F14:M14,"&lt;&gt;" &amp; "")&gt;0</formula>
    </cfRule>
    <cfRule type="expression" dxfId="104" priority="14">
      <formula>AND(COUNTIF(F14:M14,"&lt;&gt;" &amp; "")&gt;0,NOT(ISBLANK(D14)))</formula>
    </cfRule>
  </conditionalFormatting>
  <conditionalFormatting sqref="D15">
    <cfRule type="expression" dxfId="103" priority="15">
      <formula>COUNTIF(F15:M15,"&lt;&gt;" &amp; "")&gt;0</formula>
    </cfRule>
    <cfRule type="expression" dxfId="102" priority="16">
      <formula>AND(COUNTIF(F15:M15,"&lt;&gt;" &amp; "")&gt;0,NOT(ISBLANK(D15)))</formula>
    </cfRule>
  </conditionalFormatting>
  <conditionalFormatting sqref="D18">
    <cfRule type="expression" dxfId="101" priority="17">
      <formula>COUNTIF(F18:M18,"&lt;&gt;" &amp; "")&gt;0</formula>
    </cfRule>
    <cfRule type="expression" dxfId="100" priority="18">
      <formula>AND(COUNTIF(F18:M18,"&lt;&gt;" &amp; "")&gt;0,NOT(ISBLANK(D18)))</formula>
    </cfRule>
  </conditionalFormatting>
  <conditionalFormatting sqref="D19">
    <cfRule type="expression" dxfId="99" priority="19">
      <formula>COUNTIF(F19:M19,"&lt;&gt;" &amp; "")&gt;0</formula>
    </cfRule>
    <cfRule type="expression" dxfId="98" priority="20">
      <formula>AND(COUNTIF(F19:M19,"&lt;&gt;" &amp; "")&gt;0,NOT(ISBLANK(D19)))</formula>
    </cfRule>
  </conditionalFormatting>
  <conditionalFormatting sqref="D2">
    <cfRule type="expression" dxfId="97" priority="1">
      <formula>COUNTIF(F2:M2,"&lt;&gt;" &amp; "")&gt;0</formula>
    </cfRule>
    <cfRule type="expression" dxfId="96" priority="2">
      <formula>AND(COUNTIF(F2:M2,"&lt;&gt;" &amp; "")&gt;0,NOT(ISBLANK(D2)))</formula>
    </cfRule>
  </conditionalFormatting>
  <conditionalFormatting sqref="D22">
    <cfRule type="expression" dxfId="95" priority="21">
      <formula>COUNTIF(F22:M22,"&lt;&gt;" &amp; "")&gt;0</formula>
    </cfRule>
    <cfRule type="expression" dxfId="94" priority="22">
      <formula>AND(COUNTIF(F22:M22,"&lt;&gt;" &amp; "")&gt;0,NOT(ISBLANK(D22)))</formula>
    </cfRule>
  </conditionalFormatting>
  <conditionalFormatting sqref="D23">
    <cfRule type="expression" dxfId="93" priority="23">
      <formula>COUNTIF(F23:M23,"&lt;&gt;" &amp; "")&gt;0</formula>
    </cfRule>
    <cfRule type="expression" dxfId="92" priority="24">
      <formula>AND(COUNTIF(F23:M23,"&lt;&gt;" &amp; "")&gt;0,NOT(ISBLANK(D23)))</formula>
    </cfRule>
  </conditionalFormatting>
  <conditionalFormatting sqref="D26">
    <cfRule type="expression" dxfId="91" priority="25">
      <formula>COUNTIF(F26:M26,"&lt;&gt;" &amp; "")&gt;0</formula>
    </cfRule>
    <cfRule type="expression" dxfId="90" priority="26">
      <formula>AND(COUNTIF(F26:M26,"&lt;&gt;" &amp; "")&gt;0,NOT(ISBLANK(D26)))</formula>
    </cfRule>
  </conditionalFormatting>
  <conditionalFormatting sqref="D29">
    <cfRule type="expression" dxfId="89" priority="27">
      <formula>COUNTIF(F29:M29,"&lt;&gt;" &amp; "")&gt;0</formula>
    </cfRule>
    <cfRule type="expression" dxfId="88" priority="28">
      <formula>AND(COUNTIF(F29:M29,"&lt;&gt;" &amp; "")&gt;0,NOT(ISBLANK(D29)))</formula>
    </cfRule>
  </conditionalFormatting>
  <conditionalFormatting sqref="D3">
    <cfRule type="expression" dxfId="87" priority="3">
      <formula>COUNTIF(F3:M3,"&lt;&gt;" &amp; "")&gt;0</formula>
    </cfRule>
    <cfRule type="expression" dxfId="86" priority="4">
      <formula>AND(COUNTIF(F3:M3,"&lt;&gt;" &amp; "")&gt;0,NOT(ISBLANK(D3)))</formula>
    </cfRule>
  </conditionalFormatting>
  <conditionalFormatting sqref="D32">
    <cfRule type="expression" dxfId="85" priority="29">
      <formula>COUNTIF(F32:M32,"&lt;&gt;" &amp; "")&gt;0</formula>
    </cfRule>
    <cfRule type="expression" dxfId="84" priority="30">
      <formula>AND(COUNTIF(F32:M32,"&lt;&gt;" &amp; "")&gt;0,NOT(ISBLANK(D32)))</formula>
    </cfRule>
  </conditionalFormatting>
  <conditionalFormatting sqref="D33">
    <cfRule type="expression" dxfId="83" priority="31">
      <formula>COUNTIF(F33:M33,"&lt;&gt;" &amp; "")&gt;0</formula>
    </cfRule>
    <cfRule type="expression" dxfId="82" priority="32">
      <formula>AND(COUNTIF(F33:M33,"&lt;&gt;" &amp; "")&gt;0,NOT(ISBLANK(D33)))</formula>
    </cfRule>
  </conditionalFormatting>
  <conditionalFormatting sqref="D36">
    <cfRule type="expression" dxfId="81" priority="33">
      <formula>COUNTIF(F36:M36,"&lt;&gt;" &amp; "")&gt;0</formula>
    </cfRule>
    <cfRule type="expression" dxfId="80" priority="34">
      <formula>AND(COUNTIF(F36:M36,"&lt;&gt;" &amp; "")&gt;0,NOT(ISBLANK(D36)))</formula>
    </cfRule>
  </conditionalFormatting>
  <conditionalFormatting sqref="D37">
    <cfRule type="expression" dxfId="79" priority="35">
      <formula>COUNTIF(F37:M37,"&lt;&gt;" &amp; "")&gt;0</formula>
    </cfRule>
    <cfRule type="expression" dxfId="78" priority="36">
      <formula>AND(COUNTIF(F37:M37,"&lt;&gt;" &amp; "")&gt;0,NOT(ISBLANK(D37)))</formula>
    </cfRule>
  </conditionalFormatting>
  <conditionalFormatting sqref="D40">
    <cfRule type="expression" dxfId="77" priority="37">
      <formula>COUNTIF(F40:M40,"&lt;&gt;" &amp; "")&gt;0</formula>
    </cfRule>
    <cfRule type="expression" dxfId="76" priority="38">
      <formula>AND(COUNTIF(F40:M40,"&lt;&gt;" &amp; "")&gt;0,NOT(ISBLANK(D40)))</formula>
    </cfRule>
  </conditionalFormatting>
  <conditionalFormatting sqref="D41">
    <cfRule type="expression" dxfId="75" priority="39">
      <formula>COUNTIF(F41:M41,"&lt;&gt;" &amp; "")&gt;0</formula>
    </cfRule>
    <cfRule type="expression" dxfId="74" priority="40">
      <formula>AND(COUNTIF(F41:M41,"&lt;&gt;" &amp; "")&gt;0,NOT(ISBLANK(D41)))</formula>
    </cfRule>
  </conditionalFormatting>
  <conditionalFormatting sqref="D44">
    <cfRule type="expression" dxfId="73" priority="41">
      <formula>COUNTIF(F44:M44,"&lt;&gt;" &amp; "")&gt;0</formula>
    </cfRule>
    <cfRule type="expression" dxfId="72" priority="42">
      <formula>AND(COUNTIF(F44:M44,"&lt;&gt;" &amp; "")&gt;0,NOT(ISBLANK(D44)))</formula>
    </cfRule>
  </conditionalFormatting>
  <conditionalFormatting sqref="D47">
    <cfRule type="expression" dxfId="71" priority="43">
      <formula>COUNTIF(F47:M47,"&lt;&gt;" &amp; "")&gt;0</formula>
    </cfRule>
    <cfRule type="expression" dxfId="70" priority="44">
      <formula>AND(COUNTIF(F47:M47,"&lt;&gt;" &amp; "")&gt;0,NOT(ISBLANK(D47)))</formula>
    </cfRule>
  </conditionalFormatting>
  <conditionalFormatting sqref="D50">
    <cfRule type="expression" dxfId="69" priority="45">
      <formula>COUNTIF(F50:M50,"&lt;&gt;" &amp; "")&gt;0</formula>
    </cfRule>
    <cfRule type="expression" dxfId="68" priority="46">
      <formula>AND(COUNTIF(F50:M50,"&lt;&gt;" &amp; "")&gt;0,NOT(ISBLANK(D50)))</formula>
    </cfRule>
  </conditionalFormatting>
  <conditionalFormatting sqref="D53">
    <cfRule type="expression" dxfId="67" priority="47">
      <formula>COUNTIF(F53:M53,"&lt;&gt;" &amp; "")&gt;0</formula>
    </cfRule>
    <cfRule type="expression" dxfId="66" priority="48">
      <formula>AND(COUNTIF(F53:M53,"&lt;&gt;" &amp; "")&gt;0,NOT(ISBLANK(D53)))</formula>
    </cfRule>
  </conditionalFormatting>
  <conditionalFormatting sqref="D54">
    <cfRule type="expression" dxfId="65" priority="49">
      <formula>COUNTIF(F54:M54,"&lt;&gt;" &amp; "")&gt;0</formula>
    </cfRule>
    <cfRule type="expression" dxfId="64" priority="50">
      <formula>AND(COUNTIF(F54:M54,"&lt;&gt;" &amp; "")&gt;0,NOT(ISBLANK(D54)))</formula>
    </cfRule>
  </conditionalFormatting>
  <conditionalFormatting sqref="D57">
    <cfRule type="expression" dxfId="63" priority="51">
      <formula>COUNTIF(F57:M57,"&lt;&gt;" &amp; "")&gt;0</formula>
    </cfRule>
    <cfRule type="expression" dxfId="62" priority="52">
      <formula>AND(COUNTIF(F57:M57,"&lt;&gt;" &amp; "")&gt;0,NOT(ISBLANK(D57)))</formula>
    </cfRule>
  </conditionalFormatting>
  <conditionalFormatting sqref="D58">
    <cfRule type="expression" dxfId="61" priority="53">
      <formula>COUNTIF(F58:M58,"&lt;&gt;" &amp; "")&gt;0</formula>
    </cfRule>
    <cfRule type="expression" dxfId="60" priority="54">
      <formula>AND(COUNTIF(F58:M58,"&lt;&gt;" &amp; "")&gt;0,NOT(ISBLANK(D58)))</formula>
    </cfRule>
  </conditionalFormatting>
  <conditionalFormatting sqref="D6">
    <cfRule type="expression" dxfId="59" priority="5">
      <formula>COUNTIF(F6:M6,"&lt;&gt;" &amp; "")&gt;0</formula>
    </cfRule>
    <cfRule type="expression" dxfId="58" priority="6">
      <formula>AND(COUNTIF(F6:M6,"&lt;&gt;" &amp; "")&gt;0,NOT(ISBLANK(D6)))</formula>
    </cfRule>
  </conditionalFormatting>
  <conditionalFormatting sqref="D7">
    <cfRule type="expression" dxfId="57" priority="7">
      <formula>COUNTIF(F7:M7,"&lt;&gt;" &amp; "")&gt;0</formula>
    </cfRule>
    <cfRule type="expression" dxfId="56" priority="8">
      <formula>AND(COUNTIF(F7:M7,"&lt;&gt;" &amp; "")&gt;0,NOT(ISBLANK(D7)))</formula>
    </cfRule>
  </conditionalFormatting>
  <dataValidations count="4">
    <dataValidation type="list" allowBlank="1" showInputMessage="1" showErrorMessage="1" sqref="B57:B58 B53:B54 B50 B47 B44 B29 B26 B18:B19 B10:B11 B2:B3" xr:uid="{00000000-0002-0000-0800-000000000000}">
      <formula1>"N.A."</formula1>
    </dataValidation>
    <dataValidation type="list" allowBlank="1" showInputMessage="1" showErrorMessage="1" sqref="B36:B37 B6:B7" xr:uid="{00000000-0002-0000-0800-000002000000}">
      <formula1>"Duration (years)"</formula1>
    </dataValidation>
    <dataValidation type="list" allowBlank="1" showInputMessage="1" showErrorMessage="1" sqref="B14:B15" xr:uid="{00000000-0002-0000-0800-000006000000}">
      <formula1>"Number"</formula1>
    </dataValidation>
    <dataValidation type="list" allowBlank="1" showInputMessage="1" showErrorMessage="1" sqref="B40:B41 B32:B33 B22:B23" xr:uid="{00000000-0002-0000-0800-00000A000000}">
      <formula1>"Proportion"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Population Definitions</vt:lpstr>
      <vt:lpstr>Demographics</vt:lpstr>
      <vt:lpstr>Epidemic</vt:lpstr>
      <vt:lpstr>Testing and treatment</vt:lpstr>
      <vt:lpstr>DALYs</vt:lpstr>
      <vt:lpstr>Calibration and seasonality</vt:lpstr>
      <vt:lpstr>Constants</vt:lpstr>
      <vt:lpstr>Initialization</vt:lpstr>
      <vt:lpstr>Program impacts</vt:lpstr>
      <vt:lpstr>Interactions</vt:lpstr>
      <vt:lpstr>Transfers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Roslyn Hickson</cp:lastModifiedBy>
  <dcterms:created xsi:type="dcterms:W3CDTF">2019-12-19T04:13:40Z</dcterms:created>
  <dcterms:modified xsi:type="dcterms:W3CDTF">2020-03-04T00:53:53Z</dcterms:modified>
  <cp:category>atomica:databook</cp:category>
</cp:coreProperties>
</file>