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68EEABE5-1649-B040-81E1-AA9F660017C8}" xr6:coauthVersionLast="45" xr6:coauthVersionMax="45" xr10:uidLastSave="{00000000-0000-0000-0000-000000000000}"/>
  <bookViews>
    <workbookView xWindow="0" yWindow="460" windowWidth="28800" windowHeight="1598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6" l="1"/>
  <c r="M3" i="6"/>
  <c r="O3" i="6"/>
  <c r="P3" i="6"/>
  <c r="Q3" i="6"/>
  <c r="R3" i="6"/>
  <c r="S3" i="6"/>
  <c r="T3" i="6"/>
  <c r="N2" i="6"/>
  <c r="O2" i="6"/>
  <c r="P2" i="6"/>
  <c r="Q2" i="6"/>
  <c r="R2" i="6"/>
  <c r="S2" i="6"/>
  <c r="T2" i="6"/>
  <c r="M2" i="6"/>
  <c r="G3" i="6"/>
  <c r="H3" i="6"/>
  <c r="I3" i="6"/>
  <c r="J3" i="6"/>
  <c r="K3" i="6"/>
  <c r="L3" i="6"/>
  <c r="F3" i="6"/>
  <c r="L2" i="6"/>
  <c r="G2" i="6"/>
  <c r="H2" i="6"/>
  <c r="I2" i="6"/>
  <c r="J2" i="6"/>
  <c r="K2" i="6"/>
  <c r="F2" i="6"/>
  <c r="G15" i="3"/>
  <c r="H15" i="3"/>
  <c r="I15" i="3"/>
  <c r="J15" i="3"/>
  <c r="K15" i="3"/>
  <c r="L15" i="3"/>
  <c r="M15" i="3"/>
  <c r="F15" i="3"/>
  <c r="G14" i="3"/>
  <c r="H14" i="3"/>
  <c r="I14" i="3"/>
  <c r="J14" i="3"/>
  <c r="K14" i="3"/>
  <c r="L14" i="3"/>
  <c r="M14" i="3"/>
  <c r="F14" i="3"/>
  <c r="F7" i="3" l="1"/>
  <c r="E6" i="3"/>
  <c r="G3" i="3"/>
  <c r="E7" i="3" s="1"/>
  <c r="H3" i="3"/>
  <c r="I3" i="3"/>
  <c r="G7" i="3" s="1"/>
  <c r="J3" i="3"/>
  <c r="H7" i="3" s="1"/>
  <c r="K3" i="3"/>
  <c r="I7" i="3" s="1"/>
  <c r="L3" i="3"/>
  <c r="J7" i="3" s="1"/>
  <c r="M3" i="3"/>
  <c r="K7" i="3" s="1"/>
  <c r="F3" i="3"/>
  <c r="G2" i="3"/>
  <c r="H2" i="3"/>
  <c r="F6" i="3" s="1"/>
  <c r="I2" i="3"/>
  <c r="G6" i="3" s="1"/>
  <c r="J2" i="3"/>
  <c r="H6" i="3" s="1"/>
  <c r="K2" i="3"/>
  <c r="I6" i="3" s="1"/>
  <c r="L2" i="3"/>
  <c r="J6" i="3" s="1"/>
  <c r="M2" i="3"/>
  <c r="K6" i="3" s="1"/>
  <c r="F2" i="3"/>
  <c r="C21" i="6" l="1"/>
  <c r="C20" i="6"/>
  <c r="C17" i="6"/>
  <c r="C16" i="6"/>
  <c r="C6" i="6"/>
  <c r="C3" i="6" l="1"/>
  <c r="C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<sst xmlns="http://schemas.openxmlformats.org/spreadsheetml/2006/main" count="805" uniqueCount="155">
  <si>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</si>
  <si>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</si>
  <si>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</si>
  <si>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</si>
  <si>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</si>
  <si>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</si>
  <si>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</si>
  <si>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</si>
  <si>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</si>
  <si>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</si>
  <si>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</si>
  <si>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</si>
  <si>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</si>
  <si>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</si>
  <si>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</si>
  <si>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</si>
  <si>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</si>
  <si>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</si>
  <si>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</si>
  <si>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</si>
  <si>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</si>
  <si>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</si>
  <si>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</si>
  <si>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</si>
  <si>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</si>
  <si>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</si>
  <si>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</si>
  <si>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</si>
  <si>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</si>
  <si>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</si>
  <si>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</si>
  <si>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</si>
  <si>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</si>
  <si>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</si>
  <si>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</si>
  <si>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</si>
  <si>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</si>
  <si>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</si>
  <si>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</si>
  <si>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</si>
  <si>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</si>
  <si>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</si>
  <si>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</si>
  <si>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</si>
  <si>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</si>
  <si>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</si>
  <si>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</si>
  <si>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</si>
  <si>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</si>
  <si>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</si>
  <si>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</si>
  <si>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</si>
  <si>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</si>
  <si>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</si>
  <si>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</si>
  <si>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</si>
  <si>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</si>
  <si>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</si>
  <si>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</si>
  <si>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</si>
  <si>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</si>
  <si>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</si>
  <si>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</si>
  <si>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</si>
  <si>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</si>
  <si>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</si>
  <si>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</si>
  <si>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</si>
  <si>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</si>
  <si>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</si>
  <si>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</si>
  <si>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</si>
  <si>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</si>
  <si>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</si>
  <si>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</si>
  <si>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</si>
  <si>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</si>
  <si>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</si>
  <si>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</si>
  <si>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</si>
  <si>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</si>
  <si>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</si>
  <si>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</si>
  <si>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</si>
  <si>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</si>
  <si>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</si>
  <si>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</si>
  <si>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</si>
  <si>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</si>
  <si>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</si>
  <si>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</si>
  <si>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</si>
  <si>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</si>
  <si>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</si>
  <si>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</si>
  <si>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</si>
  <si>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</si>
  <si>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</si>
  <si>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</si>
  <si>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</si>
  <si>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</si>
  <si>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</si>
  <si>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</si>
  <si>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</si>
  <si>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</si>
  <si>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</si>
  <si>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</si>
  <si>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</si>
  <si>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</si>
  <si>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</si>
  <si>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</si>
  <si>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</si>
  <si>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</si>
  <si>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</si>
  <si>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</si>
  <si>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</si>
  <si>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</si>
  <si>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</si>
  <si>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</si>
  <si>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</si>
  <si>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</si>
  <si>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</si>
  <si>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</si>
  <si>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</si>
  <si>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</si>
  <si>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</si>
  <si>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</si>
  <si>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</si>
  <si>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</si>
  <si>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</si>
  <si>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</si>
  <si>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</si>
  <si>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</si>
  <si>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</si>
  <si>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</si>
  <si>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</si>
  <si>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</si>
  <si>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</si>
  <si>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</si>
  <si>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</si>
  <si>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</si>
  <si>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</si>
  <si>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</si>
  <si>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</si>
  <si>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</si>
  <si>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Assuming everyone has to go through the standard exposed-&gt;blood stage progression before potentially reaching latent</t>
  </si>
  <si>
    <t>From rows 47-48 of `pro_rate_aggregated_data_Pailin.csv`</t>
  </si>
  <si>
    <t>from rows 31-32 of `pro_rated_aggregated_data_&lt;province&gt;.xlsx`</t>
  </si>
  <si>
    <t>Starting guess was the `Pv incidence` from `pro_rated_aggregated_data_&lt;province&gt;.csv` rows 7-8, divided by population in Demographics tab</t>
  </si>
  <si>
    <t>75% of the incidence</t>
  </si>
  <si>
    <t>pro rated number of tests from `pro_rated_aggregated_data_&lt;province&gt;.csv` rows 47-48, divided by populations in Demographics sheet</t>
  </si>
  <si>
    <t>From `Pv incidence` rows 7, 8, of `pro_rated_aggregated_data_&lt;province&gt;.csv`</t>
  </si>
  <si>
    <t>from Rows 35-36 of `pro_rated_aggregated_data_&lt;province&gt;.xlsx`</t>
  </si>
  <si>
    <t>`Pv incidence` from `pro_rated_aggregated_data_&lt;province&gt;.csv` rows 7-8, divided by population in Demographics tab</t>
  </si>
  <si>
    <t>from row 27-28 of `pro_rated_aggreaged_data_&lt;province&gt;.xlsx`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</si>
</sst>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3">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xf numFmtId="0" fontId="0" fillId="0" borderId="0" xfId="0" applyFill="1" applyBorder="1" applyAlignment="1">
      <alignment horizontal="center"/>
    </xf>
    <xf numFmtId="11" fontId="0" fillId="0" borderId="0" xfId="0" applyNumberFormat="1"/>
  </cellXfs>
  <cellStyles count="1">
    <cellStyle name="Normal" xfId="0" builtinId="0"/>
  </cellStyles>
  <dxfs count="27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Take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Takeo"/>
    </sheetNames>
    <sheetDataSet>
      <sheetData sheetId="0">
        <row r="47">
          <cell r="B47">
            <v>1608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P19" sqref="P19"/>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17063</v>
      </c>
      <c r="I11" s="2">
        <v>17817</v>
      </c>
      <c r="J11" s="2">
        <v>18602</v>
      </c>
      <c r="K11" s="2">
        <v>3419</v>
      </c>
      <c r="L11" s="2">
        <v>3404</v>
      </c>
      <c r="M11" s="2">
        <v>3389</v>
      </c>
      <c r="N11" s="2">
        <v>3374</v>
      </c>
      <c r="O11" s="2">
        <v>3359</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O20" sqref="O20"/>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292661</v>
      </c>
      <c r="E2" s="2">
        <v>305573</v>
      </c>
      <c r="F2" s="2">
        <v>319055</v>
      </c>
      <c r="G2" s="2">
        <v>317664</v>
      </c>
      <c r="H2" s="2">
        <v>316280</v>
      </c>
      <c r="I2" s="2">
        <v>314901</v>
      </c>
      <c r="J2" s="2">
        <v>313528</v>
      </c>
      <c r="K2" s="2">
        <v>312162</v>
      </c>
      <c r="L2">
        <v>310801</v>
      </c>
      <c r="N2" t="s">
        <v>143</v>
      </c>
    </row>
    <row r="3" spans="1:15" ht="16" x14ac:dyDescent="0.2">
      <c r="A3" s="6" t="str">
        <f>'Population Definitions'!$A$3</f>
        <v>Gen</v>
      </c>
      <c r="B3" t="s">
        <v>14</v>
      </c>
      <c r="C3" s="3"/>
      <c r="D3" s="2">
        <v>597656</v>
      </c>
      <c r="E3" s="2">
        <v>600978</v>
      </c>
      <c r="F3" s="2">
        <v>604318</v>
      </c>
      <c r="G3" s="2">
        <v>601684</v>
      </c>
      <c r="H3" s="2">
        <v>599061</v>
      </c>
      <c r="I3" s="2">
        <v>596450</v>
      </c>
      <c r="J3" s="2">
        <v>593850</v>
      </c>
      <c r="K3" s="2">
        <v>591261</v>
      </c>
      <c r="L3">
        <v>588684</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46672</v>
      </c>
      <c r="G7" s="2">
        <v>46931</v>
      </c>
      <c r="H7" s="2">
        <v>6503</v>
      </c>
      <c r="I7" s="2">
        <v>12417</v>
      </c>
      <c r="J7" s="2">
        <v>12363</v>
      </c>
      <c r="K7" s="2">
        <v>12309</v>
      </c>
      <c r="L7" s="2">
        <v>12255</v>
      </c>
      <c r="M7" s="2">
        <v>12202</v>
      </c>
      <c r="N7" s="10">
        <v>12148</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1.54573779509603E-2</v>
      </c>
      <c r="G14" s="2">
        <v>1.3275458371505899E-2</v>
      </c>
      <c r="H14" s="2">
        <v>6.7570698566629499E-3</v>
      </c>
      <c r="I14" s="2">
        <v>4.3113376884229898E-3</v>
      </c>
      <c r="J14" s="2">
        <v>5.3054754245205303E-3</v>
      </c>
      <c r="K14" s="2">
        <v>3.39439908470796E-3</v>
      </c>
      <c r="L14" s="2">
        <v>4.5511698172255796E-3</v>
      </c>
      <c r="M14" s="2">
        <v>7.0075973415555503E-3</v>
      </c>
      <c r="O14" t="s">
        <v>147</v>
      </c>
    </row>
    <row r="15" spans="1:15" ht="16" x14ac:dyDescent="0.2">
      <c r="A15" s="6" t="str">
        <f>'Population Definitions'!$A$3</f>
        <v>Gen</v>
      </c>
      <c r="B15" t="s">
        <v>17</v>
      </c>
      <c r="C15" s="3"/>
      <c r="D15" s="2"/>
      <c r="E15" s="4" t="s">
        <v>18</v>
      </c>
      <c r="F15" s="2">
        <v>1.5308189597488899E-3</v>
      </c>
      <c r="G15" s="2">
        <v>1.3147329022381699E-3</v>
      </c>
      <c r="H15" s="2">
        <v>8.07725530072577E-4</v>
      </c>
      <c r="I15" s="2">
        <v>5.1536799138897002E-4</v>
      </c>
      <c r="J15" s="2">
        <v>6.3420506824155498E-4</v>
      </c>
      <c r="K15" s="2">
        <v>2.5152320471754898E-4</v>
      </c>
      <c r="L15" s="2">
        <v>7.4181188044334203E-4</v>
      </c>
      <c r="M15" s="2">
        <v>8.9547252141250803E-4</v>
      </c>
    </row>
  </sheetData>
  <conditionalFormatting sqref="D6">
    <cfRule type="expression" dxfId="277" priority="5">
      <formula>COUNTIF(F6:M6,"&lt;&gt;" &amp; "")&gt;0</formula>
    </cfRule>
    <cfRule type="expression" dxfId="276" priority="6">
      <formula>AND(COUNTIF(F6:M6,"&lt;&gt;" &amp; "")&gt;0,NOT(ISBLANK(D6)))</formula>
    </cfRule>
  </conditionalFormatting>
  <conditionalFormatting sqref="D7">
    <cfRule type="expression" dxfId="275" priority="7">
      <formula>COUNTIF(F7:M7,"&lt;&gt;" &amp; "")&gt;0</formula>
    </cfRule>
    <cfRule type="expression" dxfId="274" priority="8">
      <formula>AND(COUNTIF(F7:M7,"&lt;&gt;" &amp; "")&gt;0,NOT(ISBLANK(D7)))</formula>
    </cfRule>
  </conditionalFormatting>
  <conditionalFormatting sqref="D14">
    <cfRule type="expression" dxfId="273" priority="13">
      <formula>COUNTIF(F14:M14,"&lt;&gt;" &amp; "")&gt;0</formula>
    </cfRule>
    <cfRule type="expression" dxfId="272" priority="14">
      <formula>AND(COUNTIF(F14:M14,"&lt;&gt;" &amp; "")&gt;0,NOT(ISBLANK(D14)))</formula>
    </cfRule>
  </conditionalFormatting>
  <conditionalFormatting sqref="D15">
    <cfRule type="expression" dxfId="271" priority="15">
      <formula>COUNTIF(F15:M15,"&lt;&gt;" &amp; "")&gt;0</formula>
    </cfRule>
    <cfRule type="expression" dxfId="270" priority="16">
      <formula>AND(COUNTIF(F15:M15,"&lt;&gt;" &amp; "")&gt;0,NOT(ISBLANK(D15)))</formula>
    </cfRule>
  </conditionalFormatting>
  <conditionalFormatting sqref="D10">
    <cfRule type="expression" dxfId="269" priority="1">
      <formula>COUNTIF(F10:M10,"&lt;&gt;" &amp; "")&gt;0</formula>
    </cfRule>
    <cfRule type="expression" dxfId="268" priority="2">
      <formula>AND(COUNTIF(F10:M10,"&lt;&gt;" &amp; "")&gt;0,NOT(ISBLANK(D10)))</formula>
    </cfRule>
  </conditionalFormatting>
  <conditionalFormatting sqref="D11">
    <cfRule type="expression" dxfId="267" priority="3">
      <formula>COUNTIF(F11:M11,"&lt;&gt;" &amp; "")&gt;0</formula>
    </cfRule>
    <cfRule type="expression" dxfId="26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8" sqref="D8"/>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F18/Demographics!D2</f>
        <v>1.6913767123053636E-3</v>
      </c>
      <c r="G2" s="2">
        <f>G18/Demographics!E2</f>
        <v>1.4202825511416258E-3</v>
      </c>
      <c r="H2" s="2">
        <f>H18/Demographics!F2</f>
        <v>7.1461033364153515E-4</v>
      </c>
      <c r="I2" s="2">
        <f>I18/Demographics!G2</f>
        <v>6.8940767603505591E-4</v>
      </c>
      <c r="J2" s="2">
        <f>J18/Demographics!H2</f>
        <v>7.8095358543063109E-4</v>
      </c>
      <c r="K2" s="2">
        <f>K18/Demographics!I2</f>
        <v>3.7789654526343202E-4</v>
      </c>
      <c r="L2" s="2">
        <f>L18/Demographics!J2</f>
        <v>4.8480518486387181E-4</v>
      </c>
      <c r="M2" s="2">
        <f>M18/Demographics!K2</f>
        <v>9.00173627795824E-4</v>
      </c>
      <c r="Q2" t="s">
        <v>153</v>
      </c>
    </row>
    <row r="3" spans="1:18" ht="16" x14ac:dyDescent="0.2">
      <c r="A3" s="6" t="str">
        <f>'Population Definitions'!$A$3</f>
        <v>Gen</v>
      </c>
      <c r="B3" t="s">
        <v>23</v>
      </c>
      <c r="C3" s="3"/>
      <c r="D3" s="3">
        <v>0</v>
      </c>
      <c r="E3" s="4" t="s">
        <v>18</v>
      </c>
      <c r="F3" s="2">
        <f>F19/Demographics!D3</f>
        <v>1.87398771199486E-4</v>
      </c>
      <c r="G3" s="2">
        <f>G19/Demographics!E3</f>
        <v>1.6306753325412912E-4</v>
      </c>
      <c r="H3" s="2">
        <f>H19/Demographics!F3</f>
        <v>8.6047412124080371E-5</v>
      </c>
      <c r="I3" s="2">
        <f>I19/Demographics!G3</f>
        <v>8.1438097074211708E-5</v>
      </c>
      <c r="J3" s="2">
        <f>J19/Demographics!H3</f>
        <v>9.3479628952644215E-5</v>
      </c>
      <c r="K3" s="2">
        <f>K19/Demographics!I3</f>
        <v>2.8501969989102186E-5</v>
      </c>
      <c r="L3" s="2">
        <f>L19/Demographics!J3</f>
        <v>7.9144565125873533E-5</v>
      </c>
      <c r="M3" s="2">
        <f>M19/Demographics!K3</f>
        <v>1.1500843113278231E-4</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v>8.4999999999999995E-4</v>
      </c>
      <c r="E6" s="2">
        <f t="shared" ref="E6:K6" si="0">G2</f>
        <v>1.4202825511416258E-3</v>
      </c>
      <c r="F6" s="2">
        <f t="shared" si="0"/>
        <v>7.1461033364153515E-4</v>
      </c>
      <c r="G6" s="2">
        <f t="shared" si="0"/>
        <v>6.8940767603505591E-4</v>
      </c>
      <c r="H6" s="2">
        <f t="shared" si="0"/>
        <v>7.8095358543063109E-4</v>
      </c>
      <c r="I6" s="2">
        <f t="shared" si="0"/>
        <v>3.7789654526343202E-4</v>
      </c>
      <c r="J6" s="2">
        <f t="shared" si="0"/>
        <v>4.8480518486387181E-4</v>
      </c>
      <c r="K6" s="2">
        <f t="shared" si="0"/>
        <v>9.00173627795824E-4</v>
      </c>
      <c r="Q6" t="s">
        <v>148</v>
      </c>
      <c r="R6" s="2"/>
    </row>
    <row r="7" spans="1:18" ht="16" x14ac:dyDescent="0.2">
      <c r="A7" s="6" t="str">
        <f>'Population Definitions'!$A$3</f>
        <v>Gen</v>
      </c>
      <c r="B7" t="s">
        <v>23</v>
      </c>
      <c r="C7" s="3"/>
      <c r="D7" s="2">
        <v>7.4999999999999993E-5</v>
      </c>
      <c r="E7" s="2">
        <f t="shared" ref="E7:K7" si="1">G3</f>
        <v>1.6306753325412912E-4</v>
      </c>
      <c r="F7" s="2">
        <f t="shared" si="1"/>
        <v>8.6047412124080371E-5</v>
      </c>
      <c r="G7" s="2">
        <f t="shared" si="1"/>
        <v>8.1438097074211708E-5</v>
      </c>
      <c r="H7" s="2">
        <f t="shared" si="1"/>
        <v>9.3479628952644215E-5</v>
      </c>
      <c r="I7" s="2">
        <f t="shared" si="1"/>
        <v>2.8501969989102186E-5</v>
      </c>
      <c r="J7" s="2">
        <f t="shared" si="1"/>
        <v>7.9144565125873533E-5</v>
      </c>
      <c r="K7" s="2">
        <f t="shared" si="1"/>
        <v>1.1500843113278231E-4</v>
      </c>
      <c r="R7" s="2"/>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Q10" t="s">
        <v>149</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[1]pro_rated_aggregated_data_Takeo!$B$47/Demographics!D2</f>
        <v>5.4944116230040904E-3</v>
      </c>
      <c r="G14">
        <f>[1]pro_rated_aggregated_data_Takeo!$B$47/Demographics!E2</f>
        <v>5.2622450281929363E-3</v>
      </c>
      <c r="H14">
        <f>[1]pro_rated_aggregated_data_Takeo!$B$47/Demographics!F2</f>
        <v>5.0398834056824063E-3</v>
      </c>
      <c r="I14">
        <f>[1]pro_rated_aggregated_data_Takeo!$B$47/Demographics!G2</f>
        <v>5.061952251435479E-3</v>
      </c>
      <c r="J14">
        <f>[1]pro_rated_aggregated_data_Takeo!$B$47/Demographics!H2</f>
        <v>5.0841026938156066E-3</v>
      </c>
      <c r="K14">
        <f>[1]pro_rated_aggregated_data_Takeo!$B$47/Demographics!I2</f>
        <v>5.1063667628873837E-3</v>
      </c>
      <c r="L14">
        <f>[1]pro_rated_aggregated_data_Takeo!$B$47/Demographics!J2</f>
        <v>5.1287285346125382E-3</v>
      </c>
      <c r="M14">
        <f>[1]pro_rated_aggregated_data_Takeo!$B$47/Demographics!K2</f>
        <v>5.1511715071020812E-3</v>
      </c>
      <c r="Q14" t="s">
        <v>150</v>
      </c>
    </row>
    <row r="15" spans="1:18" ht="16" x14ac:dyDescent="0.2">
      <c r="A15" s="6" t="str">
        <f>'Population Definitions'!$A$3</f>
        <v>Gen</v>
      </c>
      <c r="B15" t="s">
        <v>23</v>
      </c>
      <c r="C15" s="3"/>
      <c r="D15" s="3">
        <v>0.28000000000000003</v>
      </c>
      <c r="E15" s="4" t="s">
        <v>18</v>
      </c>
      <c r="F15">
        <f>[1]pro_rated_aggregated_data_Takeo!$B$47/Demographics!D3</f>
        <v>2.6905109293640489E-3</v>
      </c>
      <c r="G15">
        <f>[1]pro_rated_aggregated_data_Takeo!$B$47/Demographics!E3</f>
        <v>2.6756387089044856E-3</v>
      </c>
      <c r="H15">
        <f>[1]pro_rated_aggregated_data_Takeo!$B$47/Demographics!F3</f>
        <v>2.6608507441446389E-3</v>
      </c>
      <c r="I15">
        <f>[1]pro_rated_aggregated_data_Takeo!$B$47/Demographics!G3</f>
        <v>2.6724991856190293E-3</v>
      </c>
      <c r="J15">
        <f>[1]pro_rated_aggregated_data_Takeo!$B$47/Demographics!H3</f>
        <v>2.6842007742116413E-3</v>
      </c>
      <c r="K15">
        <f>[1]pro_rated_aggregated_data_Takeo!$B$47/Demographics!I3</f>
        <v>2.6959510436750777E-3</v>
      </c>
      <c r="L15">
        <f>[1]pro_rated_aggregated_data_Takeo!$B$47/Demographics!J3</f>
        <v>2.7077544834554182E-3</v>
      </c>
      <c r="M15">
        <f>[1]pro_rated_aggregated_data_Takeo!$B$47/Demographics!K3</f>
        <v>2.7196111361987344E-3</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495</v>
      </c>
      <c r="G18">
        <v>434</v>
      </c>
      <c r="H18">
        <v>228</v>
      </c>
      <c r="I18">
        <v>219</v>
      </c>
      <c r="J18">
        <v>247</v>
      </c>
      <c r="K18">
        <v>119</v>
      </c>
      <c r="L18">
        <v>152</v>
      </c>
      <c r="M18">
        <v>281</v>
      </c>
      <c r="Q18" t="s">
        <v>151</v>
      </c>
    </row>
    <row r="19" spans="1:17" ht="16" x14ac:dyDescent="0.2">
      <c r="A19" s="6" t="str">
        <f>'Population Definitions'!$A$3</f>
        <v>Gen</v>
      </c>
      <c r="B19" t="s">
        <v>17</v>
      </c>
      <c r="C19" s="3"/>
      <c r="D19" s="2"/>
      <c r="E19" s="4" t="s">
        <v>18</v>
      </c>
      <c r="F19">
        <v>112</v>
      </c>
      <c r="G19">
        <v>98</v>
      </c>
      <c r="H19">
        <v>52</v>
      </c>
      <c r="I19">
        <v>49</v>
      </c>
      <c r="J19">
        <v>56</v>
      </c>
      <c r="K19">
        <v>17</v>
      </c>
      <c r="L19">
        <v>47</v>
      </c>
      <c r="M19">
        <v>68</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495</v>
      </c>
      <c r="G22">
        <v>434</v>
      </c>
      <c r="H22">
        <v>228</v>
      </c>
      <c r="I22">
        <v>219</v>
      </c>
      <c r="J22">
        <v>247</v>
      </c>
      <c r="K22">
        <v>119</v>
      </c>
      <c r="L22">
        <v>152</v>
      </c>
      <c r="M22">
        <v>281</v>
      </c>
    </row>
    <row r="23" spans="1:17" ht="16" x14ac:dyDescent="0.2">
      <c r="A23" s="6" t="str">
        <f>'Population Definitions'!$A$3</f>
        <v>Gen</v>
      </c>
      <c r="B23" t="s">
        <v>17</v>
      </c>
      <c r="C23" s="3"/>
      <c r="D23" s="2"/>
      <c r="E23" s="4" t="s">
        <v>18</v>
      </c>
      <c r="F23">
        <v>112</v>
      </c>
      <c r="G23">
        <v>98</v>
      </c>
      <c r="H23">
        <v>52</v>
      </c>
      <c r="I23">
        <v>49</v>
      </c>
      <c r="J23">
        <v>56</v>
      </c>
      <c r="K23">
        <v>17</v>
      </c>
      <c r="L23">
        <v>47</v>
      </c>
      <c r="M23">
        <v>68</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495</v>
      </c>
      <c r="G26">
        <v>434</v>
      </c>
      <c r="H26">
        <v>228</v>
      </c>
      <c r="I26">
        <v>219</v>
      </c>
      <c r="J26">
        <v>247</v>
      </c>
      <c r="K26">
        <v>119</v>
      </c>
      <c r="L26">
        <v>152</v>
      </c>
      <c r="M26">
        <v>281</v>
      </c>
    </row>
    <row r="27" spans="1:17" ht="16" x14ac:dyDescent="0.2">
      <c r="A27" s="6" t="str">
        <f>'Population Definitions'!$A$3</f>
        <v>Gen</v>
      </c>
      <c r="B27" t="s">
        <v>17</v>
      </c>
      <c r="C27" s="3"/>
      <c r="D27" s="2"/>
      <c r="E27" s="4" t="s">
        <v>18</v>
      </c>
      <c r="F27">
        <v>112</v>
      </c>
      <c r="G27">
        <v>98</v>
      </c>
      <c r="H27">
        <v>52</v>
      </c>
      <c r="I27">
        <v>49</v>
      </c>
      <c r="J27">
        <v>56</v>
      </c>
      <c r="K27">
        <v>17</v>
      </c>
      <c r="L27">
        <v>47</v>
      </c>
      <c r="M27">
        <v>68</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1.92503660571048E-3</v>
      </c>
      <c r="G30">
        <v>1.6871820003920501E-3</v>
      </c>
      <c r="H30">
        <v>7.1557472007020698E-4</v>
      </c>
      <c r="I30">
        <v>6.8490723206719804E-4</v>
      </c>
      <c r="J30">
        <v>7.7435407207597398E-4</v>
      </c>
      <c r="K30">
        <v>3.7379617451034999E-4</v>
      </c>
      <c r="L30">
        <v>5.11974445239057E-4</v>
      </c>
      <c r="M30">
        <v>9.4609341284444403E-4</v>
      </c>
      <c r="Q30" t="s">
        <v>152</v>
      </c>
    </row>
    <row r="31" spans="1:17" ht="16" x14ac:dyDescent="0.2">
      <c r="A31" s="6" t="str">
        <f>'Population Definitions'!$A$3</f>
        <v>Gen</v>
      </c>
      <c r="B31" t="s">
        <v>17</v>
      </c>
      <c r="C31" s="3"/>
      <c r="D31" s="3">
        <v>0</v>
      </c>
      <c r="E31" s="4" t="s">
        <v>18</v>
      </c>
      <c r="F31">
        <v>1.9064569318169401E-4</v>
      </c>
      <c r="G31">
        <v>1.6708980028445E-4</v>
      </c>
      <c r="H31" s="12">
        <v>8.5538255832194303E-5</v>
      </c>
      <c r="I31" s="12">
        <v>8.1872330582243103E-5</v>
      </c>
      <c r="J31" s="12">
        <v>9.2564612561267406E-5</v>
      </c>
      <c r="K31" s="12">
        <v>2.76981018960216E-5</v>
      </c>
      <c r="L31" s="12">
        <v>8.3448594803971205E-5</v>
      </c>
      <c r="M31">
        <v>1.20897450666524E-4</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1.92503660571048E-3</v>
      </c>
      <c r="G34">
        <v>1.6871820003920501E-3</v>
      </c>
      <c r="H34">
        <v>7.1557472007020698E-4</v>
      </c>
      <c r="I34">
        <v>6.8490723206719804E-4</v>
      </c>
      <c r="J34">
        <v>7.7435407207597398E-4</v>
      </c>
      <c r="K34">
        <v>3.7379617451034999E-4</v>
      </c>
      <c r="L34">
        <v>5.11974445239057E-4</v>
      </c>
      <c r="M34">
        <v>9.4609341284444403E-4</v>
      </c>
      <c r="Q34" t="s">
        <v>152</v>
      </c>
    </row>
    <row r="35" spans="1:19" ht="16" x14ac:dyDescent="0.2">
      <c r="A35" s="6" t="str">
        <f>'Population Definitions'!$A$3</f>
        <v>Gen</v>
      </c>
      <c r="B35" t="s">
        <v>17</v>
      </c>
      <c r="C35" s="3"/>
      <c r="D35" s="3">
        <v>0</v>
      </c>
      <c r="E35" s="4" t="s">
        <v>18</v>
      </c>
      <c r="F35">
        <v>1.9064569318169401E-4</v>
      </c>
      <c r="G35">
        <v>1.6708980028445E-4</v>
      </c>
      <c r="H35" s="12">
        <v>8.5538255832194303E-5</v>
      </c>
      <c r="I35" s="12">
        <v>8.1872330582243103E-5</v>
      </c>
      <c r="J35" s="12">
        <v>9.2564612561267406E-5</v>
      </c>
      <c r="K35" s="12">
        <v>2.76981018960216E-5</v>
      </c>
      <c r="L35" s="12">
        <v>8.3448594803971205E-5</v>
      </c>
      <c r="M35">
        <v>1.20897450666524E-4</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145</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7"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7" ht="16" x14ac:dyDescent="0.2">
      <c r="A82" s="6" t="str">
        <f>'Population Definitions'!$A$2</f>
        <v>M 15+</v>
      </c>
      <c r="B82" t="s">
        <v>17</v>
      </c>
      <c r="C82" s="3"/>
      <c r="D82" s="3">
        <v>1</v>
      </c>
      <c r="E82" s="4" t="s">
        <v>18</v>
      </c>
      <c r="F82" s="3"/>
      <c r="G82" s="3"/>
      <c r="H82" s="3"/>
      <c r="I82" s="3"/>
      <c r="J82" s="3"/>
      <c r="K82" s="3"/>
      <c r="L82" s="3"/>
      <c r="M82" s="3"/>
    </row>
    <row r="83" spans="1:17" ht="16" x14ac:dyDescent="0.2">
      <c r="A83" s="6" t="str">
        <f>'Population Definitions'!$A$3</f>
        <v>Gen</v>
      </c>
      <c r="B83" t="s">
        <v>17</v>
      </c>
      <c r="C83" s="3"/>
      <c r="D83" s="3">
        <v>1</v>
      </c>
      <c r="E83" s="4" t="s">
        <v>18</v>
      </c>
      <c r="F83" s="3"/>
      <c r="G83" s="3"/>
      <c r="H83" s="3"/>
      <c r="I83" s="3"/>
      <c r="J83" s="3"/>
      <c r="K83" s="3"/>
      <c r="L83" s="3"/>
      <c r="M83" s="3"/>
    </row>
    <row r="85" spans="1:17"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7" ht="16" x14ac:dyDescent="0.2">
      <c r="A86" s="6" t="str">
        <f>'Population Definitions'!$A$2</f>
        <v>M 15+</v>
      </c>
      <c r="B86" t="s">
        <v>47</v>
      </c>
      <c r="C86" s="3"/>
      <c r="D86" s="3">
        <v>0</v>
      </c>
      <c r="E86" s="4" t="s">
        <v>18</v>
      </c>
      <c r="F86">
        <v>0.12453836684448</v>
      </c>
      <c r="G86">
        <v>0.12709030100334401</v>
      </c>
      <c r="H86">
        <v>0.10590015128593</v>
      </c>
      <c r="I86">
        <v>0.158861885002963</v>
      </c>
      <c r="J86">
        <v>0.145953757225433</v>
      </c>
      <c r="K86">
        <v>0.11012145748987801</v>
      </c>
      <c r="L86">
        <v>0.112492933860938</v>
      </c>
      <c r="M86">
        <v>0.135009671179883</v>
      </c>
      <c r="Q86" t="s">
        <v>154</v>
      </c>
    </row>
    <row r="87" spans="1:17" ht="16" x14ac:dyDescent="0.2">
      <c r="A87" s="6" t="str">
        <f>'Population Definitions'!$A$3</f>
        <v>Gen</v>
      </c>
      <c r="B87" t="s">
        <v>47</v>
      </c>
      <c r="C87" s="3"/>
      <c r="D87" s="3">
        <v>0</v>
      </c>
      <c r="E87" s="4" t="s">
        <v>18</v>
      </c>
      <c r="F87">
        <v>0.12453836684448</v>
      </c>
      <c r="G87">
        <v>0.12709030100334401</v>
      </c>
      <c r="H87">
        <v>0.10590015128593</v>
      </c>
      <c r="I87">
        <v>0.158861885002963</v>
      </c>
      <c r="J87">
        <v>0.145953757225433</v>
      </c>
      <c r="K87">
        <v>0.11012145748987801</v>
      </c>
      <c r="L87">
        <v>0.112492933860938</v>
      </c>
      <c r="M87">
        <v>0.135009671179883</v>
      </c>
    </row>
    <row r="89" spans="1:17"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7" ht="16" x14ac:dyDescent="0.2">
      <c r="A90" s="6" t="str">
        <f>'Population Definitions'!$A$2</f>
        <v>M 15+</v>
      </c>
      <c r="B90" t="s">
        <v>17</v>
      </c>
      <c r="C90" s="3"/>
      <c r="D90" s="3">
        <v>1</v>
      </c>
      <c r="E90" s="4" t="s">
        <v>18</v>
      </c>
      <c r="F90" s="3"/>
      <c r="G90" s="3"/>
      <c r="H90" s="3"/>
      <c r="I90" s="3"/>
      <c r="J90" s="3"/>
      <c r="K90" s="3"/>
      <c r="L90" s="3"/>
      <c r="M90" s="3"/>
    </row>
    <row r="91" spans="1:17"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5" priority="95">
      <formula>COUNTIF(F2:M2,"&lt;&gt;" &amp; "")&gt;0</formula>
    </cfRule>
    <cfRule type="expression" dxfId="264"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7" workbookViewId="0">
      <selection activeCell="F2" sqref="F2:M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1608</v>
      </c>
      <c r="G2" s="2">
        <v>1905</v>
      </c>
      <c r="H2" s="2">
        <v>1401</v>
      </c>
      <c r="I2" s="2">
        <v>683</v>
      </c>
      <c r="J2" s="2">
        <v>806</v>
      </c>
      <c r="K2" s="2">
        <v>575</v>
      </c>
      <c r="L2" s="2">
        <v>663</v>
      </c>
      <c r="M2" s="2">
        <v>1389</v>
      </c>
      <c r="O2" t="s">
        <v>146</v>
      </c>
    </row>
    <row r="3" spans="1:15" ht="16" x14ac:dyDescent="0.2">
      <c r="A3" s="6" t="str">
        <f>'Population Definitions'!$A$3</f>
        <v>Gen</v>
      </c>
      <c r="B3" t="s">
        <v>47</v>
      </c>
      <c r="C3" s="3"/>
      <c r="D3" s="2"/>
      <c r="E3" s="4" t="s">
        <v>18</v>
      </c>
      <c r="F3" s="2">
        <v>364</v>
      </c>
      <c r="G3" s="2">
        <v>431</v>
      </c>
      <c r="H3" s="2">
        <v>317</v>
      </c>
      <c r="I3" s="2">
        <v>155</v>
      </c>
      <c r="J3" s="2">
        <v>183</v>
      </c>
      <c r="K3" s="2">
        <v>81</v>
      </c>
      <c r="L3" s="2">
        <v>205</v>
      </c>
      <c r="M3" s="2">
        <v>336</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3" priority="9">
      <formula>COUNTIF(F10:M10,"&lt;&gt;" &amp; "")&gt;0</formula>
    </cfRule>
    <cfRule type="expression" dxfId="262" priority="10">
      <formula>AND(COUNTIF(F10:M10,"&lt;&gt;" &amp; "")&gt;0,NOT(ISBLANK(D10)))</formula>
    </cfRule>
  </conditionalFormatting>
  <conditionalFormatting sqref="D11">
    <cfRule type="expression" dxfId="261" priority="11">
      <formula>COUNTIF(F11:M11,"&lt;&gt;" &amp; "")&gt;0</formula>
    </cfRule>
    <cfRule type="expression" dxfId="260" priority="12">
      <formula>AND(COUNTIF(F11:M11,"&lt;&gt;" &amp; "")&gt;0,NOT(ISBLANK(D11)))</formula>
    </cfRule>
  </conditionalFormatting>
  <conditionalFormatting sqref="D14">
    <cfRule type="expression" dxfId="259" priority="13">
      <formula>COUNTIF(F14:M14,"&lt;&gt;" &amp; "")&gt;0</formula>
    </cfRule>
    <cfRule type="expression" dxfId="258" priority="14">
      <formula>AND(COUNTIF(F14:M14,"&lt;&gt;" &amp; "")&gt;0,NOT(ISBLANK(D14)))</formula>
    </cfRule>
  </conditionalFormatting>
  <conditionalFormatting sqref="D15">
    <cfRule type="expression" dxfId="257" priority="15">
      <formula>COUNTIF(F15:M15,"&lt;&gt;" &amp; "")&gt;0</formula>
    </cfRule>
    <cfRule type="expression" dxfId="256" priority="16">
      <formula>AND(COUNTIF(F15:M15,"&lt;&gt;" &amp; "")&gt;0,NOT(ISBLANK(D15)))</formula>
    </cfRule>
  </conditionalFormatting>
  <conditionalFormatting sqref="D18">
    <cfRule type="expression" dxfId="255" priority="17">
      <formula>COUNTIF(F18:M18,"&lt;&gt;" &amp; "")&gt;0</formula>
    </cfRule>
    <cfRule type="expression" dxfId="254" priority="18">
      <formula>AND(COUNTIF(F18:M18,"&lt;&gt;" &amp; "")&gt;0,NOT(ISBLANK(D18)))</formula>
    </cfRule>
  </conditionalFormatting>
  <conditionalFormatting sqref="D19">
    <cfRule type="expression" dxfId="253" priority="19">
      <formula>COUNTIF(F19:M19,"&lt;&gt;" &amp; "")&gt;0</formula>
    </cfRule>
    <cfRule type="expression" dxfId="252" priority="20">
      <formula>AND(COUNTIF(F19:M19,"&lt;&gt;" &amp; "")&gt;0,NOT(ISBLANK(D19)))</formula>
    </cfRule>
  </conditionalFormatting>
  <conditionalFormatting sqref="D2">
    <cfRule type="expression" dxfId="251" priority="1">
      <formula>COUNTIF(F2:M2,"&lt;&gt;" &amp; "")&gt;0</formula>
    </cfRule>
    <cfRule type="expression" dxfId="250" priority="2">
      <formula>AND(COUNTIF(F2:M2,"&lt;&gt;" &amp; "")&gt;0,NOT(ISBLANK(D2)))</formula>
    </cfRule>
  </conditionalFormatting>
  <conditionalFormatting sqref="D22">
    <cfRule type="expression" dxfId="249" priority="21">
      <formula>COUNTIF(F22:M22,"&lt;&gt;" &amp; "")&gt;0</formula>
    </cfRule>
    <cfRule type="expression" dxfId="248" priority="22">
      <formula>AND(COUNTIF(F22:M22,"&lt;&gt;" &amp; "")&gt;0,NOT(ISBLANK(D22)))</formula>
    </cfRule>
  </conditionalFormatting>
  <conditionalFormatting sqref="D23">
    <cfRule type="expression" dxfId="247" priority="23">
      <formula>COUNTIF(F23:M23,"&lt;&gt;" &amp; "")&gt;0</formula>
    </cfRule>
    <cfRule type="expression" dxfId="246" priority="24">
      <formula>AND(COUNTIF(F23:M23,"&lt;&gt;" &amp; "")&gt;0,NOT(ISBLANK(D23)))</formula>
    </cfRule>
  </conditionalFormatting>
  <conditionalFormatting sqref="D26">
    <cfRule type="expression" dxfId="245" priority="25">
      <formula>COUNTIF(F26:M26,"&lt;&gt;" &amp; "")&gt;0</formula>
    </cfRule>
    <cfRule type="expression" dxfId="244" priority="26">
      <formula>AND(COUNTIF(F26:M26,"&lt;&gt;" &amp; "")&gt;0,NOT(ISBLANK(D26)))</formula>
    </cfRule>
  </conditionalFormatting>
  <conditionalFormatting sqref="D27">
    <cfRule type="expression" dxfId="243" priority="27">
      <formula>COUNTIF(F27:M27,"&lt;&gt;" &amp; "")&gt;0</formula>
    </cfRule>
    <cfRule type="expression" dxfId="242" priority="28">
      <formula>AND(COUNTIF(F27:M27,"&lt;&gt;" &amp; "")&gt;0,NOT(ISBLANK(D27)))</formula>
    </cfRule>
  </conditionalFormatting>
  <conditionalFormatting sqref="D3">
    <cfRule type="expression" dxfId="241" priority="3">
      <formula>COUNTIF(F3:M3,"&lt;&gt;" &amp; "")&gt;0</formula>
    </cfRule>
    <cfRule type="expression" dxfId="240" priority="4">
      <formula>AND(COUNTIF(F3:M3,"&lt;&gt;" &amp; "")&gt;0,NOT(ISBLANK(D3)))</formula>
    </cfRule>
  </conditionalFormatting>
  <conditionalFormatting sqref="D30">
    <cfRule type="expression" dxfId="239" priority="29">
      <formula>COUNTIF(F30:M30,"&lt;&gt;" &amp; "")&gt;0</formula>
    </cfRule>
    <cfRule type="expression" dxfId="238" priority="30">
      <formula>AND(COUNTIF(F30:M30,"&lt;&gt;" &amp; "")&gt;0,NOT(ISBLANK(D30)))</formula>
    </cfRule>
  </conditionalFormatting>
  <conditionalFormatting sqref="D31">
    <cfRule type="expression" dxfId="237" priority="31">
      <formula>COUNTIF(F31:M31,"&lt;&gt;" &amp; "")&gt;0</formula>
    </cfRule>
    <cfRule type="expression" dxfId="236" priority="32">
      <formula>AND(COUNTIF(F31:M31,"&lt;&gt;" &amp; "")&gt;0,NOT(ISBLANK(D31)))</formula>
    </cfRule>
  </conditionalFormatting>
  <conditionalFormatting sqref="D34">
    <cfRule type="expression" dxfId="235" priority="33">
      <formula>COUNTIF(F34:M34,"&lt;&gt;" &amp; "")&gt;0</formula>
    </cfRule>
    <cfRule type="expression" dxfId="234" priority="34">
      <formula>AND(COUNTIF(F34:M34,"&lt;&gt;" &amp; "")&gt;0,NOT(ISBLANK(D34)))</formula>
    </cfRule>
  </conditionalFormatting>
  <conditionalFormatting sqref="D35">
    <cfRule type="expression" dxfId="233" priority="35">
      <formula>COUNTIF(F35:M35,"&lt;&gt;" &amp; "")&gt;0</formula>
    </cfRule>
    <cfRule type="expression" dxfId="232" priority="36">
      <formula>AND(COUNTIF(F35:M35,"&lt;&gt;" &amp; "")&gt;0,NOT(ISBLANK(D35)))</formula>
    </cfRule>
  </conditionalFormatting>
  <conditionalFormatting sqref="D38">
    <cfRule type="expression" dxfId="231" priority="37">
      <formula>COUNTIF(F38:M38,"&lt;&gt;" &amp; "")&gt;0</formula>
    </cfRule>
    <cfRule type="expression" dxfId="230" priority="38">
      <formula>AND(COUNTIF(F38:M38,"&lt;&gt;" &amp; "")&gt;0,NOT(ISBLANK(D38)))</formula>
    </cfRule>
  </conditionalFormatting>
  <conditionalFormatting sqref="D39">
    <cfRule type="expression" dxfId="229" priority="39">
      <formula>COUNTIF(F39:M39,"&lt;&gt;" &amp; "")&gt;0</formula>
    </cfRule>
    <cfRule type="expression" dxfId="228" priority="40">
      <formula>AND(COUNTIF(F39:M39,"&lt;&gt;" &amp; "")&gt;0,NOT(ISBLANK(D39)))</formula>
    </cfRule>
  </conditionalFormatting>
  <conditionalFormatting sqref="D42">
    <cfRule type="expression" dxfId="227" priority="41">
      <formula>COUNTIF(F42:M42,"&lt;&gt;" &amp; "")&gt;0</formula>
    </cfRule>
    <cfRule type="expression" dxfId="226" priority="42">
      <formula>AND(COUNTIF(F42:M42,"&lt;&gt;" &amp; "")&gt;0,NOT(ISBLANK(D42)))</formula>
    </cfRule>
  </conditionalFormatting>
  <conditionalFormatting sqref="D43">
    <cfRule type="expression" dxfId="225" priority="43">
      <formula>COUNTIF(F43:M43,"&lt;&gt;" &amp; "")&gt;0</formula>
    </cfRule>
    <cfRule type="expression" dxfId="224" priority="44">
      <formula>AND(COUNTIF(F43:M43,"&lt;&gt;" &amp; "")&gt;0,NOT(ISBLANK(D43)))</formula>
    </cfRule>
  </conditionalFormatting>
  <conditionalFormatting sqref="D46">
    <cfRule type="expression" dxfId="223" priority="45">
      <formula>COUNTIF(F46:M46,"&lt;&gt;" &amp; "")&gt;0</formula>
    </cfRule>
    <cfRule type="expression" dxfId="222" priority="46">
      <formula>AND(COUNTIF(F46:M46,"&lt;&gt;" &amp; "")&gt;0,NOT(ISBLANK(D46)))</formula>
    </cfRule>
  </conditionalFormatting>
  <conditionalFormatting sqref="D47">
    <cfRule type="expression" dxfId="221" priority="47">
      <formula>COUNTIF(F47:M47,"&lt;&gt;" &amp; "")&gt;0</formula>
    </cfRule>
    <cfRule type="expression" dxfId="220" priority="48">
      <formula>AND(COUNTIF(F47:M47,"&lt;&gt;" &amp; "")&gt;0,NOT(ISBLANK(D47)))</formula>
    </cfRule>
  </conditionalFormatting>
  <conditionalFormatting sqref="D6">
    <cfRule type="expression" dxfId="219" priority="5">
      <formula>COUNTIF(F6:M6,"&lt;&gt;" &amp; "")&gt;0</formula>
    </cfRule>
    <cfRule type="expression" dxfId="218" priority="6">
      <formula>AND(COUNTIF(F6:M6,"&lt;&gt;" &amp; "")&gt;0,NOT(ISBLANK(D6)))</formula>
    </cfRule>
  </conditionalFormatting>
  <conditionalFormatting sqref="D7">
    <cfRule type="expression" dxfId="217" priority="7">
      <formula>COUNTIF(F7:M7,"&lt;&gt;" &amp; "")&gt;0</formula>
    </cfRule>
    <cfRule type="expression" dxfId="216"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5" priority="9">
      <formula>COUNTIF(F10:M10,"&lt;&gt;" &amp; "")&gt;0</formula>
    </cfRule>
    <cfRule type="expression" dxfId="214" priority="10">
      <formula>AND(COUNTIF(F10:M10,"&lt;&gt;" &amp; "")&gt;0,NOT(ISBLANK(D10)))</formula>
    </cfRule>
  </conditionalFormatting>
  <conditionalFormatting sqref="D11">
    <cfRule type="expression" dxfId="213" priority="11">
      <formula>COUNTIF(F11:M11,"&lt;&gt;" &amp; "")&gt;0</formula>
    </cfRule>
    <cfRule type="expression" dxfId="212" priority="12">
      <formula>AND(COUNTIF(F11:M11,"&lt;&gt;" &amp; "")&gt;0,NOT(ISBLANK(D11)))</formula>
    </cfRule>
  </conditionalFormatting>
  <conditionalFormatting sqref="D14">
    <cfRule type="expression" dxfId="211" priority="13">
      <formula>COUNTIF(F14:M14,"&lt;&gt;" &amp; "")&gt;0</formula>
    </cfRule>
    <cfRule type="expression" dxfId="210" priority="14">
      <formula>AND(COUNTIF(F14:M14,"&lt;&gt;" &amp; "")&gt;0,NOT(ISBLANK(D14)))</formula>
    </cfRule>
  </conditionalFormatting>
  <conditionalFormatting sqref="D15">
    <cfRule type="expression" dxfId="209" priority="15">
      <formula>COUNTIF(F15:M15,"&lt;&gt;" &amp; "")&gt;0</formula>
    </cfRule>
    <cfRule type="expression" dxfId="208" priority="16">
      <formula>AND(COUNTIF(F15:M15,"&lt;&gt;" &amp; "")&gt;0,NOT(ISBLANK(D15)))</formula>
    </cfRule>
  </conditionalFormatting>
  <conditionalFormatting sqref="D2">
    <cfRule type="expression" dxfId="207" priority="1">
      <formula>COUNTIF(F2:M2,"&lt;&gt;" &amp; "")&gt;0</formula>
    </cfRule>
    <cfRule type="expression" dxfId="206" priority="2">
      <formula>AND(COUNTIF(F2:M2,"&lt;&gt;" &amp; "")&gt;0,NOT(ISBLANK(D2)))</formula>
    </cfRule>
  </conditionalFormatting>
  <conditionalFormatting sqref="D3">
    <cfRule type="expression" dxfId="205" priority="3">
      <formula>COUNTIF(F3:M3,"&lt;&gt;" &amp; "")&gt;0</formula>
    </cfRule>
    <cfRule type="expression" dxfId="204" priority="4">
      <formula>AND(COUNTIF(F3:M3,"&lt;&gt;" &amp; "")&gt;0,NOT(ISBLANK(D3)))</formula>
    </cfRule>
  </conditionalFormatting>
  <conditionalFormatting sqref="D6">
    <cfRule type="expression" dxfId="203" priority="5">
      <formula>COUNTIF(F6:M6,"&lt;&gt;" &amp; "")&gt;0</formula>
    </cfRule>
    <cfRule type="expression" dxfId="202" priority="6">
      <formula>AND(COUNTIF(F6:M6,"&lt;&gt;" &amp; "")&gt;0,NOT(ISBLANK(D6)))</formula>
    </cfRule>
  </conditionalFormatting>
  <conditionalFormatting sqref="D7">
    <cfRule type="expression" dxfId="201" priority="7">
      <formula>COUNTIF(F7:M7,"&lt;&gt;" &amp; "")&gt;0</formula>
    </cfRule>
    <cfRule type="expression" dxfId="200"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workbookViewId="0">
      <selection activeCell="W3" sqref="W3"/>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0.1*T2</f>
        <v>8.8999999999999999E-3</v>
      </c>
      <c r="D2" s="3">
        <v>6.2E-2</v>
      </c>
      <c r="E2" s="4" t="s">
        <v>18</v>
      </c>
      <c r="F2" s="4">
        <f>$D$2</f>
        <v>6.2E-2</v>
      </c>
      <c r="G2" s="4">
        <f t="shared" ref="G2:K2" si="0">$D$2</f>
        <v>6.2E-2</v>
      </c>
      <c r="H2" s="4">
        <f t="shared" si="0"/>
        <v>6.2E-2</v>
      </c>
      <c r="I2" s="4">
        <f t="shared" si="0"/>
        <v>6.2E-2</v>
      </c>
      <c r="J2" s="4">
        <f t="shared" si="0"/>
        <v>6.2E-2</v>
      </c>
      <c r="K2" s="4">
        <f t="shared" si="0"/>
        <v>6.2E-2</v>
      </c>
      <c r="L2" s="4">
        <f>$D$2</f>
        <v>6.2E-2</v>
      </c>
      <c r="M2" s="4">
        <f>$W$2</f>
        <v>8.8999999999999996E-2</v>
      </c>
      <c r="N2" s="4">
        <f t="shared" ref="N2:T2" si="1">$W$2</f>
        <v>8.8999999999999996E-2</v>
      </c>
      <c r="O2" s="4">
        <f t="shared" si="1"/>
        <v>8.8999999999999996E-2</v>
      </c>
      <c r="P2" s="4">
        <f t="shared" si="1"/>
        <v>8.8999999999999996E-2</v>
      </c>
      <c r="Q2" s="4">
        <f t="shared" si="1"/>
        <v>8.8999999999999996E-2</v>
      </c>
      <c r="R2" s="4">
        <f t="shared" si="1"/>
        <v>8.8999999999999996E-2</v>
      </c>
      <c r="S2" s="4">
        <f t="shared" si="1"/>
        <v>8.8999999999999996E-2</v>
      </c>
      <c r="T2" s="4">
        <f t="shared" si="1"/>
        <v>8.8999999999999996E-2</v>
      </c>
      <c r="V2" s="3"/>
      <c r="W2" s="11">
        <v>8.8999999999999996E-2</v>
      </c>
      <c r="Y2" t="s">
        <v>140</v>
      </c>
    </row>
    <row r="3" spans="1:25" ht="16" x14ac:dyDescent="0.2">
      <c r="A3" s="6" t="str">
        <f>'Population Definitions'!$A$3</f>
        <v>Gen</v>
      </c>
      <c r="B3" t="s">
        <v>47</v>
      </c>
      <c r="C3" s="3">
        <f>0.1*T3</f>
        <v>1.2999999999999999E-3</v>
      </c>
      <c r="D3" s="3">
        <v>6.7999999999999996E-3</v>
      </c>
      <c r="E3" s="4" t="s">
        <v>18</v>
      </c>
      <c r="F3" s="4">
        <f>$D$3</f>
        <v>6.7999999999999996E-3</v>
      </c>
      <c r="G3" s="4">
        <f t="shared" ref="G3:L3" si="2">$D$3</f>
        <v>6.7999999999999996E-3</v>
      </c>
      <c r="H3" s="4">
        <f t="shared" si="2"/>
        <v>6.7999999999999996E-3</v>
      </c>
      <c r="I3" s="4">
        <f t="shared" si="2"/>
        <v>6.7999999999999996E-3</v>
      </c>
      <c r="J3" s="4">
        <f t="shared" si="2"/>
        <v>6.7999999999999996E-3</v>
      </c>
      <c r="K3" s="4">
        <f t="shared" si="2"/>
        <v>6.7999999999999996E-3</v>
      </c>
      <c r="L3" s="4">
        <f t="shared" si="2"/>
        <v>6.7999999999999996E-3</v>
      </c>
      <c r="M3" s="4">
        <f>0.9*$W$3</f>
        <v>1.17E-2</v>
      </c>
      <c r="N3" s="4">
        <f>0.9*$W$3</f>
        <v>1.17E-2</v>
      </c>
      <c r="O3" s="4">
        <f t="shared" ref="N3:T3" si="3">$W$3</f>
        <v>1.2999999999999999E-2</v>
      </c>
      <c r="P3" s="4">
        <f t="shared" si="3"/>
        <v>1.2999999999999999E-2</v>
      </c>
      <c r="Q3" s="4">
        <f t="shared" si="3"/>
        <v>1.2999999999999999E-2</v>
      </c>
      <c r="R3" s="4">
        <f t="shared" si="3"/>
        <v>1.2999999999999999E-2</v>
      </c>
      <c r="S3" s="4">
        <f t="shared" si="3"/>
        <v>1.2999999999999999E-2</v>
      </c>
      <c r="T3" s="4">
        <f t="shared" si="3"/>
        <v>1.2999999999999999E-2</v>
      </c>
      <c r="U3" s="4"/>
      <c r="V3" s="3"/>
      <c r="W3" s="4">
        <v>1.2999999999999999E-2</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199" priority="17">
      <formula>COUNTIF(F10:M10,"&lt;&gt;" &amp; "")&gt;0</formula>
    </cfRule>
    <cfRule type="expression" dxfId="198" priority="18">
      <formula>AND(COUNTIF(F10:M10,"&lt;&gt;" &amp; "")&gt;0,NOT(ISBLANK(D10)))</formula>
    </cfRule>
  </conditionalFormatting>
  <conditionalFormatting sqref="D13">
    <cfRule type="expression" dxfId="197" priority="19">
      <formula>COUNTIF(F13:M13,"&lt;&gt;" &amp; "")&gt;0</formula>
    </cfRule>
    <cfRule type="expression" dxfId="196" priority="20">
      <formula>AND(COUNTIF(F13:M13,"&lt;&gt;" &amp; "")&gt;0,NOT(ISBLANK(D13)))</formula>
    </cfRule>
  </conditionalFormatting>
  <conditionalFormatting sqref="D2">
    <cfRule type="expression" dxfId="195" priority="9">
      <formula>COUNTIF(F2:M2,"&lt;&gt;" &amp; "")&gt;0</formula>
    </cfRule>
    <cfRule type="expression" dxfId="194" priority="10">
      <formula>AND(COUNTIF(F2:M2,"&lt;&gt;" &amp; "")&gt;0,NOT(ISBLANK(D2)))</formula>
    </cfRule>
  </conditionalFormatting>
  <conditionalFormatting sqref="D3">
    <cfRule type="expression" dxfId="193" priority="11">
      <formula>COUNTIF(F3:M3,"&lt;&gt;" &amp; "")&gt;0</formula>
    </cfRule>
    <cfRule type="expression" dxfId="192" priority="12">
      <formula>AND(COUNTIF(F3:M3,"&lt;&gt;" &amp; "")&gt;0,NOT(ISBLANK(D3)))</formula>
    </cfRule>
  </conditionalFormatting>
  <conditionalFormatting sqref="D6">
    <cfRule type="expression" dxfId="191" priority="13">
      <formula>COUNTIF(F6:M6,"&lt;&gt;" &amp; "")&gt;0</formula>
    </cfRule>
    <cfRule type="expression" dxfId="190" priority="14">
      <formula>AND(COUNTIF(F6:M6,"&lt;&gt;" &amp; "")&gt;0,NOT(ISBLANK(D6)))</formula>
    </cfRule>
  </conditionalFormatting>
  <conditionalFormatting sqref="D9">
    <cfRule type="expression" dxfId="189" priority="15">
      <formula>COUNTIF(F9:M9,"&lt;&gt;" &amp; "")&gt;0</formula>
    </cfRule>
    <cfRule type="expression" dxfId="188" priority="16">
      <formula>AND(COUNTIF(F9:M9,"&lt;&gt;" &amp; "")&gt;0,NOT(ISBLANK(D9)))</formula>
    </cfRule>
  </conditionalFormatting>
  <conditionalFormatting sqref="V2">
    <cfRule type="expression" dxfId="187" priority="5">
      <formula>COUNTIF(AI2:AP2,"&lt;&gt;" &amp; "")&gt;0</formula>
    </cfRule>
    <cfRule type="expression" dxfId="186" priority="6">
      <formula>AND(COUNTIF(AI2:AP2,"&lt;&gt;" &amp; "")&gt;0,NOT(ISBLANK(V2)))</formula>
    </cfRule>
  </conditionalFormatting>
  <conditionalFormatting sqref="V3">
    <cfRule type="expression" dxfId="185" priority="7">
      <formula>COUNTIF(AI3:AP3,"&lt;&gt;" &amp; "")&gt;0</formula>
    </cfRule>
    <cfRule type="expression" dxfId="184" priority="8">
      <formula>AND(COUNTIF(AI3:AP3,"&lt;&gt;" &amp; "")&gt;0,NOT(ISBLANK(V3)))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workbookViewId="0">
      <selection activeCell="F54" sqref="F54"/>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6.7808219178082192</v>
      </c>
      <c r="E22" s="4" t="s">
        <v>18</v>
      </c>
      <c r="F22" s="3"/>
      <c r="G22" s="3"/>
      <c r="H22" s="3"/>
      <c r="I22" s="3"/>
      <c r="J22" s="3"/>
      <c r="K22" s="3"/>
      <c r="L22" s="3"/>
      <c r="M22" s="3"/>
      <c r="O22" t="s">
        <v>132</v>
      </c>
    </row>
    <row r="23" spans="1:15" x14ac:dyDescent="0.2">
      <c r="A23" s="1" t="str">
        <f>'Population Definitions'!$A$3</f>
        <v>Gen</v>
      </c>
      <c r="B23" t="s">
        <v>14</v>
      </c>
      <c r="C23" s="3"/>
      <c r="D23" s="2">
        <f>1*Epidemic!F19/73</f>
        <v>1.5342465753424657</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20.625</v>
      </c>
      <c r="E38" s="4" t="s">
        <v>18</v>
      </c>
      <c r="F38" s="2"/>
      <c r="G38" s="2"/>
      <c r="H38" s="2"/>
      <c r="I38" s="2"/>
      <c r="J38" s="2"/>
      <c r="K38" s="2"/>
      <c r="L38" s="2"/>
      <c r="M38" s="2"/>
      <c r="O38" t="s">
        <v>131</v>
      </c>
    </row>
    <row r="39" spans="1:15" x14ac:dyDescent="0.2">
      <c r="A39" s="1" t="str">
        <f>'Population Definitions'!$A$3</f>
        <v>Gen</v>
      </c>
      <c r="B39" t="s">
        <v>14</v>
      </c>
      <c r="C39" s="3"/>
      <c r="D39" s="2">
        <f>Epidemic!F19/73</f>
        <v>1.5342465753424657</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2020-03-05T23:19:28Z</dcterms:modified>
  <cp:category>atomica:databook</cp:category>
</cp:coreProperties>
</file>