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dex" sheetId="1" r:id="rId4"/>
    <sheet state="visible" name="META" sheetId="2" r:id="rId5"/>
    <sheet state="visible" name="AMZN" sheetId="3" r:id="rId6"/>
    <sheet state="visible" name="APPL" sheetId="4" r:id="rId7"/>
    <sheet state="visible" name="NFLX" sheetId="5" r:id="rId8"/>
    <sheet state="visible" name="GOOG" sheetId="6" r:id="rId9"/>
  </sheets>
  <definedNames/>
  <calcPr/>
</workbook>
</file>

<file path=xl/sharedStrings.xml><?xml version="1.0" encoding="utf-8"?>
<sst xmlns="http://schemas.openxmlformats.org/spreadsheetml/2006/main" count="16" uniqueCount="12">
  <si>
    <t>date</t>
  </si>
  <si>
    <t>price</t>
  </si>
  <si>
    <t>Shares,bln</t>
  </si>
  <si>
    <t>free floated , bln</t>
  </si>
  <si>
    <t>free float market capitalization , bln</t>
  </si>
  <si>
    <t>weight</t>
  </si>
  <si>
    <t>META</t>
  </si>
  <si>
    <t>AMZN</t>
  </si>
  <si>
    <t>AAPL</t>
  </si>
  <si>
    <t>NFLX</t>
  </si>
  <si>
    <t>GOOG</t>
  </si>
  <si>
    <t>Change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</si>
</sst>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/yyyy"/>
    <numFmt numFmtId="165" formatCode="&quot;$&quot;#,##0.00"/>
    <numFmt numFmtId="166" formatCode="m/d/yyyy h:mm:ss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164" xfId="0" applyFont="1" applyNumberFormat="1"/>
    <xf borderId="0" fillId="0" fontId="1" numFmtId="165" xfId="0" applyAlignment="1" applyFont="1" applyNumberFormat="1">
      <alignment readingOrder="0"/>
    </xf>
    <xf borderId="0" fillId="0" fontId="1" numFmtId="165" xfId="0" applyFont="1" applyNumberFormat="1"/>
    <xf borderId="0" fillId="0" fontId="1" numFmtId="0" xfId="0" applyFont="1"/>
    <xf borderId="0" fillId="0" fontId="1" numFmtId="10" xfId="0" applyFont="1" applyNumberFormat="1"/>
    <xf borderId="0" fillId="0" fontId="1" numFmtId="10" xfId="0" applyAlignment="1" applyFont="1" applyNumberFormat="1">
      <alignment readingOrder="0"/>
    </xf>
    <xf borderId="0" fillId="0" fontId="1" numFmtId="166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757575"/>
                </a:solidFill>
                <a:latin typeface="Arial"/>
              </a:defRPr>
            </a:pPr>
            <a:r>
              <a:rPr b="1" sz="1600">
                <a:solidFill>
                  <a:srgbClr val="757575"/>
                </a:solidFill>
                <a:latin typeface="Arial"/>
              </a:rPr>
              <a:t>MAANG Index</a:t>
            </a:r>
          </a:p>
        </c:rich>
      </c:tx>
      <c:layout>
        <c:manualLayout>
          <c:xMode val="edge"/>
          <c:yMode val="edge"/>
          <c:x val="0.04758333333333333"/>
          <c:y val="0.03921832884097035"/>
        </c:manualLayout>
      </c:layout>
      <c:overlay val="0"/>
    </c:title>
    <c:plotArea>
      <c:layout/>
      <c:lineChart>
        <c:varyColors val="0"/>
        <c:ser>
          <c:idx val="0"/>
          <c:order val="0"/>
          <c:tx>
            <c:strRef>
              <c:f>Index!$B$1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Index!$A$2:$A$253</c:f>
            </c:strRef>
          </c:cat>
          <c:val>
            <c:numRef>
              <c:f>Index!$B$2:$B$253</c:f>
              <c:numCache/>
            </c:numRef>
          </c:val>
          <c:smooth val="0"/>
        </c:ser>
        <c:axId val="871560013"/>
        <c:axId val="1920980723"/>
      </c:lineChart>
      <c:catAx>
        <c:axId val="8715600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20980723"/>
      </c:catAx>
      <c:valAx>
        <c:axId val="192098072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price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7156001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733425</xdr:colOff>
      <xdr:row>8</xdr:row>
      <xdr:rowOff>38100</xdr:rowOff>
    </xdr:from>
    <xdr:ext cx="4552950" cy="29337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8" max="8" width="27.38"/>
  </cols>
  <sheetData>
    <row r="1">
      <c r="A1" s="1" t="s">
        <v>0</v>
      </c>
      <c r="B1" s="2" t="s">
        <v>1</v>
      </c>
    </row>
    <row r="2">
      <c r="A2" s="3">
        <f>META!A2</f>
        <v>42373.66667</v>
      </c>
      <c r="B2" s="4">
        <v>1000.0</v>
      </c>
      <c r="F2" s="2" t="s">
        <v>2</v>
      </c>
      <c r="G2" s="2" t="s">
        <v>3</v>
      </c>
      <c r="H2" s="2" t="s">
        <v>4</v>
      </c>
      <c r="I2" s="2" t="s">
        <v>5</v>
      </c>
    </row>
    <row r="3">
      <c r="A3" s="3">
        <f>META!A3</f>
        <v>42374.66667</v>
      </c>
      <c r="B3" s="5">
        <f>B2*(1+I$3*META!C3+I$4*AMZN!C3+I$5*APPL!C3+I$6*NFLX!C3+I$7*GOOG!C3)</f>
        <v>982.1286147</v>
      </c>
      <c r="E3" s="2" t="s">
        <v>6</v>
      </c>
      <c r="F3" s="6">
        <f>IFERROR(__xludf.DUMMYFUNCTION("GOOGLEFINANCE(""NASDAQ:META"",""SHARES"")/1000000000"),2.280672)</f>
        <v>2.280672</v>
      </c>
      <c r="G3" s="7">
        <f>100%-79.9%-0.66%</f>
        <v>0.1944</v>
      </c>
      <c r="H3" s="6">
        <f>IFERROR(__xludf.DUMMYFUNCTION("G3*F3*GOOGLEFINANCE(""NASDAQ:META"",""PRICE"")"),62.106238162943995)</f>
        <v>62.10623816</v>
      </c>
      <c r="I3" s="7">
        <f t="shared" ref="I3:I7" si="1">H3/SUM(H$3:H$7)</f>
        <v>0.04217051769</v>
      </c>
    </row>
    <row r="4">
      <c r="A4" s="3">
        <f>META!A4</f>
        <v>42375.66667</v>
      </c>
      <c r="B4" s="5">
        <f>B3*(1+I$3*META!C4+I$4*AMZN!C4+I$5*APPL!C4+I$6*NFLX!C4+I$7*GOOG!C4)</f>
        <v>981.5156382</v>
      </c>
      <c r="E4" s="2" t="s">
        <v>7</v>
      </c>
      <c r="F4" s="6">
        <f>IFERROR(__xludf.DUMMYFUNCTION("GOOGLEFINANCE(""NASDAQ:AMZN"",""SHARES"")/1000000000"),10.18756)</f>
        <v>10.18756</v>
      </c>
      <c r="G4" s="8">
        <v>0.29</v>
      </c>
      <c r="H4" s="6">
        <f>IFERROR(__xludf.DUMMYFUNCTION("G4*F4*GOOGLEFINANCE(""NASDAQ:AMZN"",""PRICE"")"),356.89060191999994)</f>
        <v>356.8906019</v>
      </c>
      <c r="I4" s="7">
        <f t="shared" si="1"/>
        <v>0.2423309137</v>
      </c>
    </row>
    <row r="5">
      <c r="A5" s="3">
        <f>META!A5</f>
        <v>42376.66667</v>
      </c>
      <c r="B5" s="5">
        <f>B4*(1+I$3*META!C5+I$4*AMZN!C5+I$5*APPL!C5+I$6*NFLX!C5+I$7*GOOG!C5)</f>
        <v>947.894133</v>
      </c>
      <c r="E5" s="2" t="s">
        <v>8</v>
      </c>
      <c r="F5" s="6">
        <f>IFERROR(__xludf.DUMMYFUNCTION("GOOGLEFINANCE(""NASDAQ:AAPL"",""SHARES"")/1000000000"),16.07075)</f>
        <v>16.07075</v>
      </c>
      <c r="G5" s="8">
        <v>0.3803</v>
      </c>
      <c r="H5" s="6">
        <f>IFERROR(__xludf.DUMMYFUNCTION("G5*F5*GOOGLEFINANCE(""NASDAQ:AAPL"",""PRICE"")"),889.4366069242501)</f>
        <v>889.4366069</v>
      </c>
      <c r="I5" s="7">
        <f t="shared" si="1"/>
        <v>0.6039329265</v>
      </c>
    </row>
    <row r="6">
      <c r="A6" s="3">
        <f>META!A6</f>
        <v>42377.66667</v>
      </c>
      <c r="B6" s="5">
        <f>B5*(1+I$3*META!C6+I$4*AMZN!C6+I$5*APPL!C6+I$6*NFLX!C6+I$7*GOOG!C6)</f>
        <v>947.2777894</v>
      </c>
      <c r="E6" s="2" t="s">
        <v>9</v>
      </c>
      <c r="F6" s="6">
        <f>IFERROR(__xludf.DUMMYFUNCTION("GOOGLEFINANCE(""NASDAQ:NFLX"",""SHARES"")/1000000000"),0.444706)</f>
        <v>0.444706</v>
      </c>
      <c r="G6" s="8">
        <v>0.1458</v>
      </c>
      <c r="H6" s="6">
        <f>IFERROR(__xludf.DUMMYFUNCTION("G6*F6*GOOGLEFINANCE(""NASDAQ:NFLX"",""PRICE"")"),15.471675725976)</f>
        <v>15.47167573</v>
      </c>
      <c r="I6" s="7">
        <f t="shared" si="1"/>
        <v>0.01050536298</v>
      </c>
    </row>
    <row r="7">
      <c r="A7" s="3">
        <f>META!A7</f>
        <v>42380.66667</v>
      </c>
      <c r="B7" s="5">
        <f>B6*(1+I$3*META!C7+I$4*AMZN!C7+I$5*APPL!C7+I$6*NFLX!C7+I$7*GOOG!C7)</f>
        <v>961.577219</v>
      </c>
      <c r="E7" s="2" t="s">
        <v>10</v>
      </c>
      <c r="F7" s="6">
        <f>IFERROR(__xludf.DUMMYFUNCTION("GOOGLEFINANCE(""NASDAQ:GOOG"",""SHARES"")/1000000000"),6.163)</f>
        <v>6.163</v>
      </c>
      <c r="G7" s="8">
        <v>0.2363</v>
      </c>
      <c r="H7" s="6">
        <f>IFERROR(__xludf.DUMMYFUNCTION("G7*F7*GOOGLEFINANCE(""NASDAQ:GOOG"",""PRICE"")"),148.83558718)</f>
        <v>148.8355872</v>
      </c>
      <c r="I7" s="7">
        <f t="shared" si="1"/>
        <v>0.1010602791</v>
      </c>
    </row>
    <row r="8">
      <c r="A8" s="3">
        <f>META!A8</f>
        <v>42381.66667</v>
      </c>
      <c r="B8" s="5">
        <f>B7*(1+I$3*META!C8+I$4*AMZN!C8+I$5*APPL!C8+I$6*NFLX!C8+I$7*GOOG!C8)</f>
        <v>972.5467538</v>
      </c>
    </row>
    <row r="9">
      <c r="A9" s="3">
        <f>META!A9</f>
        <v>42382.66667</v>
      </c>
      <c r="B9" s="5">
        <f>B8*(1+I$3*META!C9+I$4*AMZN!C9+I$5*APPL!C9+I$6*NFLX!C9+I$7*GOOG!C9)</f>
        <v>940.7785094</v>
      </c>
    </row>
    <row r="10">
      <c r="A10" s="3">
        <f>META!A10</f>
        <v>42383.66667</v>
      </c>
      <c r="B10" s="5">
        <f>B9*(1+I$3*META!C10+I$4*AMZN!C10+I$5*APPL!C10+I$6*NFLX!C10+I$7*GOOG!C10)</f>
        <v>956.1090874</v>
      </c>
    </row>
    <row r="11">
      <c r="A11" s="3">
        <f>META!A11</f>
        <v>42384.66667</v>
      </c>
      <c r="B11" s="5">
        <f>B10*(1+I$3*META!C11+I$4*AMZN!C11+I$5*APPL!C11+I$6*NFLX!C11+I$7*GOOG!C11)</f>
        <v>934.9504399</v>
      </c>
    </row>
    <row r="12">
      <c r="A12" s="3">
        <f>META!A12</f>
        <v>42388.66667</v>
      </c>
      <c r="B12" s="5">
        <f>B11*(1+I$3*META!C12+I$4*AMZN!C12+I$5*APPL!C12+I$6*NFLX!C12+I$7*GOOG!C12)</f>
        <v>936.9983197</v>
      </c>
    </row>
    <row r="13">
      <c r="A13" s="3">
        <f>META!A13</f>
        <v>42389.66667</v>
      </c>
      <c r="B13" s="5">
        <f>B12*(1+I$3*META!C13+I$4*AMZN!C13+I$5*APPL!C13+I$6*NFLX!C13+I$7*GOOG!C13)</f>
        <v>936.889137</v>
      </c>
    </row>
    <row r="14">
      <c r="A14" s="3">
        <f>META!A14</f>
        <v>42390.66667</v>
      </c>
      <c r="B14" s="5">
        <f>B13*(1+I$3*META!C14+I$4*AMZN!C14+I$5*APPL!C14+I$6*NFLX!C14+I$7*GOOG!C14)</f>
        <v>928.7377412</v>
      </c>
    </row>
    <row r="15">
      <c r="A15" s="3">
        <f>META!A15</f>
        <v>42391.66667</v>
      </c>
      <c r="B15" s="5">
        <f>B14*(1+I$3*META!C15+I$4*AMZN!C15+I$5*APPL!C15+I$6*NFLX!C15+I$7*GOOG!C15)</f>
        <v>960.752458</v>
      </c>
    </row>
    <row r="16">
      <c r="A16" s="3">
        <f>META!A16</f>
        <v>42394.66667</v>
      </c>
      <c r="B16" s="5">
        <f>B15*(1+I$3*META!C16+I$4*AMZN!C16+I$5*APPL!C16+I$6*NFLX!C16+I$7*GOOG!C16)</f>
        <v>947.2440883</v>
      </c>
    </row>
    <row r="17">
      <c r="A17" s="3">
        <f>META!A17</f>
        <v>42395.66667</v>
      </c>
      <c r="B17" s="5">
        <f>B16*(1+I$3*META!C17+I$4*AMZN!C17+I$5*APPL!C17+I$6*NFLX!C17+I$7*GOOG!C17)</f>
        <v>949.7622395</v>
      </c>
    </row>
    <row r="18">
      <c r="A18" s="3">
        <f>META!A18</f>
        <v>42396.66667</v>
      </c>
      <c r="B18" s="5">
        <f>B17*(1+I$3*META!C18+I$4*AMZN!C18+I$5*APPL!C18+I$6*NFLX!C18+I$7*GOOG!C18)</f>
        <v>901.8504785</v>
      </c>
    </row>
    <row r="19">
      <c r="A19" s="3">
        <f>META!A19</f>
        <v>42397.66667</v>
      </c>
      <c r="B19" s="5">
        <f>B18*(1+I$3*META!C19+I$4*AMZN!C19+I$5*APPL!C19+I$6*NFLX!C19+I$7*GOOG!C19)</f>
        <v>920.1186941</v>
      </c>
    </row>
    <row r="20">
      <c r="A20" s="3">
        <f>META!A20</f>
        <v>42398.66667</v>
      </c>
      <c r="B20" s="5">
        <f>B19*(1+I$3*META!C20+I$4*AMZN!C20+I$5*APPL!C20+I$6*NFLX!C20+I$7*GOOG!C20)</f>
        <v>932.6609476</v>
      </c>
    </row>
    <row r="21">
      <c r="A21" s="3">
        <f>META!A21</f>
        <v>42401.66667</v>
      </c>
      <c r="B21" s="5">
        <f>B20*(1+I$3*META!C21+I$4*AMZN!C21+I$5*APPL!C21+I$6*NFLX!C21+I$7*GOOG!C21)</f>
        <v>929.4336383</v>
      </c>
    </row>
    <row r="22">
      <c r="A22" s="3">
        <f>META!A22</f>
        <v>42402.66667</v>
      </c>
      <c r="B22" s="5">
        <f>B21*(1+I$3*META!C22+I$4*AMZN!C22+I$5*APPL!C22+I$6*NFLX!C22+I$7*GOOG!C22)</f>
        <v>912.5964779</v>
      </c>
    </row>
    <row r="23">
      <c r="A23" s="3">
        <f>META!A23</f>
        <v>42403.66667</v>
      </c>
      <c r="B23" s="5">
        <f>B22*(1+I$3*META!C23+I$4*AMZN!C23+I$5*APPL!C23+I$6*NFLX!C23+I$7*GOOG!C23)</f>
        <v>919.7167104</v>
      </c>
    </row>
    <row r="24">
      <c r="A24" s="3">
        <f>META!A24</f>
        <v>42404.66667</v>
      </c>
      <c r="B24" s="5">
        <f>B23*(1+I$3*META!C24+I$4*AMZN!C24+I$5*APPL!C24+I$6*NFLX!C24+I$7*GOOG!C24)</f>
        <v>919.7694787</v>
      </c>
    </row>
    <row r="25">
      <c r="A25" s="3">
        <f>META!A25</f>
        <v>42405.66667</v>
      </c>
      <c r="B25" s="5">
        <f>B24*(1+I$3*META!C25+I$4*AMZN!C25+I$5*APPL!C25+I$6*NFLX!C25+I$7*GOOG!C25)</f>
        <v>891.6685317</v>
      </c>
    </row>
    <row r="26">
      <c r="A26" s="3">
        <f>META!A26</f>
        <v>42408.66667</v>
      </c>
      <c r="B26" s="5">
        <f>B25*(1+I$3*META!C26+I$4*AMZN!C26+I$5*APPL!C26+I$6*NFLX!C26+I$7*GOOG!C26)</f>
        <v>894.5561265</v>
      </c>
    </row>
    <row r="27">
      <c r="A27" s="3">
        <f>META!A27</f>
        <v>42409.66667</v>
      </c>
      <c r="B27" s="5">
        <f>B26*(1+I$3*META!C27+I$4*AMZN!C27+I$5*APPL!C27+I$6*NFLX!C27+I$7*GOOG!C27)</f>
        <v>896.6093212</v>
      </c>
    </row>
    <row r="28">
      <c r="A28" s="3">
        <f>META!A28</f>
        <v>42410.66667</v>
      </c>
      <c r="B28" s="5">
        <f>B27*(1+I$3*META!C28+I$4*AMZN!C28+I$5*APPL!C28+I$6*NFLX!C28+I$7*GOOG!C28)</f>
        <v>896.29069</v>
      </c>
    </row>
    <row r="29">
      <c r="A29" s="3">
        <f>META!A29</f>
        <v>42411.66667</v>
      </c>
      <c r="B29" s="5">
        <f>B28*(1+I$3*META!C29+I$4*AMZN!C29+I$5*APPL!C29+I$6*NFLX!C29+I$7*GOOG!C29)</f>
        <v>892.7747902</v>
      </c>
    </row>
    <row r="30">
      <c r="A30" s="3">
        <f>META!A30</f>
        <v>42412.66667</v>
      </c>
      <c r="B30" s="5">
        <f>B29*(1+I$3*META!C30+I$4*AMZN!C30+I$5*APPL!C30+I$6*NFLX!C30+I$7*GOOG!C30)</f>
        <v>895.8152802</v>
      </c>
    </row>
    <row r="31">
      <c r="A31" s="3">
        <f>META!A31</f>
        <v>42416.66667</v>
      </c>
      <c r="B31" s="5">
        <f>B30*(1+I$3*META!C31+I$4*AMZN!C31+I$5*APPL!C31+I$6*NFLX!C31+I$7*GOOG!C31)</f>
        <v>914.0489024</v>
      </c>
    </row>
    <row r="32">
      <c r="A32" s="3">
        <f>META!A32</f>
        <v>42417.66667</v>
      </c>
      <c r="B32" s="5">
        <f>B31*(1+I$3*META!C32+I$4*AMZN!C32+I$5*APPL!C32+I$6*NFLX!C32+I$7*GOOG!C32)</f>
        <v>931.1493346</v>
      </c>
    </row>
    <row r="33">
      <c r="A33" s="3">
        <f>META!A33</f>
        <v>42418.66667</v>
      </c>
      <c r="B33" s="5">
        <f>B32*(1+I$3*META!C33+I$4*AMZN!C33+I$5*APPL!C33+I$6*NFLX!C33+I$7*GOOG!C33)</f>
        <v>914.4506554</v>
      </c>
    </row>
    <row r="34">
      <c r="A34" s="3">
        <f>META!A34</f>
        <v>42419.66667</v>
      </c>
      <c r="B34" s="5">
        <f>B33*(1+I$3*META!C34+I$4*AMZN!C34+I$5*APPL!C34+I$6*NFLX!C34+I$7*GOOG!C34)</f>
        <v>913.3207252</v>
      </c>
    </row>
    <row r="35">
      <c r="A35" s="3">
        <f>META!A35</f>
        <v>42422.66667</v>
      </c>
      <c r="B35" s="5">
        <f>B34*(1+I$3*META!C35+I$4*AMZN!C35+I$5*APPL!C35+I$6*NFLX!C35+I$7*GOOG!C35)</f>
        <v>924.6161016</v>
      </c>
    </row>
    <row r="36">
      <c r="A36" s="3">
        <f>META!A36</f>
        <v>42423.66667</v>
      </c>
      <c r="B36" s="5">
        <f>B35*(1+I$3*META!C36+I$4*AMZN!C36+I$5*APPL!C36+I$6*NFLX!C36+I$7*GOOG!C36)</f>
        <v>907.6346027</v>
      </c>
    </row>
    <row r="37">
      <c r="A37" s="3">
        <f>META!A37</f>
        <v>42424.66667</v>
      </c>
      <c r="B37" s="5">
        <f>B36*(1+I$3*META!C37+I$4*AMZN!C37+I$5*APPL!C37+I$6*NFLX!C37+I$7*GOOG!C37)</f>
        <v>919.1463711</v>
      </c>
    </row>
    <row r="38">
      <c r="A38" s="3">
        <f>META!A38</f>
        <v>42425.66667</v>
      </c>
      <c r="B38" s="5">
        <f>B37*(1+I$3*META!C38+I$4*AMZN!C38+I$5*APPL!C38+I$6*NFLX!C38+I$7*GOOG!C38)</f>
        <v>926.4316516</v>
      </c>
    </row>
    <row r="39">
      <c r="A39" s="3">
        <f>META!A39</f>
        <v>42426.66667</v>
      </c>
      <c r="B39" s="5">
        <f>B38*(1+I$3*META!C39+I$4*AMZN!C39+I$5*APPL!C39+I$6*NFLX!C39+I$7*GOOG!C39)</f>
        <v>927.56696</v>
      </c>
    </row>
    <row r="40">
      <c r="A40" s="3">
        <f>META!A40</f>
        <v>42429.66667</v>
      </c>
      <c r="B40" s="5">
        <f>B39*(1+I$3*META!C40+I$4*AMZN!C40+I$5*APPL!C40+I$6*NFLX!C40+I$7*GOOG!C40)</f>
        <v>924.0683243</v>
      </c>
    </row>
    <row r="41">
      <c r="A41" s="3">
        <f>META!A41</f>
        <v>42430.66667</v>
      </c>
      <c r="B41" s="5">
        <f>B40*(1+I$3*META!C41+I$4*AMZN!C41+I$5*APPL!C41+I$6*NFLX!C41+I$7*GOOG!C41)</f>
        <v>955.3616017</v>
      </c>
    </row>
    <row r="42">
      <c r="A42" s="3">
        <f>META!A42</f>
        <v>42431.66667</v>
      </c>
      <c r="B42" s="5">
        <f>B41*(1+I$3*META!C42+I$4*AMZN!C42+I$5*APPL!C42+I$6*NFLX!C42+I$7*GOOG!C42)</f>
        <v>956.1950193</v>
      </c>
    </row>
    <row r="43">
      <c r="A43" s="3">
        <f>META!A43</f>
        <v>42432.66667</v>
      </c>
      <c r="B43" s="5">
        <f>B42*(1+I$3*META!C43+I$4*AMZN!C43+I$5*APPL!C43+I$6*NFLX!C43+I$7*GOOG!C43)</f>
        <v>960.4185193</v>
      </c>
    </row>
    <row r="44">
      <c r="A44" s="3">
        <f>META!A44</f>
        <v>42433.66667</v>
      </c>
      <c r="B44" s="5">
        <f>B43*(1+I$3*META!C44+I$4*AMZN!C44+I$5*APPL!C44+I$6*NFLX!C44+I$7*GOOG!C44)</f>
        <v>972.047395</v>
      </c>
    </row>
    <row r="45">
      <c r="A45" s="3">
        <f>META!A45</f>
        <v>42436.66667</v>
      </c>
      <c r="B45" s="5">
        <f>B44*(1+I$3*META!C45+I$4*AMZN!C45+I$5*APPL!C45+I$6*NFLX!C45+I$7*GOOG!C45)</f>
        <v>956.5086607</v>
      </c>
    </row>
    <row r="46">
      <c r="A46" s="3">
        <f>META!A46</f>
        <v>42437.66667</v>
      </c>
      <c r="B46" s="5">
        <f>B45*(1+I$3*META!C46+I$4*AMZN!C46+I$5*APPL!C46+I$6*NFLX!C46+I$7*GOOG!C46)</f>
        <v>952.3148228</v>
      </c>
    </row>
    <row r="47">
      <c r="A47" s="3">
        <f>META!A47</f>
        <v>42438.66667</v>
      </c>
      <c r="B47" s="5">
        <f>B46*(1+I$3*META!C47+I$4*AMZN!C47+I$5*APPL!C47+I$6*NFLX!C47+I$7*GOOG!C47)</f>
        <v>955.1929534</v>
      </c>
    </row>
    <row r="48">
      <c r="A48" s="3">
        <f>META!A48</f>
        <v>42439.66667</v>
      </c>
      <c r="B48" s="5">
        <f>B47*(1+I$3*META!C48+I$4*AMZN!C48+I$5*APPL!C48+I$6*NFLX!C48+I$7*GOOG!C48)</f>
        <v>954.6162913</v>
      </c>
    </row>
    <row r="49">
      <c r="A49" s="3">
        <f>META!A49</f>
        <v>42440.66667</v>
      </c>
      <c r="B49" s="5">
        <f>B48*(1+I$3*META!C49+I$4*AMZN!C49+I$5*APPL!C49+I$6*NFLX!C49+I$7*GOOG!C49)</f>
        <v>963.3862558</v>
      </c>
    </row>
    <row r="50">
      <c r="A50" s="3">
        <f>META!A50</f>
        <v>42443.66667</v>
      </c>
      <c r="B50" s="5">
        <f>B49*(1+I$3*META!C50+I$4*AMZN!C50+I$5*APPL!C50+I$6*NFLX!C50+I$7*GOOG!C50)</f>
        <v>965.8952356</v>
      </c>
    </row>
    <row r="51">
      <c r="A51" s="3">
        <f>META!A51</f>
        <v>42444.66667</v>
      </c>
      <c r="B51" s="5">
        <f>B50*(1+I$3*META!C51+I$4*AMZN!C51+I$5*APPL!C51+I$6*NFLX!C51+I$7*GOOG!C51)</f>
        <v>978.1784548</v>
      </c>
    </row>
    <row r="52">
      <c r="A52" s="3">
        <f>META!A52</f>
        <v>42445.66667</v>
      </c>
      <c r="B52" s="5">
        <f>B51*(1+I$3*META!C52+I$4*AMZN!C52+I$5*APPL!C52+I$6*NFLX!C52+I$7*GOOG!C52)</f>
        <v>987.7764615</v>
      </c>
    </row>
    <row r="53">
      <c r="A53" s="3">
        <f>META!A53</f>
        <v>42446.66667</v>
      </c>
      <c r="B53" s="5">
        <f>B52*(1+I$3*META!C53+I$4*AMZN!C53+I$5*APPL!C53+I$6*NFLX!C53+I$7*GOOG!C53)</f>
        <v>985.0288873</v>
      </c>
    </row>
    <row r="54">
      <c r="A54" s="3">
        <f>META!A54</f>
        <v>42447.66667</v>
      </c>
      <c r="B54" s="5">
        <f>B53*(1+I$3*META!C54+I$4*AMZN!C54+I$5*APPL!C54+I$6*NFLX!C54+I$7*GOOG!C54)</f>
        <v>986.5375752</v>
      </c>
    </row>
    <row r="55">
      <c r="A55" s="3">
        <f>META!A55</f>
        <v>42450.66667</v>
      </c>
      <c r="B55" s="5">
        <f>B54*(1+I$3*META!C55+I$4*AMZN!C55+I$5*APPL!C55+I$6*NFLX!C55+I$7*GOOG!C55)</f>
        <v>986.8770168</v>
      </c>
    </row>
    <row r="56">
      <c r="A56" s="3">
        <f>META!A56</f>
        <v>42451.66667</v>
      </c>
      <c r="B56" s="5">
        <f>B55*(1+I$3*META!C56+I$4*AMZN!C56+I$5*APPL!C56+I$6*NFLX!C56+I$7*GOOG!C56)</f>
        <v>990.9670961</v>
      </c>
    </row>
    <row r="57">
      <c r="A57" s="3">
        <f>META!A57</f>
        <v>42452.66667</v>
      </c>
      <c r="B57" s="5">
        <f>B56*(1+I$3*META!C57+I$4*AMZN!C57+I$5*APPL!C57+I$6*NFLX!C57+I$7*GOOG!C57)</f>
        <v>988.5517898</v>
      </c>
    </row>
    <row r="58">
      <c r="A58" s="3">
        <f>META!A58</f>
        <v>42453.66667</v>
      </c>
      <c r="B58" s="5">
        <f>B57*(1+I$3*META!C58+I$4*AMZN!C58+I$5*APPL!C58+I$6*NFLX!C58+I$7*GOOG!C58)</f>
        <v>986.5374897</v>
      </c>
    </row>
    <row r="59">
      <c r="A59" s="3">
        <f>META!A59</f>
        <v>42457.66667</v>
      </c>
      <c r="B59" s="5">
        <f>B58*(1+I$3*META!C59+I$4*AMZN!C59+I$5*APPL!C59+I$6*NFLX!C59+I$7*GOOG!C59)</f>
        <v>986.8519101</v>
      </c>
    </row>
    <row r="60">
      <c r="A60" s="3">
        <f>META!A60</f>
        <v>42458.66667</v>
      </c>
      <c r="B60" s="5">
        <f>B59*(1+I$3*META!C60+I$4*AMZN!C60+I$5*APPL!C60+I$6*NFLX!C60+I$7*GOOG!C60)</f>
        <v>1006.810411</v>
      </c>
    </row>
    <row r="61">
      <c r="A61" s="3">
        <f>META!A61</f>
        <v>42459.66667</v>
      </c>
      <c r="B61" s="5">
        <f>B60*(1+I$3*META!C61+I$4*AMZN!C61+I$5*APPL!C61+I$6*NFLX!C61+I$7*GOOG!C61)</f>
        <v>1015.221419</v>
      </c>
    </row>
    <row r="62">
      <c r="A62" s="3">
        <f>META!A62</f>
        <v>42460.66667</v>
      </c>
      <c r="B62" s="5">
        <f>B61*(1+I$3*META!C62+I$4*AMZN!C62+I$5*APPL!C62+I$6*NFLX!C62+I$7*GOOG!C62)</f>
        <v>1011.260899</v>
      </c>
    </row>
    <row r="63">
      <c r="A63" s="3">
        <f>META!A63</f>
        <v>42461.66667</v>
      </c>
      <c r="B63" s="5">
        <f>B62*(1+I$3*META!C63+I$4*AMZN!C63+I$5*APPL!C63+I$6*NFLX!C63+I$7*GOOG!C63)</f>
        <v>1022.227383</v>
      </c>
    </row>
    <row r="64">
      <c r="A64" s="3">
        <f>META!A64</f>
        <v>42464.66667</v>
      </c>
      <c r="B64" s="5">
        <f>B63*(1+I$3*META!C64+I$4*AMZN!C64+I$5*APPL!C64+I$6*NFLX!C64+I$7*GOOG!C64)</f>
        <v>1024.791661</v>
      </c>
    </row>
    <row r="65">
      <c r="A65" s="3">
        <f>META!A65</f>
        <v>42465.66667</v>
      </c>
      <c r="B65" s="5">
        <f>B64*(1+I$3*META!C65+I$4*AMZN!C65+I$5*APPL!C65+I$6*NFLX!C65+I$7*GOOG!C65)</f>
        <v>1017.10241</v>
      </c>
    </row>
    <row r="66">
      <c r="A66" s="3">
        <f>META!A66</f>
        <v>42466.66667</v>
      </c>
      <c r="B66" s="5">
        <f>B65*(1+I$3*META!C66+I$4*AMZN!C66+I$5*APPL!C66+I$6*NFLX!C66+I$7*GOOG!C66)</f>
        <v>1026.053299</v>
      </c>
    </row>
    <row r="67">
      <c r="A67" s="3">
        <f>META!A67</f>
        <v>42467.66667</v>
      </c>
      <c r="B67" s="5">
        <f>B66*(1+I$3*META!C67+I$4*AMZN!C67+I$5*APPL!C67+I$6*NFLX!C67+I$7*GOOG!C67)</f>
        <v>1010.867157</v>
      </c>
    </row>
    <row r="68">
      <c r="A68" s="3">
        <f>META!A68</f>
        <v>42468.66667</v>
      </c>
      <c r="B68" s="5">
        <f>B67*(1+I$3*META!C68+I$4*AMZN!C68+I$5*APPL!C68+I$6*NFLX!C68+I$7*GOOG!C68)</f>
        <v>1009.929023</v>
      </c>
    </row>
    <row r="69">
      <c r="A69" s="3">
        <f>META!A69</f>
        <v>42471.66667</v>
      </c>
      <c r="B69" s="5">
        <f>B68*(1+I$3*META!C69+I$4*AMZN!C69+I$5*APPL!C69+I$6*NFLX!C69+I$7*GOOG!C69)</f>
        <v>1010.149044</v>
      </c>
    </row>
    <row r="70">
      <c r="A70" s="3">
        <f>META!A70</f>
        <v>42472.66667</v>
      </c>
      <c r="B70" s="5">
        <f>B69*(1+I$3*META!C70+I$4*AMZN!C70+I$5*APPL!C70+I$6*NFLX!C70+I$7*GOOG!C70)</f>
        <v>1024.399183</v>
      </c>
    </row>
    <row r="71">
      <c r="A71" s="3">
        <f>META!A71</f>
        <v>42473.66667</v>
      </c>
      <c r="B71" s="5">
        <f>B70*(1+I$3*META!C71+I$4*AMZN!C71+I$5*APPL!C71+I$6*NFLX!C71+I$7*GOOG!C71)</f>
        <v>1037.810241</v>
      </c>
    </row>
    <row r="72">
      <c r="A72" s="3">
        <f>META!A72</f>
        <v>42474.66667</v>
      </c>
      <c r="B72" s="5">
        <f>B71*(1+I$3*META!C72+I$4*AMZN!C72+I$5*APPL!C72+I$6*NFLX!C72+I$7*GOOG!C72)</f>
        <v>1040.048214</v>
      </c>
    </row>
    <row r="73">
      <c r="A73" s="3">
        <f>META!A73</f>
        <v>42475.66667</v>
      </c>
      <c r="B73" s="5">
        <f>B72*(1+I$3*META!C73+I$4*AMZN!C73+I$5*APPL!C73+I$6*NFLX!C73+I$7*GOOG!C73)</f>
        <v>1028.643728</v>
      </c>
    </row>
    <row r="74">
      <c r="A74" s="3">
        <f>META!A74</f>
        <v>42478.66667</v>
      </c>
      <c r="B74" s="5">
        <f>B73*(1+I$3*META!C74+I$4*AMZN!C74+I$5*APPL!C74+I$6*NFLX!C74+I$7*GOOG!C74)</f>
        <v>1013.274862</v>
      </c>
    </row>
    <row r="75">
      <c r="A75" s="3">
        <f>META!A75</f>
        <v>42479.66667</v>
      </c>
      <c r="B75" s="5">
        <f>B74*(1+I$3*META!C75+I$4*AMZN!C75+I$5*APPL!C75+I$6*NFLX!C75+I$7*GOOG!C75)</f>
        <v>994.0697865</v>
      </c>
    </row>
    <row r="76">
      <c r="A76" s="3">
        <f>META!A76</f>
        <v>42480.66667</v>
      </c>
      <c r="B76" s="5">
        <f>B75*(1+I$3*META!C76+I$4*AMZN!C76+I$5*APPL!C76+I$6*NFLX!C76+I$7*GOOG!C76)</f>
        <v>998.5444776</v>
      </c>
    </row>
    <row r="77">
      <c r="A77" s="3">
        <f>META!A77</f>
        <v>42481.66667</v>
      </c>
      <c r="B77" s="5">
        <f>B76*(1+I$3*META!C77+I$4*AMZN!C77+I$5*APPL!C77+I$6*NFLX!C77+I$7*GOOG!C77)</f>
        <v>990.2074378</v>
      </c>
    </row>
    <row r="78">
      <c r="A78" s="3">
        <f>META!A78</f>
        <v>42482.66667</v>
      </c>
      <c r="B78" s="5">
        <f>B77*(1+I$3*META!C78+I$4*AMZN!C78+I$5*APPL!C78+I$6*NFLX!C78+I$7*GOOG!C78)</f>
        <v>987.193123</v>
      </c>
    </row>
    <row r="79">
      <c r="A79" s="3">
        <f>META!A79</f>
        <v>42485.66667</v>
      </c>
      <c r="B79" s="5">
        <f>B78*(1+I$3*META!C79+I$4*AMZN!C79+I$5*APPL!C79+I$6*NFLX!C79+I$7*GOOG!C79)</f>
        <v>981.7093311</v>
      </c>
    </row>
    <row r="80">
      <c r="A80" s="3">
        <f>META!A80</f>
        <v>42486.66667</v>
      </c>
      <c r="B80" s="5">
        <f>B79*(1+I$3*META!C80+I$4*AMZN!C80+I$5*APPL!C80+I$6*NFLX!C80+I$7*GOOG!C80)</f>
        <v>974.7364131</v>
      </c>
    </row>
    <row r="81">
      <c r="A81" s="3">
        <f>META!A81</f>
        <v>42487.66667</v>
      </c>
      <c r="B81" s="5">
        <f>B80*(1+I$3*META!C81+I$4*AMZN!C81+I$5*APPL!C81+I$6*NFLX!C81+I$7*GOOG!C81)</f>
        <v>935.2954891</v>
      </c>
    </row>
    <row r="82">
      <c r="A82" s="3">
        <f>META!A82</f>
        <v>42488.66667</v>
      </c>
      <c r="B82" s="5">
        <f>B81*(1+I$3*META!C82+I$4*AMZN!C82+I$5*APPL!C82+I$6*NFLX!C82+I$7*GOOG!C82)</f>
        <v>919.7536209</v>
      </c>
    </row>
    <row r="83">
      <c r="A83" s="3">
        <f>META!A83</f>
        <v>42489.66667</v>
      </c>
      <c r="B83" s="5">
        <f>B82*(1+I$3*META!C83+I$4*AMZN!C83+I$5*APPL!C83+I$6*NFLX!C83+I$7*GOOG!C83)</f>
        <v>919.9203896</v>
      </c>
    </row>
    <row r="84">
      <c r="A84" s="3">
        <f>META!A84</f>
        <v>42492.66667</v>
      </c>
      <c r="B84" s="5">
        <f>B83*(1+I$3*META!C84+I$4*AMZN!C84+I$5*APPL!C84+I$6*NFLX!C84+I$7*GOOG!C84)</f>
        <v>925.4518362</v>
      </c>
    </row>
    <row r="85">
      <c r="A85" s="3">
        <f>META!A85</f>
        <v>42493.66667</v>
      </c>
      <c r="B85" s="5">
        <f>B84*(1+I$3*META!C85+I$4*AMZN!C85+I$5*APPL!C85+I$6*NFLX!C85+I$7*GOOG!C85)</f>
        <v>931.3066822</v>
      </c>
    </row>
    <row r="86">
      <c r="A86" s="3">
        <f>META!A86</f>
        <v>42494.66667</v>
      </c>
      <c r="B86" s="5">
        <f>B85*(1+I$3*META!C86+I$4*AMZN!C86+I$5*APPL!C86+I$6*NFLX!C86+I$7*GOOG!C86)</f>
        <v>924.8216515</v>
      </c>
    </row>
    <row r="87">
      <c r="A87" s="3">
        <f>META!A87</f>
        <v>42495.66667</v>
      </c>
      <c r="B87" s="5">
        <f>B86*(1+I$3*META!C87+I$4*AMZN!C87+I$5*APPL!C87+I$6*NFLX!C87+I$7*GOOG!C87)</f>
        <v>916.2223136</v>
      </c>
    </row>
    <row r="88">
      <c r="A88" s="3">
        <f>META!A88</f>
        <v>42496.66667</v>
      </c>
      <c r="B88" s="5">
        <f>B87*(1+I$3*META!C88+I$4*AMZN!C88+I$5*APPL!C88+I$6*NFLX!C88+I$7*GOOG!C88)</f>
        <v>916.9532979</v>
      </c>
    </row>
    <row r="89">
      <c r="A89" s="3">
        <f>META!A89</f>
        <v>42499.66667</v>
      </c>
      <c r="B89" s="5">
        <f>B88*(1+I$3*META!C89+I$4*AMZN!C89+I$5*APPL!C89+I$6*NFLX!C89+I$7*GOOG!C89)</f>
        <v>917.6719302</v>
      </c>
    </row>
    <row r="90">
      <c r="A90" s="3">
        <f>META!A90</f>
        <v>42500.66667</v>
      </c>
      <c r="B90" s="5">
        <f>B89*(1+I$3*META!C90+I$4*AMZN!C90+I$5*APPL!C90+I$6*NFLX!C90+I$7*GOOG!C90)</f>
        <v>926.9672443</v>
      </c>
    </row>
    <row r="91">
      <c r="A91" s="3">
        <f>META!A91</f>
        <v>42501.66667</v>
      </c>
      <c r="B91" s="5">
        <f>B90*(1+I$3*META!C91+I$4*AMZN!C91+I$5*APPL!C91+I$6*NFLX!C91+I$7*GOOG!C91)</f>
        <v>919.2497092</v>
      </c>
    </row>
    <row r="92">
      <c r="A92" s="3">
        <f>META!A92</f>
        <v>42502.66667</v>
      </c>
      <c r="B92" s="5">
        <f>B91*(1+I$3*META!C92+I$4*AMZN!C92+I$5*APPL!C92+I$6*NFLX!C92+I$7*GOOG!C92)</f>
        <v>904.7796084</v>
      </c>
    </row>
    <row r="93">
      <c r="A93" s="3">
        <f>META!A93</f>
        <v>42503.66667</v>
      </c>
      <c r="B93" s="5">
        <f>B92*(1+I$3*META!C93+I$4*AMZN!C93+I$5*APPL!C93+I$6*NFLX!C93+I$7*GOOG!C93)</f>
        <v>904.8321289</v>
      </c>
    </row>
    <row r="94">
      <c r="A94" s="3">
        <f>META!A94</f>
        <v>42506.66667</v>
      </c>
      <c r="B94" s="5">
        <f>B93*(1+I$3*META!C94+I$4*AMZN!C94+I$5*APPL!C94+I$6*NFLX!C94+I$7*GOOG!C94)</f>
        <v>925.9985741</v>
      </c>
    </row>
    <row r="95">
      <c r="A95" s="3">
        <f>META!A95</f>
        <v>42507.66667</v>
      </c>
      <c r="B95" s="5">
        <f>B94*(1+I$3*META!C95+I$4*AMZN!C95+I$5*APPL!C95+I$6*NFLX!C95+I$7*GOOG!C95)</f>
        <v>920.8662429</v>
      </c>
    </row>
    <row r="96">
      <c r="A96" s="3">
        <f>META!A96</f>
        <v>42508.66667</v>
      </c>
      <c r="B96" s="5">
        <f>B95*(1+I$3*META!C96+I$4*AMZN!C96+I$5*APPL!C96+I$6*NFLX!C96+I$7*GOOG!C96)</f>
        <v>929.5746496</v>
      </c>
    </row>
    <row r="97">
      <c r="A97" s="3">
        <f>META!A97</f>
        <v>42509.66667</v>
      </c>
      <c r="B97" s="5">
        <f>B96*(1+I$3*META!C97+I$4*AMZN!C97+I$5*APPL!C97+I$6*NFLX!C97+I$7*GOOG!C97)</f>
        <v>926.2579789</v>
      </c>
    </row>
    <row r="98">
      <c r="A98" s="3">
        <f>META!A98</f>
        <v>42510.66667</v>
      </c>
      <c r="B98" s="5">
        <f>B97*(1+I$3*META!C98+I$4*AMZN!C98+I$5*APPL!C98+I$6*NFLX!C98+I$7*GOOG!C98)</f>
        <v>936.1543695</v>
      </c>
    </row>
    <row r="99">
      <c r="A99" s="3">
        <f>META!A99</f>
        <v>42513.66667</v>
      </c>
      <c r="B99" s="5">
        <f>B98*(1+I$3*META!C99+I$4*AMZN!C99+I$5*APPL!C99+I$6*NFLX!C99+I$7*GOOG!C99)</f>
        <v>944.5591936</v>
      </c>
    </row>
    <row r="100">
      <c r="A100" s="3">
        <f>META!A100</f>
        <v>42514.66667</v>
      </c>
      <c r="B100" s="5">
        <f>B99*(1+I$3*META!C100+I$4*AMZN!C100+I$5*APPL!C100+I$6*NFLX!C100+I$7*GOOG!C100)</f>
        <v>958.0109418</v>
      </c>
    </row>
    <row r="101">
      <c r="A101" s="3">
        <f>META!A101</f>
        <v>42515.66667</v>
      </c>
      <c r="B101" s="5">
        <f>B100*(1+I$3*META!C101+I$4*AMZN!C101+I$5*APPL!C101+I$6*NFLX!C101+I$7*GOOG!C101)</f>
        <v>971.2070483</v>
      </c>
    </row>
    <row r="102">
      <c r="A102" s="3">
        <f>META!A102</f>
        <v>42516.66667</v>
      </c>
      <c r="B102" s="5">
        <f>B101*(1+I$3*META!C102+I$4*AMZN!C102+I$5*APPL!C102+I$6*NFLX!C102+I$7*GOOG!C102)</f>
        <v>979.9326861</v>
      </c>
    </row>
    <row r="103">
      <c r="A103" s="3">
        <f>META!A103</f>
        <v>42517.66667</v>
      </c>
      <c r="B103" s="5">
        <f>B102*(1+I$3*META!C103+I$4*AMZN!C103+I$5*APPL!C103+I$6*NFLX!C103+I$7*GOOG!C103)</f>
        <v>979.8629582</v>
      </c>
    </row>
    <row r="104">
      <c r="A104" s="3">
        <f>META!A104</f>
        <v>42521.66667</v>
      </c>
      <c r="B104" s="5">
        <f>B103*(1+I$3*META!C104+I$4*AMZN!C104+I$5*APPL!C104+I$6*NFLX!C104+I$7*GOOG!C104)</f>
        <v>977.2575743</v>
      </c>
    </row>
    <row r="105">
      <c r="A105" s="3">
        <f>META!A105</f>
        <v>42522.66667</v>
      </c>
      <c r="B105" s="5">
        <f>B104*(1+I$3*META!C105+I$4*AMZN!C105+I$5*APPL!C105+I$6*NFLX!C105+I$7*GOOG!C105)</f>
        <v>967.414217</v>
      </c>
    </row>
    <row r="106">
      <c r="A106" s="3">
        <f>META!A106</f>
        <v>42523.66667</v>
      </c>
      <c r="B106" s="5">
        <f>B105*(1+I$3*META!C106+I$4*AMZN!C106+I$5*APPL!C106+I$6*NFLX!C106+I$7*GOOG!C106)</f>
        <v>963.7174446</v>
      </c>
    </row>
    <row r="107">
      <c r="A107" s="3">
        <f>META!A107</f>
        <v>42524.66667</v>
      </c>
      <c r="B107" s="5">
        <f>B106*(1+I$3*META!C107+I$4*AMZN!C107+I$5*APPL!C107+I$6*NFLX!C107+I$7*GOOG!C107)</f>
        <v>962.6333044</v>
      </c>
    </row>
    <row r="108">
      <c r="A108" s="3">
        <f>META!A108</f>
        <v>42527.66667</v>
      </c>
      <c r="B108" s="5">
        <f>B107*(1+I$3*META!C108+I$4*AMZN!C108+I$5*APPL!C108+I$6*NFLX!C108+I$7*GOOG!C108)</f>
        <v>968.4129859</v>
      </c>
    </row>
    <row r="109">
      <c r="A109" s="3">
        <f>META!A109</f>
        <v>42528.66667</v>
      </c>
      <c r="B109" s="5">
        <f>B108*(1+I$3*META!C109+I$4*AMZN!C109+I$5*APPL!C109+I$6*NFLX!C109+I$7*GOOG!C109)</f>
        <v>969.0936621</v>
      </c>
    </row>
    <row r="110">
      <c r="A110" s="3">
        <f>META!A110</f>
        <v>42529.66667</v>
      </c>
      <c r="B110" s="5">
        <f>B109*(1+I$3*META!C110+I$4*AMZN!C110+I$5*APPL!C110+I$6*NFLX!C110+I$7*GOOG!C110)</f>
        <v>967.0123643</v>
      </c>
    </row>
    <row r="111">
      <c r="A111" s="3">
        <f>META!A111</f>
        <v>42530.66667</v>
      </c>
      <c r="B111" s="5">
        <f>B110*(1+I$3*META!C111+I$4*AMZN!C111+I$5*APPL!C111+I$6*NFLX!C111+I$7*GOOG!C111)</f>
        <v>970.381148</v>
      </c>
    </row>
    <row r="112">
      <c r="A112" s="3">
        <f>META!A112</f>
        <v>42531.66667</v>
      </c>
      <c r="B112" s="5">
        <f>B111*(1+I$3*META!C112+I$4*AMZN!C112+I$5*APPL!C112+I$6*NFLX!C112+I$7*GOOG!C112)</f>
        <v>960.1373112</v>
      </c>
    </row>
    <row r="113">
      <c r="A113" s="3">
        <f>META!A113</f>
        <v>42534.66667</v>
      </c>
      <c r="B113" s="5">
        <f>B112*(1+I$3*META!C113+I$4*AMZN!C113+I$5*APPL!C113+I$6*NFLX!C113+I$7*GOOG!C113)</f>
        <v>950.1549962</v>
      </c>
    </row>
    <row r="114">
      <c r="A114" s="3">
        <f>META!A114</f>
        <v>42535.66667</v>
      </c>
      <c r="B114" s="5">
        <f>B113*(1+I$3*META!C114+I$4*AMZN!C114+I$5*APPL!C114+I$6*NFLX!C114+I$7*GOOG!C114)</f>
        <v>952.0286839</v>
      </c>
    </row>
    <row r="115">
      <c r="A115" s="3">
        <f>META!A115</f>
        <v>42536.66667</v>
      </c>
      <c r="B115" s="5">
        <f>B114*(1+I$3*META!C115+I$4*AMZN!C115+I$5*APPL!C115+I$6*NFLX!C115+I$7*GOOG!C115)</f>
        <v>949.5854698</v>
      </c>
    </row>
    <row r="116">
      <c r="A116" s="3">
        <f>META!A116</f>
        <v>42537.66667</v>
      </c>
      <c r="B116" s="5">
        <f>B115*(1+I$3*META!C116+I$4*AMZN!C116+I$5*APPL!C116+I$6*NFLX!C116+I$7*GOOG!C116)</f>
        <v>953.4718888</v>
      </c>
    </row>
    <row r="117">
      <c r="A117" s="3">
        <f>META!A117</f>
        <v>42538.66667</v>
      </c>
      <c r="B117" s="5">
        <f>B116*(1+I$3*META!C117+I$4*AMZN!C117+I$5*APPL!C117+I$6*NFLX!C117+I$7*GOOG!C117)</f>
        <v>937.3527527</v>
      </c>
    </row>
    <row r="118">
      <c r="A118" s="3">
        <f>META!A118</f>
        <v>42541.66667</v>
      </c>
      <c r="B118" s="5">
        <f>B117*(1+I$3*META!C118+I$4*AMZN!C118+I$5*APPL!C118+I$6*NFLX!C118+I$7*GOOG!C118)</f>
        <v>936.4867402</v>
      </c>
    </row>
    <row r="119">
      <c r="A119" s="3">
        <f>META!A119</f>
        <v>42542.66667</v>
      </c>
      <c r="B119" s="5">
        <f>B118*(1+I$3*META!C119+I$4*AMZN!C119+I$5*APPL!C119+I$6*NFLX!C119+I$7*GOOG!C119)</f>
        <v>938.9107054</v>
      </c>
    </row>
    <row r="120">
      <c r="A120" s="3">
        <f>META!A120</f>
        <v>42543.66667</v>
      </c>
      <c r="B120" s="5">
        <f>B119*(1+I$3*META!C120+I$4*AMZN!C120+I$5*APPL!C120+I$6*NFLX!C120+I$7*GOOG!C120)</f>
        <v>934.9783198</v>
      </c>
    </row>
    <row r="121">
      <c r="A121" s="3">
        <f>META!A121</f>
        <v>42544.66667</v>
      </c>
      <c r="B121" s="5">
        <f>B120*(1+I$3*META!C121+I$4*AMZN!C121+I$5*APPL!C121+I$6*NFLX!C121+I$7*GOOG!C121)</f>
        <v>941.761286</v>
      </c>
    </row>
    <row r="122">
      <c r="A122" s="3">
        <f>META!A122</f>
        <v>42545.66667</v>
      </c>
      <c r="B122" s="5">
        <f>B121*(1+I$3*META!C122+I$4*AMZN!C122+I$5*APPL!C122+I$6*NFLX!C122+I$7*GOOG!C122)</f>
        <v>918.4673809</v>
      </c>
    </row>
    <row r="123">
      <c r="A123" s="3">
        <f>META!A123</f>
        <v>42548.66667</v>
      </c>
      <c r="B123" s="5">
        <f>B122*(1+I$3*META!C123+I$4*AMZN!C123+I$5*APPL!C123+I$6*NFLX!C123+I$7*GOOG!C123)</f>
        <v>905.1533364</v>
      </c>
    </row>
    <row r="124">
      <c r="A124" s="3">
        <f>META!A124</f>
        <v>42549.66667</v>
      </c>
      <c r="B124" s="5">
        <f>B123*(1+I$3*META!C124+I$4*AMZN!C124+I$5*APPL!C124+I$6*NFLX!C124+I$7*GOOG!C124)</f>
        <v>920.3289482</v>
      </c>
    </row>
    <row r="125">
      <c r="A125" s="3">
        <f>META!A125</f>
        <v>42550.66667</v>
      </c>
      <c r="B125" s="5">
        <f>B124*(1+I$3*META!C125+I$4*AMZN!C125+I$5*APPL!C125+I$6*NFLX!C125+I$7*GOOG!C125)</f>
        <v>929.6663712</v>
      </c>
    </row>
    <row r="126">
      <c r="A126" s="3">
        <f>META!A126</f>
        <v>42551.66667</v>
      </c>
      <c r="B126" s="5">
        <f>B125*(1+I$3*META!C126+I$4*AMZN!C126+I$5*APPL!C126+I$6*NFLX!C126+I$7*GOOG!C126)</f>
        <v>937.2861899</v>
      </c>
    </row>
    <row r="127">
      <c r="A127" s="3">
        <f>META!A127</f>
        <v>42552.66667</v>
      </c>
      <c r="B127" s="5">
        <f>B126*(1+I$3*META!C127+I$4*AMZN!C127+I$5*APPL!C127+I$6*NFLX!C127+I$7*GOOG!C127)</f>
        <v>945.471322</v>
      </c>
    </row>
    <row r="128">
      <c r="A128" s="3">
        <f>META!A128</f>
        <v>42556.66667</v>
      </c>
      <c r="B128" s="5">
        <f>B127*(1+I$3*META!C128+I$4*AMZN!C128+I$5*APPL!C128+I$6*NFLX!C128+I$7*GOOG!C128)</f>
        <v>941.7606681</v>
      </c>
    </row>
    <row r="129">
      <c r="A129" s="3">
        <f>META!A129</f>
        <v>42557.66667</v>
      </c>
      <c r="B129" s="5">
        <f>B128*(1+I$3*META!C129+I$4*AMZN!C129+I$5*APPL!C129+I$6*NFLX!C129+I$7*GOOG!C129)</f>
        <v>943.5410428</v>
      </c>
    </row>
    <row r="130">
      <c r="A130" s="3">
        <f>META!A130</f>
        <v>42558.66667</v>
      </c>
      <c r="B130" s="5">
        <f>B129*(1+I$3*META!C130+I$4*AMZN!C130+I$5*APPL!C130+I$6*NFLX!C130+I$7*GOOG!C130)</f>
        <v>946.2397107</v>
      </c>
    </row>
    <row r="131">
      <c r="A131" s="3">
        <f>META!A131</f>
        <v>42559.66667</v>
      </c>
      <c r="B131" s="5">
        <f>B130*(1+I$3*META!C131+I$4*AMZN!C131+I$5*APPL!C131+I$6*NFLX!C131+I$7*GOOG!C131)</f>
        <v>954.2060688</v>
      </c>
    </row>
    <row r="132">
      <c r="A132" s="3">
        <f>META!A132</f>
        <v>42562.66667</v>
      </c>
      <c r="B132" s="5">
        <f>B131*(1+I$3*META!C132+I$4*AMZN!C132+I$5*APPL!C132+I$6*NFLX!C132+I$7*GOOG!C132)</f>
        <v>954.7476089</v>
      </c>
    </row>
    <row r="133">
      <c r="A133" s="3">
        <f>META!A133</f>
        <v>42563.66667</v>
      </c>
      <c r="B133" s="5">
        <f>B132*(1+I$3*META!C133+I$4*AMZN!C133+I$5*APPL!C133+I$6*NFLX!C133+I$7*GOOG!C133)</f>
        <v>958.1241872</v>
      </c>
    </row>
    <row r="134">
      <c r="A134" s="3">
        <f>META!A134</f>
        <v>42564.66667</v>
      </c>
      <c r="B134" s="5">
        <f>B133*(1+I$3*META!C134+I$4*AMZN!C134+I$5*APPL!C134+I$6*NFLX!C134+I$7*GOOG!C134)</f>
        <v>954.1755998</v>
      </c>
    </row>
    <row r="135">
      <c r="A135" s="3">
        <f>META!A135</f>
        <v>42565.66667</v>
      </c>
      <c r="B135" s="5">
        <f>B134*(1+I$3*META!C135+I$4*AMZN!C135+I$5*APPL!C135+I$6*NFLX!C135+I$7*GOOG!C135)</f>
        <v>967.3320353</v>
      </c>
    </row>
    <row r="136">
      <c r="A136" s="3">
        <f>META!A136</f>
        <v>42566.66667</v>
      </c>
      <c r="B136" s="5">
        <f>B135*(1+I$3*META!C136+I$4*AMZN!C136+I$5*APPL!C136+I$6*NFLX!C136+I$7*GOOG!C136)</f>
        <v>966.8761317</v>
      </c>
    </row>
    <row r="137">
      <c r="A137" s="3">
        <f>META!A137</f>
        <v>42569.66667</v>
      </c>
      <c r="B137" s="5">
        <f>B136*(1+I$3*META!C137+I$4*AMZN!C137+I$5*APPL!C137+I$6*NFLX!C137+I$7*GOOG!C137)</f>
        <v>974.5695106</v>
      </c>
    </row>
    <row r="138">
      <c r="A138" s="3">
        <f>META!A138</f>
        <v>42570.66667</v>
      </c>
      <c r="B138" s="5">
        <f>B137*(1+I$3*META!C138+I$4*AMZN!C138+I$5*APPL!C138+I$6*NFLX!C138+I$7*GOOG!C138)</f>
        <v>961.6851879</v>
      </c>
    </row>
    <row r="139">
      <c r="A139" s="3">
        <f>META!A139</f>
        <v>42571.66667</v>
      </c>
      <c r="B139" s="5">
        <f>B138*(1+I$3*META!C139+I$4*AMZN!C139+I$5*APPL!C139+I$6*NFLX!C139+I$7*GOOG!C139)</f>
        <v>965.578406</v>
      </c>
    </row>
    <row r="140">
      <c r="A140" s="3">
        <f>META!A140</f>
        <v>42572.66667</v>
      </c>
      <c r="B140" s="5">
        <f>B139*(1+I$3*META!C140+I$4*AMZN!C140+I$5*APPL!C140+I$6*NFLX!C140+I$7*GOOG!C140)</f>
        <v>959.7793027</v>
      </c>
    </row>
    <row r="141">
      <c r="A141" s="3">
        <f>META!A141</f>
        <v>42573.66667</v>
      </c>
      <c r="B141" s="5">
        <f>B140*(1+I$3*META!C141+I$4*AMZN!C141+I$5*APPL!C141+I$6*NFLX!C141+I$7*GOOG!C141)</f>
        <v>955.4465011</v>
      </c>
    </row>
    <row r="142">
      <c r="A142" s="3">
        <f>META!A142</f>
        <v>42576.66667</v>
      </c>
      <c r="B142" s="5">
        <f>B141*(1+I$3*META!C142+I$4*AMZN!C142+I$5*APPL!C142+I$6*NFLX!C142+I$7*GOOG!C142)</f>
        <v>949.2664574</v>
      </c>
    </row>
    <row r="143">
      <c r="A143" s="3">
        <f>META!A143</f>
        <v>42577.66667</v>
      </c>
      <c r="B143" s="5">
        <f>B142*(1+I$3*META!C143+I$4*AMZN!C143+I$5*APPL!C143+I$6*NFLX!C143+I$7*GOOG!C143)</f>
        <v>948.6096114</v>
      </c>
    </row>
    <row r="144">
      <c r="A144" s="3">
        <f>META!A144</f>
        <v>42578.66667</v>
      </c>
      <c r="B144" s="5">
        <f>B143*(1+I$3*META!C144+I$4*AMZN!C144+I$5*APPL!C144+I$6*NFLX!C144+I$7*GOOG!C144)</f>
        <v>987.4527541</v>
      </c>
    </row>
    <row r="145">
      <c r="A145" s="3">
        <f>META!A145</f>
        <v>42579.66667</v>
      </c>
      <c r="B145" s="5">
        <f>B144*(1+I$3*META!C145+I$4*AMZN!C145+I$5*APPL!C145+I$6*NFLX!C145+I$7*GOOG!C145)</f>
        <v>997.7376256</v>
      </c>
    </row>
    <row r="146">
      <c r="A146" s="3">
        <f>META!A146</f>
        <v>42580.66667</v>
      </c>
      <c r="B146" s="5">
        <f>B145*(1+I$3*META!C146+I$4*AMZN!C146+I$5*APPL!C146+I$6*NFLX!C146+I$7*GOOG!C146)</f>
        <v>996.6720751</v>
      </c>
    </row>
    <row r="147">
      <c r="A147" s="3">
        <f>META!A147</f>
        <v>42583.66667</v>
      </c>
      <c r="B147" s="5">
        <f>B146*(1+I$3*META!C147+I$4*AMZN!C147+I$5*APPL!C147+I$6*NFLX!C147+I$7*GOOG!C147)</f>
        <v>1012.012679</v>
      </c>
    </row>
    <row r="148">
      <c r="A148" s="3">
        <f>META!A148</f>
        <v>42584.66667</v>
      </c>
      <c r="B148" s="5">
        <f>B147*(1+I$3*META!C148+I$4*AMZN!C148+I$5*APPL!C148+I$6*NFLX!C148+I$7*GOOG!C148)</f>
        <v>1000.703164</v>
      </c>
    </row>
    <row r="149">
      <c r="A149" s="3">
        <f>META!A149</f>
        <v>42585.66667</v>
      </c>
      <c r="B149" s="5">
        <f>B148*(1+I$3*META!C149+I$4*AMZN!C149+I$5*APPL!C149+I$6*NFLX!C149+I$7*GOOG!C149)</f>
        <v>1006.852788</v>
      </c>
    </row>
    <row r="150">
      <c r="A150" s="3">
        <f>META!A150</f>
        <v>42586.66667</v>
      </c>
      <c r="B150" s="5">
        <f>B149*(1+I$3*META!C150+I$4*AMZN!C150+I$5*APPL!C150+I$6*NFLX!C150+I$7*GOOG!C150)</f>
        <v>1009.236375</v>
      </c>
    </row>
    <row r="151">
      <c r="A151" s="3">
        <f>META!A151</f>
        <v>42587.66667</v>
      </c>
      <c r="B151" s="5">
        <f>B150*(1+I$3*META!C151+I$4*AMZN!C151+I$5*APPL!C151+I$6*NFLX!C151+I$7*GOOG!C151)</f>
        <v>1023.461273</v>
      </c>
    </row>
    <row r="152">
      <c r="A152" s="3">
        <f>META!A152</f>
        <v>42590.66667</v>
      </c>
      <c r="B152" s="5">
        <f>B151*(1+I$3*META!C152+I$4*AMZN!C152+I$5*APPL!C152+I$6*NFLX!C152+I$7*GOOG!C152)</f>
        <v>1026.451591</v>
      </c>
    </row>
    <row r="153">
      <c r="A153" s="3">
        <f>META!A153</f>
        <v>42591.66667</v>
      </c>
      <c r="B153" s="5">
        <f>B152*(1+I$3*META!C153+I$4*AMZN!C153+I$5*APPL!C153+I$6*NFLX!C153+I$7*GOOG!C153)</f>
        <v>1027.823459</v>
      </c>
    </row>
    <row r="154">
      <c r="A154" s="3">
        <f>META!A154</f>
        <v>42592.66667</v>
      </c>
      <c r="B154" s="5">
        <f>B153*(1+I$3*META!C154+I$4*AMZN!C154+I$5*APPL!C154+I$6*NFLX!C154+I$7*GOOG!C154)</f>
        <v>1023.137307</v>
      </c>
    </row>
    <row r="155">
      <c r="A155" s="3">
        <f>META!A155</f>
        <v>42593.66667</v>
      </c>
      <c r="B155" s="5">
        <f>B154*(1+I$3*META!C155+I$4*AMZN!C155+I$5*APPL!C155+I$6*NFLX!C155+I$7*GOOG!C155)</f>
        <v>1025.247828</v>
      </c>
    </row>
    <row r="156">
      <c r="A156" s="3">
        <f>META!A156</f>
        <v>42594.66667</v>
      </c>
      <c r="B156" s="5">
        <f>B155*(1+I$3*META!C156+I$4*AMZN!C156+I$5*APPL!C156+I$6*NFLX!C156+I$7*GOOG!C156)</f>
        <v>1027.820246</v>
      </c>
    </row>
    <row r="157">
      <c r="A157" s="3">
        <f>META!A157</f>
        <v>42597.66667</v>
      </c>
      <c r="B157" s="5">
        <f>B156*(1+I$3*META!C157+I$4*AMZN!C157+I$5*APPL!C157+I$6*NFLX!C157+I$7*GOOG!C157)</f>
        <v>1032.747911</v>
      </c>
    </row>
    <row r="158">
      <c r="A158" s="3">
        <f>META!A158</f>
        <v>42598.66667</v>
      </c>
      <c r="B158" s="5">
        <f>B157*(1+I$3*META!C158+I$4*AMZN!C158+I$5*APPL!C158+I$6*NFLX!C158+I$7*GOOG!C158)</f>
        <v>1031.261336</v>
      </c>
    </row>
    <row r="159">
      <c r="A159" s="3">
        <f>META!A159</f>
        <v>42599.66667</v>
      </c>
      <c r="B159" s="5">
        <f>B158*(1+I$3*META!C159+I$4*AMZN!C159+I$5*APPL!C159+I$6*NFLX!C159+I$7*GOOG!C159)</f>
        <v>1032.328928</v>
      </c>
    </row>
    <row r="160">
      <c r="A160" s="3">
        <f>META!A160</f>
        <v>42600.66667</v>
      </c>
      <c r="B160" s="5">
        <f>B159*(1+I$3*META!C160+I$4*AMZN!C160+I$5*APPL!C160+I$6*NFLX!C160+I$7*GOOG!C160)</f>
        <v>1030.948637</v>
      </c>
    </row>
    <row r="161">
      <c r="A161" s="3">
        <f>META!A161</f>
        <v>42601.66667</v>
      </c>
      <c r="B161" s="5">
        <f>B160*(1+I$3*META!C161+I$4*AMZN!C161+I$5*APPL!C161+I$6*NFLX!C161+I$7*GOOG!C161)</f>
        <v>1031.186739</v>
      </c>
    </row>
    <row r="162">
      <c r="A162" s="3">
        <f>META!A162</f>
        <v>42604.66667</v>
      </c>
      <c r="B162" s="5">
        <f>B161*(1+I$3*META!C162+I$4*AMZN!C162+I$5*APPL!C162+I$6*NFLX!C162+I$7*GOOG!C162)</f>
        <v>1026.207907</v>
      </c>
    </row>
    <row r="163">
      <c r="A163" s="3">
        <f>META!A163</f>
        <v>42605.66667</v>
      </c>
      <c r="B163" s="5">
        <f>B162*(1+I$3*META!C163+I$4*AMZN!C163+I$5*APPL!C163+I$6*NFLX!C163+I$7*GOOG!C163)</f>
        <v>1029.282194</v>
      </c>
    </row>
    <row r="164">
      <c r="A164" s="3">
        <f>META!A164</f>
        <v>42606.66667</v>
      </c>
      <c r="B164" s="5">
        <f>B163*(1+I$3*META!C164+I$4*AMZN!C164+I$5*APPL!C164+I$6*NFLX!C164+I$7*GOOG!C164)</f>
        <v>1022.805613</v>
      </c>
    </row>
    <row r="165">
      <c r="A165" s="3">
        <f>META!A165</f>
        <v>42607.66667</v>
      </c>
      <c r="B165" s="5">
        <f>B164*(1+I$3*META!C165+I$4*AMZN!C165+I$5*APPL!C165+I$6*NFLX!C165+I$7*GOOG!C165)</f>
        <v>1022.927922</v>
      </c>
    </row>
    <row r="166">
      <c r="A166" s="3">
        <f>META!A166</f>
        <v>42608.66667</v>
      </c>
      <c r="B166" s="5">
        <f>B165*(1+I$3*META!C166+I$4*AMZN!C166+I$5*APPL!C166+I$6*NFLX!C166+I$7*GOOG!C166)</f>
        <v>1021.45471</v>
      </c>
    </row>
    <row r="167">
      <c r="A167" s="3">
        <f>META!A167</f>
        <v>42611.66667</v>
      </c>
      <c r="B167" s="5">
        <f>B166*(1+I$3*META!C167+I$4*AMZN!C167+I$5*APPL!C167+I$6*NFLX!C167+I$7*GOOG!C167)</f>
        <v>1021.396399</v>
      </c>
    </row>
    <row r="168">
      <c r="A168" s="3">
        <f>META!A168</f>
        <v>42612.66667</v>
      </c>
      <c r="B168" s="5">
        <f>B167*(1+I$3*META!C168+I$4*AMZN!C168+I$5*APPL!C168+I$6*NFLX!C168+I$7*GOOG!C168)</f>
        <v>1015.970438</v>
      </c>
    </row>
    <row r="169">
      <c r="A169" s="3">
        <f>META!A169</f>
        <v>42613.66667</v>
      </c>
      <c r="B169" s="5">
        <f>B168*(1+I$3*META!C169+I$4*AMZN!C169+I$5*APPL!C169+I$6*NFLX!C169+I$7*GOOG!C169)</f>
        <v>1016.981979</v>
      </c>
    </row>
    <row r="170">
      <c r="A170" s="3">
        <f>META!A170</f>
        <v>42614.66667</v>
      </c>
      <c r="B170" s="5">
        <f>B169*(1+I$3*META!C170+I$4*AMZN!C170+I$5*APPL!C170+I$6*NFLX!C170+I$7*GOOG!C170)</f>
        <v>1020.569122</v>
      </c>
    </row>
    <row r="171">
      <c r="A171" s="3">
        <f>META!A171</f>
        <v>42615.66667</v>
      </c>
      <c r="B171" s="5">
        <f>B170*(1+I$3*META!C171+I$4*AMZN!C171+I$5*APPL!C171+I$6*NFLX!C171+I$7*GOOG!C171)</f>
        <v>1026.713478</v>
      </c>
    </row>
    <row r="172">
      <c r="A172" s="3">
        <f>META!A172</f>
        <v>42619.66667</v>
      </c>
      <c r="B172" s="5">
        <f>B171*(1+I$3*META!C172+I$4*AMZN!C172+I$5*APPL!C172+I$6*NFLX!C172+I$7*GOOG!C172)</f>
        <v>1033.252034</v>
      </c>
    </row>
    <row r="173">
      <c r="A173" s="3">
        <f>META!A173</f>
        <v>42620.66667</v>
      </c>
      <c r="B173" s="5">
        <f>B172*(1+I$3*META!C173+I$4*AMZN!C173+I$5*APPL!C173+I$6*NFLX!C173+I$7*GOOG!C173)</f>
        <v>1035.900228</v>
      </c>
    </row>
    <row r="174">
      <c r="A174" s="3">
        <f>META!A174</f>
        <v>42621.66667</v>
      </c>
      <c r="B174" s="5">
        <f>B173*(1+I$3*META!C174+I$4*AMZN!C174+I$5*APPL!C174+I$6*NFLX!C174+I$7*GOOG!C174)</f>
        <v>1019.702012</v>
      </c>
    </row>
    <row r="175">
      <c r="A175" s="3">
        <f>META!A175</f>
        <v>42622.66667</v>
      </c>
      <c r="B175" s="5">
        <f>B174*(1+I$3*META!C175+I$4*AMZN!C175+I$5*APPL!C175+I$6*NFLX!C175+I$7*GOOG!C175)</f>
        <v>997.7965983</v>
      </c>
    </row>
    <row r="176">
      <c r="A176" s="3">
        <f>META!A176</f>
        <v>42625.66667</v>
      </c>
      <c r="B176" s="5">
        <f>B175*(1+I$3*META!C176+I$4*AMZN!C176+I$5*APPL!C176+I$6*NFLX!C176+I$7*GOOG!C176)</f>
        <v>1016.215732</v>
      </c>
    </row>
    <row r="177">
      <c r="A177" s="3">
        <f>META!A177</f>
        <v>42626.66667</v>
      </c>
      <c r="B177" s="5">
        <f>B176*(1+I$3*META!C177+I$4*AMZN!C177+I$5*APPL!C177+I$6*NFLX!C177+I$7*GOOG!C177)</f>
        <v>1025.613002</v>
      </c>
    </row>
    <row r="178">
      <c r="A178" s="3">
        <f>META!A178</f>
        <v>42627.66667</v>
      </c>
      <c r="B178" s="5">
        <f>B177*(1+I$3*META!C178+I$4*AMZN!C178+I$5*APPL!C178+I$6*NFLX!C178+I$7*GOOG!C178)</f>
        <v>1048.709728</v>
      </c>
    </row>
    <row r="179">
      <c r="A179" s="3">
        <f>META!A179</f>
        <v>42628.66667</v>
      </c>
      <c r="B179" s="5">
        <f>B178*(1+I$3*META!C179+I$4*AMZN!C179+I$5*APPL!C179+I$6*NFLX!C179+I$7*GOOG!C179)</f>
        <v>1071.979929</v>
      </c>
    </row>
    <row r="180">
      <c r="A180" s="3">
        <f>META!A180</f>
        <v>42629.66667</v>
      </c>
      <c r="B180" s="5">
        <f>B179*(1+I$3*META!C180+I$4*AMZN!C180+I$5*APPL!C180+I$6*NFLX!C180+I$7*GOOG!C180)</f>
        <v>1072.448267</v>
      </c>
    </row>
    <row r="181">
      <c r="A181" s="3">
        <f>META!A181</f>
        <v>42632.66667</v>
      </c>
      <c r="B181" s="5">
        <f>B180*(1+I$3*META!C181+I$4*AMZN!C181+I$5*APPL!C181+I$6*NFLX!C181+I$7*GOOG!C181)</f>
        <v>1062.67801</v>
      </c>
    </row>
    <row r="182">
      <c r="A182" s="3">
        <f>META!A182</f>
        <v>42633.66667</v>
      </c>
      <c r="B182" s="5">
        <f>B181*(1+I$3*META!C182+I$4*AMZN!C182+I$5*APPL!C182+I$6*NFLX!C182+I$7*GOOG!C182)</f>
        <v>1063.316608</v>
      </c>
    </row>
    <row r="183">
      <c r="A183" s="3">
        <f>META!A183</f>
        <v>42634.66667</v>
      </c>
      <c r="B183" s="5">
        <f>B182*(1+I$3*META!C183+I$4*AMZN!C183+I$5*APPL!C183+I$6*NFLX!C183+I$7*GOOG!C183)</f>
        <v>1061.138556</v>
      </c>
    </row>
    <row r="184">
      <c r="A184" s="3">
        <f>META!A184</f>
        <v>42635.66667</v>
      </c>
      <c r="B184" s="5">
        <f>B183*(1+I$3*META!C184+I$4*AMZN!C184+I$5*APPL!C184+I$6*NFLX!C184+I$7*GOOG!C184)</f>
        <v>1070.349273</v>
      </c>
    </row>
    <row r="185">
      <c r="A185" s="3">
        <f>META!A185</f>
        <v>42636.66667</v>
      </c>
      <c r="B185" s="5">
        <f>B184*(1+I$3*META!C185+I$4*AMZN!C185+I$5*APPL!C185+I$6*NFLX!C185+I$7*GOOG!C185)</f>
        <v>1058.827129</v>
      </c>
    </row>
    <row r="186">
      <c r="A186" s="3">
        <f>META!A186</f>
        <v>42639.66667</v>
      </c>
      <c r="B186" s="5">
        <f>B185*(1+I$3*META!C186+I$4*AMZN!C186+I$5*APPL!C186+I$6*NFLX!C186+I$7*GOOG!C186)</f>
        <v>1056.967663</v>
      </c>
    </row>
    <row r="187">
      <c r="A187" s="3">
        <f>META!A187</f>
        <v>42640.66667</v>
      </c>
      <c r="B187" s="5">
        <f>B186*(1+I$3*META!C187+I$4*AMZN!C187+I$5*APPL!C187+I$6*NFLX!C187+I$7*GOOG!C187)</f>
        <v>1063.850751</v>
      </c>
    </row>
    <row r="188">
      <c r="A188" s="3">
        <f>META!A188</f>
        <v>42641.66667</v>
      </c>
      <c r="B188" s="5">
        <f>B187*(1+I$3*META!C188+I$4*AMZN!C188+I$5*APPL!C188+I$6*NFLX!C188+I$7*GOOG!C188)</f>
        <v>1071.203759</v>
      </c>
    </row>
    <row r="189">
      <c r="A189" s="3">
        <f>META!A189</f>
        <v>42642.66667</v>
      </c>
      <c r="B189" s="5">
        <f>B188*(1+I$3*META!C189+I$4*AMZN!C189+I$5*APPL!C189+I$6*NFLX!C189+I$7*GOOG!C189)</f>
        <v>1059.755438</v>
      </c>
    </row>
    <row r="190">
      <c r="A190" s="3">
        <f>META!A190</f>
        <v>42643.66667</v>
      </c>
      <c r="B190" s="5">
        <f>B189*(1+I$3*META!C190+I$4*AMZN!C190+I$5*APPL!C190+I$6*NFLX!C190+I$7*GOOG!C190)</f>
        <v>1067.928859</v>
      </c>
    </row>
    <row r="191">
      <c r="A191" s="3">
        <f>META!A191</f>
        <v>42646.66667</v>
      </c>
      <c r="B191" s="5">
        <f>B190*(1+I$3*META!C191+I$4*AMZN!C191+I$5*APPL!C191+I$6*NFLX!C191+I$7*GOOG!C191)</f>
        <v>1069.970584</v>
      </c>
    </row>
    <row r="192">
      <c r="A192" s="3">
        <f>META!A192</f>
        <v>42647.66667</v>
      </c>
      <c r="B192" s="5">
        <f>B191*(1+I$3*META!C192+I$4*AMZN!C192+I$5*APPL!C192+I$6*NFLX!C192+I$7*GOOG!C192)</f>
        <v>1071.75629</v>
      </c>
    </row>
    <row r="193">
      <c r="A193" s="3">
        <f>META!A193</f>
        <v>42648.66667</v>
      </c>
      <c r="B193" s="5">
        <f>B192*(1+I$3*META!C193+I$4*AMZN!C193+I$5*APPL!C193+I$6*NFLX!C193+I$7*GOOG!C193)</f>
        <v>1078.173608</v>
      </c>
    </row>
    <row r="194">
      <c r="A194" s="3">
        <f>META!A194</f>
        <v>42649.66667</v>
      </c>
      <c r="B194" s="5">
        <f>B193*(1+I$3*META!C194+I$4*AMZN!C194+I$5*APPL!C194+I$6*NFLX!C194+I$7*GOOG!C194)</f>
        <v>1081.313764</v>
      </c>
    </row>
    <row r="195">
      <c r="A195" s="3">
        <f>META!A195</f>
        <v>42650.66667</v>
      </c>
      <c r="B195" s="5">
        <f>B194*(1+I$3*META!C195+I$4*AMZN!C195+I$5*APPL!C195+I$6*NFLX!C195+I$7*GOOG!C195)</f>
        <v>1081.984824</v>
      </c>
    </row>
    <row r="196">
      <c r="A196" s="3">
        <f>META!A196</f>
        <v>42653.66667</v>
      </c>
      <c r="B196" s="5">
        <f>B195*(1+I$3*META!C196+I$4*AMZN!C196+I$5*APPL!C196+I$6*NFLX!C196+I$7*GOOG!C196)</f>
        <v>1092.298008</v>
      </c>
    </row>
    <row r="197">
      <c r="A197" s="3">
        <f>META!A197</f>
        <v>42654.66667</v>
      </c>
      <c r="B197" s="5">
        <f>B196*(1+I$3*META!C197+I$4*AMZN!C197+I$5*APPL!C197+I$6*NFLX!C197+I$7*GOOG!C197)</f>
        <v>1088.494912</v>
      </c>
    </row>
    <row r="198">
      <c r="A198" s="3">
        <f>META!A198</f>
        <v>42655.66667</v>
      </c>
      <c r="B198" s="5">
        <f>B197*(1+I$3*META!C198+I$4*AMZN!C198+I$5*APPL!C198+I$6*NFLX!C198+I$7*GOOG!C198)</f>
        <v>1093.522448</v>
      </c>
    </row>
    <row r="199">
      <c r="A199" s="3">
        <f>META!A199</f>
        <v>42656.66667</v>
      </c>
      <c r="B199" s="5">
        <f>B198*(1+I$3*META!C199+I$4*AMZN!C199+I$5*APPL!C199+I$6*NFLX!C199+I$7*GOOG!C199)</f>
        <v>1091.184041</v>
      </c>
    </row>
    <row r="200">
      <c r="A200" s="3">
        <f>META!A200</f>
        <v>42657.66667</v>
      </c>
      <c r="B200" s="5">
        <f>B199*(1+I$3*META!C200+I$4*AMZN!C200+I$5*APPL!C200+I$6*NFLX!C200+I$7*GOOG!C200)</f>
        <v>1095.506281</v>
      </c>
    </row>
    <row r="201">
      <c r="A201" s="3">
        <f>META!A201</f>
        <v>42660.66667</v>
      </c>
      <c r="B201" s="5">
        <f>B200*(1+I$3*META!C201+I$4*AMZN!C201+I$5*APPL!C201+I$6*NFLX!C201+I$7*GOOG!C201)</f>
        <v>1091.530821</v>
      </c>
    </row>
    <row r="202">
      <c r="A202" s="3">
        <f>META!A202</f>
        <v>42661.66667</v>
      </c>
      <c r="B202" s="5">
        <f>B201*(1+I$3*META!C202+I$4*AMZN!C202+I$5*APPL!C202+I$6*NFLX!C202+I$7*GOOG!C202)</f>
        <v>1115.290232</v>
      </c>
    </row>
    <row r="203">
      <c r="A203" s="3">
        <f>META!A203</f>
        <v>42662.66667</v>
      </c>
      <c r="B203" s="5">
        <f>B202*(1+I$3*META!C203+I$4*AMZN!C203+I$5*APPL!C203+I$6*NFLX!C203+I$7*GOOG!C203)</f>
        <v>1117.782889</v>
      </c>
    </row>
    <row r="204">
      <c r="A204" s="3">
        <f>META!A204</f>
        <v>42663.66667</v>
      </c>
      <c r="B204" s="5">
        <f>B203*(1+I$3*META!C204+I$4*AMZN!C204+I$5*APPL!C204+I$6*NFLX!C204+I$7*GOOG!C204)</f>
        <v>1118.370989</v>
      </c>
    </row>
    <row r="205">
      <c r="A205" s="3">
        <f>META!A205</f>
        <v>42664.66667</v>
      </c>
      <c r="B205" s="5">
        <f>B204*(1+I$3*META!C205+I$4*AMZN!C205+I$5*APPL!C205+I$6*NFLX!C205+I$7*GOOG!C205)</f>
        <v>1122.921581</v>
      </c>
    </row>
    <row r="206">
      <c r="A206" s="3">
        <f>META!A206</f>
        <v>42667.66667</v>
      </c>
      <c r="B206" s="5">
        <f>B205*(1+I$3*META!C206+I$4*AMZN!C206+I$5*APPL!C206+I$6*NFLX!C206+I$7*GOOG!C206)</f>
        <v>1131.91557</v>
      </c>
    </row>
    <row r="207">
      <c r="A207" s="3">
        <f>META!A207</f>
        <v>42668.66667</v>
      </c>
      <c r="B207" s="5">
        <f>B206*(1+I$3*META!C207+I$4*AMZN!C207+I$5*APPL!C207+I$6*NFLX!C207+I$7*GOOG!C207)</f>
        <v>1133.510046</v>
      </c>
    </row>
    <row r="208">
      <c r="A208" s="3">
        <f>META!A208</f>
        <v>42669.66667</v>
      </c>
      <c r="B208" s="5">
        <f>B207*(1+I$3*META!C208+I$4*AMZN!C208+I$5*APPL!C208+I$6*NFLX!C208+I$7*GOOG!C208)</f>
        <v>1116.479161</v>
      </c>
    </row>
    <row r="209">
      <c r="A209" s="3">
        <f>META!A209</f>
        <v>42670.66667</v>
      </c>
      <c r="B209" s="5">
        <f>B208*(1+I$3*META!C209+I$4*AMZN!C209+I$5*APPL!C209+I$6*NFLX!C209+I$7*GOOG!C209)</f>
        <v>1108.119771</v>
      </c>
    </row>
    <row r="210">
      <c r="A210" s="3">
        <f>META!A210</f>
        <v>42671.66667</v>
      </c>
      <c r="B210" s="5">
        <f>B209*(1+I$3*META!C210+I$4*AMZN!C210+I$5*APPL!C210+I$6*NFLX!C210+I$7*GOOG!C210)</f>
        <v>1098.909087</v>
      </c>
    </row>
    <row r="211">
      <c r="A211" s="3">
        <f>META!A211</f>
        <v>42674.66667</v>
      </c>
      <c r="B211" s="5">
        <f>B210*(1+I$3*META!C211+I$4*AMZN!C211+I$5*APPL!C211+I$6*NFLX!C211+I$7*GOOG!C211)</f>
        <v>1097.536305</v>
      </c>
    </row>
    <row r="212">
      <c r="A212" s="3">
        <f>META!A212</f>
        <v>42675.66667</v>
      </c>
      <c r="B212" s="5">
        <f>B211*(1+I$3*META!C212+I$4*AMZN!C212+I$5*APPL!C212+I$6*NFLX!C212+I$7*GOOG!C212)</f>
        <v>1082.198377</v>
      </c>
    </row>
    <row r="213">
      <c r="A213" s="3">
        <f>META!A213</f>
        <v>42676.66667</v>
      </c>
      <c r="B213" s="5">
        <f>B212*(1+I$3*META!C213+I$4*AMZN!C213+I$5*APPL!C213+I$6*NFLX!C213+I$7*GOOG!C213)</f>
        <v>1078.08322</v>
      </c>
    </row>
    <row r="214">
      <c r="A214" s="3">
        <f>META!A214</f>
        <v>42677.66667</v>
      </c>
      <c r="B214" s="5">
        <f>B213*(1+I$3*META!C214+I$4*AMZN!C214+I$5*APPL!C214+I$6*NFLX!C214+I$7*GOOG!C214)</f>
        <v>1064.497737</v>
      </c>
    </row>
    <row r="215">
      <c r="A215" s="3">
        <f>META!A215</f>
        <v>42678.66667</v>
      </c>
      <c r="B215" s="5">
        <f>B214*(1+I$3*META!C215+I$4*AMZN!C215+I$5*APPL!C215+I$6*NFLX!C215+I$7*GOOG!C215)</f>
        <v>1057.303089</v>
      </c>
    </row>
    <row r="216">
      <c r="A216" s="3">
        <f>META!A216</f>
        <v>42681.66667</v>
      </c>
      <c r="B216" s="5">
        <f>B215*(1+I$3*META!C216+I$4*AMZN!C216+I$5*APPL!C216+I$6*NFLX!C216+I$7*GOOG!C216)</f>
        <v>1073.930686</v>
      </c>
    </row>
    <row r="217">
      <c r="A217" s="3">
        <f>META!A217</f>
        <v>42682.66667</v>
      </c>
      <c r="B217" s="5">
        <f>B216*(1+I$3*META!C217+I$4*AMZN!C217+I$5*APPL!C217+I$6*NFLX!C217+I$7*GOOG!C217)</f>
        <v>1078.939834</v>
      </c>
    </row>
    <row r="218">
      <c r="A218" s="3">
        <f>META!A218</f>
        <v>42683.66667</v>
      </c>
      <c r="B218" s="5">
        <f>B217*(1+I$3*META!C218+I$4*AMZN!C218+I$5*APPL!C218+I$6*NFLX!C218+I$7*GOOG!C218)</f>
        <v>1072.613723</v>
      </c>
    </row>
    <row r="219">
      <c r="A219" s="3">
        <f>META!A219</f>
        <v>42684.66667</v>
      </c>
      <c r="B219" s="5">
        <f>B218*(1+I$3*META!C219+I$4*AMZN!C219+I$5*APPL!C219+I$6*NFLX!C219+I$7*GOOG!C219)</f>
        <v>1041.620731</v>
      </c>
    </row>
    <row r="220">
      <c r="A220" s="3">
        <f>META!A220</f>
        <v>42685.66667</v>
      </c>
      <c r="B220" s="5">
        <f>B219*(1+I$3*META!C220+I$4*AMZN!C220+I$5*APPL!C220+I$6*NFLX!C220+I$7*GOOG!C220)</f>
        <v>1043.400739</v>
      </c>
    </row>
    <row r="221">
      <c r="A221" s="3">
        <f>META!A221</f>
        <v>42688.66667</v>
      </c>
      <c r="B221" s="5">
        <f>B220*(1+I$3*META!C221+I$4*AMZN!C221+I$5*APPL!C221+I$6*NFLX!C221+I$7*GOOG!C221)</f>
        <v>1021.703019</v>
      </c>
    </row>
    <row r="222">
      <c r="A222" s="3">
        <f>META!A222</f>
        <v>42689.66667</v>
      </c>
      <c r="B222" s="5">
        <f>B221*(1+I$3*META!C222+I$4*AMZN!C222+I$5*APPL!C222+I$6*NFLX!C222+I$7*GOOG!C222)</f>
        <v>1034.022822</v>
      </c>
    </row>
    <row r="223">
      <c r="A223" s="3">
        <f>META!A223</f>
        <v>42690.66667</v>
      </c>
      <c r="B223" s="5">
        <f>B222*(1+I$3*META!C223+I$4*AMZN!C223+I$5*APPL!C223+I$6*NFLX!C223+I$7*GOOG!C223)</f>
        <v>1052.684136</v>
      </c>
    </row>
    <row r="224">
      <c r="A224" s="3">
        <f>META!A224</f>
        <v>42691.66667</v>
      </c>
      <c r="B224" s="5">
        <f>B223*(1+I$3*META!C224+I$4*AMZN!C224+I$5*APPL!C224+I$6*NFLX!C224+I$7*GOOG!C224)</f>
        <v>1054.184222</v>
      </c>
    </row>
    <row r="225">
      <c r="A225" s="3">
        <f>META!A225</f>
        <v>42692.66667</v>
      </c>
      <c r="B225" s="5">
        <f>B224*(1+I$3*META!C225+I$4*AMZN!C225+I$5*APPL!C225+I$6*NFLX!C225+I$7*GOOG!C225)</f>
        <v>1055.233777</v>
      </c>
    </row>
    <row r="226">
      <c r="A226" s="3">
        <f>META!A226</f>
        <v>42695.66667</v>
      </c>
      <c r="B226" s="5">
        <f>B225*(1+I$3*META!C226+I$4*AMZN!C226+I$5*APPL!C226+I$6*NFLX!C226+I$7*GOOG!C226)</f>
        <v>1072.611133</v>
      </c>
    </row>
    <row r="227">
      <c r="A227" s="3">
        <f>META!A227</f>
        <v>42696.66667</v>
      </c>
      <c r="B227" s="5">
        <f>B226*(1+I$3*META!C227+I$4*AMZN!C227+I$5*APPL!C227+I$6*NFLX!C227+I$7*GOOG!C227)</f>
        <v>1073.736834</v>
      </c>
    </row>
    <row r="228">
      <c r="A228" s="3">
        <f>META!A228</f>
        <v>42697.66667</v>
      </c>
      <c r="B228" s="5">
        <f>B227*(1+I$3*META!C228+I$4*AMZN!C228+I$5*APPL!C228+I$6*NFLX!C228+I$7*GOOG!C228)</f>
        <v>1069.107653</v>
      </c>
    </row>
    <row r="229">
      <c r="A229" s="3">
        <f>META!A229</f>
        <v>42699.66667</v>
      </c>
      <c r="B229" s="5">
        <f>B228*(1+I$3*META!C229+I$4*AMZN!C229+I$5*APPL!C229+I$6*NFLX!C229+I$7*GOOG!C229)</f>
        <v>1071.842602</v>
      </c>
    </row>
    <row r="230">
      <c r="A230" s="3">
        <f>META!A230</f>
        <v>42702.66667</v>
      </c>
      <c r="B230" s="5">
        <f>B229*(1+I$3*META!C230+I$4*AMZN!C230+I$5*APPL!C230+I$6*NFLX!C230+I$7*GOOG!C230)</f>
        <v>1068.12634</v>
      </c>
    </row>
    <row r="231">
      <c r="A231" s="3">
        <f>META!A231</f>
        <v>42703.66667</v>
      </c>
      <c r="B231" s="5">
        <f>B230*(1+I$3*META!C231+I$4*AMZN!C231+I$5*APPL!C231+I$6*NFLX!C231+I$7*GOOG!C231)</f>
        <v>1068.018553</v>
      </c>
    </row>
    <row r="232">
      <c r="A232" s="3">
        <f>META!A232</f>
        <v>42704.66667</v>
      </c>
      <c r="B232" s="5">
        <f>B231*(1+I$3*META!C232+I$4*AMZN!C232+I$5*APPL!C232+I$6*NFLX!C232+I$7*GOOG!C232)</f>
        <v>1059.200071</v>
      </c>
    </row>
    <row r="233">
      <c r="A233" s="3">
        <f>META!A233</f>
        <v>42705.66667</v>
      </c>
      <c r="B233" s="5">
        <f>B232*(1+I$3*META!C233+I$4*AMZN!C233+I$5*APPL!C233+I$6*NFLX!C233+I$7*GOOG!C233)</f>
        <v>1051.059249</v>
      </c>
    </row>
    <row r="234">
      <c r="A234" s="3">
        <f>META!A234</f>
        <v>42706.66667</v>
      </c>
      <c r="B234" s="5">
        <f>B233*(1+I$3*META!C234+I$4*AMZN!C234+I$5*APPL!C234+I$6*NFLX!C234+I$7*GOOG!C234)</f>
        <v>1057.54554</v>
      </c>
    </row>
    <row r="235">
      <c r="A235" s="3">
        <f>META!A235</f>
        <v>42709.66667</v>
      </c>
      <c r="B235" s="5">
        <f>B234*(1+I$3*META!C235+I$4*AMZN!C235+I$5*APPL!C235+I$6*NFLX!C235+I$7*GOOG!C235)</f>
        <v>1054.290347</v>
      </c>
    </row>
    <row r="236">
      <c r="A236" s="3">
        <f>META!A236</f>
        <v>42710.66667</v>
      </c>
      <c r="B236" s="5">
        <f>B235*(1+I$3*META!C236+I$4*AMZN!C236+I$5*APPL!C236+I$6*NFLX!C236+I$7*GOOG!C236)</f>
        <v>1066.191634</v>
      </c>
    </row>
    <row r="237">
      <c r="A237" s="3">
        <f>META!A237</f>
        <v>42711.66667</v>
      </c>
      <c r="B237" s="5">
        <f>B236*(1+I$3*META!C237+I$4*AMZN!C237+I$5*APPL!C237+I$6*NFLX!C237+I$7*GOOG!C237)</f>
        <v>1074.50253</v>
      </c>
    </row>
    <row r="238">
      <c r="A238" s="3">
        <f>META!A238</f>
        <v>42712.66667</v>
      </c>
      <c r="B238" s="5">
        <f>B237*(1+I$3*META!C238+I$4*AMZN!C238+I$5*APPL!C238+I$6*NFLX!C238+I$7*GOOG!C238)</f>
        <v>1078.281197</v>
      </c>
    </row>
    <row r="239">
      <c r="A239" s="3">
        <f>META!A239</f>
        <v>42713.66667</v>
      </c>
      <c r="B239" s="5">
        <f>B238*(1+I$3*META!C239+I$4*AMZN!C239+I$5*APPL!C239+I$6*NFLX!C239+I$7*GOOG!C239)</f>
        <v>1089.042025</v>
      </c>
    </row>
    <row r="240">
      <c r="A240" s="3">
        <f>META!A240</f>
        <v>42716.66667</v>
      </c>
      <c r="B240" s="5">
        <f>B239*(1+I$3*META!C240+I$4*AMZN!C240+I$5*APPL!C240+I$6*NFLX!C240+I$7*GOOG!C240)</f>
        <v>1083.301989</v>
      </c>
    </row>
    <row r="241">
      <c r="A241" s="3">
        <f>META!A241</f>
        <v>42717.66667</v>
      </c>
      <c r="B241" s="5">
        <f>B240*(1+I$3*META!C241+I$4*AMZN!C241+I$5*APPL!C241+I$6*NFLX!C241+I$7*GOOG!C241)</f>
        <v>1098.328378</v>
      </c>
    </row>
    <row r="242">
      <c r="A242" s="3">
        <f>META!A242</f>
        <v>42718.66667</v>
      </c>
      <c r="B242" s="5">
        <f>B241*(1+I$3*META!C242+I$4*AMZN!C242+I$5*APPL!C242+I$6*NFLX!C242+I$7*GOOG!C242)</f>
        <v>1097.120195</v>
      </c>
    </row>
    <row r="243">
      <c r="A243" s="3">
        <f>META!A243</f>
        <v>42719.66667</v>
      </c>
      <c r="B243" s="5">
        <f>B242*(1+I$3*META!C243+I$4*AMZN!C243+I$5*APPL!C243+I$6*NFLX!C243+I$7*GOOG!C243)</f>
        <v>1101.840368</v>
      </c>
    </row>
    <row r="244">
      <c r="A244" s="3">
        <f>META!A244</f>
        <v>42720.66667</v>
      </c>
      <c r="B244" s="5">
        <f>B243*(1+I$3*META!C244+I$4*AMZN!C244+I$5*APPL!C244+I$6*NFLX!C244+I$7*GOOG!C244)</f>
        <v>1100.818396</v>
      </c>
    </row>
    <row r="245">
      <c r="A245" s="3">
        <f>META!A245</f>
        <v>42723.66667</v>
      </c>
      <c r="B245" s="5">
        <f>B244*(1+I$3*META!C245+I$4*AMZN!C245+I$5*APPL!C245+I$6*NFLX!C245+I$7*GOOG!C245)</f>
        <v>1107.028836</v>
      </c>
    </row>
    <row r="246">
      <c r="A246" s="3">
        <f>META!A246</f>
        <v>42724.66667</v>
      </c>
      <c r="B246" s="5">
        <f>B245*(1+I$3*META!C246+I$4*AMZN!C246+I$5*APPL!C246+I$6*NFLX!C246+I$7*GOOG!C246)</f>
        <v>1109.082949</v>
      </c>
    </row>
    <row r="247">
      <c r="A247" s="3">
        <f>META!A247</f>
        <v>42725.66667</v>
      </c>
      <c r="B247" s="5">
        <f>B246*(1+I$3*META!C247+I$4*AMZN!C247+I$5*APPL!C247+I$6*NFLX!C247+I$7*GOOG!C247)</f>
        <v>1111.373706</v>
      </c>
    </row>
    <row r="248">
      <c r="A248" s="3">
        <f>META!A248</f>
        <v>42726.66667</v>
      </c>
      <c r="B248" s="5">
        <f>B247*(1+I$3*META!C248+I$4*AMZN!C248+I$5*APPL!C248+I$6*NFLX!C248+I$7*GOOG!C248)</f>
        <v>1104.31256</v>
      </c>
    </row>
    <row r="249">
      <c r="A249" s="3">
        <f>META!A249</f>
        <v>42727.66667</v>
      </c>
      <c r="B249" s="5">
        <f>B248*(1+I$3*META!C249+I$4*AMZN!C249+I$5*APPL!C249+I$6*NFLX!C249+I$7*GOOG!C249)</f>
        <v>1104.864808</v>
      </c>
    </row>
    <row r="250">
      <c r="A250" s="3">
        <f>META!A250</f>
        <v>42731.66667</v>
      </c>
      <c r="B250" s="5">
        <f>B249*(1+I$3*META!C250+I$4*AMZN!C250+I$5*APPL!C250+I$6*NFLX!C250+I$7*GOOG!C250)</f>
        <v>1114.409739</v>
      </c>
    </row>
    <row r="251">
      <c r="A251" s="3">
        <f>META!A251</f>
        <v>42732.66667</v>
      </c>
      <c r="B251" s="5">
        <f>B250*(1+I$3*META!C251+I$4*AMZN!C251+I$5*APPL!C251+I$6*NFLX!C251+I$7*GOOG!C251)</f>
        <v>1107.962902</v>
      </c>
    </row>
    <row r="252">
      <c r="A252" s="3">
        <f>META!A252</f>
        <v>42733.66667</v>
      </c>
      <c r="B252" s="5">
        <f>B251*(1+I$3*META!C252+I$4*AMZN!C252+I$5*APPL!C252+I$6*NFLX!C252+I$7*GOOG!C252)</f>
        <v>1105.835397</v>
      </c>
    </row>
    <row r="253">
      <c r="A253" s="3">
        <f>META!A253</f>
        <v>42734.66667</v>
      </c>
      <c r="B253" s="5">
        <f>B252*(1+I$3*META!C253+I$4*AMZN!C253+I$5*APPL!C253+I$6*NFLX!C253+I$7*GOOG!C253)</f>
        <v>1096.24292</v>
      </c>
    </row>
    <row r="254">
      <c r="A254" s="3" t="str">
        <f>META!A254</f>
        <v/>
      </c>
    </row>
    <row r="255">
      <c r="A255" s="3" t="str">
        <f>META!A255</f>
        <v/>
      </c>
    </row>
    <row r="256">
      <c r="A256" s="3" t="str">
        <f>META!A256</f>
        <v/>
      </c>
    </row>
    <row r="257">
      <c r="A257" s="3" t="str">
        <f>META!A257</f>
        <v/>
      </c>
    </row>
    <row r="258">
      <c r="A258" s="3" t="str">
        <f>META!A258</f>
        <v/>
      </c>
    </row>
    <row r="259">
      <c r="A259" s="3" t="str">
        <f>META!A259</f>
        <v/>
      </c>
    </row>
    <row r="260">
      <c r="A260" s="3" t="str">
        <f>META!A260</f>
        <v/>
      </c>
    </row>
    <row r="261">
      <c r="A261" s="3" t="str">
        <f>META!A261</f>
        <v/>
      </c>
    </row>
    <row r="262">
      <c r="A262" s="3" t="str">
        <f>META!A262</f>
        <v/>
      </c>
    </row>
    <row r="263">
      <c r="A263" s="3"/>
    </row>
    <row r="264">
      <c r="A264" s="3"/>
    </row>
    <row r="265">
      <c r="A265" s="3"/>
    </row>
    <row r="266">
      <c r="A266" s="3"/>
    </row>
    <row r="267">
      <c r="A267" s="3"/>
    </row>
    <row r="268">
      <c r="A268" s="3"/>
    </row>
    <row r="269">
      <c r="A269" s="3"/>
    </row>
    <row r="270">
      <c r="A270" s="3"/>
    </row>
    <row r="271">
      <c r="A271" s="3"/>
    </row>
    <row r="272">
      <c r="A272" s="3"/>
    </row>
    <row r="273">
      <c r="A273" s="3"/>
    </row>
    <row r="274">
      <c r="A274" s="3"/>
    </row>
    <row r="275">
      <c r="A275" s="3"/>
    </row>
    <row r="276">
      <c r="A276" s="3"/>
    </row>
    <row r="277">
      <c r="A277" s="3"/>
    </row>
    <row r="278">
      <c r="A278" s="3"/>
    </row>
    <row r="279">
      <c r="A279" s="3"/>
    </row>
    <row r="280">
      <c r="A280" s="3"/>
    </row>
    <row r="281">
      <c r="A281" s="3"/>
    </row>
    <row r="282">
      <c r="A282" s="3"/>
    </row>
    <row r="283">
      <c r="A283" s="3"/>
    </row>
    <row r="284">
      <c r="A284" s="3"/>
    </row>
    <row r="285">
      <c r="A285" s="3"/>
    </row>
    <row r="286">
      <c r="A286" s="3"/>
    </row>
    <row r="287">
      <c r="A287" s="3"/>
    </row>
    <row r="288">
      <c r="A288" s="3"/>
    </row>
    <row r="289">
      <c r="A289" s="3"/>
    </row>
    <row r="290">
      <c r="A290" s="3"/>
    </row>
    <row r="291">
      <c r="A291" s="3"/>
    </row>
    <row r="292">
      <c r="A292" s="3"/>
    </row>
    <row r="293">
      <c r="A293" s="3"/>
    </row>
    <row r="294">
      <c r="A294" s="3"/>
    </row>
    <row r="295">
      <c r="A295" s="3"/>
    </row>
    <row r="296">
      <c r="A296" s="3"/>
    </row>
    <row r="297">
      <c r="A297" s="3"/>
    </row>
    <row r="298">
      <c r="A298" s="3"/>
    </row>
    <row r="299">
      <c r="A299" s="3"/>
    </row>
    <row r="300">
      <c r="A300" s="3"/>
    </row>
    <row r="301">
      <c r="A301" s="3"/>
    </row>
    <row r="302">
      <c r="A302" s="3"/>
    </row>
    <row r="303">
      <c r="A303" s="3"/>
    </row>
    <row r="304">
      <c r="A304" s="3"/>
    </row>
    <row r="305">
      <c r="A305" s="3"/>
    </row>
    <row r="306">
      <c r="A306" s="3"/>
    </row>
    <row r="307">
      <c r="A307" s="3"/>
    </row>
    <row r="308">
      <c r="A308" s="3"/>
    </row>
    <row r="309">
      <c r="A309" s="3"/>
    </row>
    <row r="310">
      <c r="A310" s="3"/>
    </row>
    <row r="311">
      <c r="A311" s="3"/>
    </row>
    <row r="312">
      <c r="A312" s="3"/>
    </row>
    <row r="313">
      <c r="A313" s="3"/>
    </row>
    <row r="314">
      <c r="A314" s="3"/>
    </row>
    <row r="315">
      <c r="A315" s="3"/>
    </row>
    <row r="316">
      <c r="A316" s="3"/>
    </row>
    <row r="317">
      <c r="A317" s="3"/>
    </row>
    <row r="318">
      <c r="A318" s="3"/>
    </row>
    <row r="319">
      <c r="A319" s="3"/>
    </row>
    <row r="320">
      <c r="A320" s="3"/>
    </row>
    <row r="321">
      <c r="A321" s="3"/>
    </row>
    <row r="322">
      <c r="A322" s="3"/>
    </row>
    <row r="323">
      <c r="A323" s="3"/>
    </row>
    <row r="324">
      <c r="A324" s="3"/>
    </row>
    <row r="325">
      <c r="A325" s="3"/>
    </row>
    <row r="326">
      <c r="A326" s="3"/>
    </row>
    <row r="327">
      <c r="A327" s="3"/>
    </row>
    <row r="328">
      <c r="A328" s="3"/>
    </row>
    <row r="329">
      <c r="A329" s="3"/>
    </row>
    <row r="330">
      <c r="A330" s="3"/>
    </row>
    <row r="331">
      <c r="A331" s="3"/>
    </row>
    <row r="332">
      <c r="A332" s="3"/>
    </row>
    <row r="333">
      <c r="A333" s="3"/>
    </row>
    <row r="334">
      <c r="A334" s="3"/>
    </row>
    <row r="335">
      <c r="A335" s="3"/>
    </row>
    <row r="336">
      <c r="A336" s="3"/>
    </row>
    <row r="337">
      <c r="A337" s="3"/>
    </row>
    <row r="338">
      <c r="A338" s="3"/>
    </row>
    <row r="339">
      <c r="A339" s="3"/>
    </row>
    <row r="340">
      <c r="A340" s="3"/>
    </row>
    <row r="341">
      <c r="A341" s="3"/>
    </row>
    <row r="342">
      <c r="A342" s="3"/>
    </row>
    <row r="343">
      <c r="A343" s="3"/>
    </row>
    <row r="344">
      <c r="A344" s="3"/>
    </row>
    <row r="345">
      <c r="A345" s="3"/>
    </row>
    <row r="346">
      <c r="A346" s="3"/>
    </row>
    <row r="347">
      <c r="A347" s="3"/>
    </row>
    <row r="348">
      <c r="A348" s="3"/>
    </row>
    <row r="349">
      <c r="A349" s="3"/>
    </row>
    <row r="350">
      <c r="A350" s="3"/>
    </row>
    <row r="351">
      <c r="A351" s="3"/>
    </row>
    <row r="352">
      <c r="A352" s="3"/>
    </row>
    <row r="353">
      <c r="A353" s="3"/>
    </row>
    <row r="354">
      <c r="A354" s="3"/>
    </row>
    <row r="355">
      <c r="A355" s="3"/>
    </row>
    <row r="356">
      <c r="A356" s="3"/>
    </row>
    <row r="357">
      <c r="A357" s="3"/>
    </row>
    <row r="358">
      <c r="A358" s="3"/>
    </row>
    <row r="359">
      <c r="A359" s="3"/>
    </row>
    <row r="360">
      <c r="A360" s="3"/>
    </row>
    <row r="361">
      <c r="A361" s="3"/>
    </row>
    <row r="362">
      <c r="A362" s="3"/>
    </row>
    <row r="363">
      <c r="A363" s="3"/>
    </row>
    <row r="364">
      <c r="A364" s="3"/>
    </row>
    <row r="365">
      <c r="A365" s="3"/>
    </row>
    <row r="366">
      <c r="A366" s="3"/>
    </row>
    <row r="367">
      <c r="A367" s="3"/>
    </row>
    <row r="368">
      <c r="A368" s="3"/>
    </row>
    <row r="369">
      <c r="A369" s="3"/>
    </row>
    <row r="370">
      <c r="A370" s="3"/>
    </row>
    <row r="371">
      <c r="A371" s="3"/>
    </row>
    <row r="372">
      <c r="A372" s="3"/>
    </row>
    <row r="373">
      <c r="A373" s="3"/>
    </row>
    <row r="374">
      <c r="A374" s="3"/>
    </row>
    <row r="375">
      <c r="A375" s="3"/>
    </row>
    <row r="376">
      <c r="A376" s="3"/>
    </row>
    <row r="377">
      <c r="A377" s="3"/>
    </row>
    <row r="378">
      <c r="A378" s="3"/>
    </row>
    <row r="379">
      <c r="A379" s="3"/>
    </row>
    <row r="380">
      <c r="A380" s="3"/>
    </row>
    <row r="381">
      <c r="A381" s="3"/>
    </row>
    <row r="382">
      <c r="A382" s="3"/>
    </row>
    <row r="383">
      <c r="A383" s="3"/>
    </row>
    <row r="384">
      <c r="A384" s="3"/>
    </row>
    <row r="385">
      <c r="A385" s="3"/>
    </row>
    <row r="386">
      <c r="A386" s="3"/>
    </row>
    <row r="387">
      <c r="A387" s="3"/>
    </row>
    <row r="388">
      <c r="A388" s="3"/>
    </row>
    <row r="389">
      <c r="A389" s="3"/>
    </row>
    <row r="390">
      <c r="A390" s="3"/>
    </row>
    <row r="391">
      <c r="A391" s="3"/>
    </row>
    <row r="392">
      <c r="A392" s="3"/>
    </row>
    <row r="393">
      <c r="A393" s="3"/>
    </row>
    <row r="394">
      <c r="A394" s="3"/>
    </row>
    <row r="395">
      <c r="A395" s="3"/>
    </row>
    <row r="396">
      <c r="A396" s="3"/>
    </row>
    <row r="397">
      <c r="A397" s="3"/>
    </row>
    <row r="398">
      <c r="A398" s="3"/>
    </row>
    <row r="399">
      <c r="A399" s="3"/>
    </row>
    <row r="400">
      <c r="A400" s="3"/>
    </row>
    <row r="401">
      <c r="A401" s="3"/>
    </row>
    <row r="402">
      <c r="A402" s="3"/>
    </row>
    <row r="403">
      <c r="A403" s="3"/>
    </row>
    <row r="404">
      <c r="A404" s="3"/>
    </row>
    <row r="405">
      <c r="A405" s="3"/>
    </row>
    <row r="406">
      <c r="A406" s="3"/>
    </row>
    <row r="407">
      <c r="A407" s="3"/>
    </row>
    <row r="408">
      <c r="A408" s="3"/>
    </row>
    <row r="409">
      <c r="A409" s="3"/>
    </row>
    <row r="410">
      <c r="A410" s="3"/>
    </row>
    <row r="411">
      <c r="A411" s="3"/>
    </row>
    <row r="412">
      <c r="A412" s="3"/>
    </row>
    <row r="413">
      <c r="A413" s="3"/>
    </row>
    <row r="414">
      <c r="A414" s="3"/>
    </row>
    <row r="415">
      <c r="A415" s="3"/>
    </row>
    <row r="416">
      <c r="A416" s="3"/>
    </row>
    <row r="417">
      <c r="A417" s="3"/>
    </row>
    <row r="418">
      <c r="A418" s="3"/>
    </row>
    <row r="419">
      <c r="A419" s="3"/>
    </row>
    <row r="420">
      <c r="A420" s="3"/>
    </row>
    <row r="421">
      <c r="A421" s="3"/>
    </row>
    <row r="422">
      <c r="A422" s="3"/>
    </row>
    <row r="423">
      <c r="A423" s="3"/>
    </row>
    <row r="424">
      <c r="A424" s="3"/>
    </row>
    <row r="425">
      <c r="A425" s="3"/>
    </row>
    <row r="426">
      <c r="A426" s="3"/>
    </row>
    <row r="427">
      <c r="A427" s="3"/>
    </row>
    <row r="428">
      <c r="A428" s="3"/>
    </row>
    <row r="429">
      <c r="A429" s="3"/>
    </row>
    <row r="430">
      <c r="A430" s="3"/>
    </row>
    <row r="431">
      <c r="A431" s="3"/>
    </row>
    <row r="432">
      <c r="A432" s="3"/>
    </row>
    <row r="433">
      <c r="A433" s="3"/>
    </row>
    <row r="434">
      <c r="A434" s="3"/>
    </row>
    <row r="435">
      <c r="A435" s="3"/>
    </row>
    <row r="436">
      <c r="A436" s="3"/>
    </row>
    <row r="437">
      <c r="A437" s="3"/>
    </row>
    <row r="438">
      <c r="A438" s="3"/>
    </row>
    <row r="439">
      <c r="A439" s="3"/>
    </row>
    <row r="440">
      <c r="A440" s="3"/>
    </row>
    <row r="441">
      <c r="A441" s="3"/>
    </row>
    <row r="442">
      <c r="A442" s="3"/>
    </row>
    <row r="443">
      <c r="A443" s="3"/>
    </row>
    <row r="444">
      <c r="A444" s="3"/>
    </row>
    <row r="445">
      <c r="A445" s="3"/>
    </row>
    <row r="446">
      <c r="A446" s="3"/>
    </row>
    <row r="447">
      <c r="A447" s="3"/>
    </row>
    <row r="448">
      <c r="A448" s="3"/>
    </row>
    <row r="449">
      <c r="A449" s="3"/>
    </row>
    <row r="450">
      <c r="A450" s="3"/>
    </row>
    <row r="451">
      <c r="A451" s="3"/>
    </row>
    <row r="452">
      <c r="A452" s="3"/>
    </row>
    <row r="453">
      <c r="A453" s="3"/>
    </row>
    <row r="454">
      <c r="A454" s="3"/>
    </row>
    <row r="455">
      <c r="A455" s="3"/>
    </row>
    <row r="456">
      <c r="A456" s="3"/>
    </row>
    <row r="457">
      <c r="A457" s="3"/>
    </row>
    <row r="458">
      <c r="A458" s="3"/>
    </row>
    <row r="459">
      <c r="A459" s="3"/>
    </row>
    <row r="460">
      <c r="A460" s="3"/>
    </row>
    <row r="461">
      <c r="A461" s="3"/>
    </row>
    <row r="462">
      <c r="A462" s="3"/>
    </row>
    <row r="463">
      <c r="A463" s="3"/>
    </row>
    <row r="464">
      <c r="A464" s="3"/>
    </row>
    <row r="465">
      <c r="A465" s="3"/>
    </row>
    <row r="466">
      <c r="A466" s="3"/>
    </row>
    <row r="467">
      <c r="A467" s="3"/>
    </row>
    <row r="468">
      <c r="A468" s="3"/>
    </row>
    <row r="469">
      <c r="A469" s="3"/>
    </row>
    <row r="470">
      <c r="A470" s="3"/>
    </row>
    <row r="471">
      <c r="A471" s="3"/>
    </row>
    <row r="472">
      <c r="A472" s="3"/>
    </row>
    <row r="473">
      <c r="A473" s="3"/>
    </row>
    <row r="474">
      <c r="A474" s="3"/>
    </row>
    <row r="475">
      <c r="A475" s="3"/>
    </row>
    <row r="476">
      <c r="A476" s="3"/>
    </row>
    <row r="477">
      <c r="A477" s="3"/>
    </row>
    <row r="478">
      <c r="A478" s="3"/>
    </row>
    <row r="479">
      <c r="A479" s="3"/>
    </row>
    <row r="480">
      <c r="A480" s="3"/>
    </row>
    <row r="481">
      <c r="A481" s="3"/>
    </row>
    <row r="482">
      <c r="A482" s="3"/>
    </row>
    <row r="483">
      <c r="A483" s="3"/>
    </row>
    <row r="484">
      <c r="A484" s="3"/>
    </row>
    <row r="485">
      <c r="A485" s="3"/>
    </row>
    <row r="486">
      <c r="A486" s="3"/>
    </row>
    <row r="487">
      <c r="A487" s="3"/>
    </row>
    <row r="488">
      <c r="A488" s="3"/>
    </row>
    <row r="489">
      <c r="A489" s="3"/>
    </row>
    <row r="490">
      <c r="A490" s="3"/>
    </row>
    <row r="491">
      <c r="A491" s="3"/>
    </row>
    <row r="492">
      <c r="A492" s="3"/>
    </row>
    <row r="493">
      <c r="A493" s="3"/>
    </row>
    <row r="494">
      <c r="A494" s="3"/>
    </row>
    <row r="495">
      <c r="A495" s="3"/>
    </row>
    <row r="496">
      <c r="A496" s="3"/>
    </row>
    <row r="497">
      <c r="A497" s="3"/>
    </row>
    <row r="498">
      <c r="A498" s="3"/>
    </row>
    <row r="499">
      <c r="A499" s="3"/>
    </row>
    <row r="500">
      <c r="A500" s="3"/>
    </row>
    <row r="501">
      <c r="A501" s="3"/>
    </row>
    <row r="502">
      <c r="A502" s="3"/>
    </row>
    <row r="503">
      <c r="A503" s="3"/>
    </row>
    <row r="504">
      <c r="A504" s="3"/>
    </row>
    <row r="505">
      <c r="A505" s="3"/>
    </row>
    <row r="506">
      <c r="A506" s="3"/>
    </row>
    <row r="507">
      <c r="A507" s="3"/>
    </row>
    <row r="508">
      <c r="A508" s="3"/>
    </row>
    <row r="509">
      <c r="A509" s="3"/>
    </row>
    <row r="510">
      <c r="A510" s="3"/>
    </row>
    <row r="511">
      <c r="A511" s="3"/>
    </row>
    <row r="512">
      <c r="A512" s="3"/>
    </row>
    <row r="513">
      <c r="A513" s="3"/>
    </row>
    <row r="514">
      <c r="A514" s="3"/>
    </row>
    <row r="515">
      <c r="A515" s="3"/>
    </row>
    <row r="516">
      <c r="A516" s="3"/>
    </row>
    <row r="517">
      <c r="A517" s="3"/>
    </row>
    <row r="518">
      <c r="A518" s="3"/>
    </row>
    <row r="519">
      <c r="A519" s="3"/>
    </row>
    <row r="520">
      <c r="A520" s="3"/>
    </row>
    <row r="521">
      <c r="A521" s="3"/>
    </row>
    <row r="522">
      <c r="A522" s="3"/>
    </row>
    <row r="523">
      <c r="A523" s="3"/>
    </row>
    <row r="524">
      <c r="A524" s="3"/>
    </row>
    <row r="525">
      <c r="A525" s="3"/>
    </row>
    <row r="526">
      <c r="A526" s="3"/>
    </row>
    <row r="527">
      <c r="A527" s="3"/>
    </row>
    <row r="528">
      <c r="A528" s="3"/>
    </row>
    <row r="529">
      <c r="A529" s="3"/>
    </row>
    <row r="530">
      <c r="A530" s="3"/>
    </row>
    <row r="531">
      <c r="A531" s="3"/>
    </row>
    <row r="532">
      <c r="A532" s="3"/>
    </row>
    <row r="533">
      <c r="A533" s="3"/>
    </row>
    <row r="534">
      <c r="A534" s="3"/>
    </row>
    <row r="535">
      <c r="A535" s="3"/>
    </row>
    <row r="536">
      <c r="A536" s="3"/>
    </row>
    <row r="537">
      <c r="A537" s="3"/>
    </row>
    <row r="538">
      <c r="A538" s="3"/>
    </row>
    <row r="539">
      <c r="A539" s="3"/>
    </row>
    <row r="540">
      <c r="A540" s="3"/>
    </row>
    <row r="541">
      <c r="A541" s="3"/>
    </row>
    <row r="542">
      <c r="A542" s="3"/>
    </row>
    <row r="543">
      <c r="A543" s="3"/>
    </row>
    <row r="544">
      <c r="A544" s="3"/>
    </row>
    <row r="545">
      <c r="A545" s="3"/>
    </row>
    <row r="546">
      <c r="A546" s="3"/>
    </row>
    <row r="547">
      <c r="A547" s="3"/>
    </row>
    <row r="548">
      <c r="A548" s="3"/>
    </row>
    <row r="549">
      <c r="A549" s="3"/>
    </row>
    <row r="550">
      <c r="A550" s="3"/>
    </row>
    <row r="551">
      <c r="A551" s="3"/>
    </row>
    <row r="552">
      <c r="A552" s="3"/>
    </row>
    <row r="553">
      <c r="A553" s="3"/>
    </row>
    <row r="554">
      <c r="A554" s="3"/>
    </row>
    <row r="555">
      <c r="A555" s="3"/>
    </row>
    <row r="556">
      <c r="A556" s="3"/>
    </row>
    <row r="557">
      <c r="A557" s="3"/>
    </row>
    <row r="558">
      <c r="A558" s="3"/>
    </row>
    <row r="559">
      <c r="A559" s="3"/>
    </row>
    <row r="560">
      <c r="A560" s="3"/>
    </row>
    <row r="561">
      <c r="A561" s="3"/>
    </row>
    <row r="562">
      <c r="A562" s="3"/>
    </row>
    <row r="563">
      <c r="A563" s="3"/>
    </row>
    <row r="564">
      <c r="A564" s="3"/>
    </row>
    <row r="565">
      <c r="A565" s="3"/>
    </row>
    <row r="566">
      <c r="A566" s="3"/>
    </row>
    <row r="567">
      <c r="A567" s="3"/>
    </row>
    <row r="568">
      <c r="A568" s="3"/>
    </row>
    <row r="569">
      <c r="A569" s="3"/>
    </row>
    <row r="570">
      <c r="A570" s="3"/>
    </row>
    <row r="571">
      <c r="A571" s="3"/>
    </row>
    <row r="572">
      <c r="A572" s="3"/>
    </row>
    <row r="573">
      <c r="A573" s="3"/>
    </row>
    <row r="574">
      <c r="A574" s="3"/>
    </row>
    <row r="575">
      <c r="A575" s="3"/>
    </row>
    <row r="576">
      <c r="A576" s="3"/>
    </row>
    <row r="577">
      <c r="A577" s="3"/>
    </row>
    <row r="578">
      <c r="A578" s="3"/>
    </row>
    <row r="579">
      <c r="A579" s="3"/>
    </row>
    <row r="580">
      <c r="A580" s="3"/>
    </row>
    <row r="581">
      <c r="A581" s="3"/>
    </row>
    <row r="582">
      <c r="A582" s="3"/>
    </row>
    <row r="583">
      <c r="A583" s="3"/>
    </row>
    <row r="584">
      <c r="A584" s="3"/>
    </row>
    <row r="585">
      <c r="A585" s="3"/>
    </row>
    <row r="586">
      <c r="A586" s="3"/>
    </row>
    <row r="587">
      <c r="A587" s="3"/>
    </row>
    <row r="588">
      <c r="A588" s="3"/>
    </row>
    <row r="589">
      <c r="A589" s="3"/>
    </row>
    <row r="590">
      <c r="A590" s="3"/>
    </row>
    <row r="591">
      <c r="A591" s="3"/>
    </row>
    <row r="592">
      <c r="A592" s="3"/>
    </row>
    <row r="593">
      <c r="A593" s="3"/>
    </row>
    <row r="594">
      <c r="A594" s="3"/>
    </row>
    <row r="595">
      <c r="A595" s="3"/>
    </row>
    <row r="596">
      <c r="A596" s="3"/>
    </row>
    <row r="597">
      <c r="A597" s="3"/>
    </row>
    <row r="598">
      <c r="A598" s="3"/>
    </row>
    <row r="599">
      <c r="A599" s="3"/>
    </row>
    <row r="600">
      <c r="A600" s="3"/>
    </row>
    <row r="601">
      <c r="A601" s="3"/>
    </row>
    <row r="602">
      <c r="A602" s="3"/>
    </row>
    <row r="603">
      <c r="A603" s="3"/>
    </row>
    <row r="604">
      <c r="A604" s="3"/>
    </row>
    <row r="605">
      <c r="A605" s="3"/>
    </row>
    <row r="606">
      <c r="A606" s="3"/>
    </row>
    <row r="607">
      <c r="A607" s="3"/>
    </row>
    <row r="608">
      <c r="A608" s="3"/>
    </row>
    <row r="609">
      <c r="A609" s="3"/>
    </row>
    <row r="610">
      <c r="A610" s="3"/>
    </row>
    <row r="611">
      <c r="A611" s="3"/>
    </row>
    <row r="612">
      <c r="A612" s="3"/>
    </row>
    <row r="613">
      <c r="A613" s="3"/>
    </row>
    <row r="614">
      <c r="A614" s="3"/>
    </row>
    <row r="615">
      <c r="A615" s="3"/>
    </row>
    <row r="616">
      <c r="A616" s="3"/>
    </row>
    <row r="617">
      <c r="A617" s="3"/>
    </row>
    <row r="618">
      <c r="A618" s="3"/>
    </row>
    <row r="619">
      <c r="A619" s="3"/>
    </row>
    <row r="620">
      <c r="A620" s="3"/>
    </row>
    <row r="621">
      <c r="A621" s="3"/>
    </row>
    <row r="622">
      <c r="A622" s="3"/>
    </row>
    <row r="623">
      <c r="A623" s="3"/>
    </row>
    <row r="624">
      <c r="A624" s="3"/>
    </row>
    <row r="625">
      <c r="A625" s="3"/>
    </row>
    <row r="626">
      <c r="A626" s="3"/>
    </row>
    <row r="627">
      <c r="A627" s="3"/>
    </row>
    <row r="628">
      <c r="A628" s="3"/>
    </row>
    <row r="629">
      <c r="A629" s="3"/>
    </row>
    <row r="630">
      <c r="A630" s="3"/>
    </row>
    <row r="631">
      <c r="A631" s="3"/>
    </row>
    <row r="632">
      <c r="A632" s="3"/>
    </row>
    <row r="633">
      <c r="A633" s="3"/>
    </row>
    <row r="634">
      <c r="A634" s="3"/>
    </row>
    <row r="635">
      <c r="A635" s="3"/>
    </row>
    <row r="636">
      <c r="A636" s="3"/>
    </row>
    <row r="637">
      <c r="A637" s="3"/>
    </row>
    <row r="638">
      <c r="A638" s="3"/>
    </row>
    <row r="639">
      <c r="A639" s="3"/>
    </row>
    <row r="640">
      <c r="A640" s="3"/>
    </row>
    <row r="641">
      <c r="A641" s="3"/>
    </row>
    <row r="642">
      <c r="A642" s="3"/>
    </row>
    <row r="643">
      <c r="A643" s="3"/>
    </row>
    <row r="644">
      <c r="A644" s="3"/>
    </row>
    <row r="645">
      <c r="A645" s="3"/>
    </row>
    <row r="646">
      <c r="A646" s="3"/>
    </row>
    <row r="647">
      <c r="A647" s="3"/>
    </row>
    <row r="648">
      <c r="A648" s="3"/>
    </row>
    <row r="649">
      <c r="A649" s="3"/>
    </row>
    <row r="650">
      <c r="A650" s="3"/>
    </row>
    <row r="651">
      <c r="A651" s="3"/>
    </row>
    <row r="652">
      <c r="A652" s="3"/>
    </row>
    <row r="653">
      <c r="A653" s="3"/>
    </row>
    <row r="654">
      <c r="A654" s="3"/>
    </row>
    <row r="655">
      <c r="A655" s="3"/>
    </row>
    <row r="656">
      <c r="A656" s="3"/>
    </row>
    <row r="657">
      <c r="A657" s="3"/>
    </row>
    <row r="658">
      <c r="A658" s="3"/>
    </row>
    <row r="659">
      <c r="A659" s="3"/>
    </row>
    <row r="660">
      <c r="A660" s="3"/>
    </row>
    <row r="661">
      <c r="A661" s="3"/>
    </row>
    <row r="662">
      <c r="A662" s="3"/>
    </row>
    <row r="663">
      <c r="A663" s="3"/>
    </row>
    <row r="664">
      <c r="A664" s="3"/>
    </row>
    <row r="665">
      <c r="A665" s="3"/>
    </row>
    <row r="666">
      <c r="A666" s="3"/>
    </row>
    <row r="667">
      <c r="A667" s="3"/>
    </row>
    <row r="668">
      <c r="A668" s="3"/>
    </row>
    <row r="669">
      <c r="A669" s="3"/>
    </row>
    <row r="670">
      <c r="A670" s="3"/>
    </row>
    <row r="671">
      <c r="A671" s="3"/>
    </row>
    <row r="672">
      <c r="A672" s="3"/>
    </row>
    <row r="673">
      <c r="A673" s="3"/>
    </row>
    <row r="674">
      <c r="A674" s="3"/>
    </row>
    <row r="675">
      <c r="A675" s="3"/>
    </row>
    <row r="676">
      <c r="A676" s="3"/>
    </row>
    <row r="677">
      <c r="A677" s="3"/>
    </row>
    <row r="678">
      <c r="A678" s="3"/>
    </row>
    <row r="679">
      <c r="A679" s="3"/>
    </row>
    <row r="680">
      <c r="A680" s="3"/>
    </row>
    <row r="681">
      <c r="A681" s="3"/>
    </row>
    <row r="682">
      <c r="A682" s="3"/>
    </row>
    <row r="683">
      <c r="A683" s="3"/>
    </row>
    <row r="684">
      <c r="A684" s="3"/>
    </row>
    <row r="685">
      <c r="A685" s="3"/>
    </row>
    <row r="686">
      <c r="A686" s="3"/>
    </row>
    <row r="687">
      <c r="A687" s="3"/>
    </row>
    <row r="688">
      <c r="A688" s="3"/>
    </row>
    <row r="689">
      <c r="A689" s="3"/>
    </row>
    <row r="690">
      <c r="A690" s="3"/>
    </row>
    <row r="691">
      <c r="A691" s="3"/>
    </row>
    <row r="692">
      <c r="A692" s="3"/>
    </row>
    <row r="693">
      <c r="A693" s="3"/>
    </row>
    <row r="694">
      <c r="A694" s="3"/>
    </row>
    <row r="695">
      <c r="A695" s="3"/>
    </row>
    <row r="696">
      <c r="A696" s="3"/>
    </row>
    <row r="697">
      <c r="A697" s="3"/>
    </row>
    <row r="698">
      <c r="A698" s="3"/>
    </row>
    <row r="699">
      <c r="A699" s="3"/>
    </row>
    <row r="700">
      <c r="A700" s="3"/>
    </row>
    <row r="701">
      <c r="A701" s="3"/>
    </row>
    <row r="702">
      <c r="A702" s="3"/>
    </row>
    <row r="703">
      <c r="A703" s="3"/>
    </row>
    <row r="704">
      <c r="A704" s="3"/>
    </row>
    <row r="705">
      <c r="A705" s="3"/>
    </row>
    <row r="706">
      <c r="A706" s="3"/>
    </row>
    <row r="707">
      <c r="A707" s="3"/>
    </row>
    <row r="708">
      <c r="A708" s="3"/>
    </row>
    <row r="709">
      <c r="A709" s="3"/>
    </row>
    <row r="710">
      <c r="A710" s="3"/>
    </row>
    <row r="711">
      <c r="A711" s="3"/>
    </row>
    <row r="712">
      <c r="A712" s="3"/>
    </row>
    <row r="713">
      <c r="A713" s="3"/>
    </row>
    <row r="714">
      <c r="A714" s="3"/>
    </row>
    <row r="715">
      <c r="A715" s="3"/>
    </row>
    <row r="716">
      <c r="A716" s="3"/>
    </row>
    <row r="717">
      <c r="A717" s="3"/>
    </row>
    <row r="718">
      <c r="A718" s="3"/>
    </row>
    <row r="719">
      <c r="A719" s="3"/>
    </row>
    <row r="720">
      <c r="A720" s="3"/>
    </row>
    <row r="721">
      <c r="A721" s="3"/>
    </row>
    <row r="722">
      <c r="A722" s="3"/>
    </row>
    <row r="723">
      <c r="A723" s="3"/>
    </row>
    <row r="724">
      <c r="A724" s="3"/>
    </row>
    <row r="725">
      <c r="A725" s="3"/>
    </row>
    <row r="726">
      <c r="A726" s="3"/>
    </row>
    <row r="727">
      <c r="A727" s="3"/>
    </row>
    <row r="728">
      <c r="A728" s="3"/>
    </row>
    <row r="729">
      <c r="A729" s="3"/>
    </row>
    <row r="730">
      <c r="A730" s="3"/>
    </row>
    <row r="731">
      <c r="A731" s="3"/>
    </row>
    <row r="732">
      <c r="A732" s="3"/>
    </row>
    <row r="733">
      <c r="A733" s="3"/>
    </row>
    <row r="734">
      <c r="A734" s="3"/>
    </row>
    <row r="735">
      <c r="A735" s="3"/>
    </row>
    <row r="736">
      <c r="A736" s="3"/>
    </row>
    <row r="737">
      <c r="A737" s="3"/>
    </row>
    <row r="738">
      <c r="A738" s="3"/>
    </row>
    <row r="739">
      <c r="A739" s="3"/>
    </row>
    <row r="740">
      <c r="A740" s="3"/>
    </row>
    <row r="741">
      <c r="A741" s="3"/>
    </row>
    <row r="742">
      <c r="A742" s="3"/>
    </row>
    <row r="743">
      <c r="A743" s="3"/>
    </row>
    <row r="744">
      <c r="A744" s="3"/>
    </row>
    <row r="745">
      <c r="A745" s="3"/>
    </row>
    <row r="746">
      <c r="A746" s="3"/>
    </row>
    <row r="747">
      <c r="A747" s="3"/>
    </row>
    <row r="748">
      <c r="A748" s="3"/>
    </row>
    <row r="749">
      <c r="A749" s="3"/>
    </row>
    <row r="750">
      <c r="A750" s="3"/>
    </row>
    <row r="751">
      <c r="A751" s="3"/>
    </row>
    <row r="752">
      <c r="A752" s="3"/>
    </row>
    <row r="753">
      <c r="A753" s="3"/>
    </row>
    <row r="754">
      <c r="A754" s="3"/>
    </row>
    <row r="755">
      <c r="A755" s="3"/>
    </row>
    <row r="756">
      <c r="A756" s="3"/>
    </row>
    <row r="757">
      <c r="A757" s="3"/>
    </row>
    <row r="758">
      <c r="A758" s="3"/>
    </row>
    <row r="759">
      <c r="A759" s="3"/>
    </row>
    <row r="760">
      <c r="A760" s="3"/>
    </row>
    <row r="761">
      <c r="A761" s="3"/>
    </row>
    <row r="762">
      <c r="A762" s="3"/>
    </row>
    <row r="763">
      <c r="A763" s="3"/>
    </row>
    <row r="764">
      <c r="A764" s="3"/>
    </row>
    <row r="765">
      <c r="A765" s="3"/>
    </row>
    <row r="766">
      <c r="A766" s="3"/>
    </row>
    <row r="767">
      <c r="A767" s="3"/>
    </row>
    <row r="768">
      <c r="A768" s="3"/>
    </row>
    <row r="769">
      <c r="A769" s="3"/>
    </row>
    <row r="770">
      <c r="A770" s="3"/>
    </row>
    <row r="771">
      <c r="A771" s="3"/>
    </row>
    <row r="772">
      <c r="A772" s="3"/>
    </row>
    <row r="773">
      <c r="A773" s="3"/>
    </row>
    <row r="774">
      <c r="A774" s="3"/>
    </row>
    <row r="775">
      <c r="A775" s="3"/>
    </row>
    <row r="776">
      <c r="A776" s="3"/>
    </row>
    <row r="777">
      <c r="A777" s="3"/>
    </row>
    <row r="778">
      <c r="A778" s="3"/>
    </row>
    <row r="779">
      <c r="A779" s="3"/>
    </row>
    <row r="780">
      <c r="A780" s="3"/>
    </row>
    <row r="781">
      <c r="A781" s="3"/>
    </row>
    <row r="782">
      <c r="A782" s="3"/>
    </row>
    <row r="783">
      <c r="A783" s="3"/>
    </row>
    <row r="784">
      <c r="A784" s="3"/>
    </row>
    <row r="785">
      <c r="A785" s="3"/>
    </row>
    <row r="786">
      <c r="A786" s="3"/>
    </row>
    <row r="787">
      <c r="A787" s="3"/>
    </row>
    <row r="788">
      <c r="A788" s="3"/>
    </row>
    <row r="789">
      <c r="A789" s="3"/>
    </row>
    <row r="790">
      <c r="A790" s="3"/>
    </row>
    <row r="791">
      <c r="A791" s="3"/>
    </row>
    <row r="792">
      <c r="A792" s="3"/>
    </row>
    <row r="793">
      <c r="A793" s="3"/>
    </row>
    <row r="794">
      <c r="A794" s="3"/>
    </row>
    <row r="795">
      <c r="A795" s="3"/>
    </row>
    <row r="796">
      <c r="A796" s="3"/>
    </row>
    <row r="797">
      <c r="A797" s="3"/>
    </row>
    <row r="798">
      <c r="A798" s="3"/>
    </row>
    <row r="799">
      <c r="A799" s="3"/>
    </row>
    <row r="800">
      <c r="A800" s="3"/>
    </row>
    <row r="801">
      <c r="A801" s="3"/>
    </row>
    <row r="802">
      <c r="A802" s="3"/>
    </row>
    <row r="803">
      <c r="A803" s="3"/>
    </row>
    <row r="804">
      <c r="A804" s="3"/>
    </row>
    <row r="805">
      <c r="A805" s="3"/>
    </row>
    <row r="806">
      <c r="A806" s="3"/>
    </row>
    <row r="807">
      <c r="A807" s="3"/>
    </row>
    <row r="808">
      <c r="A808" s="3"/>
    </row>
    <row r="809">
      <c r="A809" s="3"/>
    </row>
    <row r="810">
      <c r="A810" s="3"/>
    </row>
    <row r="811">
      <c r="A811" s="3"/>
    </row>
    <row r="812">
      <c r="A812" s="3"/>
    </row>
    <row r="813">
      <c r="A813" s="3"/>
    </row>
    <row r="814">
      <c r="A814" s="3"/>
    </row>
    <row r="815">
      <c r="A815" s="3"/>
    </row>
    <row r="816">
      <c r="A816" s="3"/>
    </row>
    <row r="817">
      <c r="A817" s="3"/>
    </row>
    <row r="818">
      <c r="A818" s="3"/>
    </row>
    <row r="819">
      <c r="A819" s="3"/>
    </row>
    <row r="820">
      <c r="A820" s="3"/>
    </row>
    <row r="821">
      <c r="A821" s="3"/>
    </row>
    <row r="822">
      <c r="A822" s="3"/>
    </row>
    <row r="823">
      <c r="A823" s="3"/>
    </row>
    <row r="824">
      <c r="A824" s="3"/>
    </row>
    <row r="825">
      <c r="A825" s="3"/>
    </row>
    <row r="826">
      <c r="A826" s="3"/>
    </row>
    <row r="827">
      <c r="A827" s="3"/>
    </row>
    <row r="828">
      <c r="A828" s="3"/>
    </row>
    <row r="829">
      <c r="A829" s="3"/>
    </row>
    <row r="830">
      <c r="A830" s="3"/>
    </row>
    <row r="831">
      <c r="A831" s="3"/>
    </row>
    <row r="832">
      <c r="A832" s="3"/>
    </row>
    <row r="833">
      <c r="A833" s="3"/>
    </row>
    <row r="834">
      <c r="A834" s="3"/>
    </row>
    <row r="835">
      <c r="A835" s="3"/>
    </row>
    <row r="836">
      <c r="A836" s="3"/>
    </row>
    <row r="837">
      <c r="A837" s="3"/>
    </row>
    <row r="838">
      <c r="A838" s="3"/>
    </row>
    <row r="839">
      <c r="A839" s="3"/>
    </row>
    <row r="840">
      <c r="A840" s="3"/>
    </row>
    <row r="841">
      <c r="A841" s="3"/>
    </row>
    <row r="842">
      <c r="A842" s="3"/>
    </row>
    <row r="843">
      <c r="A843" s="3"/>
    </row>
    <row r="844">
      <c r="A844" s="3"/>
    </row>
    <row r="845">
      <c r="A845" s="3"/>
    </row>
    <row r="846">
      <c r="A846" s="3"/>
    </row>
    <row r="847">
      <c r="A847" s="3"/>
    </row>
    <row r="848">
      <c r="A848" s="3"/>
    </row>
    <row r="849">
      <c r="A849" s="3"/>
    </row>
    <row r="850">
      <c r="A850" s="3"/>
    </row>
    <row r="851">
      <c r="A851" s="3"/>
    </row>
    <row r="852">
      <c r="A852" s="3"/>
    </row>
    <row r="853">
      <c r="A853" s="3"/>
    </row>
    <row r="854">
      <c r="A854" s="3"/>
    </row>
    <row r="855">
      <c r="A855" s="3"/>
    </row>
    <row r="856">
      <c r="A856" s="3"/>
    </row>
    <row r="857">
      <c r="A857" s="3"/>
    </row>
    <row r="858">
      <c r="A858" s="3"/>
    </row>
    <row r="859">
      <c r="A859" s="3"/>
    </row>
    <row r="860">
      <c r="A860" s="3"/>
    </row>
    <row r="861">
      <c r="A861" s="3"/>
    </row>
    <row r="862">
      <c r="A862" s="3"/>
    </row>
    <row r="863">
      <c r="A863" s="3"/>
    </row>
    <row r="864">
      <c r="A864" s="3"/>
    </row>
    <row r="865">
      <c r="A865" s="3"/>
    </row>
    <row r="866">
      <c r="A866" s="3"/>
    </row>
    <row r="867">
      <c r="A867" s="3"/>
    </row>
    <row r="868">
      <c r="A868" s="3"/>
    </row>
    <row r="869">
      <c r="A869" s="3"/>
    </row>
    <row r="870">
      <c r="A870" s="3"/>
    </row>
    <row r="871">
      <c r="A871" s="3"/>
    </row>
    <row r="872">
      <c r="A872" s="3"/>
    </row>
    <row r="873">
      <c r="A873" s="3"/>
    </row>
    <row r="874">
      <c r="A874" s="3"/>
    </row>
    <row r="875">
      <c r="A875" s="3"/>
    </row>
    <row r="876">
      <c r="A876" s="3"/>
    </row>
    <row r="877">
      <c r="A877" s="3"/>
    </row>
    <row r="878">
      <c r="A878" s="3"/>
    </row>
    <row r="879">
      <c r="A879" s="3"/>
    </row>
    <row r="880">
      <c r="A880" s="3"/>
    </row>
    <row r="881">
      <c r="A881" s="3"/>
    </row>
    <row r="882">
      <c r="A882" s="3"/>
    </row>
    <row r="883">
      <c r="A883" s="3"/>
    </row>
    <row r="884">
      <c r="A884" s="3"/>
    </row>
    <row r="885">
      <c r="A885" s="3"/>
    </row>
    <row r="886">
      <c r="A886" s="3"/>
    </row>
    <row r="887">
      <c r="A887" s="3"/>
    </row>
    <row r="888">
      <c r="A888" s="3"/>
    </row>
    <row r="889">
      <c r="A889" s="3"/>
    </row>
    <row r="890">
      <c r="A890" s="3"/>
    </row>
    <row r="891">
      <c r="A891" s="3"/>
    </row>
    <row r="892">
      <c r="A892" s="3"/>
    </row>
    <row r="893">
      <c r="A893" s="3"/>
    </row>
    <row r="894">
      <c r="A894" s="3"/>
    </row>
    <row r="895">
      <c r="A895" s="3"/>
    </row>
    <row r="896">
      <c r="A896" s="3"/>
    </row>
    <row r="897">
      <c r="A897" s="3"/>
    </row>
    <row r="898">
      <c r="A898" s="3"/>
    </row>
    <row r="899">
      <c r="A899" s="3"/>
    </row>
    <row r="900">
      <c r="A900" s="3"/>
    </row>
    <row r="901">
      <c r="A901" s="3"/>
    </row>
    <row r="902">
      <c r="A902" s="3"/>
    </row>
    <row r="903">
      <c r="A903" s="3"/>
    </row>
    <row r="904">
      <c r="A904" s="3"/>
    </row>
    <row r="905">
      <c r="A905" s="3"/>
    </row>
    <row r="906">
      <c r="A906" s="3"/>
    </row>
    <row r="907">
      <c r="A907" s="3"/>
    </row>
    <row r="908">
      <c r="A908" s="3"/>
    </row>
    <row r="909">
      <c r="A909" s="3"/>
    </row>
    <row r="910">
      <c r="A910" s="3"/>
    </row>
    <row r="911">
      <c r="A911" s="3"/>
    </row>
    <row r="912">
      <c r="A912" s="3"/>
    </row>
    <row r="913">
      <c r="A913" s="3"/>
    </row>
    <row r="914">
      <c r="A914" s="3"/>
    </row>
    <row r="915">
      <c r="A915" s="3"/>
    </row>
    <row r="916">
      <c r="A916" s="3"/>
    </row>
    <row r="917">
      <c r="A917" s="3"/>
    </row>
    <row r="918">
      <c r="A918" s="3"/>
    </row>
    <row r="919">
      <c r="A919" s="3"/>
    </row>
    <row r="920">
      <c r="A920" s="3"/>
    </row>
    <row r="921">
      <c r="A921" s="3"/>
    </row>
    <row r="922">
      <c r="A922" s="3"/>
    </row>
    <row r="923">
      <c r="A923" s="3"/>
    </row>
    <row r="924">
      <c r="A924" s="3"/>
    </row>
    <row r="925">
      <c r="A925" s="3"/>
    </row>
    <row r="926">
      <c r="A926" s="3"/>
    </row>
    <row r="927">
      <c r="A927" s="3"/>
    </row>
    <row r="928">
      <c r="A928" s="3"/>
    </row>
    <row r="929">
      <c r="A929" s="3"/>
    </row>
    <row r="930">
      <c r="A930" s="3"/>
    </row>
    <row r="931">
      <c r="A931" s="3"/>
    </row>
    <row r="932">
      <c r="A932" s="3"/>
    </row>
    <row r="933">
      <c r="A933" s="3"/>
    </row>
    <row r="934">
      <c r="A934" s="3"/>
    </row>
    <row r="935">
      <c r="A935" s="3"/>
    </row>
    <row r="936">
      <c r="A936" s="3"/>
    </row>
    <row r="937">
      <c r="A937" s="3"/>
    </row>
    <row r="938">
      <c r="A938" s="3"/>
    </row>
    <row r="939">
      <c r="A939" s="3"/>
    </row>
    <row r="940">
      <c r="A940" s="3"/>
    </row>
    <row r="941">
      <c r="A941" s="3"/>
    </row>
    <row r="942">
      <c r="A942" s="3"/>
    </row>
    <row r="943">
      <c r="A943" s="3"/>
    </row>
    <row r="944">
      <c r="A944" s="3"/>
    </row>
    <row r="945">
      <c r="A945" s="3"/>
    </row>
    <row r="946">
      <c r="A946" s="3"/>
    </row>
    <row r="947">
      <c r="A947" s="3"/>
    </row>
    <row r="948">
      <c r="A948" s="3"/>
    </row>
    <row r="949">
      <c r="A949" s="3"/>
    </row>
    <row r="950">
      <c r="A950" s="3"/>
    </row>
    <row r="951">
      <c r="A951" s="3"/>
    </row>
    <row r="952">
      <c r="A952" s="3"/>
    </row>
    <row r="953">
      <c r="A953" s="3"/>
    </row>
    <row r="954">
      <c r="A954" s="3"/>
    </row>
    <row r="955">
      <c r="A955" s="3"/>
    </row>
    <row r="956">
      <c r="A956" s="3"/>
    </row>
    <row r="957">
      <c r="A957" s="3"/>
    </row>
    <row r="958">
      <c r="A958" s="3"/>
    </row>
    <row r="959">
      <c r="A959" s="3"/>
    </row>
    <row r="960">
      <c r="A960" s="3"/>
    </row>
    <row r="961">
      <c r="A961" s="3"/>
    </row>
    <row r="962">
      <c r="A962" s="3"/>
    </row>
    <row r="963">
      <c r="A963" s="3"/>
    </row>
    <row r="964">
      <c r="A964" s="3"/>
    </row>
    <row r="965">
      <c r="A965" s="3"/>
    </row>
    <row r="966">
      <c r="A966" s="3"/>
    </row>
    <row r="967">
      <c r="A967" s="3"/>
    </row>
    <row r="968">
      <c r="A968" s="3"/>
    </row>
    <row r="969">
      <c r="A969" s="3"/>
    </row>
    <row r="970">
      <c r="A970" s="3"/>
    </row>
    <row r="971">
      <c r="A971" s="3"/>
    </row>
    <row r="972">
      <c r="A972" s="3"/>
    </row>
    <row r="973">
      <c r="A973" s="3"/>
    </row>
    <row r="974">
      <c r="A974" s="3"/>
    </row>
    <row r="975">
      <c r="A975" s="3"/>
    </row>
    <row r="976">
      <c r="A976" s="3"/>
    </row>
    <row r="977">
      <c r="A977" s="3"/>
    </row>
    <row r="978">
      <c r="A978" s="3"/>
    </row>
    <row r="979">
      <c r="A979" s="3"/>
    </row>
    <row r="980">
      <c r="A980" s="3"/>
    </row>
    <row r="981">
      <c r="A981" s="3"/>
    </row>
    <row r="982">
      <c r="A982" s="3"/>
    </row>
    <row r="983">
      <c r="A983" s="3"/>
    </row>
    <row r="984">
      <c r="A984" s="3"/>
    </row>
    <row r="985">
      <c r="A985" s="3"/>
    </row>
    <row r="986">
      <c r="A986" s="3"/>
    </row>
    <row r="987">
      <c r="A987" s="3"/>
    </row>
    <row r="988">
      <c r="A988" s="3"/>
    </row>
    <row r="989">
      <c r="A989" s="3"/>
    </row>
    <row r="990">
      <c r="A990" s="3"/>
    </row>
    <row r="991">
      <c r="A991" s="3"/>
    </row>
    <row r="992">
      <c r="A992" s="3"/>
    </row>
    <row r="993">
      <c r="A993" s="3"/>
    </row>
    <row r="994">
      <c r="A994" s="3"/>
    </row>
    <row r="995">
      <c r="A995" s="3"/>
    </row>
    <row r="996">
      <c r="A996" s="3"/>
    </row>
    <row r="997">
      <c r="A997" s="3"/>
    </row>
    <row r="998">
      <c r="A998" s="3"/>
    </row>
    <row r="999">
      <c r="A999" s="3"/>
    </row>
    <row r="1000">
      <c r="A1000" s="3"/>
    </row>
    <row r="1001">
      <c r="A1001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tr">
        <f>IFERROR(__xludf.DUMMYFUNCTION("GOOGLEFINANCE(""NASDAQ:META"" ,""PRICE"",DATE(2016,1,1),DATE(2016,12,31),""DAILY"")"),"Date")</f>
        <v>Date</v>
      </c>
      <c r="B1" s="6" t="str">
        <f>IFERROR(__xludf.DUMMYFUNCTION("""COMPUTED_VALUE"""),"Close")</f>
        <v>Close</v>
      </c>
      <c r="C1" s="2" t="s">
        <v>11</v>
      </c>
    </row>
    <row r="2">
      <c r="A2" s="9">
        <f>IFERROR(__xludf.DUMMYFUNCTION("""COMPUTED_VALUE"""),42373.66666666667)</f>
        <v>42373.66667</v>
      </c>
      <c r="B2" s="6">
        <f>IFERROR(__xludf.DUMMYFUNCTION("""COMPUTED_VALUE"""),102.22)</f>
        <v>102.22</v>
      </c>
      <c r="C2" s="7"/>
    </row>
    <row r="3">
      <c r="A3" s="9">
        <f>IFERROR(__xludf.DUMMYFUNCTION("""COMPUTED_VALUE"""),42374.66666666667)</f>
        <v>42374.66667</v>
      </c>
      <c r="B3" s="6">
        <f>IFERROR(__xludf.DUMMYFUNCTION("""COMPUTED_VALUE"""),102.73)</f>
        <v>102.73</v>
      </c>
      <c r="C3" s="7">
        <f t="shared" ref="C3:C253" si="1">(B3-B2)/100</f>
        <v>0.0051</v>
      </c>
    </row>
    <row r="4">
      <c r="A4" s="9">
        <f>IFERROR(__xludf.DUMMYFUNCTION("""COMPUTED_VALUE"""),42375.66666666667)</f>
        <v>42375.66667</v>
      </c>
      <c r="B4" s="6">
        <f>IFERROR(__xludf.DUMMYFUNCTION("""COMPUTED_VALUE"""),102.97)</f>
        <v>102.97</v>
      </c>
      <c r="C4" s="7">
        <f t="shared" si="1"/>
        <v>0.0024</v>
      </c>
    </row>
    <row r="5">
      <c r="A5" s="9">
        <f>IFERROR(__xludf.DUMMYFUNCTION("""COMPUTED_VALUE"""),42376.66666666667)</f>
        <v>42376.66667</v>
      </c>
      <c r="B5" s="6">
        <f>IFERROR(__xludf.DUMMYFUNCTION("""COMPUTED_VALUE"""),97.92)</f>
        <v>97.92</v>
      </c>
      <c r="C5" s="7">
        <f t="shared" si="1"/>
        <v>-0.0505</v>
      </c>
    </row>
    <row r="6">
      <c r="A6" s="9">
        <f>IFERROR(__xludf.DUMMYFUNCTION("""COMPUTED_VALUE"""),42377.66666666667)</f>
        <v>42377.66667</v>
      </c>
      <c r="B6" s="6">
        <f>IFERROR(__xludf.DUMMYFUNCTION("""COMPUTED_VALUE"""),97.33)</f>
        <v>97.33</v>
      </c>
      <c r="C6" s="7">
        <f t="shared" si="1"/>
        <v>-0.0059</v>
      </c>
    </row>
    <row r="7">
      <c r="A7" s="9">
        <f>IFERROR(__xludf.DUMMYFUNCTION("""COMPUTED_VALUE"""),42380.66666666667)</f>
        <v>42380.66667</v>
      </c>
      <c r="B7" s="6">
        <f>IFERROR(__xludf.DUMMYFUNCTION("""COMPUTED_VALUE"""),97.51)</f>
        <v>97.51</v>
      </c>
      <c r="C7" s="7">
        <f t="shared" si="1"/>
        <v>0.0018</v>
      </c>
    </row>
    <row r="8">
      <c r="A8" s="9">
        <f>IFERROR(__xludf.DUMMYFUNCTION("""COMPUTED_VALUE"""),42381.66666666667)</f>
        <v>42381.66667</v>
      </c>
      <c r="B8" s="6">
        <f>IFERROR(__xludf.DUMMYFUNCTION("""COMPUTED_VALUE"""),99.37)</f>
        <v>99.37</v>
      </c>
      <c r="C8" s="7">
        <f t="shared" si="1"/>
        <v>0.0186</v>
      </c>
    </row>
    <row r="9">
      <c r="A9" s="9">
        <f>IFERROR(__xludf.DUMMYFUNCTION("""COMPUTED_VALUE"""),42382.66666666667)</f>
        <v>42382.66667</v>
      </c>
      <c r="B9" s="6">
        <f>IFERROR(__xludf.DUMMYFUNCTION("""COMPUTED_VALUE"""),95.44)</f>
        <v>95.44</v>
      </c>
      <c r="C9" s="7">
        <f t="shared" si="1"/>
        <v>-0.0393</v>
      </c>
    </row>
    <row r="10">
      <c r="A10" s="9">
        <f>IFERROR(__xludf.DUMMYFUNCTION("""COMPUTED_VALUE"""),42383.66666666667)</f>
        <v>42383.66667</v>
      </c>
      <c r="B10" s="6">
        <f>IFERROR(__xludf.DUMMYFUNCTION("""COMPUTED_VALUE"""),98.37)</f>
        <v>98.37</v>
      </c>
      <c r="C10" s="7">
        <f t="shared" si="1"/>
        <v>0.0293</v>
      </c>
    </row>
    <row r="11">
      <c r="A11" s="9">
        <f>IFERROR(__xludf.DUMMYFUNCTION("""COMPUTED_VALUE"""),42384.66666666667)</f>
        <v>42384.66667</v>
      </c>
      <c r="B11" s="6">
        <f>IFERROR(__xludf.DUMMYFUNCTION("""COMPUTED_VALUE"""),94.97)</f>
        <v>94.97</v>
      </c>
      <c r="C11" s="7">
        <f t="shared" si="1"/>
        <v>-0.034</v>
      </c>
    </row>
    <row r="12">
      <c r="A12" s="9">
        <f>IFERROR(__xludf.DUMMYFUNCTION("""COMPUTED_VALUE"""),42388.66666666667)</f>
        <v>42388.66667</v>
      </c>
      <c r="B12" s="6">
        <f>IFERROR(__xludf.DUMMYFUNCTION("""COMPUTED_VALUE"""),95.26)</f>
        <v>95.26</v>
      </c>
      <c r="C12" s="7">
        <f t="shared" si="1"/>
        <v>0.0029</v>
      </c>
    </row>
    <row r="13">
      <c r="A13" s="9">
        <f>IFERROR(__xludf.DUMMYFUNCTION("""COMPUTED_VALUE"""),42389.66666666667)</f>
        <v>42389.66667</v>
      </c>
      <c r="B13" s="6">
        <f>IFERROR(__xludf.DUMMYFUNCTION("""COMPUTED_VALUE"""),94.35)</f>
        <v>94.35</v>
      </c>
      <c r="C13" s="7">
        <f t="shared" si="1"/>
        <v>-0.0091</v>
      </c>
    </row>
    <row r="14">
      <c r="A14" s="9">
        <f>IFERROR(__xludf.DUMMYFUNCTION("""COMPUTED_VALUE"""),42390.66666666667)</f>
        <v>42390.66667</v>
      </c>
      <c r="B14" s="6">
        <f>IFERROR(__xludf.DUMMYFUNCTION("""COMPUTED_VALUE"""),94.16)</f>
        <v>94.16</v>
      </c>
      <c r="C14" s="7">
        <f t="shared" si="1"/>
        <v>-0.0019</v>
      </c>
    </row>
    <row r="15">
      <c r="A15" s="9">
        <f>IFERROR(__xludf.DUMMYFUNCTION("""COMPUTED_VALUE"""),42391.66666666667)</f>
        <v>42391.66667</v>
      </c>
      <c r="B15" s="6">
        <f>IFERROR(__xludf.DUMMYFUNCTION("""COMPUTED_VALUE"""),97.94)</f>
        <v>97.94</v>
      </c>
      <c r="C15" s="7">
        <f t="shared" si="1"/>
        <v>0.0378</v>
      </c>
    </row>
    <row r="16">
      <c r="A16" s="9">
        <f>IFERROR(__xludf.DUMMYFUNCTION("""COMPUTED_VALUE"""),42394.66666666667)</f>
        <v>42394.66667</v>
      </c>
      <c r="B16" s="6">
        <f>IFERROR(__xludf.DUMMYFUNCTION("""COMPUTED_VALUE"""),97.01)</f>
        <v>97.01</v>
      </c>
      <c r="C16" s="7">
        <f t="shared" si="1"/>
        <v>-0.0093</v>
      </c>
    </row>
    <row r="17">
      <c r="A17" s="9">
        <f>IFERROR(__xludf.DUMMYFUNCTION("""COMPUTED_VALUE"""),42395.66666666667)</f>
        <v>42395.66667</v>
      </c>
      <c r="B17" s="6">
        <f>IFERROR(__xludf.DUMMYFUNCTION("""COMPUTED_VALUE"""),97.34)</f>
        <v>97.34</v>
      </c>
      <c r="C17" s="7">
        <f t="shared" si="1"/>
        <v>0.0033</v>
      </c>
    </row>
    <row r="18">
      <c r="A18" s="9">
        <f>IFERROR(__xludf.DUMMYFUNCTION("""COMPUTED_VALUE"""),42396.66666666667)</f>
        <v>42396.66667</v>
      </c>
      <c r="B18" s="6">
        <f>IFERROR(__xludf.DUMMYFUNCTION("""COMPUTED_VALUE"""),94.45)</f>
        <v>94.45</v>
      </c>
      <c r="C18" s="7">
        <f t="shared" si="1"/>
        <v>-0.0289</v>
      </c>
    </row>
    <row r="19">
      <c r="A19" s="9">
        <f>IFERROR(__xludf.DUMMYFUNCTION("""COMPUTED_VALUE"""),42397.66666666667)</f>
        <v>42397.66667</v>
      </c>
      <c r="B19" s="6">
        <f>IFERROR(__xludf.DUMMYFUNCTION("""COMPUTED_VALUE"""),109.11)</f>
        <v>109.11</v>
      </c>
      <c r="C19" s="7">
        <f t="shared" si="1"/>
        <v>0.1466</v>
      </c>
    </row>
    <row r="20">
      <c r="A20" s="9">
        <f>IFERROR(__xludf.DUMMYFUNCTION("""COMPUTED_VALUE"""),42398.66666666667)</f>
        <v>42398.66667</v>
      </c>
      <c r="B20" s="6">
        <f>IFERROR(__xludf.DUMMYFUNCTION("""COMPUTED_VALUE"""),112.21)</f>
        <v>112.21</v>
      </c>
      <c r="C20" s="7">
        <f t="shared" si="1"/>
        <v>0.031</v>
      </c>
    </row>
    <row r="21">
      <c r="A21" s="9">
        <f>IFERROR(__xludf.DUMMYFUNCTION("""COMPUTED_VALUE"""),42401.66666666667)</f>
        <v>42401.66667</v>
      </c>
      <c r="B21" s="6">
        <f>IFERROR(__xludf.DUMMYFUNCTION("""COMPUTED_VALUE"""),115.09)</f>
        <v>115.09</v>
      </c>
      <c r="C21" s="7">
        <f t="shared" si="1"/>
        <v>0.0288</v>
      </c>
    </row>
    <row r="22">
      <c r="A22" s="9">
        <f>IFERROR(__xludf.DUMMYFUNCTION("""COMPUTED_VALUE"""),42402.66666666667)</f>
        <v>42402.66667</v>
      </c>
      <c r="B22" s="6">
        <f>IFERROR(__xludf.DUMMYFUNCTION("""COMPUTED_VALUE"""),114.61)</f>
        <v>114.61</v>
      </c>
      <c r="C22" s="7">
        <f t="shared" si="1"/>
        <v>-0.0048</v>
      </c>
    </row>
    <row r="23">
      <c r="A23" s="9">
        <f>IFERROR(__xludf.DUMMYFUNCTION("""COMPUTED_VALUE"""),42403.66666666667)</f>
        <v>42403.66667</v>
      </c>
      <c r="B23" s="6">
        <f>IFERROR(__xludf.DUMMYFUNCTION("""COMPUTED_VALUE"""),112.69)</f>
        <v>112.69</v>
      </c>
      <c r="C23" s="7">
        <f t="shared" si="1"/>
        <v>-0.0192</v>
      </c>
    </row>
    <row r="24">
      <c r="A24" s="9">
        <f>IFERROR(__xludf.DUMMYFUNCTION("""COMPUTED_VALUE"""),42404.66666666667)</f>
        <v>42404.66667</v>
      </c>
      <c r="B24" s="6">
        <f>IFERROR(__xludf.DUMMYFUNCTION("""COMPUTED_VALUE"""),110.49)</f>
        <v>110.49</v>
      </c>
      <c r="C24" s="7">
        <f t="shared" si="1"/>
        <v>-0.022</v>
      </c>
    </row>
    <row r="25">
      <c r="A25" s="9">
        <f>IFERROR(__xludf.DUMMYFUNCTION("""COMPUTED_VALUE"""),42405.66666666667)</f>
        <v>42405.66667</v>
      </c>
      <c r="B25" s="6">
        <f>IFERROR(__xludf.DUMMYFUNCTION("""COMPUTED_VALUE"""),104.07)</f>
        <v>104.07</v>
      </c>
      <c r="C25" s="7">
        <f t="shared" si="1"/>
        <v>-0.0642</v>
      </c>
    </row>
    <row r="26">
      <c r="A26" s="9">
        <f>IFERROR(__xludf.DUMMYFUNCTION("""COMPUTED_VALUE"""),42408.66666666667)</f>
        <v>42408.66667</v>
      </c>
      <c r="B26" s="6">
        <f>IFERROR(__xludf.DUMMYFUNCTION("""COMPUTED_VALUE"""),99.75)</f>
        <v>99.75</v>
      </c>
      <c r="C26" s="7">
        <f t="shared" si="1"/>
        <v>-0.0432</v>
      </c>
    </row>
    <row r="27">
      <c r="A27" s="9">
        <f>IFERROR(__xludf.DUMMYFUNCTION("""COMPUTED_VALUE"""),42409.66666666667)</f>
        <v>42409.66667</v>
      </c>
      <c r="B27" s="6">
        <f>IFERROR(__xludf.DUMMYFUNCTION("""COMPUTED_VALUE"""),99.54)</f>
        <v>99.54</v>
      </c>
      <c r="C27" s="7">
        <f t="shared" si="1"/>
        <v>-0.0021</v>
      </c>
    </row>
    <row r="28">
      <c r="A28" s="9">
        <f>IFERROR(__xludf.DUMMYFUNCTION("""COMPUTED_VALUE"""),42410.66666666667)</f>
        <v>42410.66667</v>
      </c>
      <c r="B28" s="6">
        <f>IFERROR(__xludf.DUMMYFUNCTION("""COMPUTED_VALUE"""),101.0)</f>
        <v>101</v>
      </c>
      <c r="C28" s="7">
        <f t="shared" si="1"/>
        <v>0.0146</v>
      </c>
    </row>
    <row r="29">
      <c r="A29" s="9">
        <f>IFERROR(__xludf.DUMMYFUNCTION("""COMPUTED_VALUE"""),42411.66666666667)</f>
        <v>42411.66667</v>
      </c>
      <c r="B29" s="6">
        <f>IFERROR(__xludf.DUMMYFUNCTION("""COMPUTED_VALUE"""),101.91)</f>
        <v>101.91</v>
      </c>
      <c r="C29" s="7">
        <f t="shared" si="1"/>
        <v>0.0091</v>
      </c>
    </row>
    <row r="30">
      <c r="A30" s="9">
        <f>IFERROR(__xludf.DUMMYFUNCTION("""COMPUTED_VALUE"""),42412.66666666667)</f>
        <v>42412.66667</v>
      </c>
      <c r="B30" s="6">
        <f>IFERROR(__xludf.DUMMYFUNCTION("""COMPUTED_VALUE"""),102.01)</f>
        <v>102.01</v>
      </c>
      <c r="C30" s="7">
        <f t="shared" si="1"/>
        <v>0.001</v>
      </c>
    </row>
    <row r="31">
      <c r="A31" s="9">
        <f>IFERROR(__xludf.DUMMYFUNCTION("""COMPUTED_VALUE"""),42416.66666666667)</f>
        <v>42416.66667</v>
      </c>
      <c r="B31" s="6">
        <f>IFERROR(__xludf.DUMMYFUNCTION("""COMPUTED_VALUE"""),101.61)</f>
        <v>101.61</v>
      </c>
      <c r="C31" s="7">
        <f t="shared" si="1"/>
        <v>-0.004</v>
      </c>
    </row>
    <row r="32">
      <c r="A32" s="9">
        <f>IFERROR(__xludf.DUMMYFUNCTION("""COMPUTED_VALUE"""),42417.66666666667)</f>
        <v>42417.66667</v>
      </c>
      <c r="B32" s="6">
        <f>IFERROR(__xludf.DUMMYFUNCTION("""COMPUTED_VALUE"""),105.2)</f>
        <v>105.2</v>
      </c>
      <c r="C32" s="7">
        <f t="shared" si="1"/>
        <v>0.0359</v>
      </c>
    </row>
    <row r="33">
      <c r="A33" s="9">
        <f>IFERROR(__xludf.DUMMYFUNCTION("""COMPUTED_VALUE"""),42418.66666666667)</f>
        <v>42418.66667</v>
      </c>
      <c r="B33" s="6">
        <f>IFERROR(__xludf.DUMMYFUNCTION("""COMPUTED_VALUE"""),103.47)</f>
        <v>103.47</v>
      </c>
      <c r="C33" s="7">
        <f t="shared" si="1"/>
        <v>-0.0173</v>
      </c>
    </row>
    <row r="34">
      <c r="A34" s="9">
        <f>IFERROR(__xludf.DUMMYFUNCTION("""COMPUTED_VALUE"""),42419.66666666667)</f>
        <v>42419.66667</v>
      </c>
      <c r="B34" s="6">
        <f>IFERROR(__xludf.DUMMYFUNCTION("""COMPUTED_VALUE"""),104.57)</f>
        <v>104.57</v>
      </c>
      <c r="C34" s="7">
        <f t="shared" si="1"/>
        <v>0.011</v>
      </c>
    </row>
    <row r="35">
      <c r="A35" s="9">
        <f>IFERROR(__xludf.DUMMYFUNCTION("""COMPUTED_VALUE"""),42422.66666666667)</f>
        <v>42422.66667</v>
      </c>
      <c r="B35" s="6">
        <f>IFERROR(__xludf.DUMMYFUNCTION("""COMPUTED_VALUE"""),107.16)</f>
        <v>107.16</v>
      </c>
      <c r="C35" s="7">
        <f t="shared" si="1"/>
        <v>0.0259</v>
      </c>
    </row>
    <row r="36">
      <c r="A36" s="9">
        <f>IFERROR(__xludf.DUMMYFUNCTION("""COMPUTED_VALUE"""),42423.66666666667)</f>
        <v>42423.66667</v>
      </c>
      <c r="B36" s="6">
        <f>IFERROR(__xludf.DUMMYFUNCTION("""COMPUTED_VALUE"""),105.46)</f>
        <v>105.46</v>
      </c>
      <c r="C36" s="7">
        <f t="shared" si="1"/>
        <v>-0.017</v>
      </c>
    </row>
    <row r="37">
      <c r="A37" s="9">
        <f>IFERROR(__xludf.DUMMYFUNCTION("""COMPUTED_VALUE"""),42424.66666666667)</f>
        <v>42424.66667</v>
      </c>
      <c r="B37" s="6">
        <f>IFERROR(__xludf.DUMMYFUNCTION("""COMPUTED_VALUE"""),106.88)</f>
        <v>106.88</v>
      </c>
      <c r="C37" s="7">
        <f t="shared" si="1"/>
        <v>0.0142</v>
      </c>
    </row>
    <row r="38">
      <c r="A38" s="9">
        <f>IFERROR(__xludf.DUMMYFUNCTION("""COMPUTED_VALUE"""),42425.66666666667)</f>
        <v>42425.66667</v>
      </c>
      <c r="B38" s="6">
        <f>IFERROR(__xludf.DUMMYFUNCTION("""COMPUTED_VALUE"""),108.07)</f>
        <v>108.07</v>
      </c>
      <c r="C38" s="7">
        <f t="shared" si="1"/>
        <v>0.0119</v>
      </c>
    </row>
    <row r="39">
      <c r="A39" s="9">
        <f>IFERROR(__xludf.DUMMYFUNCTION("""COMPUTED_VALUE"""),42426.66666666667)</f>
        <v>42426.66667</v>
      </c>
      <c r="B39" s="6">
        <f>IFERROR(__xludf.DUMMYFUNCTION("""COMPUTED_VALUE"""),107.92)</f>
        <v>107.92</v>
      </c>
      <c r="C39" s="7">
        <f t="shared" si="1"/>
        <v>-0.0015</v>
      </c>
    </row>
    <row r="40">
      <c r="A40" s="9">
        <f>IFERROR(__xludf.DUMMYFUNCTION("""COMPUTED_VALUE"""),42429.66666666667)</f>
        <v>42429.66667</v>
      </c>
      <c r="B40" s="6">
        <f>IFERROR(__xludf.DUMMYFUNCTION("""COMPUTED_VALUE"""),106.92)</f>
        <v>106.92</v>
      </c>
      <c r="C40" s="7">
        <f t="shared" si="1"/>
        <v>-0.01</v>
      </c>
    </row>
    <row r="41">
      <c r="A41" s="9">
        <f>IFERROR(__xludf.DUMMYFUNCTION("""COMPUTED_VALUE"""),42430.66666666667)</f>
        <v>42430.66667</v>
      </c>
      <c r="B41" s="6">
        <f>IFERROR(__xludf.DUMMYFUNCTION("""COMPUTED_VALUE"""),109.82)</f>
        <v>109.82</v>
      </c>
      <c r="C41" s="7">
        <f t="shared" si="1"/>
        <v>0.029</v>
      </c>
    </row>
    <row r="42">
      <c r="A42" s="9">
        <f>IFERROR(__xludf.DUMMYFUNCTION("""COMPUTED_VALUE"""),42431.66666666667)</f>
        <v>42431.66667</v>
      </c>
      <c r="B42" s="6">
        <f>IFERROR(__xludf.DUMMYFUNCTION("""COMPUTED_VALUE"""),109.95)</f>
        <v>109.95</v>
      </c>
      <c r="C42" s="7">
        <f t="shared" si="1"/>
        <v>0.0013</v>
      </c>
    </row>
    <row r="43">
      <c r="A43" s="9">
        <f>IFERROR(__xludf.DUMMYFUNCTION("""COMPUTED_VALUE"""),42432.66666666667)</f>
        <v>42432.66667</v>
      </c>
      <c r="B43" s="6">
        <f>IFERROR(__xludf.DUMMYFUNCTION("""COMPUTED_VALUE"""),109.58)</f>
        <v>109.58</v>
      </c>
      <c r="C43" s="7">
        <f t="shared" si="1"/>
        <v>-0.0037</v>
      </c>
    </row>
    <row r="44">
      <c r="A44" s="9">
        <f>IFERROR(__xludf.DUMMYFUNCTION("""COMPUTED_VALUE"""),42433.66666666667)</f>
        <v>42433.66667</v>
      </c>
      <c r="B44" s="6">
        <f>IFERROR(__xludf.DUMMYFUNCTION("""COMPUTED_VALUE"""),108.39)</f>
        <v>108.39</v>
      </c>
      <c r="C44" s="7">
        <f t="shared" si="1"/>
        <v>-0.0119</v>
      </c>
    </row>
    <row r="45">
      <c r="A45" s="9">
        <f>IFERROR(__xludf.DUMMYFUNCTION("""COMPUTED_VALUE"""),42436.66666666667)</f>
        <v>42436.66667</v>
      </c>
      <c r="B45" s="6">
        <f>IFERROR(__xludf.DUMMYFUNCTION("""COMPUTED_VALUE"""),105.73)</f>
        <v>105.73</v>
      </c>
      <c r="C45" s="7">
        <f t="shared" si="1"/>
        <v>-0.0266</v>
      </c>
    </row>
    <row r="46">
      <c r="A46" s="9">
        <f>IFERROR(__xludf.DUMMYFUNCTION("""COMPUTED_VALUE"""),42437.66666666667)</f>
        <v>42437.66667</v>
      </c>
      <c r="B46" s="6">
        <f>IFERROR(__xludf.DUMMYFUNCTION("""COMPUTED_VALUE"""),105.93)</f>
        <v>105.93</v>
      </c>
      <c r="C46" s="7">
        <f t="shared" si="1"/>
        <v>0.002</v>
      </c>
    </row>
    <row r="47">
      <c r="A47" s="9">
        <f>IFERROR(__xludf.DUMMYFUNCTION("""COMPUTED_VALUE"""),42438.66666666667)</f>
        <v>42438.66667</v>
      </c>
      <c r="B47" s="6">
        <f>IFERROR(__xludf.DUMMYFUNCTION("""COMPUTED_VALUE"""),107.51)</f>
        <v>107.51</v>
      </c>
      <c r="C47" s="7">
        <f t="shared" si="1"/>
        <v>0.0158</v>
      </c>
    </row>
    <row r="48">
      <c r="A48" s="9">
        <f>IFERROR(__xludf.DUMMYFUNCTION("""COMPUTED_VALUE"""),42439.66666666667)</f>
        <v>42439.66667</v>
      </c>
      <c r="B48" s="6">
        <f>IFERROR(__xludf.DUMMYFUNCTION("""COMPUTED_VALUE"""),107.32)</f>
        <v>107.32</v>
      </c>
      <c r="C48" s="7">
        <f t="shared" si="1"/>
        <v>-0.0019</v>
      </c>
    </row>
    <row r="49">
      <c r="A49" s="9">
        <f>IFERROR(__xludf.DUMMYFUNCTION("""COMPUTED_VALUE"""),42440.66666666667)</f>
        <v>42440.66667</v>
      </c>
      <c r="B49" s="6">
        <f>IFERROR(__xludf.DUMMYFUNCTION("""COMPUTED_VALUE"""),109.41)</f>
        <v>109.41</v>
      </c>
      <c r="C49" s="7">
        <f t="shared" si="1"/>
        <v>0.0209</v>
      </c>
    </row>
    <row r="50">
      <c r="A50" s="9">
        <f>IFERROR(__xludf.DUMMYFUNCTION("""COMPUTED_VALUE"""),42443.66666666667)</f>
        <v>42443.66667</v>
      </c>
      <c r="B50" s="6">
        <f>IFERROR(__xludf.DUMMYFUNCTION("""COMPUTED_VALUE"""),109.89)</f>
        <v>109.89</v>
      </c>
      <c r="C50" s="7">
        <f t="shared" si="1"/>
        <v>0.0048</v>
      </c>
    </row>
    <row r="51">
      <c r="A51" s="9">
        <f>IFERROR(__xludf.DUMMYFUNCTION("""COMPUTED_VALUE"""),42444.66666666667)</f>
        <v>42444.66667</v>
      </c>
      <c r="B51" s="6">
        <f>IFERROR(__xludf.DUMMYFUNCTION("""COMPUTED_VALUE"""),110.67)</f>
        <v>110.67</v>
      </c>
      <c r="C51" s="7">
        <f t="shared" si="1"/>
        <v>0.0078</v>
      </c>
    </row>
    <row r="52">
      <c r="A52" s="9">
        <f>IFERROR(__xludf.DUMMYFUNCTION("""COMPUTED_VALUE"""),42445.66666666667)</f>
        <v>42445.66667</v>
      </c>
      <c r="B52" s="6">
        <f>IFERROR(__xludf.DUMMYFUNCTION("""COMPUTED_VALUE"""),112.18)</f>
        <v>112.18</v>
      </c>
      <c r="C52" s="7">
        <f t="shared" si="1"/>
        <v>0.0151</v>
      </c>
    </row>
    <row r="53">
      <c r="A53" s="9">
        <f>IFERROR(__xludf.DUMMYFUNCTION("""COMPUTED_VALUE"""),42446.66666666667)</f>
        <v>42446.66667</v>
      </c>
      <c r="B53" s="6">
        <f>IFERROR(__xludf.DUMMYFUNCTION("""COMPUTED_VALUE"""),111.02)</f>
        <v>111.02</v>
      </c>
      <c r="C53" s="7">
        <f t="shared" si="1"/>
        <v>-0.0116</v>
      </c>
    </row>
    <row r="54">
      <c r="A54" s="9">
        <f>IFERROR(__xludf.DUMMYFUNCTION("""COMPUTED_VALUE"""),42447.66666666667)</f>
        <v>42447.66667</v>
      </c>
      <c r="B54" s="6">
        <f>IFERROR(__xludf.DUMMYFUNCTION("""COMPUTED_VALUE"""),111.45)</f>
        <v>111.45</v>
      </c>
      <c r="C54" s="7">
        <f t="shared" si="1"/>
        <v>0.0043</v>
      </c>
    </row>
    <row r="55">
      <c r="A55" s="9">
        <f>IFERROR(__xludf.DUMMYFUNCTION("""COMPUTED_VALUE"""),42450.66666666667)</f>
        <v>42450.66667</v>
      </c>
      <c r="B55" s="6">
        <f>IFERROR(__xludf.DUMMYFUNCTION("""COMPUTED_VALUE"""),111.85)</f>
        <v>111.85</v>
      </c>
      <c r="C55" s="7">
        <f t="shared" si="1"/>
        <v>0.004</v>
      </c>
    </row>
    <row r="56">
      <c r="A56" s="9">
        <f>IFERROR(__xludf.DUMMYFUNCTION("""COMPUTED_VALUE"""),42451.66666666667)</f>
        <v>42451.66667</v>
      </c>
      <c r="B56" s="6">
        <f>IFERROR(__xludf.DUMMYFUNCTION("""COMPUTED_VALUE"""),112.25)</f>
        <v>112.25</v>
      </c>
      <c r="C56" s="7">
        <f t="shared" si="1"/>
        <v>0.004</v>
      </c>
    </row>
    <row r="57">
      <c r="A57" s="9">
        <f>IFERROR(__xludf.DUMMYFUNCTION("""COMPUTED_VALUE"""),42452.66666666667)</f>
        <v>42452.66667</v>
      </c>
      <c r="B57" s="6">
        <f>IFERROR(__xludf.DUMMYFUNCTION("""COMPUTED_VALUE"""),112.54)</f>
        <v>112.54</v>
      </c>
      <c r="C57" s="7">
        <f t="shared" si="1"/>
        <v>0.0029</v>
      </c>
    </row>
    <row r="58">
      <c r="A58" s="9">
        <f>IFERROR(__xludf.DUMMYFUNCTION("""COMPUTED_VALUE"""),42453.66666666667)</f>
        <v>42453.66667</v>
      </c>
      <c r="B58" s="6">
        <f>IFERROR(__xludf.DUMMYFUNCTION("""COMPUTED_VALUE"""),113.05)</f>
        <v>113.05</v>
      </c>
      <c r="C58" s="7">
        <f t="shared" si="1"/>
        <v>0.0051</v>
      </c>
    </row>
    <row r="59">
      <c r="A59" s="9">
        <f>IFERROR(__xludf.DUMMYFUNCTION("""COMPUTED_VALUE"""),42457.66666666667)</f>
        <v>42457.66667</v>
      </c>
      <c r="B59" s="6">
        <f>IFERROR(__xludf.DUMMYFUNCTION("""COMPUTED_VALUE"""),113.69)</f>
        <v>113.69</v>
      </c>
      <c r="C59" s="7">
        <f t="shared" si="1"/>
        <v>0.0064</v>
      </c>
    </row>
    <row r="60">
      <c r="A60" s="9">
        <f>IFERROR(__xludf.DUMMYFUNCTION("""COMPUTED_VALUE"""),42458.66666666667)</f>
        <v>42458.66667</v>
      </c>
      <c r="B60" s="6">
        <f>IFERROR(__xludf.DUMMYFUNCTION("""COMPUTED_VALUE"""),116.14)</f>
        <v>116.14</v>
      </c>
      <c r="C60" s="7">
        <f t="shared" si="1"/>
        <v>0.0245</v>
      </c>
    </row>
    <row r="61">
      <c r="A61" s="9">
        <f>IFERROR(__xludf.DUMMYFUNCTION("""COMPUTED_VALUE"""),42459.66666666667)</f>
        <v>42459.66667</v>
      </c>
      <c r="B61" s="6">
        <f>IFERROR(__xludf.DUMMYFUNCTION("""COMPUTED_VALUE"""),114.7)</f>
        <v>114.7</v>
      </c>
      <c r="C61" s="7">
        <f t="shared" si="1"/>
        <v>-0.0144</v>
      </c>
    </row>
    <row r="62">
      <c r="A62" s="9">
        <f>IFERROR(__xludf.DUMMYFUNCTION("""COMPUTED_VALUE"""),42460.66666666667)</f>
        <v>42460.66667</v>
      </c>
      <c r="B62" s="6">
        <f>IFERROR(__xludf.DUMMYFUNCTION("""COMPUTED_VALUE"""),114.1)</f>
        <v>114.1</v>
      </c>
      <c r="C62" s="7">
        <f t="shared" si="1"/>
        <v>-0.006</v>
      </c>
    </row>
    <row r="63">
      <c r="A63" s="9">
        <f>IFERROR(__xludf.DUMMYFUNCTION("""COMPUTED_VALUE"""),42461.66666666667)</f>
        <v>42461.66667</v>
      </c>
      <c r="B63" s="6">
        <f>IFERROR(__xludf.DUMMYFUNCTION("""COMPUTED_VALUE"""),116.06)</f>
        <v>116.06</v>
      </c>
      <c r="C63" s="7">
        <f t="shared" si="1"/>
        <v>0.0196</v>
      </c>
    </row>
    <row r="64">
      <c r="A64" s="9">
        <f>IFERROR(__xludf.DUMMYFUNCTION("""COMPUTED_VALUE"""),42464.66666666667)</f>
        <v>42464.66667</v>
      </c>
      <c r="B64" s="6">
        <f>IFERROR(__xludf.DUMMYFUNCTION("""COMPUTED_VALUE"""),112.55)</f>
        <v>112.55</v>
      </c>
      <c r="C64" s="7">
        <f t="shared" si="1"/>
        <v>-0.0351</v>
      </c>
    </row>
    <row r="65">
      <c r="A65" s="9">
        <f>IFERROR(__xludf.DUMMYFUNCTION("""COMPUTED_VALUE"""),42465.66666666667)</f>
        <v>42465.66667</v>
      </c>
      <c r="B65" s="6">
        <f>IFERROR(__xludf.DUMMYFUNCTION("""COMPUTED_VALUE"""),112.22)</f>
        <v>112.22</v>
      </c>
      <c r="C65" s="7">
        <f t="shared" si="1"/>
        <v>-0.0033</v>
      </c>
    </row>
    <row r="66">
      <c r="A66" s="9">
        <f>IFERROR(__xludf.DUMMYFUNCTION("""COMPUTED_VALUE"""),42466.66666666667)</f>
        <v>42466.66667</v>
      </c>
      <c r="B66" s="6">
        <f>IFERROR(__xludf.DUMMYFUNCTION("""COMPUTED_VALUE"""),113.71)</f>
        <v>113.71</v>
      </c>
      <c r="C66" s="7">
        <f t="shared" si="1"/>
        <v>0.0149</v>
      </c>
    </row>
    <row r="67">
      <c r="A67" s="9">
        <f>IFERROR(__xludf.DUMMYFUNCTION("""COMPUTED_VALUE"""),42467.66666666667)</f>
        <v>42467.66667</v>
      </c>
      <c r="B67" s="6">
        <f>IFERROR(__xludf.DUMMYFUNCTION("""COMPUTED_VALUE"""),113.64)</f>
        <v>113.64</v>
      </c>
      <c r="C67" s="7">
        <f t="shared" si="1"/>
        <v>-0.0007</v>
      </c>
    </row>
    <row r="68">
      <c r="A68" s="9">
        <f>IFERROR(__xludf.DUMMYFUNCTION("""COMPUTED_VALUE"""),42468.66666666667)</f>
        <v>42468.66667</v>
      </c>
      <c r="B68" s="6">
        <f>IFERROR(__xludf.DUMMYFUNCTION("""COMPUTED_VALUE"""),110.63)</f>
        <v>110.63</v>
      </c>
      <c r="C68" s="7">
        <f t="shared" si="1"/>
        <v>-0.0301</v>
      </c>
    </row>
    <row r="69">
      <c r="A69" s="9">
        <f>IFERROR(__xludf.DUMMYFUNCTION("""COMPUTED_VALUE"""),42471.66666666667)</f>
        <v>42471.66667</v>
      </c>
      <c r="B69" s="6">
        <f>IFERROR(__xludf.DUMMYFUNCTION("""COMPUTED_VALUE"""),108.99)</f>
        <v>108.99</v>
      </c>
      <c r="C69" s="7">
        <f t="shared" si="1"/>
        <v>-0.0164</v>
      </c>
    </row>
    <row r="70">
      <c r="A70" s="9">
        <f>IFERROR(__xludf.DUMMYFUNCTION("""COMPUTED_VALUE"""),42472.66666666667)</f>
        <v>42472.66667</v>
      </c>
      <c r="B70" s="6">
        <f>IFERROR(__xludf.DUMMYFUNCTION("""COMPUTED_VALUE"""),110.61)</f>
        <v>110.61</v>
      </c>
      <c r="C70" s="7">
        <f t="shared" si="1"/>
        <v>0.0162</v>
      </c>
    </row>
    <row r="71">
      <c r="A71" s="9">
        <f>IFERROR(__xludf.DUMMYFUNCTION("""COMPUTED_VALUE"""),42473.66666666667)</f>
        <v>42473.66667</v>
      </c>
      <c r="B71" s="6">
        <f>IFERROR(__xludf.DUMMYFUNCTION("""COMPUTED_VALUE"""),110.51)</f>
        <v>110.51</v>
      </c>
      <c r="C71" s="7">
        <f t="shared" si="1"/>
        <v>-0.001</v>
      </c>
    </row>
    <row r="72">
      <c r="A72" s="9">
        <f>IFERROR(__xludf.DUMMYFUNCTION("""COMPUTED_VALUE"""),42474.66666666667)</f>
        <v>42474.66667</v>
      </c>
      <c r="B72" s="6">
        <f>IFERROR(__xludf.DUMMYFUNCTION("""COMPUTED_VALUE"""),110.84)</f>
        <v>110.84</v>
      </c>
      <c r="C72" s="7">
        <f t="shared" si="1"/>
        <v>0.0033</v>
      </c>
    </row>
    <row r="73">
      <c r="A73" s="9">
        <f>IFERROR(__xludf.DUMMYFUNCTION("""COMPUTED_VALUE"""),42475.66666666667)</f>
        <v>42475.66667</v>
      </c>
      <c r="B73" s="6">
        <f>IFERROR(__xludf.DUMMYFUNCTION("""COMPUTED_VALUE"""),109.64)</f>
        <v>109.64</v>
      </c>
      <c r="C73" s="7">
        <f t="shared" si="1"/>
        <v>-0.012</v>
      </c>
    </row>
    <row r="74">
      <c r="A74" s="9">
        <f>IFERROR(__xludf.DUMMYFUNCTION("""COMPUTED_VALUE"""),42478.66666666667)</f>
        <v>42478.66667</v>
      </c>
      <c r="B74" s="6">
        <f>IFERROR(__xludf.DUMMYFUNCTION("""COMPUTED_VALUE"""),110.45)</f>
        <v>110.45</v>
      </c>
      <c r="C74" s="7">
        <f t="shared" si="1"/>
        <v>0.0081</v>
      </c>
    </row>
    <row r="75">
      <c r="A75" s="9">
        <f>IFERROR(__xludf.DUMMYFUNCTION("""COMPUTED_VALUE"""),42479.66666666667)</f>
        <v>42479.66667</v>
      </c>
      <c r="B75" s="6">
        <f>IFERROR(__xludf.DUMMYFUNCTION("""COMPUTED_VALUE"""),112.29)</f>
        <v>112.29</v>
      </c>
      <c r="C75" s="7">
        <f t="shared" si="1"/>
        <v>0.0184</v>
      </c>
    </row>
    <row r="76">
      <c r="A76" s="9">
        <f>IFERROR(__xludf.DUMMYFUNCTION("""COMPUTED_VALUE"""),42480.66666666667)</f>
        <v>42480.66667</v>
      </c>
      <c r="B76" s="6">
        <f>IFERROR(__xludf.DUMMYFUNCTION("""COMPUTED_VALUE"""),112.42)</f>
        <v>112.42</v>
      </c>
      <c r="C76" s="7">
        <f t="shared" si="1"/>
        <v>0.0013</v>
      </c>
    </row>
    <row r="77">
      <c r="A77" s="9">
        <f>IFERROR(__xludf.DUMMYFUNCTION("""COMPUTED_VALUE"""),42481.66666666667)</f>
        <v>42481.66667</v>
      </c>
      <c r="B77" s="6">
        <f>IFERROR(__xludf.DUMMYFUNCTION("""COMPUTED_VALUE"""),113.44)</f>
        <v>113.44</v>
      </c>
      <c r="C77" s="7">
        <f t="shared" si="1"/>
        <v>0.0102</v>
      </c>
    </row>
    <row r="78">
      <c r="A78" s="9">
        <f>IFERROR(__xludf.DUMMYFUNCTION("""COMPUTED_VALUE"""),42482.66666666667)</f>
        <v>42482.66667</v>
      </c>
      <c r="B78" s="6">
        <f>IFERROR(__xludf.DUMMYFUNCTION("""COMPUTED_VALUE"""),110.56)</f>
        <v>110.56</v>
      </c>
      <c r="C78" s="7">
        <f t="shared" si="1"/>
        <v>-0.0288</v>
      </c>
    </row>
    <row r="79">
      <c r="A79" s="9">
        <f>IFERROR(__xludf.DUMMYFUNCTION("""COMPUTED_VALUE"""),42485.66666666667)</f>
        <v>42485.66667</v>
      </c>
      <c r="B79" s="6">
        <f>IFERROR(__xludf.DUMMYFUNCTION("""COMPUTED_VALUE"""),110.1)</f>
        <v>110.1</v>
      </c>
      <c r="C79" s="7">
        <f t="shared" si="1"/>
        <v>-0.0046</v>
      </c>
    </row>
    <row r="80">
      <c r="A80" s="9">
        <f>IFERROR(__xludf.DUMMYFUNCTION("""COMPUTED_VALUE"""),42486.66666666667)</f>
        <v>42486.66667</v>
      </c>
      <c r="B80" s="6">
        <f>IFERROR(__xludf.DUMMYFUNCTION("""COMPUTED_VALUE"""),108.76)</f>
        <v>108.76</v>
      </c>
      <c r="C80" s="7">
        <f t="shared" si="1"/>
        <v>-0.0134</v>
      </c>
    </row>
    <row r="81">
      <c r="A81" s="9">
        <f>IFERROR(__xludf.DUMMYFUNCTION("""COMPUTED_VALUE"""),42487.66666666667)</f>
        <v>42487.66667</v>
      </c>
      <c r="B81" s="6">
        <f>IFERROR(__xludf.DUMMYFUNCTION("""COMPUTED_VALUE"""),108.89)</f>
        <v>108.89</v>
      </c>
      <c r="C81" s="7">
        <f t="shared" si="1"/>
        <v>0.0013</v>
      </c>
    </row>
    <row r="82">
      <c r="A82" s="9">
        <f>IFERROR(__xludf.DUMMYFUNCTION("""COMPUTED_VALUE"""),42488.66666666667)</f>
        <v>42488.66667</v>
      </c>
      <c r="B82" s="6">
        <f>IFERROR(__xludf.DUMMYFUNCTION("""COMPUTED_VALUE"""),116.73)</f>
        <v>116.73</v>
      </c>
      <c r="C82" s="7">
        <f t="shared" si="1"/>
        <v>0.0784</v>
      </c>
    </row>
    <row r="83">
      <c r="A83" s="9">
        <f>IFERROR(__xludf.DUMMYFUNCTION("""COMPUTED_VALUE"""),42489.66666666667)</f>
        <v>42489.66667</v>
      </c>
      <c r="B83" s="6">
        <f>IFERROR(__xludf.DUMMYFUNCTION("""COMPUTED_VALUE"""),117.58)</f>
        <v>117.58</v>
      </c>
      <c r="C83" s="7">
        <f t="shared" si="1"/>
        <v>0.0085</v>
      </c>
    </row>
    <row r="84">
      <c r="A84" s="9">
        <f>IFERROR(__xludf.DUMMYFUNCTION("""COMPUTED_VALUE"""),42492.66666666667)</f>
        <v>42492.66667</v>
      </c>
      <c r="B84" s="6">
        <f>IFERROR(__xludf.DUMMYFUNCTION("""COMPUTED_VALUE"""),118.57)</f>
        <v>118.57</v>
      </c>
      <c r="C84" s="7">
        <f t="shared" si="1"/>
        <v>0.0099</v>
      </c>
    </row>
    <row r="85">
      <c r="A85" s="9">
        <f>IFERROR(__xludf.DUMMYFUNCTION("""COMPUTED_VALUE"""),42493.66666666667)</f>
        <v>42493.66667</v>
      </c>
      <c r="B85" s="6">
        <f>IFERROR(__xludf.DUMMYFUNCTION("""COMPUTED_VALUE"""),117.43)</f>
        <v>117.43</v>
      </c>
      <c r="C85" s="7">
        <f t="shared" si="1"/>
        <v>-0.0114</v>
      </c>
    </row>
    <row r="86">
      <c r="A86" s="9">
        <f>IFERROR(__xludf.DUMMYFUNCTION("""COMPUTED_VALUE"""),42494.66666666667)</f>
        <v>42494.66667</v>
      </c>
      <c r="B86" s="6">
        <f>IFERROR(__xludf.DUMMYFUNCTION("""COMPUTED_VALUE"""),118.06)</f>
        <v>118.06</v>
      </c>
      <c r="C86" s="7">
        <f t="shared" si="1"/>
        <v>0.0063</v>
      </c>
    </row>
    <row r="87">
      <c r="A87" s="9">
        <f>IFERROR(__xludf.DUMMYFUNCTION("""COMPUTED_VALUE"""),42495.66666666667)</f>
        <v>42495.66667</v>
      </c>
      <c r="B87" s="6">
        <f>IFERROR(__xludf.DUMMYFUNCTION("""COMPUTED_VALUE"""),117.81)</f>
        <v>117.81</v>
      </c>
      <c r="C87" s="7">
        <f t="shared" si="1"/>
        <v>-0.0025</v>
      </c>
    </row>
    <row r="88">
      <c r="A88" s="9">
        <f>IFERROR(__xludf.DUMMYFUNCTION("""COMPUTED_VALUE"""),42496.66666666667)</f>
        <v>42496.66667</v>
      </c>
      <c r="B88" s="6">
        <f>IFERROR(__xludf.DUMMYFUNCTION("""COMPUTED_VALUE"""),119.49)</f>
        <v>119.49</v>
      </c>
      <c r="C88" s="7">
        <f t="shared" si="1"/>
        <v>0.0168</v>
      </c>
    </row>
    <row r="89">
      <c r="A89" s="9">
        <f>IFERROR(__xludf.DUMMYFUNCTION("""COMPUTED_VALUE"""),42499.66666666667)</f>
        <v>42499.66667</v>
      </c>
      <c r="B89" s="6">
        <f>IFERROR(__xludf.DUMMYFUNCTION("""COMPUTED_VALUE"""),119.24)</f>
        <v>119.24</v>
      </c>
      <c r="C89" s="7">
        <f t="shared" si="1"/>
        <v>-0.0025</v>
      </c>
    </row>
    <row r="90">
      <c r="A90" s="9">
        <f>IFERROR(__xludf.DUMMYFUNCTION("""COMPUTED_VALUE"""),42500.66666666667)</f>
        <v>42500.66667</v>
      </c>
      <c r="B90" s="6">
        <f>IFERROR(__xludf.DUMMYFUNCTION("""COMPUTED_VALUE"""),120.5)</f>
        <v>120.5</v>
      </c>
      <c r="C90" s="7">
        <f t="shared" si="1"/>
        <v>0.0126</v>
      </c>
    </row>
    <row r="91">
      <c r="A91" s="9">
        <f>IFERROR(__xludf.DUMMYFUNCTION("""COMPUTED_VALUE"""),42501.66666666667)</f>
        <v>42501.66667</v>
      </c>
      <c r="B91" s="6">
        <f>IFERROR(__xludf.DUMMYFUNCTION("""COMPUTED_VALUE"""),119.52)</f>
        <v>119.52</v>
      </c>
      <c r="C91" s="7">
        <f t="shared" si="1"/>
        <v>-0.0098</v>
      </c>
    </row>
    <row r="92">
      <c r="A92" s="9">
        <f>IFERROR(__xludf.DUMMYFUNCTION("""COMPUTED_VALUE"""),42502.66666666667)</f>
        <v>42502.66667</v>
      </c>
      <c r="B92" s="6">
        <f>IFERROR(__xludf.DUMMYFUNCTION("""COMPUTED_VALUE"""),120.28)</f>
        <v>120.28</v>
      </c>
      <c r="C92" s="7">
        <f t="shared" si="1"/>
        <v>0.0076</v>
      </c>
    </row>
    <row r="93">
      <c r="A93" s="9">
        <f>IFERROR(__xludf.DUMMYFUNCTION("""COMPUTED_VALUE"""),42503.66666666667)</f>
        <v>42503.66667</v>
      </c>
      <c r="B93" s="6">
        <f>IFERROR(__xludf.DUMMYFUNCTION("""COMPUTED_VALUE"""),119.81)</f>
        <v>119.81</v>
      </c>
      <c r="C93" s="7">
        <f t="shared" si="1"/>
        <v>-0.0047</v>
      </c>
    </row>
    <row r="94">
      <c r="A94" s="9">
        <f>IFERROR(__xludf.DUMMYFUNCTION("""COMPUTED_VALUE"""),42506.66666666667)</f>
        <v>42506.66667</v>
      </c>
      <c r="B94" s="6">
        <f>IFERROR(__xludf.DUMMYFUNCTION("""COMPUTED_VALUE"""),118.67)</f>
        <v>118.67</v>
      </c>
      <c r="C94" s="7">
        <f t="shared" si="1"/>
        <v>-0.0114</v>
      </c>
    </row>
    <row r="95">
      <c r="A95" s="9">
        <f>IFERROR(__xludf.DUMMYFUNCTION("""COMPUTED_VALUE"""),42507.66666666667)</f>
        <v>42507.66667</v>
      </c>
      <c r="B95" s="6">
        <f>IFERROR(__xludf.DUMMYFUNCTION("""COMPUTED_VALUE"""),117.35)</f>
        <v>117.35</v>
      </c>
      <c r="C95" s="7">
        <f t="shared" si="1"/>
        <v>-0.0132</v>
      </c>
    </row>
    <row r="96">
      <c r="A96" s="9">
        <f>IFERROR(__xludf.DUMMYFUNCTION("""COMPUTED_VALUE"""),42508.66666666667)</f>
        <v>42508.66667</v>
      </c>
      <c r="B96" s="6">
        <f>IFERROR(__xludf.DUMMYFUNCTION("""COMPUTED_VALUE"""),117.65)</f>
        <v>117.65</v>
      </c>
      <c r="C96" s="7">
        <f t="shared" si="1"/>
        <v>0.003</v>
      </c>
    </row>
    <row r="97">
      <c r="A97" s="9">
        <f>IFERROR(__xludf.DUMMYFUNCTION("""COMPUTED_VALUE"""),42509.66666666667)</f>
        <v>42509.66667</v>
      </c>
      <c r="B97" s="6">
        <f>IFERROR(__xludf.DUMMYFUNCTION("""COMPUTED_VALUE"""),116.81)</f>
        <v>116.81</v>
      </c>
      <c r="C97" s="7">
        <f t="shared" si="1"/>
        <v>-0.0084</v>
      </c>
    </row>
    <row r="98">
      <c r="A98" s="9">
        <f>IFERROR(__xludf.DUMMYFUNCTION("""COMPUTED_VALUE"""),42510.66666666667)</f>
        <v>42510.66667</v>
      </c>
      <c r="B98" s="6">
        <f>IFERROR(__xludf.DUMMYFUNCTION("""COMPUTED_VALUE"""),117.35)</f>
        <v>117.35</v>
      </c>
      <c r="C98" s="7">
        <f t="shared" si="1"/>
        <v>0.0054</v>
      </c>
    </row>
    <row r="99">
      <c r="A99" s="9">
        <f>IFERROR(__xludf.DUMMYFUNCTION("""COMPUTED_VALUE"""),42513.66666666667)</f>
        <v>42513.66667</v>
      </c>
      <c r="B99" s="6">
        <f>IFERROR(__xludf.DUMMYFUNCTION("""COMPUTED_VALUE"""),115.97)</f>
        <v>115.97</v>
      </c>
      <c r="C99" s="7">
        <f t="shared" si="1"/>
        <v>-0.0138</v>
      </c>
    </row>
    <row r="100">
      <c r="A100" s="9">
        <f>IFERROR(__xludf.DUMMYFUNCTION("""COMPUTED_VALUE"""),42514.66666666667)</f>
        <v>42514.66667</v>
      </c>
      <c r="B100" s="6">
        <f>IFERROR(__xludf.DUMMYFUNCTION("""COMPUTED_VALUE"""),117.7)</f>
        <v>117.7</v>
      </c>
      <c r="C100" s="7">
        <f t="shared" si="1"/>
        <v>0.0173</v>
      </c>
    </row>
    <row r="101">
      <c r="A101" s="9">
        <f>IFERROR(__xludf.DUMMYFUNCTION("""COMPUTED_VALUE"""),42515.66666666667)</f>
        <v>42515.66667</v>
      </c>
      <c r="B101" s="6">
        <f>IFERROR(__xludf.DUMMYFUNCTION("""COMPUTED_VALUE"""),117.89)</f>
        <v>117.89</v>
      </c>
      <c r="C101" s="7">
        <f t="shared" si="1"/>
        <v>0.0019</v>
      </c>
    </row>
    <row r="102">
      <c r="A102" s="9">
        <f>IFERROR(__xludf.DUMMYFUNCTION("""COMPUTED_VALUE"""),42516.66666666667)</f>
        <v>42516.66667</v>
      </c>
      <c r="B102" s="6">
        <f>IFERROR(__xludf.DUMMYFUNCTION("""COMPUTED_VALUE"""),119.47)</f>
        <v>119.47</v>
      </c>
      <c r="C102" s="7">
        <f t="shared" si="1"/>
        <v>0.0158</v>
      </c>
    </row>
    <row r="103">
      <c r="A103" s="9">
        <f>IFERROR(__xludf.DUMMYFUNCTION("""COMPUTED_VALUE"""),42517.66666666667)</f>
        <v>42517.66667</v>
      </c>
      <c r="B103" s="6">
        <f>IFERROR(__xludf.DUMMYFUNCTION("""COMPUTED_VALUE"""),119.38)</f>
        <v>119.38</v>
      </c>
      <c r="C103" s="7">
        <f t="shared" si="1"/>
        <v>-0.0009</v>
      </c>
    </row>
    <row r="104">
      <c r="A104" s="9">
        <f>IFERROR(__xludf.DUMMYFUNCTION("""COMPUTED_VALUE"""),42521.66666666667)</f>
        <v>42521.66667</v>
      </c>
      <c r="B104" s="6">
        <f>IFERROR(__xludf.DUMMYFUNCTION("""COMPUTED_VALUE"""),118.81)</f>
        <v>118.81</v>
      </c>
      <c r="C104" s="7">
        <f t="shared" si="1"/>
        <v>-0.0057</v>
      </c>
    </row>
    <row r="105">
      <c r="A105" s="9">
        <f>IFERROR(__xludf.DUMMYFUNCTION("""COMPUTED_VALUE"""),42522.66666666667)</f>
        <v>42522.66667</v>
      </c>
      <c r="B105" s="6">
        <f>IFERROR(__xludf.DUMMYFUNCTION("""COMPUTED_VALUE"""),118.78)</f>
        <v>118.78</v>
      </c>
      <c r="C105" s="7">
        <f t="shared" si="1"/>
        <v>-0.0003</v>
      </c>
    </row>
    <row r="106">
      <c r="A106" s="9">
        <f>IFERROR(__xludf.DUMMYFUNCTION("""COMPUTED_VALUE"""),42523.66666666667)</f>
        <v>42523.66667</v>
      </c>
      <c r="B106" s="6">
        <f>IFERROR(__xludf.DUMMYFUNCTION("""COMPUTED_VALUE"""),118.93)</f>
        <v>118.93</v>
      </c>
      <c r="C106" s="7">
        <f t="shared" si="1"/>
        <v>0.0015</v>
      </c>
    </row>
    <row r="107">
      <c r="A107" s="9">
        <f>IFERROR(__xludf.DUMMYFUNCTION("""COMPUTED_VALUE"""),42524.66666666667)</f>
        <v>42524.66667</v>
      </c>
      <c r="B107" s="6">
        <f>IFERROR(__xludf.DUMMYFUNCTION("""COMPUTED_VALUE"""),118.47)</f>
        <v>118.47</v>
      </c>
      <c r="C107" s="7">
        <f t="shared" si="1"/>
        <v>-0.0046</v>
      </c>
    </row>
    <row r="108">
      <c r="A108" s="9">
        <f>IFERROR(__xludf.DUMMYFUNCTION("""COMPUTED_VALUE"""),42527.66666666667)</f>
        <v>42527.66667</v>
      </c>
      <c r="B108" s="6">
        <f>IFERROR(__xludf.DUMMYFUNCTION("""COMPUTED_VALUE"""),118.79)</f>
        <v>118.79</v>
      </c>
      <c r="C108" s="7">
        <f t="shared" si="1"/>
        <v>0.0032</v>
      </c>
    </row>
    <row r="109">
      <c r="A109" s="9">
        <f>IFERROR(__xludf.DUMMYFUNCTION("""COMPUTED_VALUE"""),42528.66666666667)</f>
        <v>42528.66667</v>
      </c>
      <c r="B109" s="6">
        <f>IFERROR(__xludf.DUMMYFUNCTION("""COMPUTED_VALUE"""),117.76)</f>
        <v>117.76</v>
      </c>
      <c r="C109" s="7">
        <f t="shared" si="1"/>
        <v>-0.0103</v>
      </c>
    </row>
    <row r="110">
      <c r="A110" s="9">
        <f>IFERROR(__xludf.DUMMYFUNCTION("""COMPUTED_VALUE"""),42529.66666666667)</f>
        <v>42529.66667</v>
      </c>
      <c r="B110" s="6">
        <f>IFERROR(__xludf.DUMMYFUNCTION("""COMPUTED_VALUE"""),118.39)</f>
        <v>118.39</v>
      </c>
      <c r="C110" s="7">
        <f t="shared" si="1"/>
        <v>0.0063</v>
      </c>
    </row>
    <row r="111">
      <c r="A111" s="9">
        <f>IFERROR(__xludf.DUMMYFUNCTION("""COMPUTED_VALUE"""),42530.66666666667)</f>
        <v>42530.66667</v>
      </c>
      <c r="B111" s="6">
        <f>IFERROR(__xludf.DUMMYFUNCTION("""COMPUTED_VALUE"""),118.56)</f>
        <v>118.56</v>
      </c>
      <c r="C111" s="7">
        <f t="shared" si="1"/>
        <v>0.0017</v>
      </c>
    </row>
    <row r="112">
      <c r="A112" s="9">
        <f>IFERROR(__xludf.DUMMYFUNCTION("""COMPUTED_VALUE"""),42531.66666666667)</f>
        <v>42531.66667</v>
      </c>
      <c r="B112" s="6">
        <f>IFERROR(__xludf.DUMMYFUNCTION("""COMPUTED_VALUE"""),116.62)</f>
        <v>116.62</v>
      </c>
      <c r="C112" s="7">
        <f t="shared" si="1"/>
        <v>-0.0194</v>
      </c>
    </row>
    <row r="113">
      <c r="A113" s="9">
        <f>IFERROR(__xludf.DUMMYFUNCTION("""COMPUTED_VALUE"""),42534.66666666667)</f>
        <v>42534.66667</v>
      </c>
      <c r="B113" s="6">
        <f>IFERROR(__xludf.DUMMYFUNCTION("""COMPUTED_VALUE"""),113.95)</f>
        <v>113.95</v>
      </c>
      <c r="C113" s="7">
        <f t="shared" si="1"/>
        <v>-0.0267</v>
      </c>
    </row>
    <row r="114">
      <c r="A114" s="9">
        <f>IFERROR(__xludf.DUMMYFUNCTION("""COMPUTED_VALUE"""),42535.66666666667)</f>
        <v>42535.66667</v>
      </c>
      <c r="B114" s="6">
        <f>IFERROR(__xludf.DUMMYFUNCTION("""COMPUTED_VALUE"""),114.94)</f>
        <v>114.94</v>
      </c>
      <c r="C114" s="7">
        <f t="shared" si="1"/>
        <v>0.0099</v>
      </c>
    </row>
    <row r="115">
      <c r="A115" s="9">
        <f>IFERROR(__xludf.DUMMYFUNCTION("""COMPUTED_VALUE"""),42536.66666666667)</f>
        <v>42536.66667</v>
      </c>
      <c r="B115" s="6">
        <f>IFERROR(__xludf.DUMMYFUNCTION("""COMPUTED_VALUE"""),114.6)</f>
        <v>114.6</v>
      </c>
      <c r="C115" s="7">
        <f t="shared" si="1"/>
        <v>-0.0034</v>
      </c>
    </row>
    <row r="116">
      <c r="A116" s="9">
        <f>IFERROR(__xludf.DUMMYFUNCTION("""COMPUTED_VALUE"""),42537.66666666667)</f>
        <v>42537.66667</v>
      </c>
      <c r="B116" s="6">
        <f>IFERROR(__xludf.DUMMYFUNCTION("""COMPUTED_VALUE"""),114.39)</f>
        <v>114.39</v>
      </c>
      <c r="C116" s="7">
        <f t="shared" si="1"/>
        <v>-0.0021</v>
      </c>
    </row>
    <row r="117">
      <c r="A117" s="9">
        <f>IFERROR(__xludf.DUMMYFUNCTION("""COMPUTED_VALUE"""),42538.66666666667)</f>
        <v>42538.66667</v>
      </c>
      <c r="B117" s="6">
        <f>IFERROR(__xludf.DUMMYFUNCTION("""COMPUTED_VALUE"""),113.02)</f>
        <v>113.02</v>
      </c>
      <c r="C117" s="7">
        <f t="shared" si="1"/>
        <v>-0.0137</v>
      </c>
    </row>
    <row r="118">
      <c r="A118" s="9">
        <f>IFERROR(__xludf.DUMMYFUNCTION("""COMPUTED_VALUE"""),42541.66666666667)</f>
        <v>42541.66667</v>
      </c>
      <c r="B118" s="6">
        <f>IFERROR(__xludf.DUMMYFUNCTION("""COMPUTED_VALUE"""),113.37)</f>
        <v>113.37</v>
      </c>
      <c r="C118" s="7">
        <f t="shared" si="1"/>
        <v>0.0035</v>
      </c>
    </row>
    <row r="119">
      <c r="A119" s="9">
        <f>IFERROR(__xludf.DUMMYFUNCTION("""COMPUTED_VALUE"""),42542.66666666667)</f>
        <v>42542.66667</v>
      </c>
      <c r="B119" s="6">
        <f>IFERROR(__xludf.DUMMYFUNCTION("""COMPUTED_VALUE"""),114.38)</f>
        <v>114.38</v>
      </c>
      <c r="C119" s="7">
        <f t="shared" si="1"/>
        <v>0.0101</v>
      </c>
    </row>
    <row r="120">
      <c r="A120" s="9">
        <f>IFERROR(__xludf.DUMMYFUNCTION("""COMPUTED_VALUE"""),42543.66666666667)</f>
        <v>42543.66667</v>
      </c>
      <c r="B120" s="6">
        <f>IFERROR(__xludf.DUMMYFUNCTION("""COMPUTED_VALUE"""),113.91)</f>
        <v>113.91</v>
      </c>
      <c r="C120" s="7">
        <f t="shared" si="1"/>
        <v>-0.0047</v>
      </c>
    </row>
    <row r="121">
      <c r="A121" s="9">
        <f>IFERROR(__xludf.DUMMYFUNCTION("""COMPUTED_VALUE"""),42544.66666666667)</f>
        <v>42544.66667</v>
      </c>
      <c r="B121" s="6">
        <f>IFERROR(__xludf.DUMMYFUNCTION("""COMPUTED_VALUE"""),115.08)</f>
        <v>115.08</v>
      </c>
      <c r="C121" s="7">
        <f t="shared" si="1"/>
        <v>0.0117</v>
      </c>
    </row>
    <row r="122">
      <c r="A122" s="9">
        <f>IFERROR(__xludf.DUMMYFUNCTION("""COMPUTED_VALUE"""),42545.66666666667)</f>
        <v>42545.66667</v>
      </c>
      <c r="B122" s="6">
        <f>IFERROR(__xludf.DUMMYFUNCTION("""COMPUTED_VALUE"""),112.08)</f>
        <v>112.08</v>
      </c>
      <c r="C122" s="7">
        <f t="shared" si="1"/>
        <v>-0.03</v>
      </c>
    </row>
    <row r="123">
      <c r="A123" s="9">
        <f>IFERROR(__xludf.DUMMYFUNCTION("""COMPUTED_VALUE"""),42548.66666666667)</f>
        <v>42548.66667</v>
      </c>
      <c r="B123" s="6">
        <f>IFERROR(__xludf.DUMMYFUNCTION("""COMPUTED_VALUE"""),108.97)</f>
        <v>108.97</v>
      </c>
      <c r="C123" s="7">
        <f t="shared" si="1"/>
        <v>-0.0311</v>
      </c>
    </row>
    <row r="124">
      <c r="A124" s="9">
        <f>IFERROR(__xludf.DUMMYFUNCTION("""COMPUTED_VALUE"""),42549.66666666667)</f>
        <v>42549.66667</v>
      </c>
      <c r="B124" s="6">
        <f>IFERROR(__xludf.DUMMYFUNCTION("""COMPUTED_VALUE"""),112.7)</f>
        <v>112.7</v>
      </c>
      <c r="C124" s="7">
        <f t="shared" si="1"/>
        <v>0.0373</v>
      </c>
    </row>
    <row r="125">
      <c r="A125" s="9">
        <f>IFERROR(__xludf.DUMMYFUNCTION("""COMPUTED_VALUE"""),42550.66666666667)</f>
        <v>42550.66667</v>
      </c>
      <c r="B125" s="6">
        <f>IFERROR(__xludf.DUMMYFUNCTION("""COMPUTED_VALUE"""),114.16)</f>
        <v>114.16</v>
      </c>
      <c r="C125" s="7">
        <f t="shared" si="1"/>
        <v>0.0146</v>
      </c>
    </row>
    <row r="126">
      <c r="A126" s="9">
        <f>IFERROR(__xludf.DUMMYFUNCTION("""COMPUTED_VALUE"""),42551.66666666667)</f>
        <v>42551.66667</v>
      </c>
      <c r="B126" s="6">
        <f>IFERROR(__xludf.DUMMYFUNCTION("""COMPUTED_VALUE"""),114.28)</f>
        <v>114.28</v>
      </c>
      <c r="C126" s="7">
        <f t="shared" si="1"/>
        <v>0.0012</v>
      </c>
    </row>
    <row r="127">
      <c r="A127" s="9">
        <f>IFERROR(__xludf.DUMMYFUNCTION("""COMPUTED_VALUE"""),42552.66666666667)</f>
        <v>42552.66667</v>
      </c>
      <c r="B127" s="6">
        <f>IFERROR(__xludf.DUMMYFUNCTION("""COMPUTED_VALUE"""),114.19)</f>
        <v>114.19</v>
      </c>
      <c r="C127" s="7">
        <f t="shared" si="1"/>
        <v>-0.0009</v>
      </c>
    </row>
    <row r="128">
      <c r="A128" s="9">
        <f>IFERROR(__xludf.DUMMYFUNCTION("""COMPUTED_VALUE"""),42556.66666666667)</f>
        <v>42556.66667</v>
      </c>
      <c r="B128" s="6">
        <f>IFERROR(__xludf.DUMMYFUNCTION("""COMPUTED_VALUE"""),114.0)</f>
        <v>114</v>
      </c>
      <c r="C128" s="7">
        <f t="shared" si="1"/>
        <v>-0.0019</v>
      </c>
    </row>
    <row r="129">
      <c r="A129" s="9">
        <f>IFERROR(__xludf.DUMMYFUNCTION("""COMPUTED_VALUE"""),42557.66666666667)</f>
        <v>42557.66667</v>
      </c>
      <c r="B129" s="6">
        <f>IFERROR(__xludf.DUMMYFUNCTION("""COMPUTED_VALUE"""),116.7)</f>
        <v>116.7</v>
      </c>
      <c r="C129" s="7">
        <f t="shared" si="1"/>
        <v>0.027</v>
      </c>
    </row>
    <row r="130">
      <c r="A130" s="9">
        <f>IFERROR(__xludf.DUMMYFUNCTION("""COMPUTED_VALUE"""),42558.66666666667)</f>
        <v>42558.66667</v>
      </c>
      <c r="B130" s="6">
        <f>IFERROR(__xludf.DUMMYFUNCTION("""COMPUTED_VALUE"""),115.85)</f>
        <v>115.85</v>
      </c>
      <c r="C130" s="7">
        <f t="shared" si="1"/>
        <v>-0.0085</v>
      </c>
    </row>
    <row r="131">
      <c r="A131" s="9">
        <f>IFERROR(__xludf.DUMMYFUNCTION("""COMPUTED_VALUE"""),42559.66666666667)</f>
        <v>42559.66667</v>
      </c>
      <c r="B131" s="6">
        <f>IFERROR(__xludf.DUMMYFUNCTION("""COMPUTED_VALUE"""),117.24)</f>
        <v>117.24</v>
      </c>
      <c r="C131" s="7">
        <f t="shared" si="1"/>
        <v>0.0139</v>
      </c>
    </row>
    <row r="132">
      <c r="A132" s="9">
        <f>IFERROR(__xludf.DUMMYFUNCTION("""COMPUTED_VALUE"""),42562.66666666667)</f>
        <v>42562.66667</v>
      </c>
      <c r="B132" s="6">
        <f>IFERROR(__xludf.DUMMYFUNCTION("""COMPUTED_VALUE"""),117.87)</f>
        <v>117.87</v>
      </c>
      <c r="C132" s="7">
        <f t="shared" si="1"/>
        <v>0.0063</v>
      </c>
    </row>
    <row r="133">
      <c r="A133" s="9">
        <f>IFERROR(__xludf.DUMMYFUNCTION("""COMPUTED_VALUE"""),42563.66666666667)</f>
        <v>42563.66667</v>
      </c>
      <c r="B133" s="6">
        <f>IFERROR(__xludf.DUMMYFUNCTION("""COMPUTED_VALUE"""),117.93)</f>
        <v>117.93</v>
      </c>
      <c r="C133" s="7">
        <f t="shared" si="1"/>
        <v>0.0006</v>
      </c>
    </row>
    <row r="134">
      <c r="A134" s="9">
        <f>IFERROR(__xludf.DUMMYFUNCTION("""COMPUTED_VALUE"""),42564.66666666667)</f>
        <v>42564.66667</v>
      </c>
      <c r="B134" s="6">
        <f>IFERROR(__xludf.DUMMYFUNCTION("""COMPUTED_VALUE"""),116.78)</f>
        <v>116.78</v>
      </c>
      <c r="C134" s="7">
        <f t="shared" si="1"/>
        <v>-0.0115</v>
      </c>
    </row>
    <row r="135">
      <c r="A135" s="9">
        <f>IFERROR(__xludf.DUMMYFUNCTION("""COMPUTED_VALUE"""),42565.66666666667)</f>
        <v>42565.66667</v>
      </c>
      <c r="B135" s="6">
        <f>IFERROR(__xludf.DUMMYFUNCTION("""COMPUTED_VALUE"""),117.29)</f>
        <v>117.29</v>
      </c>
      <c r="C135" s="7">
        <f t="shared" si="1"/>
        <v>0.0051</v>
      </c>
    </row>
    <row r="136">
      <c r="A136" s="9">
        <f>IFERROR(__xludf.DUMMYFUNCTION("""COMPUTED_VALUE"""),42566.66666666667)</f>
        <v>42566.66667</v>
      </c>
      <c r="B136" s="6">
        <f>IFERROR(__xludf.DUMMYFUNCTION("""COMPUTED_VALUE"""),116.86)</f>
        <v>116.86</v>
      </c>
      <c r="C136" s="7">
        <f t="shared" si="1"/>
        <v>-0.0043</v>
      </c>
    </row>
    <row r="137">
      <c r="A137" s="9">
        <f>IFERROR(__xludf.DUMMYFUNCTION("""COMPUTED_VALUE"""),42569.66666666667)</f>
        <v>42569.66667</v>
      </c>
      <c r="B137" s="6">
        <f>IFERROR(__xludf.DUMMYFUNCTION("""COMPUTED_VALUE"""),119.37)</f>
        <v>119.37</v>
      </c>
      <c r="C137" s="7">
        <f t="shared" si="1"/>
        <v>0.0251</v>
      </c>
    </row>
    <row r="138">
      <c r="A138" s="9">
        <f>IFERROR(__xludf.DUMMYFUNCTION("""COMPUTED_VALUE"""),42570.66666666667)</f>
        <v>42570.66667</v>
      </c>
      <c r="B138" s="6">
        <f>IFERROR(__xludf.DUMMYFUNCTION("""COMPUTED_VALUE"""),120.61)</f>
        <v>120.61</v>
      </c>
      <c r="C138" s="7">
        <f t="shared" si="1"/>
        <v>0.0124</v>
      </c>
    </row>
    <row r="139">
      <c r="A139" s="9">
        <f>IFERROR(__xludf.DUMMYFUNCTION("""COMPUTED_VALUE"""),42571.66666666667)</f>
        <v>42571.66667</v>
      </c>
      <c r="B139" s="6">
        <f>IFERROR(__xludf.DUMMYFUNCTION("""COMPUTED_VALUE"""),121.92)</f>
        <v>121.92</v>
      </c>
      <c r="C139" s="7">
        <f t="shared" si="1"/>
        <v>0.0131</v>
      </c>
    </row>
    <row r="140">
      <c r="A140" s="9">
        <f>IFERROR(__xludf.DUMMYFUNCTION("""COMPUTED_VALUE"""),42572.66666666667)</f>
        <v>42572.66667</v>
      </c>
      <c r="B140" s="6">
        <f>IFERROR(__xludf.DUMMYFUNCTION("""COMPUTED_VALUE"""),120.61)</f>
        <v>120.61</v>
      </c>
      <c r="C140" s="7">
        <f t="shared" si="1"/>
        <v>-0.0131</v>
      </c>
    </row>
    <row r="141">
      <c r="A141" s="9">
        <f>IFERROR(__xludf.DUMMYFUNCTION("""COMPUTED_VALUE"""),42573.66666666667)</f>
        <v>42573.66667</v>
      </c>
      <c r="B141" s="6">
        <f>IFERROR(__xludf.DUMMYFUNCTION("""COMPUTED_VALUE"""),121.0)</f>
        <v>121</v>
      </c>
      <c r="C141" s="7">
        <f t="shared" si="1"/>
        <v>0.0039</v>
      </c>
    </row>
    <row r="142">
      <c r="A142" s="9">
        <f>IFERROR(__xludf.DUMMYFUNCTION("""COMPUTED_VALUE"""),42576.66666666667)</f>
        <v>42576.66667</v>
      </c>
      <c r="B142" s="6">
        <f>IFERROR(__xludf.DUMMYFUNCTION("""COMPUTED_VALUE"""),121.63)</f>
        <v>121.63</v>
      </c>
      <c r="C142" s="7">
        <f t="shared" si="1"/>
        <v>0.0063</v>
      </c>
    </row>
    <row r="143">
      <c r="A143" s="9">
        <f>IFERROR(__xludf.DUMMYFUNCTION("""COMPUTED_VALUE"""),42577.66666666667)</f>
        <v>42577.66667</v>
      </c>
      <c r="B143" s="6">
        <f>IFERROR(__xludf.DUMMYFUNCTION("""COMPUTED_VALUE"""),121.22)</f>
        <v>121.22</v>
      </c>
      <c r="C143" s="7">
        <f t="shared" si="1"/>
        <v>-0.0041</v>
      </c>
    </row>
    <row r="144">
      <c r="A144" s="9">
        <f>IFERROR(__xludf.DUMMYFUNCTION("""COMPUTED_VALUE"""),42578.66666666667)</f>
        <v>42578.66667</v>
      </c>
      <c r="B144" s="6">
        <f>IFERROR(__xludf.DUMMYFUNCTION("""COMPUTED_VALUE"""),123.34)</f>
        <v>123.34</v>
      </c>
      <c r="C144" s="7">
        <f t="shared" si="1"/>
        <v>0.0212</v>
      </c>
    </row>
    <row r="145">
      <c r="A145" s="9">
        <f>IFERROR(__xludf.DUMMYFUNCTION("""COMPUTED_VALUE"""),42579.66666666667)</f>
        <v>42579.66667</v>
      </c>
      <c r="B145" s="6">
        <f>IFERROR(__xludf.DUMMYFUNCTION("""COMPUTED_VALUE"""),125.0)</f>
        <v>125</v>
      </c>
      <c r="C145" s="7">
        <f t="shared" si="1"/>
        <v>0.0166</v>
      </c>
    </row>
    <row r="146">
      <c r="A146" s="9">
        <f>IFERROR(__xludf.DUMMYFUNCTION("""COMPUTED_VALUE"""),42580.66666666667)</f>
        <v>42580.66667</v>
      </c>
      <c r="B146" s="6">
        <f>IFERROR(__xludf.DUMMYFUNCTION("""COMPUTED_VALUE"""),123.94)</f>
        <v>123.94</v>
      </c>
      <c r="C146" s="7">
        <f t="shared" si="1"/>
        <v>-0.0106</v>
      </c>
    </row>
    <row r="147">
      <c r="A147" s="9">
        <f>IFERROR(__xludf.DUMMYFUNCTION("""COMPUTED_VALUE"""),42583.66666666667)</f>
        <v>42583.66667</v>
      </c>
      <c r="B147" s="6">
        <f>IFERROR(__xludf.DUMMYFUNCTION("""COMPUTED_VALUE"""),124.31)</f>
        <v>124.31</v>
      </c>
      <c r="C147" s="7">
        <f t="shared" si="1"/>
        <v>0.0037</v>
      </c>
    </row>
    <row r="148">
      <c r="A148" s="9">
        <f>IFERROR(__xludf.DUMMYFUNCTION("""COMPUTED_VALUE"""),42584.66666666667)</f>
        <v>42584.66667</v>
      </c>
      <c r="B148" s="6">
        <f>IFERROR(__xludf.DUMMYFUNCTION("""COMPUTED_VALUE"""),123.09)</f>
        <v>123.09</v>
      </c>
      <c r="C148" s="7">
        <f t="shared" si="1"/>
        <v>-0.0122</v>
      </c>
    </row>
    <row r="149">
      <c r="A149" s="9">
        <f>IFERROR(__xludf.DUMMYFUNCTION("""COMPUTED_VALUE"""),42585.66666666667)</f>
        <v>42585.66667</v>
      </c>
      <c r="B149" s="6">
        <f>IFERROR(__xludf.DUMMYFUNCTION("""COMPUTED_VALUE"""),122.51)</f>
        <v>122.51</v>
      </c>
      <c r="C149" s="7">
        <f t="shared" si="1"/>
        <v>-0.0058</v>
      </c>
    </row>
    <row r="150">
      <c r="A150" s="9">
        <f>IFERROR(__xludf.DUMMYFUNCTION("""COMPUTED_VALUE"""),42586.66666666667)</f>
        <v>42586.66667</v>
      </c>
      <c r="B150" s="6">
        <f>IFERROR(__xludf.DUMMYFUNCTION("""COMPUTED_VALUE"""),124.36)</f>
        <v>124.36</v>
      </c>
      <c r="C150" s="7">
        <f t="shared" si="1"/>
        <v>0.0185</v>
      </c>
    </row>
    <row r="151">
      <c r="A151" s="9">
        <f>IFERROR(__xludf.DUMMYFUNCTION("""COMPUTED_VALUE"""),42587.66666666667)</f>
        <v>42587.66667</v>
      </c>
      <c r="B151" s="6">
        <f>IFERROR(__xludf.DUMMYFUNCTION("""COMPUTED_VALUE"""),125.15)</f>
        <v>125.15</v>
      </c>
      <c r="C151" s="7">
        <f t="shared" si="1"/>
        <v>0.0079</v>
      </c>
    </row>
    <row r="152">
      <c r="A152" s="9">
        <f>IFERROR(__xludf.DUMMYFUNCTION("""COMPUTED_VALUE"""),42590.66666666667)</f>
        <v>42590.66667</v>
      </c>
      <c r="B152" s="6">
        <f>IFERROR(__xludf.DUMMYFUNCTION("""COMPUTED_VALUE"""),125.26)</f>
        <v>125.26</v>
      </c>
      <c r="C152" s="7">
        <f t="shared" si="1"/>
        <v>0.0011</v>
      </c>
    </row>
    <row r="153">
      <c r="A153" s="9">
        <f>IFERROR(__xludf.DUMMYFUNCTION("""COMPUTED_VALUE"""),42591.66666666667)</f>
        <v>42591.66667</v>
      </c>
      <c r="B153" s="6">
        <f>IFERROR(__xludf.DUMMYFUNCTION("""COMPUTED_VALUE"""),125.06)</f>
        <v>125.06</v>
      </c>
      <c r="C153" s="7">
        <f t="shared" si="1"/>
        <v>-0.002</v>
      </c>
    </row>
    <row r="154">
      <c r="A154" s="9">
        <f>IFERROR(__xludf.DUMMYFUNCTION("""COMPUTED_VALUE"""),42592.66666666667)</f>
        <v>42592.66667</v>
      </c>
      <c r="B154" s="6">
        <f>IFERROR(__xludf.DUMMYFUNCTION("""COMPUTED_VALUE"""),124.88)</f>
        <v>124.88</v>
      </c>
      <c r="C154" s="7">
        <f t="shared" si="1"/>
        <v>-0.0018</v>
      </c>
    </row>
    <row r="155">
      <c r="A155" s="9">
        <f>IFERROR(__xludf.DUMMYFUNCTION("""COMPUTED_VALUE"""),42593.66666666667)</f>
        <v>42593.66667</v>
      </c>
      <c r="B155" s="6">
        <f>IFERROR(__xludf.DUMMYFUNCTION("""COMPUTED_VALUE"""),124.9)</f>
        <v>124.9</v>
      </c>
      <c r="C155" s="7">
        <f t="shared" si="1"/>
        <v>0.0002</v>
      </c>
    </row>
    <row r="156">
      <c r="A156" s="9">
        <f>IFERROR(__xludf.DUMMYFUNCTION("""COMPUTED_VALUE"""),42594.66666666667)</f>
        <v>42594.66667</v>
      </c>
      <c r="B156" s="6">
        <f>IFERROR(__xludf.DUMMYFUNCTION("""COMPUTED_VALUE"""),124.88)</f>
        <v>124.88</v>
      </c>
      <c r="C156" s="7">
        <f t="shared" si="1"/>
        <v>-0.0002</v>
      </c>
    </row>
    <row r="157">
      <c r="A157" s="9">
        <f>IFERROR(__xludf.DUMMYFUNCTION("""COMPUTED_VALUE"""),42597.66666666667)</f>
        <v>42597.66667</v>
      </c>
      <c r="B157" s="6">
        <f>IFERROR(__xludf.DUMMYFUNCTION("""COMPUTED_VALUE"""),123.9)</f>
        <v>123.9</v>
      </c>
      <c r="C157" s="7">
        <f t="shared" si="1"/>
        <v>-0.0098</v>
      </c>
    </row>
    <row r="158">
      <c r="A158" s="9">
        <f>IFERROR(__xludf.DUMMYFUNCTION("""COMPUTED_VALUE"""),42598.66666666667)</f>
        <v>42598.66667</v>
      </c>
      <c r="B158" s="6">
        <f>IFERROR(__xludf.DUMMYFUNCTION("""COMPUTED_VALUE"""),123.3)</f>
        <v>123.3</v>
      </c>
      <c r="C158" s="7">
        <f t="shared" si="1"/>
        <v>-0.006</v>
      </c>
    </row>
    <row r="159">
      <c r="A159" s="9">
        <f>IFERROR(__xludf.DUMMYFUNCTION("""COMPUTED_VALUE"""),42599.66666666667)</f>
        <v>42599.66667</v>
      </c>
      <c r="B159" s="6">
        <f>IFERROR(__xludf.DUMMYFUNCTION("""COMPUTED_VALUE"""),124.37)</f>
        <v>124.37</v>
      </c>
      <c r="C159" s="7">
        <f t="shared" si="1"/>
        <v>0.0107</v>
      </c>
    </row>
    <row r="160">
      <c r="A160" s="9">
        <f>IFERROR(__xludf.DUMMYFUNCTION("""COMPUTED_VALUE"""),42600.66666666667)</f>
        <v>42600.66667</v>
      </c>
      <c r="B160" s="6">
        <f>IFERROR(__xludf.DUMMYFUNCTION("""COMPUTED_VALUE"""),123.91)</f>
        <v>123.91</v>
      </c>
      <c r="C160" s="7">
        <f t="shared" si="1"/>
        <v>-0.0046</v>
      </c>
    </row>
    <row r="161">
      <c r="A161" s="9">
        <f>IFERROR(__xludf.DUMMYFUNCTION("""COMPUTED_VALUE"""),42601.66666666667)</f>
        <v>42601.66667</v>
      </c>
      <c r="B161" s="6">
        <f>IFERROR(__xludf.DUMMYFUNCTION("""COMPUTED_VALUE"""),123.56)</f>
        <v>123.56</v>
      </c>
      <c r="C161" s="7">
        <f t="shared" si="1"/>
        <v>-0.0035</v>
      </c>
    </row>
    <row r="162">
      <c r="A162" s="9">
        <f>IFERROR(__xludf.DUMMYFUNCTION("""COMPUTED_VALUE"""),42604.66666666667)</f>
        <v>42604.66667</v>
      </c>
      <c r="B162" s="6">
        <f>IFERROR(__xludf.DUMMYFUNCTION("""COMPUTED_VALUE"""),124.15)</f>
        <v>124.15</v>
      </c>
      <c r="C162" s="7">
        <f t="shared" si="1"/>
        <v>0.0059</v>
      </c>
    </row>
    <row r="163">
      <c r="A163" s="9">
        <f>IFERROR(__xludf.DUMMYFUNCTION("""COMPUTED_VALUE"""),42605.66666666667)</f>
        <v>42605.66667</v>
      </c>
      <c r="B163" s="6">
        <f>IFERROR(__xludf.DUMMYFUNCTION("""COMPUTED_VALUE"""),124.37)</f>
        <v>124.37</v>
      </c>
      <c r="C163" s="7">
        <f t="shared" si="1"/>
        <v>0.0022</v>
      </c>
    </row>
    <row r="164">
      <c r="A164" s="9">
        <f>IFERROR(__xludf.DUMMYFUNCTION("""COMPUTED_VALUE"""),42606.66666666667)</f>
        <v>42606.66667</v>
      </c>
      <c r="B164" s="6">
        <f>IFERROR(__xludf.DUMMYFUNCTION("""COMPUTED_VALUE"""),123.48)</f>
        <v>123.48</v>
      </c>
      <c r="C164" s="7">
        <f t="shared" si="1"/>
        <v>-0.0089</v>
      </c>
    </row>
    <row r="165">
      <c r="A165" s="9">
        <f>IFERROR(__xludf.DUMMYFUNCTION("""COMPUTED_VALUE"""),42607.66666666667)</f>
        <v>42607.66667</v>
      </c>
      <c r="B165" s="6">
        <f>IFERROR(__xludf.DUMMYFUNCTION("""COMPUTED_VALUE"""),123.89)</f>
        <v>123.89</v>
      </c>
      <c r="C165" s="7">
        <f t="shared" si="1"/>
        <v>0.0041</v>
      </c>
    </row>
    <row r="166">
      <c r="A166" s="9">
        <f>IFERROR(__xludf.DUMMYFUNCTION("""COMPUTED_VALUE"""),42608.66666666667)</f>
        <v>42608.66667</v>
      </c>
      <c r="B166" s="6">
        <f>IFERROR(__xludf.DUMMYFUNCTION("""COMPUTED_VALUE"""),124.96)</f>
        <v>124.96</v>
      </c>
      <c r="C166" s="7">
        <f t="shared" si="1"/>
        <v>0.0107</v>
      </c>
    </row>
    <row r="167">
      <c r="A167" s="9">
        <f>IFERROR(__xludf.DUMMYFUNCTION("""COMPUTED_VALUE"""),42611.66666666667)</f>
        <v>42611.66667</v>
      </c>
      <c r="B167" s="6">
        <f>IFERROR(__xludf.DUMMYFUNCTION("""COMPUTED_VALUE"""),126.54)</f>
        <v>126.54</v>
      </c>
      <c r="C167" s="7">
        <f t="shared" si="1"/>
        <v>0.0158</v>
      </c>
    </row>
    <row r="168">
      <c r="A168" s="9">
        <f>IFERROR(__xludf.DUMMYFUNCTION("""COMPUTED_VALUE"""),42612.66666666667)</f>
        <v>42612.66667</v>
      </c>
      <c r="B168" s="6">
        <f>IFERROR(__xludf.DUMMYFUNCTION("""COMPUTED_VALUE"""),125.84)</f>
        <v>125.84</v>
      </c>
      <c r="C168" s="7">
        <f t="shared" si="1"/>
        <v>-0.007</v>
      </c>
    </row>
    <row r="169">
      <c r="A169" s="9">
        <f>IFERROR(__xludf.DUMMYFUNCTION("""COMPUTED_VALUE"""),42613.66666666667)</f>
        <v>42613.66667</v>
      </c>
      <c r="B169" s="6">
        <f>IFERROR(__xludf.DUMMYFUNCTION("""COMPUTED_VALUE"""),126.12)</f>
        <v>126.12</v>
      </c>
      <c r="C169" s="7">
        <f t="shared" si="1"/>
        <v>0.0028</v>
      </c>
    </row>
    <row r="170">
      <c r="A170" s="9">
        <f>IFERROR(__xludf.DUMMYFUNCTION("""COMPUTED_VALUE"""),42614.66666666667)</f>
        <v>42614.66667</v>
      </c>
      <c r="B170" s="6">
        <f>IFERROR(__xludf.DUMMYFUNCTION("""COMPUTED_VALUE"""),126.17)</f>
        <v>126.17</v>
      </c>
      <c r="C170" s="7">
        <f t="shared" si="1"/>
        <v>0.0005</v>
      </c>
    </row>
    <row r="171">
      <c r="A171" s="9">
        <f>IFERROR(__xludf.DUMMYFUNCTION("""COMPUTED_VALUE"""),42615.66666666667)</f>
        <v>42615.66667</v>
      </c>
      <c r="B171" s="6">
        <f>IFERROR(__xludf.DUMMYFUNCTION("""COMPUTED_VALUE"""),126.51)</f>
        <v>126.51</v>
      </c>
      <c r="C171" s="7">
        <f t="shared" si="1"/>
        <v>0.0034</v>
      </c>
    </row>
    <row r="172">
      <c r="A172" s="9">
        <f>IFERROR(__xludf.DUMMYFUNCTION("""COMPUTED_VALUE"""),42619.66666666667)</f>
        <v>42619.66667</v>
      </c>
      <c r="B172" s="6">
        <f>IFERROR(__xludf.DUMMYFUNCTION("""COMPUTED_VALUE"""),129.73)</f>
        <v>129.73</v>
      </c>
      <c r="C172" s="7">
        <f t="shared" si="1"/>
        <v>0.0322</v>
      </c>
    </row>
    <row r="173">
      <c r="A173" s="9">
        <f>IFERROR(__xludf.DUMMYFUNCTION("""COMPUTED_VALUE"""),42620.66666666667)</f>
        <v>42620.66667</v>
      </c>
      <c r="B173" s="6">
        <f>IFERROR(__xludf.DUMMYFUNCTION("""COMPUTED_VALUE"""),131.05)</f>
        <v>131.05</v>
      </c>
      <c r="C173" s="7">
        <f t="shared" si="1"/>
        <v>0.0132</v>
      </c>
    </row>
    <row r="174">
      <c r="A174" s="9">
        <f>IFERROR(__xludf.DUMMYFUNCTION("""COMPUTED_VALUE"""),42621.66666666667)</f>
        <v>42621.66667</v>
      </c>
      <c r="B174" s="6">
        <f>IFERROR(__xludf.DUMMYFUNCTION("""COMPUTED_VALUE"""),130.27)</f>
        <v>130.27</v>
      </c>
      <c r="C174" s="7">
        <f t="shared" si="1"/>
        <v>-0.0078</v>
      </c>
    </row>
    <row r="175">
      <c r="A175" s="9">
        <f>IFERROR(__xludf.DUMMYFUNCTION("""COMPUTED_VALUE"""),42622.66666666667)</f>
        <v>42622.66667</v>
      </c>
      <c r="B175" s="6">
        <f>IFERROR(__xludf.DUMMYFUNCTION("""COMPUTED_VALUE"""),127.1)</f>
        <v>127.1</v>
      </c>
      <c r="C175" s="7">
        <f t="shared" si="1"/>
        <v>-0.0317</v>
      </c>
    </row>
    <row r="176">
      <c r="A176" s="9">
        <f>IFERROR(__xludf.DUMMYFUNCTION("""COMPUTED_VALUE"""),42625.66666666667)</f>
        <v>42625.66667</v>
      </c>
      <c r="B176" s="6">
        <f>IFERROR(__xludf.DUMMYFUNCTION("""COMPUTED_VALUE"""),128.69)</f>
        <v>128.69</v>
      </c>
      <c r="C176" s="7">
        <f t="shared" si="1"/>
        <v>0.0159</v>
      </c>
    </row>
    <row r="177">
      <c r="A177" s="9">
        <f>IFERROR(__xludf.DUMMYFUNCTION("""COMPUTED_VALUE"""),42626.66666666667)</f>
        <v>42626.66667</v>
      </c>
      <c r="B177" s="6">
        <f>IFERROR(__xludf.DUMMYFUNCTION("""COMPUTED_VALUE"""),127.21)</f>
        <v>127.21</v>
      </c>
      <c r="C177" s="7">
        <f t="shared" si="1"/>
        <v>-0.0148</v>
      </c>
    </row>
    <row r="178">
      <c r="A178" s="9">
        <f>IFERROR(__xludf.DUMMYFUNCTION("""COMPUTED_VALUE"""),42627.66666666667)</f>
        <v>42627.66667</v>
      </c>
      <c r="B178" s="6">
        <f>IFERROR(__xludf.DUMMYFUNCTION("""COMPUTED_VALUE"""),127.77)</f>
        <v>127.77</v>
      </c>
      <c r="C178" s="7">
        <f t="shared" si="1"/>
        <v>0.0056</v>
      </c>
    </row>
    <row r="179">
      <c r="A179" s="9">
        <f>IFERROR(__xludf.DUMMYFUNCTION("""COMPUTED_VALUE"""),42628.66666666667)</f>
        <v>42628.66667</v>
      </c>
      <c r="B179" s="6">
        <f>IFERROR(__xludf.DUMMYFUNCTION("""COMPUTED_VALUE"""),128.35)</f>
        <v>128.35</v>
      </c>
      <c r="C179" s="7">
        <f t="shared" si="1"/>
        <v>0.0058</v>
      </c>
    </row>
    <row r="180">
      <c r="A180" s="9">
        <f>IFERROR(__xludf.DUMMYFUNCTION("""COMPUTED_VALUE"""),42629.66666666667)</f>
        <v>42629.66667</v>
      </c>
      <c r="B180" s="6">
        <f>IFERROR(__xludf.DUMMYFUNCTION("""COMPUTED_VALUE"""),129.07)</f>
        <v>129.07</v>
      </c>
      <c r="C180" s="7">
        <f t="shared" si="1"/>
        <v>0.0072</v>
      </c>
    </row>
    <row r="181">
      <c r="A181" s="9">
        <f>IFERROR(__xludf.DUMMYFUNCTION("""COMPUTED_VALUE"""),42632.66666666667)</f>
        <v>42632.66667</v>
      </c>
      <c r="B181" s="6">
        <f>IFERROR(__xludf.DUMMYFUNCTION("""COMPUTED_VALUE"""),128.65)</f>
        <v>128.65</v>
      </c>
      <c r="C181" s="7">
        <f t="shared" si="1"/>
        <v>-0.0042</v>
      </c>
    </row>
    <row r="182">
      <c r="A182" s="9">
        <f>IFERROR(__xludf.DUMMYFUNCTION("""COMPUTED_VALUE"""),42633.66666666667)</f>
        <v>42633.66667</v>
      </c>
      <c r="B182" s="6">
        <f>IFERROR(__xludf.DUMMYFUNCTION("""COMPUTED_VALUE"""),128.64)</f>
        <v>128.64</v>
      </c>
      <c r="C182" s="7">
        <f t="shared" si="1"/>
        <v>-0.0001</v>
      </c>
    </row>
    <row r="183">
      <c r="A183" s="9">
        <f>IFERROR(__xludf.DUMMYFUNCTION("""COMPUTED_VALUE"""),42634.66666666667)</f>
        <v>42634.66667</v>
      </c>
      <c r="B183" s="6">
        <f>IFERROR(__xludf.DUMMYFUNCTION("""COMPUTED_VALUE"""),129.94)</f>
        <v>129.94</v>
      </c>
      <c r="C183" s="7">
        <f t="shared" si="1"/>
        <v>0.013</v>
      </c>
    </row>
    <row r="184">
      <c r="A184" s="9">
        <f>IFERROR(__xludf.DUMMYFUNCTION("""COMPUTED_VALUE"""),42635.66666666667)</f>
        <v>42635.66667</v>
      </c>
      <c r="B184" s="6">
        <f>IFERROR(__xludf.DUMMYFUNCTION("""COMPUTED_VALUE"""),130.08)</f>
        <v>130.08</v>
      </c>
      <c r="C184" s="7">
        <f t="shared" si="1"/>
        <v>0.0014</v>
      </c>
    </row>
    <row r="185">
      <c r="A185" s="9">
        <f>IFERROR(__xludf.DUMMYFUNCTION("""COMPUTED_VALUE"""),42636.66666666667)</f>
        <v>42636.66667</v>
      </c>
      <c r="B185" s="6">
        <f>IFERROR(__xludf.DUMMYFUNCTION("""COMPUTED_VALUE"""),127.96)</f>
        <v>127.96</v>
      </c>
      <c r="C185" s="7">
        <f t="shared" si="1"/>
        <v>-0.0212</v>
      </c>
    </row>
    <row r="186">
      <c r="A186" s="9">
        <f>IFERROR(__xludf.DUMMYFUNCTION("""COMPUTED_VALUE"""),42639.66666666667)</f>
        <v>42639.66667</v>
      </c>
      <c r="B186" s="6">
        <f>IFERROR(__xludf.DUMMYFUNCTION("""COMPUTED_VALUE"""),127.31)</f>
        <v>127.31</v>
      </c>
      <c r="C186" s="7">
        <f t="shared" si="1"/>
        <v>-0.0065</v>
      </c>
    </row>
    <row r="187">
      <c r="A187" s="9">
        <f>IFERROR(__xludf.DUMMYFUNCTION("""COMPUTED_VALUE"""),42640.66666666667)</f>
        <v>42640.66667</v>
      </c>
      <c r="B187" s="6">
        <f>IFERROR(__xludf.DUMMYFUNCTION("""COMPUTED_VALUE"""),128.69)</f>
        <v>128.69</v>
      </c>
      <c r="C187" s="7">
        <f t="shared" si="1"/>
        <v>0.0138</v>
      </c>
    </row>
    <row r="188">
      <c r="A188" s="9">
        <f>IFERROR(__xludf.DUMMYFUNCTION("""COMPUTED_VALUE"""),42641.66666666667)</f>
        <v>42641.66667</v>
      </c>
      <c r="B188" s="6">
        <f>IFERROR(__xludf.DUMMYFUNCTION("""COMPUTED_VALUE"""),129.23)</f>
        <v>129.23</v>
      </c>
      <c r="C188" s="7">
        <f t="shared" si="1"/>
        <v>0.0054</v>
      </c>
    </row>
    <row r="189">
      <c r="A189" s="9">
        <f>IFERROR(__xludf.DUMMYFUNCTION("""COMPUTED_VALUE"""),42642.66666666667)</f>
        <v>42642.66667</v>
      </c>
      <c r="B189" s="6">
        <f>IFERROR(__xludf.DUMMYFUNCTION("""COMPUTED_VALUE"""),128.09)</f>
        <v>128.09</v>
      </c>
      <c r="C189" s="7">
        <f t="shared" si="1"/>
        <v>-0.0114</v>
      </c>
    </row>
    <row r="190">
      <c r="A190" s="9">
        <f>IFERROR(__xludf.DUMMYFUNCTION("""COMPUTED_VALUE"""),42643.66666666667)</f>
        <v>42643.66667</v>
      </c>
      <c r="B190" s="6">
        <f>IFERROR(__xludf.DUMMYFUNCTION("""COMPUTED_VALUE"""),128.27)</f>
        <v>128.27</v>
      </c>
      <c r="C190" s="7">
        <f t="shared" si="1"/>
        <v>0.0018</v>
      </c>
    </row>
    <row r="191">
      <c r="A191" s="9">
        <f>IFERROR(__xludf.DUMMYFUNCTION("""COMPUTED_VALUE"""),42646.66666666667)</f>
        <v>42646.66667</v>
      </c>
      <c r="B191" s="6">
        <f>IFERROR(__xludf.DUMMYFUNCTION("""COMPUTED_VALUE"""),128.77)</f>
        <v>128.77</v>
      </c>
      <c r="C191" s="7">
        <f t="shared" si="1"/>
        <v>0.005</v>
      </c>
    </row>
    <row r="192">
      <c r="A192" s="9">
        <f>IFERROR(__xludf.DUMMYFUNCTION("""COMPUTED_VALUE"""),42647.66666666667)</f>
        <v>42647.66667</v>
      </c>
      <c r="B192" s="6">
        <f>IFERROR(__xludf.DUMMYFUNCTION("""COMPUTED_VALUE"""),128.19)</f>
        <v>128.19</v>
      </c>
      <c r="C192" s="7">
        <f t="shared" si="1"/>
        <v>-0.0058</v>
      </c>
    </row>
    <row r="193">
      <c r="A193" s="9">
        <f>IFERROR(__xludf.DUMMYFUNCTION("""COMPUTED_VALUE"""),42648.66666666667)</f>
        <v>42648.66667</v>
      </c>
      <c r="B193" s="6">
        <f>IFERROR(__xludf.DUMMYFUNCTION("""COMPUTED_VALUE"""),128.47)</f>
        <v>128.47</v>
      </c>
      <c r="C193" s="7">
        <f t="shared" si="1"/>
        <v>0.0028</v>
      </c>
    </row>
    <row r="194">
      <c r="A194" s="9">
        <f>IFERROR(__xludf.DUMMYFUNCTION("""COMPUTED_VALUE"""),42649.66666666667)</f>
        <v>42649.66667</v>
      </c>
      <c r="B194" s="6">
        <f>IFERROR(__xludf.DUMMYFUNCTION("""COMPUTED_VALUE"""),128.74)</f>
        <v>128.74</v>
      </c>
      <c r="C194" s="7">
        <f t="shared" si="1"/>
        <v>0.0027</v>
      </c>
    </row>
    <row r="195">
      <c r="A195" s="9">
        <f>IFERROR(__xludf.DUMMYFUNCTION("""COMPUTED_VALUE"""),42650.66666666667)</f>
        <v>42650.66667</v>
      </c>
      <c r="B195" s="6">
        <f>IFERROR(__xludf.DUMMYFUNCTION("""COMPUTED_VALUE"""),128.99)</f>
        <v>128.99</v>
      </c>
      <c r="C195" s="7">
        <f t="shared" si="1"/>
        <v>0.0025</v>
      </c>
    </row>
    <row r="196">
      <c r="A196" s="9">
        <f>IFERROR(__xludf.DUMMYFUNCTION("""COMPUTED_VALUE"""),42653.66666666667)</f>
        <v>42653.66667</v>
      </c>
      <c r="B196" s="6">
        <f>IFERROR(__xludf.DUMMYFUNCTION("""COMPUTED_VALUE"""),130.24)</f>
        <v>130.24</v>
      </c>
      <c r="C196" s="7">
        <f t="shared" si="1"/>
        <v>0.0125</v>
      </c>
    </row>
    <row r="197">
      <c r="A197" s="9">
        <f>IFERROR(__xludf.DUMMYFUNCTION("""COMPUTED_VALUE"""),42654.66666666667)</f>
        <v>42654.66667</v>
      </c>
      <c r="B197" s="6">
        <f>IFERROR(__xludf.DUMMYFUNCTION("""COMPUTED_VALUE"""),128.88)</f>
        <v>128.88</v>
      </c>
      <c r="C197" s="7">
        <f t="shared" si="1"/>
        <v>-0.0136</v>
      </c>
    </row>
    <row r="198">
      <c r="A198" s="9">
        <f>IFERROR(__xludf.DUMMYFUNCTION("""COMPUTED_VALUE"""),42655.66666666667)</f>
        <v>42655.66667</v>
      </c>
      <c r="B198" s="6">
        <f>IFERROR(__xludf.DUMMYFUNCTION("""COMPUTED_VALUE"""),129.05)</f>
        <v>129.05</v>
      </c>
      <c r="C198" s="7">
        <f t="shared" si="1"/>
        <v>0.0017</v>
      </c>
    </row>
    <row r="199">
      <c r="A199" s="9">
        <f>IFERROR(__xludf.DUMMYFUNCTION("""COMPUTED_VALUE"""),42656.66666666667)</f>
        <v>42656.66667</v>
      </c>
      <c r="B199" s="6">
        <f>IFERROR(__xludf.DUMMYFUNCTION("""COMPUTED_VALUE"""),127.82)</f>
        <v>127.82</v>
      </c>
      <c r="C199" s="7">
        <f t="shared" si="1"/>
        <v>-0.0123</v>
      </c>
    </row>
    <row r="200">
      <c r="A200" s="9">
        <f>IFERROR(__xludf.DUMMYFUNCTION("""COMPUTED_VALUE"""),42657.66666666667)</f>
        <v>42657.66667</v>
      </c>
      <c r="B200" s="6">
        <f>IFERROR(__xludf.DUMMYFUNCTION("""COMPUTED_VALUE"""),127.88)</f>
        <v>127.88</v>
      </c>
      <c r="C200" s="7">
        <f t="shared" si="1"/>
        <v>0.0006</v>
      </c>
    </row>
    <row r="201">
      <c r="A201" s="9">
        <f>IFERROR(__xludf.DUMMYFUNCTION("""COMPUTED_VALUE"""),42660.66666666667)</f>
        <v>42660.66667</v>
      </c>
      <c r="B201" s="6">
        <f>IFERROR(__xludf.DUMMYFUNCTION("""COMPUTED_VALUE"""),127.54)</f>
        <v>127.54</v>
      </c>
      <c r="C201" s="7">
        <f t="shared" si="1"/>
        <v>-0.0034</v>
      </c>
    </row>
    <row r="202">
      <c r="A202" s="9">
        <f>IFERROR(__xludf.DUMMYFUNCTION("""COMPUTED_VALUE"""),42661.66666666667)</f>
        <v>42661.66667</v>
      </c>
      <c r="B202" s="6">
        <f>IFERROR(__xludf.DUMMYFUNCTION("""COMPUTED_VALUE"""),128.57)</f>
        <v>128.57</v>
      </c>
      <c r="C202" s="7">
        <f t="shared" si="1"/>
        <v>0.0103</v>
      </c>
    </row>
    <row r="203">
      <c r="A203" s="9">
        <f>IFERROR(__xludf.DUMMYFUNCTION("""COMPUTED_VALUE"""),42662.66666666667)</f>
        <v>42662.66667</v>
      </c>
      <c r="B203" s="6">
        <f>IFERROR(__xludf.DUMMYFUNCTION("""COMPUTED_VALUE"""),130.11)</f>
        <v>130.11</v>
      </c>
      <c r="C203" s="7">
        <f t="shared" si="1"/>
        <v>0.0154</v>
      </c>
    </row>
    <row r="204">
      <c r="A204" s="9">
        <f>IFERROR(__xludf.DUMMYFUNCTION("""COMPUTED_VALUE"""),42663.66666666667)</f>
        <v>42663.66667</v>
      </c>
      <c r="B204" s="6">
        <f>IFERROR(__xludf.DUMMYFUNCTION("""COMPUTED_VALUE"""),130.0)</f>
        <v>130</v>
      </c>
      <c r="C204" s="7">
        <f t="shared" si="1"/>
        <v>-0.0011</v>
      </c>
    </row>
    <row r="205">
      <c r="A205" s="9">
        <f>IFERROR(__xludf.DUMMYFUNCTION("""COMPUTED_VALUE"""),42664.66666666667)</f>
        <v>42664.66667</v>
      </c>
      <c r="B205" s="6">
        <f>IFERROR(__xludf.DUMMYFUNCTION("""COMPUTED_VALUE"""),132.07)</f>
        <v>132.07</v>
      </c>
      <c r="C205" s="7">
        <f t="shared" si="1"/>
        <v>0.0207</v>
      </c>
    </row>
    <row r="206">
      <c r="A206" s="9">
        <f>IFERROR(__xludf.DUMMYFUNCTION("""COMPUTED_VALUE"""),42667.66666666667)</f>
        <v>42667.66667</v>
      </c>
      <c r="B206" s="6">
        <f>IFERROR(__xludf.DUMMYFUNCTION("""COMPUTED_VALUE"""),133.28)</f>
        <v>133.28</v>
      </c>
      <c r="C206" s="7">
        <f t="shared" si="1"/>
        <v>0.0121</v>
      </c>
    </row>
    <row r="207">
      <c r="A207" s="9">
        <f>IFERROR(__xludf.DUMMYFUNCTION("""COMPUTED_VALUE"""),42668.66666666667)</f>
        <v>42668.66667</v>
      </c>
      <c r="B207" s="6">
        <f>IFERROR(__xludf.DUMMYFUNCTION("""COMPUTED_VALUE"""),132.29)</f>
        <v>132.29</v>
      </c>
      <c r="C207" s="7">
        <f t="shared" si="1"/>
        <v>-0.0099</v>
      </c>
    </row>
    <row r="208">
      <c r="A208" s="9">
        <f>IFERROR(__xludf.DUMMYFUNCTION("""COMPUTED_VALUE"""),42669.66666666667)</f>
        <v>42669.66667</v>
      </c>
      <c r="B208" s="6">
        <f>IFERROR(__xludf.DUMMYFUNCTION("""COMPUTED_VALUE"""),131.04)</f>
        <v>131.04</v>
      </c>
      <c r="C208" s="7">
        <f t="shared" si="1"/>
        <v>-0.0125</v>
      </c>
    </row>
    <row r="209">
      <c r="A209" s="9">
        <f>IFERROR(__xludf.DUMMYFUNCTION("""COMPUTED_VALUE"""),42670.66666666667)</f>
        <v>42670.66667</v>
      </c>
      <c r="B209" s="6">
        <f>IFERROR(__xludf.DUMMYFUNCTION("""COMPUTED_VALUE"""),129.69)</f>
        <v>129.69</v>
      </c>
      <c r="C209" s="7">
        <f t="shared" si="1"/>
        <v>-0.0135</v>
      </c>
    </row>
    <row r="210">
      <c r="A210" s="9">
        <f>IFERROR(__xludf.DUMMYFUNCTION("""COMPUTED_VALUE"""),42671.66666666667)</f>
        <v>42671.66667</v>
      </c>
      <c r="B210" s="6">
        <f>IFERROR(__xludf.DUMMYFUNCTION("""COMPUTED_VALUE"""),131.29)</f>
        <v>131.29</v>
      </c>
      <c r="C210" s="7">
        <f t="shared" si="1"/>
        <v>0.016</v>
      </c>
    </row>
    <row r="211">
      <c r="A211" s="9">
        <f>IFERROR(__xludf.DUMMYFUNCTION("""COMPUTED_VALUE"""),42674.66666666667)</f>
        <v>42674.66667</v>
      </c>
      <c r="B211" s="6">
        <f>IFERROR(__xludf.DUMMYFUNCTION("""COMPUTED_VALUE"""),130.99)</f>
        <v>130.99</v>
      </c>
      <c r="C211" s="7">
        <f t="shared" si="1"/>
        <v>-0.003</v>
      </c>
    </row>
    <row r="212">
      <c r="A212" s="9">
        <f>IFERROR(__xludf.DUMMYFUNCTION("""COMPUTED_VALUE"""),42675.66666666667)</f>
        <v>42675.66667</v>
      </c>
      <c r="B212" s="6">
        <f>IFERROR(__xludf.DUMMYFUNCTION("""COMPUTED_VALUE"""),129.5)</f>
        <v>129.5</v>
      </c>
      <c r="C212" s="7">
        <f t="shared" si="1"/>
        <v>-0.0149</v>
      </c>
    </row>
    <row r="213">
      <c r="A213" s="9">
        <f>IFERROR(__xludf.DUMMYFUNCTION("""COMPUTED_VALUE"""),42676.66666666667)</f>
        <v>42676.66667</v>
      </c>
      <c r="B213" s="6">
        <f>IFERROR(__xludf.DUMMYFUNCTION("""COMPUTED_VALUE"""),127.17)</f>
        <v>127.17</v>
      </c>
      <c r="C213" s="7">
        <f t="shared" si="1"/>
        <v>-0.0233</v>
      </c>
    </row>
    <row r="214">
      <c r="A214" s="9">
        <f>IFERROR(__xludf.DUMMYFUNCTION("""COMPUTED_VALUE"""),42677.66666666667)</f>
        <v>42677.66667</v>
      </c>
      <c r="B214" s="6">
        <f>IFERROR(__xludf.DUMMYFUNCTION("""COMPUTED_VALUE"""),120.0)</f>
        <v>120</v>
      </c>
      <c r="C214" s="7">
        <f t="shared" si="1"/>
        <v>-0.0717</v>
      </c>
    </row>
    <row r="215">
      <c r="A215" s="9">
        <f>IFERROR(__xludf.DUMMYFUNCTION("""COMPUTED_VALUE"""),42678.66666666667)</f>
        <v>42678.66667</v>
      </c>
      <c r="B215" s="6">
        <f>IFERROR(__xludf.DUMMYFUNCTION("""COMPUTED_VALUE"""),120.75)</f>
        <v>120.75</v>
      </c>
      <c r="C215" s="7">
        <f t="shared" si="1"/>
        <v>0.0075</v>
      </c>
    </row>
    <row r="216">
      <c r="A216" s="9">
        <f>IFERROR(__xludf.DUMMYFUNCTION("""COMPUTED_VALUE"""),42681.66666666667)</f>
        <v>42681.66667</v>
      </c>
      <c r="B216" s="6">
        <f>IFERROR(__xludf.DUMMYFUNCTION("""COMPUTED_VALUE"""),122.15)</f>
        <v>122.15</v>
      </c>
      <c r="C216" s="7">
        <f t="shared" si="1"/>
        <v>0.014</v>
      </c>
    </row>
    <row r="217">
      <c r="A217" s="9">
        <f>IFERROR(__xludf.DUMMYFUNCTION("""COMPUTED_VALUE"""),42682.66666666667)</f>
        <v>42682.66667</v>
      </c>
      <c r="B217" s="6">
        <f>IFERROR(__xludf.DUMMYFUNCTION("""COMPUTED_VALUE"""),124.22)</f>
        <v>124.22</v>
      </c>
      <c r="C217" s="7">
        <f t="shared" si="1"/>
        <v>0.0207</v>
      </c>
    </row>
    <row r="218">
      <c r="A218" s="9">
        <f>IFERROR(__xludf.DUMMYFUNCTION("""COMPUTED_VALUE"""),42683.66666666667)</f>
        <v>42683.66667</v>
      </c>
      <c r="B218" s="6">
        <f>IFERROR(__xludf.DUMMYFUNCTION("""COMPUTED_VALUE"""),123.18)</f>
        <v>123.18</v>
      </c>
      <c r="C218" s="7">
        <f t="shared" si="1"/>
        <v>-0.0104</v>
      </c>
    </row>
    <row r="219">
      <c r="A219" s="9">
        <f>IFERROR(__xludf.DUMMYFUNCTION("""COMPUTED_VALUE"""),42684.66666666667)</f>
        <v>42684.66667</v>
      </c>
      <c r="B219" s="6">
        <f>IFERROR(__xludf.DUMMYFUNCTION("""COMPUTED_VALUE"""),120.8)</f>
        <v>120.8</v>
      </c>
      <c r="C219" s="7">
        <f t="shared" si="1"/>
        <v>-0.0238</v>
      </c>
    </row>
    <row r="220">
      <c r="A220" s="9">
        <f>IFERROR(__xludf.DUMMYFUNCTION("""COMPUTED_VALUE"""),42685.66666666667)</f>
        <v>42685.66667</v>
      </c>
      <c r="B220" s="6">
        <f>IFERROR(__xludf.DUMMYFUNCTION("""COMPUTED_VALUE"""),119.02)</f>
        <v>119.02</v>
      </c>
      <c r="C220" s="7">
        <f t="shared" si="1"/>
        <v>-0.0178</v>
      </c>
    </row>
    <row r="221">
      <c r="A221" s="9">
        <f>IFERROR(__xludf.DUMMYFUNCTION("""COMPUTED_VALUE"""),42688.66666666667)</f>
        <v>42688.66667</v>
      </c>
      <c r="B221" s="6">
        <f>IFERROR(__xludf.DUMMYFUNCTION("""COMPUTED_VALUE"""),115.08)</f>
        <v>115.08</v>
      </c>
      <c r="C221" s="7">
        <f t="shared" si="1"/>
        <v>-0.0394</v>
      </c>
    </row>
    <row r="222">
      <c r="A222" s="9">
        <f>IFERROR(__xludf.DUMMYFUNCTION("""COMPUTED_VALUE"""),42689.66666666667)</f>
        <v>42689.66667</v>
      </c>
      <c r="B222" s="6">
        <f>IFERROR(__xludf.DUMMYFUNCTION("""COMPUTED_VALUE"""),117.2)</f>
        <v>117.2</v>
      </c>
      <c r="C222" s="7">
        <f t="shared" si="1"/>
        <v>0.0212</v>
      </c>
    </row>
    <row r="223">
      <c r="A223" s="9">
        <f>IFERROR(__xludf.DUMMYFUNCTION("""COMPUTED_VALUE"""),42690.66666666667)</f>
        <v>42690.66667</v>
      </c>
      <c r="B223" s="6">
        <f>IFERROR(__xludf.DUMMYFUNCTION("""COMPUTED_VALUE"""),116.34)</f>
        <v>116.34</v>
      </c>
      <c r="C223" s="7">
        <f t="shared" si="1"/>
        <v>-0.0086</v>
      </c>
    </row>
    <row r="224">
      <c r="A224" s="9">
        <f>IFERROR(__xludf.DUMMYFUNCTION("""COMPUTED_VALUE"""),42691.66666666667)</f>
        <v>42691.66667</v>
      </c>
      <c r="B224" s="6">
        <f>IFERROR(__xludf.DUMMYFUNCTION("""COMPUTED_VALUE"""),117.79)</f>
        <v>117.79</v>
      </c>
      <c r="C224" s="7">
        <f t="shared" si="1"/>
        <v>0.0145</v>
      </c>
    </row>
    <row r="225">
      <c r="A225" s="9">
        <f>IFERROR(__xludf.DUMMYFUNCTION("""COMPUTED_VALUE"""),42692.66666666667)</f>
        <v>42692.66667</v>
      </c>
      <c r="B225" s="6">
        <f>IFERROR(__xludf.DUMMYFUNCTION("""COMPUTED_VALUE"""),117.02)</f>
        <v>117.02</v>
      </c>
      <c r="C225" s="7">
        <f t="shared" si="1"/>
        <v>-0.0077</v>
      </c>
    </row>
    <row r="226">
      <c r="A226" s="9">
        <f>IFERROR(__xludf.DUMMYFUNCTION("""COMPUTED_VALUE"""),42695.66666666667)</f>
        <v>42695.66667</v>
      </c>
      <c r="B226" s="6">
        <f>IFERROR(__xludf.DUMMYFUNCTION("""COMPUTED_VALUE"""),121.77)</f>
        <v>121.77</v>
      </c>
      <c r="C226" s="7">
        <f t="shared" si="1"/>
        <v>0.0475</v>
      </c>
    </row>
    <row r="227">
      <c r="A227" s="9">
        <f>IFERROR(__xludf.DUMMYFUNCTION("""COMPUTED_VALUE"""),42696.66666666667)</f>
        <v>42696.66667</v>
      </c>
      <c r="B227" s="6">
        <f>IFERROR(__xludf.DUMMYFUNCTION("""COMPUTED_VALUE"""),121.47)</f>
        <v>121.47</v>
      </c>
      <c r="C227" s="7">
        <f t="shared" si="1"/>
        <v>-0.003</v>
      </c>
    </row>
    <row r="228">
      <c r="A228" s="9">
        <f>IFERROR(__xludf.DUMMYFUNCTION("""COMPUTED_VALUE"""),42697.66666666667)</f>
        <v>42697.66667</v>
      </c>
      <c r="B228" s="6">
        <f>IFERROR(__xludf.DUMMYFUNCTION("""COMPUTED_VALUE"""),120.84)</f>
        <v>120.84</v>
      </c>
      <c r="C228" s="7">
        <f t="shared" si="1"/>
        <v>-0.0063</v>
      </c>
    </row>
    <row r="229">
      <c r="A229" s="9">
        <f>IFERROR(__xludf.DUMMYFUNCTION("""COMPUTED_VALUE"""),42699.66666666667)</f>
        <v>42699.66667</v>
      </c>
      <c r="B229" s="6">
        <f>IFERROR(__xludf.DUMMYFUNCTION("""COMPUTED_VALUE"""),120.38)</f>
        <v>120.38</v>
      </c>
      <c r="C229" s="7">
        <f t="shared" si="1"/>
        <v>-0.0046</v>
      </c>
    </row>
    <row r="230">
      <c r="A230" s="9">
        <f>IFERROR(__xludf.DUMMYFUNCTION("""COMPUTED_VALUE"""),42702.66666666667)</f>
        <v>42702.66667</v>
      </c>
      <c r="B230" s="6">
        <f>IFERROR(__xludf.DUMMYFUNCTION("""COMPUTED_VALUE"""),120.41)</f>
        <v>120.41</v>
      </c>
      <c r="C230" s="7">
        <f t="shared" si="1"/>
        <v>0.0003</v>
      </c>
    </row>
    <row r="231">
      <c r="A231" s="9">
        <f>IFERROR(__xludf.DUMMYFUNCTION("""COMPUTED_VALUE"""),42703.66666666667)</f>
        <v>42703.66667</v>
      </c>
      <c r="B231" s="6">
        <f>IFERROR(__xludf.DUMMYFUNCTION("""COMPUTED_VALUE"""),120.87)</f>
        <v>120.87</v>
      </c>
      <c r="C231" s="7">
        <f t="shared" si="1"/>
        <v>0.0046</v>
      </c>
    </row>
    <row r="232">
      <c r="A232" s="9">
        <f>IFERROR(__xludf.DUMMYFUNCTION("""COMPUTED_VALUE"""),42704.66666666667)</f>
        <v>42704.66667</v>
      </c>
      <c r="B232" s="6">
        <f>IFERROR(__xludf.DUMMYFUNCTION("""COMPUTED_VALUE"""),118.42)</f>
        <v>118.42</v>
      </c>
      <c r="C232" s="7">
        <f t="shared" si="1"/>
        <v>-0.0245</v>
      </c>
    </row>
    <row r="233">
      <c r="A233" s="9">
        <f>IFERROR(__xludf.DUMMYFUNCTION("""COMPUTED_VALUE"""),42705.66666666667)</f>
        <v>42705.66667</v>
      </c>
      <c r="B233" s="6">
        <f>IFERROR(__xludf.DUMMYFUNCTION("""COMPUTED_VALUE"""),115.1)</f>
        <v>115.1</v>
      </c>
      <c r="C233" s="7">
        <f t="shared" si="1"/>
        <v>-0.0332</v>
      </c>
    </row>
    <row r="234">
      <c r="A234" s="9">
        <f>IFERROR(__xludf.DUMMYFUNCTION("""COMPUTED_VALUE"""),42706.66666666667)</f>
        <v>42706.66667</v>
      </c>
      <c r="B234" s="6">
        <f>IFERROR(__xludf.DUMMYFUNCTION("""COMPUTED_VALUE"""),115.4)</f>
        <v>115.4</v>
      </c>
      <c r="C234" s="7">
        <f t="shared" si="1"/>
        <v>0.003</v>
      </c>
    </row>
    <row r="235">
      <c r="A235" s="9">
        <f>IFERROR(__xludf.DUMMYFUNCTION("""COMPUTED_VALUE"""),42709.66666666667)</f>
        <v>42709.66667</v>
      </c>
      <c r="B235" s="6">
        <f>IFERROR(__xludf.DUMMYFUNCTION("""COMPUTED_VALUE"""),117.43)</f>
        <v>117.43</v>
      </c>
      <c r="C235" s="7">
        <f t="shared" si="1"/>
        <v>0.0203</v>
      </c>
    </row>
    <row r="236">
      <c r="A236" s="9">
        <f>IFERROR(__xludf.DUMMYFUNCTION("""COMPUTED_VALUE"""),42710.66666666667)</f>
        <v>42710.66667</v>
      </c>
      <c r="B236" s="6">
        <f>IFERROR(__xludf.DUMMYFUNCTION("""COMPUTED_VALUE"""),117.31)</f>
        <v>117.31</v>
      </c>
      <c r="C236" s="7">
        <f t="shared" si="1"/>
        <v>-0.0012</v>
      </c>
    </row>
    <row r="237">
      <c r="A237" s="9">
        <f>IFERROR(__xludf.DUMMYFUNCTION("""COMPUTED_VALUE"""),42711.66666666667)</f>
        <v>42711.66667</v>
      </c>
      <c r="B237" s="6">
        <f>IFERROR(__xludf.DUMMYFUNCTION("""COMPUTED_VALUE"""),117.95)</f>
        <v>117.95</v>
      </c>
      <c r="C237" s="7">
        <f t="shared" si="1"/>
        <v>0.0064</v>
      </c>
    </row>
    <row r="238">
      <c r="A238" s="9">
        <f>IFERROR(__xludf.DUMMYFUNCTION("""COMPUTED_VALUE"""),42712.66666666667)</f>
        <v>42712.66667</v>
      </c>
      <c r="B238" s="6">
        <f>IFERROR(__xludf.DUMMYFUNCTION("""COMPUTED_VALUE"""),118.91)</f>
        <v>118.91</v>
      </c>
      <c r="C238" s="7">
        <f t="shared" si="1"/>
        <v>0.0096</v>
      </c>
    </row>
    <row r="239">
      <c r="A239" s="9">
        <f>IFERROR(__xludf.DUMMYFUNCTION("""COMPUTED_VALUE"""),42713.66666666667)</f>
        <v>42713.66667</v>
      </c>
      <c r="B239" s="6">
        <f>IFERROR(__xludf.DUMMYFUNCTION("""COMPUTED_VALUE"""),119.68)</f>
        <v>119.68</v>
      </c>
      <c r="C239" s="7">
        <f t="shared" si="1"/>
        <v>0.0077</v>
      </c>
    </row>
    <row r="240">
      <c r="A240" s="9">
        <f>IFERROR(__xludf.DUMMYFUNCTION("""COMPUTED_VALUE"""),42716.66666666667)</f>
        <v>42716.66667</v>
      </c>
      <c r="B240" s="6">
        <f>IFERROR(__xludf.DUMMYFUNCTION("""COMPUTED_VALUE"""),117.77)</f>
        <v>117.77</v>
      </c>
      <c r="C240" s="7">
        <f t="shared" si="1"/>
        <v>-0.0191</v>
      </c>
    </row>
    <row r="241">
      <c r="A241" s="9">
        <f>IFERROR(__xludf.DUMMYFUNCTION("""COMPUTED_VALUE"""),42717.66666666667)</f>
        <v>42717.66667</v>
      </c>
      <c r="B241" s="6">
        <f>IFERROR(__xludf.DUMMYFUNCTION("""COMPUTED_VALUE"""),120.31)</f>
        <v>120.31</v>
      </c>
      <c r="C241" s="7">
        <f t="shared" si="1"/>
        <v>0.0254</v>
      </c>
    </row>
    <row r="242">
      <c r="A242" s="9">
        <f>IFERROR(__xludf.DUMMYFUNCTION("""COMPUTED_VALUE"""),42718.66666666667)</f>
        <v>42718.66667</v>
      </c>
      <c r="B242" s="6">
        <f>IFERROR(__xludf.DUMMYFUNCTION("""COMPUTED_VALUE"""),120.21)</f>
        <v>120.21</v>
      </c>
      <c r="C242" s="7">
        <f t="shared" si="1"/>
        <v>-0.001</v>
      </c>
    </row>
    <row r="243">
      <c r="A243" s="9">
        <f>IFERROR(__xludf.DUMMYFUNCTION("""COMPUTED_VALUE"""),42719.66666666667)</f>
        <v>42719.66667</v>
      </c>
      <c r="B243" s="6">
        <f>IFERROR(__xludf.DUMMYFUNCTION("""COMPUTED_VALUE"""),120.57)</f>
        <v>120.57</v>
      </c>
      <c r="C243" s="7">
        <f t="shared" si="1"/>
        <v>0.0036</v>
      </c>
    </row>
    <row r="244">
      <c r="A244" s="9">
        <f>IFERROR(__xludf.DUMMYFUNCTION("""COMPUTED_VALUE"""),42720.66666666667)</f>
        <v>42720.66667</v>
      </c>
      <c r="B244" s="6">
        <f>IFERROR(__xludf.DUMMYFUNCTION("""COMPUTED_VALUE"""),119.87)</f>
        <v>119.87</v>
      </c>
      <c r="C244" s="7">
        <f t="shared" si="1"/>
        <v>-0.007</v>
      </c>
    </row>
    <row r="245">
      <c r="A245" s="9">
        <f>IFERROR(__xludf.DUMMYFUNCTION("""COMPUTED_VALUE"""),42723.66666666667)</f>
        <v>42723.66667</v>
      </c>
      <c r="B245" s="6">
        <f>IFERROR(__xludf.DUMMYFUNCTION("""COMPUTED_VALUE"""),119.24)</f>
        <v>119.24</v>
      </c>
      <c r="C245" s="7">
        <f t="shared" si="1"/>
        <v>-0.0063</v>
      </c>
    </row>
    <row r="246">
      <c r="A246" s="9">
        <f>IFERROR(__xludf.DUMMYFUNCTION("""COMPUTED_VALUE"""),42724.66666666667)</f>
        <v>42724.66667</v>
      </c>
      <c r="B246" s="6">
        <f>IFERROR(__xludf.DUMMYFUNCTION("""COMPUTED_VALUE"""),119.09)</f>
        <v>119.09</v>
      </c>
      <c r="C246" s="7">
        <f t="shared" si="1"/>
        <v>-0.0015</v>
      </c>
    </row>
    <row r="247">
      <c r="A247" s="9">
        <f>IFERROR(__xludf.DUMMYFUNCTION("""COMPUTED_VALUE"""),42725.66666666667)</f>
        <v>42725.66667</v>
      </c>
      <c r="B247" s="6">
        <f>IFERROR(__xludf.DUMMYFUNCTION("""COMPUTED_VALUE"""),119.04)</f>
        <v>119.04</v>
      </c>
      <c r="C247" s="7">
        <f t="shared" si="1"/>
        <v>-0.0005</v>
      </c>
    </row>
    <row r="248">
      <c r="A248" s="9">
        <f>IFERROR(__xludf.DUMMYFUNCTION("""COMPUTED_VALUE"""),42726.66666666667)</f>
        <v>42726.66667</v>
      </c>
      <c r="B248" s="6">
        <f>IFERROR(__xludf.DUMMYFUNCTION("""COMPUTED_VALUE"""),117.4)</f>
        <v>117.4</v>
      </c>
      <c r="C248" s="7">
        <f t="shared" si="1"/>
        <v>-0.0164</v>
      </c>
    </row>
    <row r="249">
      <c r="A249" s="9">
        <f>IFERROR(__xludf.DUMMYFUNCTION("""COMPUTED_VALUE"""),42727.66666666667)</f>
        <v>42727.66667</v>
      </c>
      <c r="B249" s="6">
        <f>IFERROR(__xludf.DUMMYFUNCTION("""COMPUTED_VALUE"""),117.27)</f>
        <v>117.27</v>
      </c>
      <c r="C249" s="7">
        <f t="shared" si="1"/>
        <v>-0.0013</v>
      </c>
    </row>
    <row r="250">
      <c r="A250" s="9">
        <f>IFERROR(__xludf.DUMMYFUNCTION("""COMPUTED_VALUE"""),42731.66666666667)</f>
        <v>42731.66667</v>
      </c>
      <c r="B250" s="6">
        <f>IFERROR(__xludf.DUMMYFUNCTION("""COMPUTED_VALUE"""),118.01)</f>
        <v>118.01</v>
      </c>
      <c r="C250" s="7">
        <f t="shared" si="1"/>
        <v>0.0074</v>
      </c>
    </row>
    <row r="251">
      <c r="A251" s="9">
        <f>IFERROR(__xludf.DUMMYFUNCTION("""COMPUTED_VALUE"""),42732.66666666667)</f>
        <v>42732.66667</v>
      </c>
      <c r="B251" s="6">
        <f>IFERROR(__xludf.DUMMYFUNCTION("""COMPUTED_VALUE"""),116.92)</f>
        <v>116.92</v>
      </c>
      <c r="C251" s="7">
        <f t="shared" si="1"/>
        <v>-0.0109</v>
      </c>
    </row>
    <row r="252">
      <c r="A252" s="9">
        <f>IFERROR(__xludf.DUMMYFUNCTION("""COMPUTED_VALUE"""),42733.66666666667)</f>
        <v>42733.66667</v>
      </c>
      <c r="B252" s="6">
        <f>IFERROR(__xludf.DUMMYFUNCTION("""COMPUTED_VALUE"""),116.35)</f>
        <v>116.35</v>
      </c>
      <c r="C252" s="7">
        <f t="shared" si="1"/>
        <v>-0.0057</v>
      </c>
    </row>
    <row r="253">
      <c r="A253" s="9">
        <f>IFERROR(__xludf.DUMMYFUNCTION("""COMPUTED_VALUE"""),42734.66666666667)</f>
        <v>42734.66667</v>
      </c>
      <c r="B253" s="6">
        <f>IFERROR(__xludf.DUMMYFUNCTION("""COMPUTED_VALUE"""),115.05)</f>
        <v>115.05</v>
      </c>
      <c r="C253" s="7">
        <f t="shared" si="1"/>
        <v>-0.013</v>
      </c>
    </row>
    <row r="254">
      <c r="C254" s="7"/>
    </row>
    <row r="255">
      <c r="C255" s="7"/>
    </row>
    <row r="256">
      <c r="C256" s="7"/>
    </row>
    <row r="257">
      <c r="C257" s="7"/>
    </row>
    <row r="258">
      <c r="C258" s="7"/>
    </row>
    <row r="259">
      <c r="C259" s="7"/>
    </row>
    <row r="260">
      <c r="C260" s="7"/>
    </row>
    <row r="261">
      <c r="C261" s="7"/>
    </row>
    <row r="262">
      <c r="C262" s="7"/>
    </row>
    <row r="263">
      <c r="C263" s="7"/>
    </row>
    <row r="264">
      <c r="C264" s="7"/>
    </row>
    <row r="265">
      <c r="C265" s="7"/>
    </row>
    <row r="266">
      <c r="C266" s="7"/>
    </row>
    <row r="267">
      <c r="C267" s="7"/>
    </row>
    <row r="268">
      <c r="C268" s="7"/>
    </row>
    <row r="269">
      <c r="C269" s="7"/>
    </row>
    <row r="270">
      <c r="C270" s="7"/>
    </row>
    <row r="271">
      <c r="C271" s="7"/>
    </row>
    <row r="272">
      <c r="C272" s="7"/>
    </row>
    <row r="273">
      <c r="C273" s="7"/>
    </row>
    <row r="274">
      <c r="C274" s="7"/>
    </row>
    <row r="275">
      <c r="C275" s="7"/>
    </row>
    <row r="276">
      <c r="C276" s="7"/>
    </row>
    <row r="277">
      <c r="C277" s="7"/>
    </row>
    <row r="278">
      <c r="C278" s="7"/>
    </row>
    <row r="279">
      <c r="C279" s="7"/>
    </row>
    <row r="280">
      <c r="C280" s="7"/>
    </row>
    <row r="281">
      <c r="C281" s="7"/>
    </row>
    <row r="282">
      <c r="C282" s="7"/>
    </row>
    <row r="283">
      <c r="C283" s="7"/>
    </row>
    <row r="284">
      <c r="C284" s="7"/>
    </row>
    <row r="285">
      <c r="C285" s="7"/>
    </row>
    <row r="286">
      <c r="C286" s="7"/>
    </row>
    <row r="287">
      <c r="C287" s="7"/>
    </row>
    <row r="288">
      <c r="C288" s="7"/>
    </row>
    <row r="289">
      <c r="C289" s="7"/>
    </row>
    <row r="290">
      <c r="C290" s="7"/>
    </row>
    <row r="291">
      <c r="C291" s="7"/>
    </row>
    <row r="292">
      <c r="C292" s="7"/>
    </row>
    <row r="293">
      <c r="C293" s="7"/>
    </row>
    <row r="294">
      <c r="C294" s="7"/>
    </row>
    <row r="295">
      <c r="C295" s="7"/>
    </row>
    <row r="296">
      <c r="C296" s="7"/>
    </row>
    <row r="297">
      <c r="C297" s="7"/>
    </row>
    <row r="298">
      <c r="C298" s="7"/>
    </row>
    <row r="299">
      <c r="C299" s="7"/>
    </row>
    <row r="300">
      <c r="C300" s="7"/>
    </row>
    <row r="301">
      <c r="C301" s="7"/>
    </row>
    <row r="302">
      <c r="C302" s="7"/>
    </row>
    <row r="303">
      <c r="C303" s="7"/>
    </row>
    <row r="304">
      <c r="C304" s="7"/>
    </row>
    <row r="305">
      <c r="C305" s="7"/>
    </row>
    <row r="306">
      <c r="C306" s="7"/>
    </row>
    <row r="307">
      <c r="C307" s="7"/>
    </row>
    <row r="308">
      <c r="C308" s="7"/>
    </row>
    <row r="309">
      <c r="C309" s="7"/>
    </row>
    <row r="310">
      <c r="C310" s="7"/>
    </row>
    <row r="311">
      <c r="C311" s="7"/>
    </row>
    <row r="312">
      <c r="C312" s="7"/>
    </row>
    <row r="313">
      <c r="C313" s="7"/>
    </row>
    <row r="314">
      <c r="C314" s="7"/>
    </row>
    <row r="315">
      <c r="C315" s="7"/>
    </row>
    <row r="316">
      <c r="C316" s="7"/>
    </row>
    <row r="317">
      <c r="C317" s="7"/>
    </row>
    <row r="318">
      <c r="C318" s="7"/>
    </row>
    <row r="319">
      <c r="C319" s="7"/>
    </row>
    <row r="320">
      <c r="C320" s="7"/>
    </row>
    <row r="321">
      <c r="C321" s="7"/>
    </row>
    <row r="322">
      <c r="C322" s="7"/>
    </row>
    <row r="323">
      <c r="C323" s="7"/>
    </row>
    <row r="324">
      <c r="C324" s="7"/>
    </row>
    <row r="325">
      <c r="C325" s="7"/>
    </row>
    <row r="326">
      <c r="C326" s="7"/>
    </row>
    <row r="327">
      <c r="C327" s="7"/>
    </row>
    <row r="328">
      <c r="C328" s="7"/>
    </row>
    <row r="329">
      <c r="C329" s="7"/>
    </row>
    <row r="330">
      <c r="C330" s="7"/>
    </row>
    <row r="331">
      <c r="C331" s="7"/>
    </row>
    <row r="332">
      <c r="C332" s="7"/>
    </row>
    <row r="333">
      <c r="C333" s="7"/>
    </row>
    <row r="334">
      <c r="C334" s="7"/>
    </row>
    <row r="335">
      <c r="C335" s="7"/>
    </row>
    <row r="336">
      <c r="C336" s="7"/>
    </row>
    <row r="337">
      <c r="C337" s="7"/>
    </row>
    <row r="338">
      <c r="C338" s="7"/>
    </row>
    <row r="339">
      <c r="C339" s="7"/>
    </row>
    <row r="340">
      <c r="C340" s="7"/>
    </row>
    <row r="341">
      <c r="C341" s="7"/>
    </row>
    <row r="342">
      <c r="C342" s="7"/>
    </row>
    <row r="343">
      <c r="C343" s="7"/>
    </row>
    <row r="344">
      <c r="C344" s="7"/>
    </row>
    <row r="345">
      <c r="C345" s="7"/>
    </row>
    <row r="346">
      <c r="C346" s="7"/>
    </row>
    <row r="347">
      <c r="C347" s="7"/>
    </row>
    <row r="348">
      <c r="C348" s="7"/>
    </row>
    <row r="349">
      <c r="C349" s="7"/>
    </row>
    <row r="350">
      <c r="C350" s="7"/>
    </row>
    <row r="351">
      <c r="C351" s="7"/>
    </row>
    <row r="352">
      <c r="C352" s="7"/>
    </row>
    <row r="353">
      <c r="C353" s="7"/>
    </row>
    <row r="354">
      <c r="C354" s="7"/>
    </row>
    <row r="355">
      <c r="C355" s="7"/>
    </row>
    <row r="356">
      <c r="C356" s="7"/>
    </row>
    <row r="357">
      <c r="C357" s="7"/>
    </row>
    <row r="358">
      <c r="C358" s="7"/>
    </row>
    <row r="359">
      <c r="C359" s="7"/>
    </row>
    <row r="360">
      <c r="C360" s="7"/>
    </row>
    <row r="361">
      <c r="C361" s="7"/>
    </row>
    <row r="362">
      <c r="C362" s="7"/>
    </row>
    <row r="363">
      <c r="C363" s="7"/>
    </row>
    <row r="364">
      <c r="C364" s="7"/>
    </row>
    <row r="365">
      <c r="C365" s="7"/>
    </row>
    <row r="366">
      <c r="C366" s="7"/>
    </row>
    <row r="367">
      <c r="C367" s="7"/>
    </row>
    <row r="368">
      <c r="C368" s="7"/>
    </row>
    <row r="369">
      <c r="C369" s="7"/>
    </row>
    <row r="370">
      <c r="C370" s="7"/>
    </row>
    <row r="371">
      <c r="C371" s="7"/>
    </row>
    <row r="372">
      <c r="C372" s="7"/>
    </row>
    <row r="373">
      <c r="C373" s="7"/>
    </row>
    <row r="374">
      <c r="C374" s="7"/>
    </row>
    <row r="375">
      <c r="C375" s="7"/>
    </row>
    <row r="376">
      <c r="C376" s="7"/>
    </row>
    <row r="377">
      <c r="C377" s="7"/>
    </row>
    <row r="378">
      <c r="C378" s="7"/>
    </row>
    <row r="379">
      <c r="C379" s="7"/>
    </row>
    <row r="380">
      <c r="C380" s="7"/>
    </row>
    <row r="381">
      <c r="C381" s="7"/>
    </row>
    <row r="382">
      <c r="C382" s="7"/>
    </row>
    <row r="383">
      <c r="C383" s="7"/>
    </row>
    <row r="384">
      <c r="C384" s="7"/>
    </row>
    <row r="385">
      <c r="C385" s="7"/>
    </row>
    <row r="386">
      <c r="C386" s="7"/>
    </row>
    <row r="387">
      <c r="C387" s="7"/>
    </row>
    <row r="388">
      <c r="C388" s="7"/>
    </row>
    <row r="389">
      <c r="C389" s="7"/>
    </row>
    <row r="390">
      <c r="C390" s="7"/>
    </row>
    <row r="391">
      <c r="C391" s="7"/>
    </row>
    <row r="392">
      <c r="C392" s="7"/>
    </row>
    <row r="393">
      <c r="C393" s="7"/>
    </row>
    <row r="394">
      <c r="C394" s="7"/>
    </row>
    <row r="395">
      <c r="C395" s="7"/>
    </row>
    <row r="396">
      <c r="C396" s="7"/>
    </row>
    <row r="397">
      <c r="C397" s="7"/>
    </row>
    <row r="398">
      <c r="C398" s="7"/>
    </row>
    <row r="399">
      <c r="C399" s="7"/>
    </row>
    <row r="400">
      <c r="C400" s="7"/>
    </row>
    <row r="401">
      <c r="C401" s="7"/>
    </row>
    <row r="402">
      <c r="C402" s="7"/>
    </row>
    <row r="403">
      <c r="C403" s="7"/>
    </row>
    <row r="404">
      <c r="C404" s="7"/>
    </row>
    <row r="405">
      <c r="C405" s="7"/>
    </row>
    <row r="406">
      <c r="C406" s="7"/>
    </row>
    <row r="407">
      <c r="C407" s="7"/>
    </row>
    <row r="408">
      <c r="C408" s="7"/>
    </row>
    <row r="409">
      <c r="C409" s="7"/>
    </row>
    <row r="410">
      <c r="C410" s="7"/>
    </row>
    <row r="411">
      <c r="C411" s="7"/>
    </row>
    <row r="412">
      <c r="C412" s="7"/>
    </row>
    <row r="413">
      <c r="C413" s="7"/>
    </row>
    <row r="414">
      <c r="C414" s="7"/>
    </row>
    <row r="415">
      <c r="C415" s="7"/>
    </row>
    <row r="416">
      <c r="C416" s="7"/>
    </row>
    <row r="417">
      <c r="C417" s="7"/>
    </row>
    <row r="418">
      <c r="C418" s="7"/>
    </row>
    <row r="419">
      <c r="C419" s="7"/>
    </row>
    <row r="420">
      <c r="C420" s="7"/>
    </row>
    <row r="421">
      <c r="C421" s="7"/>
    </row>
    <row r="422">
      <c r="C422" s="7"/>
    </row>
    <row r="423">
      <c r="C423" s="7"/>
    </row>
    <row r="424">
      <c r="C424" s="7"/>
    </row>
    <row r="425">
      <c r="C425" s="7"/>
    </row>
    <row r="426">
      <c r="C426" s="7"/>
    </row>
    <row r="427">
      <c r="C427" s="7"/>
    </row>
    <row r="428">
      <c r="C428" s="7"/>
    </row>
    <row r="429">
      <c r="C429" s="7"/>
    </row>
    <row r="430">
      <c r="C430" s="7"/>
    </row>
    <row r="431">
      <c r="C431" s="7"/>
    </row>
    <row r="432">
      <c r="C432" s="7"/>
    </row>
    <row r="433">
      <c r="C433" s="7"/>
    </row>
    <row r="434">
      <c r="C434" s="7"/>
    </row>
    <row r="435">
      <c r="C435" s="7"/>
    </row>
    <row r="436">
      <c r="C436" s="7"/>
    </row>
    <row r="437">
      <c r="C437" s="7"/>
    </row>
    <row r="438">
      <c r="C438" s="7"/>
    </row>
    <row r="439">
      <c r="C439" s="7"/>
    </row>
    <row r="440">
      <c r="C440" s="7"/>
    </row>
    <row r="441">
      <c r="C441" s="7"/>
    </row>
    <row r="442">
      <c r="C442" s="7"/>
    </row>
    <row r="443">
      <c r="C443" s="7"/>
    </row>
    <row r="444">
      <c r="C444" s="7"/>
    </row>
    <row r="445">
      <c r="C445" s="7"/>
    </row>
    <row r="446">
      <c r="C446" s="7"/>
    </row>
    <row r="447">
      <c r="C447" s="7"/>
    </row>
    <row r="448">
      <c r="C448" s="7"/>
    </row>
    <row r="449">
      <c r="C449" s="7"/>
    </row>
    <row r="450">
      <c r="C450" s="7"/>
    </row>
    <row r="451">
      <c r="C451" s="7"/>
    </row>
    <row r="452">
      <c r="C452" s="7"/>
    </row>
    <row r="453">
      <c r="C453" s="7"/>
    </row>
    <row r="454">
      <c r="C454" s="7"/>
    </row>
    <row r="455">
      <c r="C455" s="7"/>
    </row>
    <row r="456">
      <c r="C456" s="7"/>
    </row>
    <row r="457">
      <c r="C457" s="7"/>
    </row>
    <row r="458">
      <c r="C458" s="7"/>
    </row>
    <row r="459">
      <c r="C459" s="7"/>
    </row>
    <row r="460">
      <c r="C460" s="7"/>
    </row>
    <row r="461">
      <c r="C461" s="7"/>
    </row>
    <row r="462">
      <c r="C462" s="7"/>
    </row>
    <row r="463">
      <c r="C463" s="7"/>
    </row>
    <row r="464">
      <c r="C464" s="7"/>
    </row>
    <row r="465">
      <c r="C465" s="7"/>
    </row>
    <row r="466">
      <c r="C466" s="7"/>
    </row>
    <row r="467">
      <c r="C467" s="7"/>
    </row>
    <row r="468">
      <c r="C468" s="7"/>
    </row>
    <row r="469">
      <c r="C469" s="7"/>
    </row>
    <row r="470">
      <c r="C470" s="7"/>
    </row>
    <row r="471">
      <c r="C471" s="7"/>
    </row>
    <row r="472">
      <c r="C472" s="7"/>
    </row>
    <row r="473">
      <c r="C473" s="7"/>
    </row>
    <row r="474">
      <c r="C474" s="7"/>
    </row>
    <row r="475">
      <c r="C475" s="7"/>
    </row>
    <row r="476">
      <c r="C476" s="7"/>
    </row>
    <row r="477">
      <c r="C477" s="7"/>
    </row>
    <row r="478">
      <c r="C478" s="7"/>
    </row>
    <row r="479">
      <c r="C479" s="7"/>
    </row>
    <row r="480">
      <c r="C480" s="7"/>
    </row>
    <row r="481">
      <c r="C481" s="7"/>
    </row>
    <row r="482">
      <c r="C482" s="7"/>
    </row>
    <row r="483">
      <c r="C483" s="7"/>
    </row>
    <row r="484">
      <c r="C484" s="7"/>
    </row>
    <row r="485">
      <c r="C485" s="7"/>
    </row>
    <row r="486">
      <c r="C486" s="7"/>
    </row>
    <row r="487">
      <c r="C487" s="7"/>
    </row>
    <row r="488">
      <c r="C488" s="7"/>
    </row>
    <row r="489">
      <c r="C489" s="7"/>
    </row>
    <row r="490">
      <c r="C490" s="7"/>
    </row>
    <row r="491">
      <c r="C491" s="7"/>
    </row>
    <row r="492">
      <c r="C492" s="7"/>
    </row>
    <row r="493">
      <c r="C493" s="7"/>
    </row>
    <row r="494">
      <c r="C494" s="7"/>
    </row>
    <row r="495">
      <c r="C495" s="7"/>
    </row>
    <row r="496">
      <c r="C496" s="7"/>
    </row>
    <row r="497">
      <c r="C497" s="7"/>
    </row>
    <row r="498">
      <c r="C498" s="7"/>
    </row>
    <row r="499">
      <c r="C499" s="7"/>
    </row>
    <row r="500">
      <c r="C500" s="7"/>
    </row>
    <row r="501">
      <c r="C501" s="7"/>
    </row>
    <row r="502">
      <c r="C502" s="7"/>
    </row>
    <row r="503">
      <c r="C503" s="7"/>
    </row>
    <row r="504">
      <c r="C504" s="7"/>
    </row>
    <row r="505">
      <c r="C505" s="7"/>
    </row>
    <row r="506">
      <c r="C506" s="7"/>
    </row>
    <row r="507">
      <c r="C507" s="7"/>
    </row>
    <row r="508">
      <c r="C508" s="7"/>
    </row>
    <row r="509">
      <c r="C509" s="7"/>
    </row>
    <row r="510">
      <c r="C510" s="7"/>
    </row>
    <row r="511">
      <c r="C511" s="7"/>
    </row>
    <row r="512">
      <c r="C512" s="7"/>
    </row>
    <row r="513">
      <c r="C513" s="7"/>
    </row>
    <row r="514">
      <c r="C514" s="7"/>
    </row>
    <row r="515">
      <c r="C515" s="7"/>
    </row>
    <row r="516">
      <c r="C516" s="7"/>
    </row>
    <row r="517">
      <c r="C517" s="7"/>
    </row>
    <row r="518">
      <c r="C518" s="7"/>
    </row>
    <row r="519">
      <c r="C519" s="7"/>
    </row>
    <row r="520">
      <c r="C520" s="7"/>
    </row>
    <row r="521">
      <c r="C521" s="7"/>
    </row>
    <row r="522">
      <c r="C522" s="7"/>
    </row>
    <row r="523">
      <c r="C523" s="7"/>
    </row>
    <row r="524">
      <c r="C524" s="7"/>
    </row>
    <row r="525">
      <c r="C525" s="7"/>
    </row>
    <row r="526">
      <c r="C526" s="7"/>
    </row>
    <row r="527">
      <c r="C527" s="7"/>
    </row>
    <row r="528">
      <c r="C528" s="7"/>
    </row>
    <row r="529">
      <c r="C529" s="7"/>
    </row>
    <row r="530">
      <c r="C530" s="7"/>
    </row>
    <row r="531">
      <c r="C531" s="7"/>
    </row>
    <row r="532">
      <c r="C532" s="7"/>
    </row>
    <row r="533">
      <c r="C533" s="7"/>
    </row>
    <row r="534">
      <c r="C534" s="7"/>
    </row>
    <row r="535">
      <c r="C535" s="7"/>
    </row>
    <row r="536">
      <c r="C536" s="7"/>
    </row>
    <row r="537">
      <c r="C537" s="7"/>
    </row>
    <row r="538">
      <c r="C538" s="7"/>
    </row>
    <row r="539">
      <c r="C539" s="7"/>
    </row>
    <row r="540">
      <c r="C540" s="7"/>
    </row>
    <row r="541">
      <c r="C541" s="7"/>
    </row>
    <row r="542">
      <c r="C542" s="7"/>
    </row>
    <row r="543">
      <c r="C543" s="7"/>
    </row>
    <row r="544">
      <c r="C544" s="7"/>
    </row>
    <row r="545">
      <c r="C545" s="7"/>
    </row>
    <row r="546">
      <c r="C546" s="7"/>
    </row>
    <row r="547">
      <c r="C547" s="7"/>
    </row>
    <row r="548">
      <c r="C548" s="7"/>
    </row>
    <row r="549">
      <c r="C549" s="7"/>
    </row>
    <row r="550">
      <c r="C550" s="7"/>
    </row>
    <row r="551">
      <c r="C551" s="7"/>
    </row>
    <row r="552">
      <c r="C552" s="7"/>
    </row>
    <row r="553">
      <c r="C553" s="7"/>
    </row>
    <row r="554">
      <c r="C554" s="7"/>
    </row>
    <row r="555">
      <c r="C555" s="7"/>
    </row>
    <row r="556">
      <c r="C556" s="7"/>
    </row>
    <row r="557">
      <c r="C557" s="7"/>
    </row>
    <row r="558">
      <c r="C558" s="7"/>
    </row>
    <row r="559">
      <c r="C559" s="7"/>
    </row>
    <row r="560">
      <c r="C560" s="7"/>
    </row>
    <row r="561">
      <c r="C561" s="7"/>
    </row>
    <row r="562">
      <c r="C562" s="7"/>
    </row>
    <row r="563">
      <c r="C563" s="7"/>
    </row>
    <row r="564">
      <c r="C564" s="7"/>
    </row>
    <row r="565">
      <c r="C565" s="7"/>
    </row>
    <row r="566">
      <c r="C566" s="7"/>
    </row>
    <row r="567">
      <c r="C567" s="7"/>
    </row>
    <row r="568">
      <c r="C568" s="7"/>
    </row>
    <row r="569">
      <c r="C569" s="7"/>
    </row>
    <row r="570">
      <c r="C570" s="7"/>
    </row>
    <row r="571">
      <c r="C571" s="7"/>
    </row>
    <row r="572">
      <c r="C572" s="7"/>
    </row>
    <row r="573">
      <c r="C573" s="7"/>
    </row>
    <row r="574">
      <c r="C574" s="7"/>
    </row>
    <row r="575">
      <c r="C575" s="7"/>
    </row>
    <row r="576">
      <c r="C576" s="7"/>
    </row>
    <row r="577">
      <c r="C577" s="7"/>
    </row>
    <row r="578">
      <c r="C578" s="7"/>
    </row>
    <row r="579">
      <c r="C579" s="7"/>
    </row>
    <row r="580">
      <c r="C580" s="7"/>
    </row>
    <row r="581">
      <c r="C581" s="7"/>
    </row>
    <row r="582">
      <c r="C582" s="7"/>
    </row>
    <row r="583">
      <c r="C583" s="7"/>
    </row>
    <row r="584">
      <c r="C584" s="7"/>
    </row>
    <row r="585">
      <c r="C585" s="7"/>
    </row>
    <row r="586">
      <c r="C586" s="7"/>
    </row>
    <row r="587">
      <c r="C587" s="7"/>
    </row>
    <row r="588">
      <c r="C588" s="7"/>
    </row>
    <row r="589">
      <c r="C589" s="7"/>
    </row>
    <row r="590">
      <c r="C590" s="7"/>
    </row>
    <row r="591">
      <c r="C591" s="7"/>
    </row>
    <row r="592">
      <c r="C592" s="7"/>
    </row>
    <row r="593">
      <c r="C593" s="7"/>
    </row>
    <row r="594">
      <c r="C594" s="7"/>
    </row>
    <row r="595">
      <c r="C595" s="7"/>
    </row>
    <row r="596">
      <c r="C596" s="7"/>
    </row>
    <row r="597">
      <c r="C597" s="7"/>
    </row>
    <row r="598">
      <c r="C598" s="7"/>
    </row>
    <row r="599">
      <c r="C599" s="7"/>
    </row>
    <row r="600">
      <c r="C600" s="7"/>
    </row>
    <row r="601">
      <c r="C601" s="7"/>
    </row>
    <row r="602">
      <c r="C602" s="7"/>
    </row>
    <row r="603">
      <c r="C603" s="7"/>
    </row>
    <row r="604">
      <c r="C604" s="7"/>
    </row>
    <row r="605">
      <c r="C605" s="7"/>
    </row>
    <row r="606">
      <c r="C606" s="7"/>
    </row>
    <row r="607">
      <c r="C607" s="7"/>
    </row>
    <row r="608">
      <c r="C608" s="7"/>
    </row>
    <row r="609">
      <c r="C609" s="7"/>
    </row>
    <row r="610">
      <c r="C610" s="7"/>
    </row>
    <row r="611">
      <c r="C611" s="7"/>
    </row>
    <row r="612">
      <c r="C612" s="7"/>
    </row>
    <row r="613">
      <c r="C613" s="7"/>
    </row>
    <row r="614">
      <c r="C614" s="7"/>
    </row>
    <row r="615">
      <c r="C615" s="7"/>
    </row>
    <row r="616">
      <c r="C616" s="7"/>
    </row>
    <row r="617">
      <c r="C617" s="7"/>
    </row>
    <row r="618">
      <c r="C618" s="7"/>
    </row>
    <row r="619">
      <c r="C619" s="7"/>
    </row>
    <row r="620">
      <c r="C620" s="7"/>
    </row>
    <row r="621">
      <c r="C621" s="7"/>
    </row>
    <row r="622">
      <c r="C622" s="7"/>
    </row>
    <row r="623">
      <c r="C623" s="7"/>
    </row>
    <row r="624">
      <c r="C624" s="7"/>
    </row>
    <row r="625">
      <c r="C625" s="7"/>
    </row>
    <row r="626">
      <c r="C626" s="7"/>
    </row>
    <row r="627">
      <c r="C627" s="7"/>
    </row>
    <row r="628">
      <c r="C628" s="7"/>
    </row>
    <row r="629">
      <c r="C629" s="7"/>
    </row>
    <row r="630">
      <c r="C630" s="7"/>
    </row>
    <row r="631">
      <c r="C631" s="7"/>
    </row>
    <row r="632">
      <c r="C632" s="7"/>
    </row>
    <row r="633">
      <c r="C633" s="7"/>
    </row>
    <row r="634">
      <c r="C634" s="7"/>
    </row>
    <row r="635">
      <c r="C635" s="7"/>
    </row>
    <row r="636">
      <c r="C636" s="7"/>
    </row>
    <row r="637">
      <c r="C637" s="7"/>
    </row>
    <row r="638">
      <c r="C638" s="7"/>
    </row>
    <row r="639">
      <c r="C639" s="7"/>
    </row>
    <row r="640">
      <c r="C640" s="7"/>
    </row>
    <row r="641">
      <c r="C641" s="7"/>
    </row>
    <row r="642">
      <c r="C642" s="7"/>
    </row>
    <row r="643">
      <c r="C643" s="7"/>
    </row>
    <row r="644">
      <c r="C644" s="7"/>
    </row>
    <row r="645">
      <c r="C645" s="7"/>
    </row>
    <row r="646">
      <c r="C646" s="7"/>
    </row>
    <row r="647">
      <c r="C647" s="7"/>
    </row>
    <row r="648">
      <c r="C648" s="7"/>
    </row>
    <row r="649">
      <c r="C649" s="7"/>
    </row>
    <row r="650">
      <c r="C650" s="7"/>
    </row>
    <row r="651">
      <c r="C651" s="7"/>
    </row>
    <row r="652">
      <c r="C652" s="7"/>
    </row>
    <row r="653">
      <c r="C653" s="7"/>
    </row>
    <row r="654">
      <c r="C654" s="7"/>
    </row>
    <row r="655">
      <c r="C655" s="7"/>
    </row>
    <row r="656">
      <c r="C656" s="7"/>
    </row>
    <row r="657">
      <c r="C657" s="7"/>
    </row>
    <row r="658">
      <c r="C658" s="7"/>
    </row>
    <row r="659">
      <c r="C659" s="7"/>
    </row>
    <row r="660">
      <c r="C660" s="7"/>
    </row>
    <row r="661">
      <c r="C661" s="7"/>
    </row>
    <row r="662">
      <c r="C662" s="7"/>
    </row>
    <row r="663">
      <c r="C663" s="7"/>
    </row>
    <row r="664">
      <c r="C664" s="7"/>
    </row>
    <row r="665">
      <c r="C665" s="7"/>
    </row>
    <row r="666">
      <c r="C666" s="7"/>
    </row>
    <row r="667">
      <c r="C667" s="7"/>
    </row>
    <row r="668">
      <c r="C668" s="7"/>
    </row>
    <row r="669">
      <c r="C669" s="7"/>
    </row>
    <row r="670">
      <c r="C670" s="7"/>
    </row>
    <row r="671">
      <c r="C671" s="7"/>
    </row>
    <row r="672">
      <c r="C672" s="7"/>
    </row>
    <row r="673">
      <c r="C673" s="7"/>
    </row>
    <row r="674">
      <c r="C674" s="7"/>
    </row>
    <row r="675">
      <c r="C675" s="7"/>
    </row>
    <row r="676">
      <c r="C676" s="7"/>
    </row>
    <row r="677">
      <c r="C677" s="7"/>
    </row>
    <row r="678">
      <c r="C678" s="7"/>
    </row>
    <row r="679">
      <c r="C679" s="7"/>
    </row>
    <row r="680">
      <c r="C680" s="7"/>
    </row>
    <row r="681">
      <c r="C681" s="7"/>
    </row>
    <row r="682">
      <c r="C682" s="7"/>
    </row>
    <row r="683">
      <c r="C683" s="7"/>
    </row>
    <row r="684">
      <c r="C684" s="7"/>
    </row>
    <row r="685">
      <c r="C685" s="7"/>
    </row>
    <row r="686">
      <c r="C686" s="7"/>
    </row>
    <row r="687">
      <c r="C687" s="7"/>
    </row>
    <row r="688">
      <c r="C688" s="7"/>
    </row>
    <row r="689">
      <c r="C689" s="7"/>
    </row>
    <row r="690">
      <c r="C690" s="7"/>
    </row>
    <row r="691">
      <c r="C691" s="7"/>
    </row>
    <row r="692">
      <c r="C692" s="7"/>
    </row>
    <row r="693">
      <c r="C693" s="7"/>
    </row>
    <row r="694">
      <c r="C694" s="7"/>
    </row>
    <row r="695">
      <c r="C695" s="7"/>
    </row>
    <row r="696">
      <c r="C696" s="7"/>
    </row>
    <row r="697">
      <c r="C697" s="7"/>
    </row>
    <row r="698">
      <c r="C698" s="7"/>
    </row>
    <row r="699">
      <c r="C699" s="7"/>
    </row>
    <row r="700">
      <c r="C700" s="7"/>
    </row>
    <row r="701">
      <c r="C701" s="7"/>
    </row>
    <row r="702">
      <c r="C702" s="7"/>
    </row>
    <row r="703">
      <c r="C703" s="7"/>
    </row>
    <row r="704">
      <c r="C704" s="7"/>
    </row>
    <row r="705">
      <c r="C705" s="7"/>
    </row>
    <row r="706">
      <c r="C706" s="7"/>
    </row>
    <row r="707">
      <c r="C707" s="7"/>
    </row>
    <row r="708">
      <c r="C708" s="7"/>
    </row>
    <row r="709">
      <c r="C709" s="7"/>
    </row>
    <row r="710">
      <c r="C710" s="7"/>
    </row>
    <row r="711">
      <c r="C711" s="7"/>
    </row>
    <row r="712">
      <c r="C712" s="7"/>
    </row>
    <row r="713">
      <c r="C713" s="7"/>
    </row>
    <row r="714">
      <c r="C714" s="7"/>
    </row>
    <row r="715">
      <c r="C715" s="7"/>
    </row>
    <row r="716">
      <c r="C716" s="7"/>
    </row>
    <row r="717">
      <c r="C717" s="7"/>
    </row>
    <row r="718">
      <c r="C718" s="7"/>
    </row>
    <row r="719">
      <c r="C719" s="7"/>
    </row>
    <row r="720">
      <c r="C720" s="7"/>
    </row>
    <row r="721">
      <c r="C721" s="7"/>
    </row>
    <row r="722">
      <c r="C722" s="7"/>
    </row>
    <row r="723">
      <c r="C723" s="7"/>
    </row>
    <row r="724">
      <c r="C724" s="7"/>
    </row>
    <row r="725">
      <c r="C725" s="7"/>
    </row>
    <row r="726">
      <c r="C726" s="7"/>
    </row>
    <row r="727">
      <c r="C727" s="7"/>
    </row>
    <row r="728">
      <c r="C728" s="7"/>
    </row>
    <row r="729">
      <c r="C729" s="7"/>
    </row>
    <row r="730">
      <c r="C730" s="7"/>
    </row>
    <row r="731">
      <c r="C731" s="7"/>
    </row>
    <row r="732">
      <c r="C732" s="7"/>
    </row>
    <row r="733">
      <c r="C733" s="7"/>
    </row>
    <row r="734">
      <c r="C734" s="7"/>
    </row>
    <row r="735">
      <c r="C735" s="7"/>
    </row>
    <row r="736">
      <c r="C736" s="7"/>
    </row>
    <row r="737">
      <c r="C737" s="7"/>
    </row>
    <row r="738">
      <c r="C738" s="7"/>
    </row>
    <row r="739">
      <c r="C739" s="7"/>
    </row>
    <row r="740">
      <c r="C740" s="7"/>
    </row>
    <row r="741">
      <c r="C741" s="7"/>
    </row>
    <row r="742">
      <c r="C742" s="7"/>
    </row>
    <row r="743">
      <c r="C743" s="7"/>
    </row>
    <row r="744">
      <c r="C744" s="7"/>
    </row>
    <row r="745">
      <c r="C745" s="7"/>
    </row>
    <row r="746">
      <c r="C746" s="7"/>
    </row>
    <row r="747">
      <c r="C747" s="7"/>
    </row>
    <row r="748">
      <c r="C748" s="7"/>
    </row>
    <row r="749">
      <c r="C749" s="7"/>
    </row>
    <row r="750">
      <c r="C750" s="7"/>
    </row>
    <row r="751">
      <c r="C751" s="7"/>
    </row>
    <row r="752">
      <c r="C752" s="7"/>
    </row>
    <row r="753">
      <c r="C753" s="7"/>
    </row>
    <row r="754">
      <c r="C754" s="7"/>
    </row>
    <row r="755">
      <c r="C755" s="7"/>
    </row>
    <row r="756">
      <c r="C756" s="7"/>
    </row>
    <row r="757">
      <c r="C757" s="7"/>
    </row>
    <row r="758">
      <c r="C758" s="7"/>
    </row>
    <row r="759">
      <c r="C759" s="7"/>
    </row>
    <row r="760">
      <c r="C760" s="7"/>
    </row>
    <row r="761">
      <c r="C761" s="7"/>
    </row>
    <row r="762">
      <c r="C762" s="7"/>
    </row>
    <row r="763">
      <c r="C763" s="7"/>
    </row>
    <row r="764">
      <c r="C764" s="7"/>
    </row>
    <row r="765">
      <c r="C765" s="7"/>
    </row>
    <row r="766">
      <c r="C766" s="7"/>
    </row>
    <row r="767">
      <c r="C767" s="7"/>
    </row>
    <row r="768">
      <c r="C768" s="7"/>
    </row>
    <row r="769">
      <c r="C769" s="7"/>
    </row>
    <row r="770">
      <c r="C770" s="7"/>
    </row>
    <row r="771">
      <c r="C771" s="7"/>
    </row>
    <row r="772">
      <c r="C772" s="7"/>
    </row>
    <row r="773">
      <c r="C773" s="7"/>
    </row>
    <row r="774">
      <c r="C774" s="7"/>
    </row>
    <row r="775">
      <c r="C775" s="7"/>
    </row>
    <row r="776">
      <c r="C776" s="7"/>
    </row>
    <row r="777">
      <c r="C777" s="7"/>
    </row>
    <row r="778">
      <c r="C778" s="7"/>
    </row>
    <row r="779">
      <c r="C779" s="7"/>
    </row>
    <row r="780">
      <c r="C780" s="7"/>
    </row>
    <row r="781">
      <c r="C781" s="7"/>
    </row>
    <row r="782">
      <c r="C782" s="7"/>
    </row>
    <row r="783">
      <c r="C783" s="7"/>
    </row>
    <row r="784">
      <c r="C784" s="7"/>
    </row>
    <row r="785">
      <c r="C785" s="7"/>
    </row>
    <row r="786">
      <c r="C786" s="7"/>
    </row>
    <row r="787">
      <c r="C787" s="7"/>
    </row>
    <row r="788">
      <c r="C788" s="7"/>
    </row>
    <row r="789">
      <c r="C789" s="7"/>
    </row>
    <row r="790">
      <c r="C790" s="7"/>
    </row>
    <row r="791">
      <c r="C791" s="7"/>
    </row>
    <row r="792">
      <c r="C792" s="7"/>
    </row>
    <row r="793">
      <c r="C793" s="7"/>
    </row>
    <row r="794">
      <c r="C794" s="7"/>
    </row>
    <row r="795">
      <c r="C795" s="7"/>
    </row>
    <row r="796">
      <c r="C796" s="7"/>
    </row>
    <row r="797">
      <c r="C797" s="7"/>
    </row>
    <row r="798">
      <c r="C798" s="7"/>
    </row>
    <row r="799">
      <c r="C799" s="7"/>
    </row>
    <row r="800">
      <c r="C800" s="7"/>
    </row>
    <row r="801">
      <c r="C801" s="7"/>
    </row>
    <row r="802">
      <c r="C802" s="7"/>
    </row>
    <row r="803">
      <c r="C803" s="7"/>
    </row>
    <row r="804">
      <c r="C804" s="7"/>
    </row>
    <row r="805">
      <c r="C805" s="7"/>
    </row>
    <row r="806">
      <c r="C806" s="7"/>
    </row>
    <row r="807">
      <c r="C807" s="7"/>
    </row>
    <row r="808">
      <c r="C808" s="7"/>
    </row>
    <row r="809">
      <c r="C809" s="7"/>
    </row>
    <row r="810">
      <c r="C810" s="7"/>
    </row>
    <row r="811">
      <c r="C811" s="7"/>
    </row>
    <row r="812">
      <c r="C812" s="7"/>
    </row>
    <row r="813">
      <c r="C813" s="7"/>
    </row>
    <row r="814">
      <c r="C814" s="7"/>
    </row>
    <row r="815">
      <c r="C815" s="7"/>
    </row>
    <row r="816">
      <c r="C816" s="7"/>
    </row>
    <row r="817">
      <c r="C817" s="7"/>
    </row>
    <row r="818">
      <c r="C818" s="7"/>
    </row>
    <row r="819">
      <c r="C819" s="7"/>
    </row>
    <row r="820">
      <c r="C820" s="7"/>
    </row>
    <row r="821">
      <c r="C821" s="7"/>
    </row>
    <row r="822">
      <c r="C822" s="7"/>
    </row>
    <row r="823">
      <c r="C823" s="7"/>
    </row>
    <row r="824">
      <c r="C824" s="7"/>
    </row>
    <row r="825">
      <c r="C825" s="7"/>
    </row>
    <row r="826">
      <c r="C826" s="7"/>
    </row>
    <row r="827">
      <c r="C827" s="7"/>
    </row>
    <row r="828">
      <c r="C828" s="7"/>
    </row>
    <row r="829">
      <c r="C829" s="7"/>
    </row>
    <row r="830">
      <c r="C830" s="7"/>
    </row>
    <row r="831">
      <c r="C831" s="7"/>
    </row>
    <row r="832">
      <c r="C832" s="7"/>
    </row>
    <row r="833">
      <c r="C833" s="7"/>
    </row>
    <row r="834">
      <c r="C834" s="7"/>
    </row>
    <row r="835">
      <c r="C835" s="7"/>
    </row>
    <row r="836">
      <c r="C836" s="7"/>
    </row>
    <row r="837">
      <c r="C837" s="7"/>
    </row>
    <row r="838">
      <c r="C838" s="7"/>
    </row>
    <row r="839">
      <c r="C839" s="7"/>
    </row>
    <row r="840">
      <c r="C840" s="7"/>
    </row>
    <row r="841">
      <c r="C841" s="7"/>
    </row>
    <row r="842">
      <c r="C842" s="7"/>
    </row>
    <row r="843">
      <c r="C843" s="7"/>
    </row>
    <row r="844">
      <c r="C844" s="7"/>
    </row>
    <row r="845">
      <c r="C845" s="7"/>
    </row>
    <row r="846">
      <c r="C846" s="7"/>
    </row>
    <row r="847">
      <c r="C847" s="7"/>
    </row>
    <row r="848">
      <c r="C848" s="7"/>
    </row>
    <row r="849">
      <c r="C849" s="7"/>
    </row>
    <row r="850">
      <c r="C850" s="7"/>
    </row>
    <row r="851">
      <c r="C851" s="7"/>
    </row>
    <row r="852">
      <c r="C852" s="7"/>
    </row>
    <row r="853">
      <c r="C853" s="7"/>
    </row>
    <row r="854">
      <c r="C854" s="7"/>
    </row>
    <row r="855">
      <c r="C855" s="7"/>
    </row>
    <row r="856">
      <c r="C856" s="7"/>
    </row>
    <row r="857">
      <c r="C857" s="7"/>
    </row>
    <row r="858">
      <c r="C858" s="7"/>
    </row>
    <row r="859">
      <c r="C859" s="7"/>
    </row>
    <row r="860">
      <c r="C860" s="7"/>
    </row>
    <row r="861">
      <c r="C861" s="7"/>
    </row>
    <row r="862">
      <c r="C862" s="7"/>
    </row>
    <row r="863">
      <c r="C863" s="7"/>
    </row>
    <row r="864">
      <c r="C864" s="7"/>
    </row>
    <row r="865">
      <c r="C865" s="7"/>
    </row>
    <row r="866">
      <c r="C866" s="7"/>
    </row>
    <row r="867">
      <c r="C867" s="7"/>
    </row>
    <row r="868">
      <c r="C868" s="7"/>
    </row>
    <row r="869">
      <c r="C869" s="7"/>
    </row>
    <row r="870">
      <c r="C870" s="7"/>
    </row>
    <row r="871">
      <c r="C871" s="7"/>
    </row>
    <row r="872">
      <c r="C872" s="7"/>
    </row>
    <row r="873">
      <c r="C873" s="7"/>
    </row>
    <row r="874">
      <c r="C874" s="7"/>
    </row>
    <row r="875">
      <c r="C875" s="7"/>
    </row>
    <row r="876">
      <c r="C876" s="7"/>
    </row>
    <row r="877">
      <c r="C877" s="7"/>
    </row>
    <row r="878">
      <c r="C878" s="7"/>
    </row>
    <row r="879">
      <c r="C879" s="7"/>
    </row>
    <row r="880">
      <c r="C880" s="7"/>
    </row>
    <row r="881">
      <c r="C881" s="7"/>
    </row>
    <row r="882">
      <c r="C882" s="7"/>
    </row>
    <row r="883">
      <c r="C883" s="7"/>
    </row>
    <row r="884">
      <c r="C884" s="7"/>
    </row>
    <row r="885">
      <c r="C885" s="7"/>
    </row>
    <row r="886">
      <c r="C886" s="7"/>
    </row>
    <row r="887">
      <c r="C887" s="7"/>
    </row>
    <row r="888">
      <c r="C888" s="7"/>
    </row>
    <row r="889">
      <c r="C889" s="7"/>
    </row>
    <row r="890">
      <c r="C890" s="7"/>
    </row>
    <row r="891">
      <c r="C891" s="7"/>
    </row>
    <row r="892">
      <c r="C892" s="7"/>
    </row>
    <row r="893">
      <c r="C893" s="7"/>
    </row>
    <row r="894">
      <c r="C894" s="7"/>
    </row>
    <row r="895">
      <c r="C895" s="7"/>
    </row>
    <row r="896">
      <c r="C896" s="7"/>
    </row>
    <row r="897">
      <c r="C897" s="7"/>
    </row>
    <row r="898">
      <c r="C898" s="7"/>
    </row>
    <row r="899">
      <c r="C899" s="7"/>
    </row>
    <row r="900">
      <c r="C900" s="7"/>
    </row>
    <row r="901">
      <c r="C901" s="7"/>
    </row>
    <row r="902">
      <c r="C902" s="7"/>
    </row>
    <row r="903">
      <c r="C903" s="7"/>
    </row>
    <row r="904">
      <c r="C904" s="7"/>
    </row>
    <row r="905">
      <c r="C905" s="7"/>
    </row>
    <row r="906">
      <c r="C906" s="7"/>
    </row>
    <row r="907">
      <c r="C907" s="7"/>
    </row>
    <row r="908">
      <c r="C908" s="7"/>
    </row>
    <row r="909">
      <c r="C909" s="7"/>
    </row>
    <row r="910">
      <c r="C910" s="7"/>
    </row>
    <row r="911">
      <c r="C911" s="7"/>
    </row>
    <row r="912">
      <c r="C912" s="7"/>
    </row>
    <row r="913">
      <c r="C913" s="7"/>
    </row>
    <row r="914">
      <c r="C914" s="7"/>
    </row>
    <row r="915">
      <c r="C915" s="7"/>
    </row>
    <row r="916">
      <c r="C916" s="7"/>
    </row>
    <row r="917">
      <c r="C917" s="7"/>
    </row>
    <row r="918">
      <c r="C918" s="7"/>
    </row>
    <row r="919">
      <c r="C919" s="7"/>
    </row>
    <row r="920">
      <c r="C920" s="7"/>
    </row>
    <row r="921">
      <c r="C921" s="7"/>
    </row>
    <row r="922">
      <c r="C922" s="7"/>
    </row>
    <row r="923">
      <c r="C923" s="7"/>
    </row>
    <row r="924">
      <c r="C924" s="7"/>
    </row>
    <row r="925">
      <c r="C925" s="7"/>
    </row>
    <row r="926">
      <c r="C926" s="7"/>
    </row>
    <row r="927">
      <c r="C927" s="7"/>
    </row>
    <row r="928">
      <c r="C928" s="7"/>
    </row>
    <row r="929">
      <c r="C929" s="7"/>
    </row>
    <row r="930">
      <c r="C930" s="7"/>
    </row>
    <row r="931">
      <c r="C931" s="7"/>
    </row>
    <row r="932">
      <c r="C932" s="7"/>
    </row>
    <row r="933">
      <c r="C933" s="7"/>
    </row>
    <row r="934">
      <c r="C934" s="7"/>
    </row>
    <row r="935">
      <c r="C935" s="7"/>
    </row>
    <row r="936">
      <c r="C936" s="7"/>
    </row>
    <row r="937">
      <c r="C937" s="7"/>
    </row>
    <row r="938">
      <c r="C938" s="7"/>
    </row>
    <row r="939">
      <c r="C939" s="7"/>
    </row>
    <row r="940">
      <c r="C940" s="7"/>
    </row>
    <row r="941">
      <c r="C941" s="7"/>
    </row>
    <row r="942">
      <c r="C942" s="7"/>
    </row>
    <row r="943">
      <c r="C943" s="7"/>
    </row>
    <row r="944">
      <c r="C944" s="7"/>
    </row>
    <row r="945">
      <c r="C945" s="7"/>
    </row>
    <row r="946">
      <c r="C946" s="7"/>
    </row>
    <row r="947">
      <c r="C947" s="7"/>
    </row>
    <row r="948">
      <c r="C948" s="7"/>
    </row>
    <row r="949">
      <c r="C949" s="7"/>
    </row>
    <row r="950">
      <c r="C950" s="7"/>
    </row>
    <row r="951">
      <c r="C951" s="7"/>
    </row>
    <row r="952">
      <c r="C952" s="7"/>
    </row>
    <row r="953">
      <c r="C953" s="7"/>
    </row>
    <row r="954">
      <c r="C954" s="7"/>
    </row>
    <row r="955">
      <c r="C955" s="7"/>
    </row>
    <row r="956">
      <c r="C956" s="7"/>
    </row>
    <row r="957">
      <c r="C957" s="7"/>
    </row>
    <row r="958">
      <c r="C958" s="7"/>
    </row>
    <row r="959">
      <c r="C959" s="7"/>
    </row>
    <row r="960">
      <c r="C960" s="7"/>
    </row>
    <row r="961">
      <c r="C961" s="7"/>
    </row>
    <row r="962">
      <c r="C962" s="7"/>
    </row>
    <row r="963">
      <c r="C963" s="7"/>
    </row>
    <row r="964">
      <c r="C964" s="7"/>
    </row>
    <row r="965">
      <c r="C965" s="7"/>
    </row>
    <row r="966">
      <c r="C966" s="7"/>
    </row>
    <row r="967">
      <c r="C967" s="7"/>
    </row>
    <row r="968">
      <c r="C968" s="7"/>
    </row>
    <row r="969">
      <c r="C969" s="7"/>
    </row>
    <row r="970">
      <c r="C970" s="7"/>
    </row>
    <row r="971">
      <c r="C971" s="7"/>
    </row>
    <row r="972">
      <c r="C972" s="7"/>
    </row>
    <row r="973">
      <c r="C973" s="7"/>
    </row>
    <row r="974">
      <c r="C974" s="7"/>
    </row>
    <row r="975">
      <c r="C975" s="7"/>
    </row>
    <row r="976">
      <c r="C976" s="7"/>
    </row>
    <row r="977">
      <c r="C977" s="7"/>
    </row>
    <row r="978">
      <c r="C978" s="7"/>
    </row>
    <row r="979">
      <c r="C979" s="7"/>
    </row>
    <row r="980">
      <c r="C980" s="7"/>
    </row>
    <row r="981">
      <c r="C981" s="7"/>
    </row>
    <row r="982">
      <c r="C982" s="7"/>
    </row>
    <row r="983">
      <c r="C983" s="7"/>
    </row>
    <row r="984">
      <c r="C984" s="7"/>
    </row>
    <row r="985">
      <c r="C985" s="7"/>
    </row>
    <row r="986">
      <c r="C986" s="7"/>
    </row>
    <row r="987">
      <c r="C987" s="7"/>
    </row>
    <row r="988">
      <c r="C988" s="7"/>
    </row>
    <row r="989">
      <c r="C989" s="7"/>
    </row>
    <row r="990">
      <c r="C990" s="7"/>
    </row>
    <row r="991">
      <c r="C991" s="7"/>
    </row>
    <row r="992">
      <c r="C992" s="7"/>
    </row>
    <row r="993">
      <c r="C993" s="7"/>
    </row>
    <row r="994">
      <c r="C994" s="7"/>
    </row>
    <row r="995">
      <c r="C995" s="7"/>
    </row>
    <row r="996">
      <c r="C996" s="7"/>
    </row>
    <row r="997">
      <c r="C997" s="7"/>
    </row>
    <row r="998">
      <c r="C998" s="7"/>
    </row>
    <row r="999">
      <c r="C999" s="7"/>
    </row>
    <row r="1000">
      <c r="C1000" s="7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tr">
        <f>IFERROR(__xludf.DUMMYFUNCTION("GOOGLEFINANCE(""NASDAQ:AMZN"" ,""PRICE"",DATE(2016,1,1),DATE(2016,12,31),""DAILY"")"),"Date")</f>
        <v>Date</v>
      </c>
      <c r="B1" s="6" t="str">
        <f>IFERROR(__xludf.DUMMYFUNCTION("""COMPUTED_VALUE"""),"Close")</f>
        <v>Close</v>
      </c>
      <c r="C1" s="8" t="s">
        <v>11</v>
      </c>
    </row>
    <row r="2">
      <c r="A2" s="9">
        <f>IFERROR(__xludf.DUMMYFUNCTION("""COMPUTED_VALUE"""),42373.66666666667)</f>
        <v>42373.66667</v>
      </c>
      <c r="B2" s="6">
        <f>IFERROR(__xludf.DUMMYFUNCTION("""COMPUTED_VALUE"""),31.85)</f>
        <v>31.85</v>
      </c>
      <c r="C2" s="7"/>
    </row>
    <row r="3">
      <c r="A3" s="9">
        <f>IFERROR(__xludf.DUMMYFUNCTION("""COMPUTED_VALUE"""),42374.66666666667)</f>
        <v>42374.66667</v>
      </c>
      <c r="B3" s="6">
        <f>IFERROR(__xludf.DUMMYFUNCTION("""COMPUTED_VALUE"""),31.69)</f>
        <v>31.69</v>
      </c>
      <c r="C3" s="7">
        <f t="shared" ref="C3:C253" si="1">(B3-B2)/100</f>
        <v>-0.0016</v>
      </c>
    </row>
    <row r="4">
      <c r="A4" s="9">
        <f>IFERROR(__xludf.DUMMYFUNCTION("""COMPUTED_VALUE"""),42375.66666666667)</f>
        <v>42375.66667</v>
      </c>
      <c r="B4" s="6">
        <f>IFERROR(__xludf.DUMMYFUNCTION("""COMPUTED_VALUE"""),31.63)</f>
        <v>31.63</v>
      </c>
      <c r="C4" s="7">
        <f t="shared" si="1"/>
        <v>-0.0006</v>
      </c>
    </row>
    <row r="5">
      <c r="A5" s="9">
        <f>IFERROR(__xludf.DUMMYFUNCTION("""COMPUTED_VALUE"""),42376.66666666667)</f>
        <v>42376.66667</v>
      </c>
      <c r="B5" s="6">
        <f>IFERROR(__xludf.DUMMYFUNCTION("""COMPUTED_VALUE"""),30.4)</f>
        <v>30.4</v>
      </c>
      <c r="C5" s="7">
        <f t="shared" si="1"/>
        <v>-0.0123</v>
      </c>
    </row>
    <row r="6">
      <c r="A6" s="9">
        <f>IFERROR(__xludf.DUMMYFUNCTION("""COMPUTED_VALUE"""),42377.66666666667)</f>
        <v>42377.66667</v>
      </c>
      <c r="B6" s="6">
        <f>IFERROR(__xludf.DUMMYFUNCTION("""COMPUTED_VALUE"""),30.35)</f>
        <v>30.35</v>
      </c>
      <c r="C6" s="7">
        <f t="shared" si="1"/>
        <v>-0.0005</v>
      </c>
    </row>
    <row r="7">
      <c r="A7" s="9">
        <f>IFERROR(__xludf.DUMMYFUNCTION("""COMPUTED_VALUE"""),42380.66666666667)</f>
        <v>42380.66667</v>
      </c>
      <c r="B7" s="6">
        <f>IFERROR(__xludf.DUMMYFUNCTION("""COMPUTED_VALUE"""),30.89)</f>
        <v>30.89</v>
      </c>
      <c r="C7" s="7">
        <f t="shared" si="1"/>
        <v>0.0054</v>
      </c>
    </row>
    <row r="8">
      <c r="A8" s="9">
        <f>IFERROR(__xludf.DUMMYFUNCTION("""COMPUTED_VALUE"""),42381.66666666667)</f>
        <v>42381.66667</v>
      </c>
      <c r="B8" s="6">
        <f>IFERROR(__xludf.DUMMYFUNCTION("""COMPUTED_VALUE"""),30.89)</f>
        <v>30.89</v>
      </c>
      <c r="C8" s="7">
        <f t="shared" si="1"/>
        <v>0</v>
      </c>
    </row>
    <row r="9">
      <c r="A9" s="9">
        <f>IFERROR(__xludf.DUMMYFUNCTION("""COMPUTED_VALUE"""),42382.66666666667)</f>
        <v>42382.66667</v>
      </c>
      <c r="B9" s="6">
        <f>IFERROR(__xludf.DUMMYFUNCTION("""COMPUTED_VALUE"""),29.09)</f>
        <v>29.09</v>
      </c>
      <c r="C9" s="7">
        <f t="shared" si="1"/>
        <v>-0.018</v>
      </c>
    </row>
    <row r="10">
      <c r="A10" s="9">
        <f>IFERROR(__xludf.DUMMYFUNCTION("""COMPUTED_VALUE"""),42383.66666666667)</f>
        <v>42383.66667</v>
      </c>
      <c r="B10" s="6">
        <f>IFERROR(__xludf.DUMMYFUNCTION("""COMPUTED_VALUE"""),29.65)</f>
        <v>29.65</v>
      </c>
      <c r="C10" s="7">
        <f t="shared" si="1"/>
        <v>0.0056</v>
      </c>
    </row>
    <row r="11">
      <c r="A11" s="9">
        <f>IFERROR(__xludf.DUMMYFUNCTION("""COMPUTED_VALUE"""),42384.66666666667)</f>
        <v>42384.66667</v>
      </c>
      <c r="B11" s="6">
        <f>IFERROR(__xludf.DUMMYFUNCTION("""COMPUTED_VALUE"""),28.51)</f>
        <v>28.51</v>
      </c>
      <c r="C11" s="7">
        <f t="shared" si="1"/>
        <v>-0.0114</v>
      </c>
    </row>
    <row r="12">
      <c r="A12" s="9">
        <f>IFERROR(__xludf.DUMMYFUNCTION("""COMPUTED_VALUE"""),42388.66666666667)</f>
        <v>42388.66667</v>
      </c>
      <c r="B12" s="6">
        <f>IFERROR(__xludf.DUMMYFUNCTION("""COMPUTED_VALUE"""),28.72)</f>
        <v>28.72</v>
      </c>
      <c r="C12" s="7">
        <f t="shared" si="1"/>
        <v>0.0021</v>
      </c>
    </row>
    <row r="13">
      <c r="A13" s="9">
        <f>IFERROR(__xludf.DUMMYFUNCTION("""COMPUTED_VALUE"""),42389.66666666667)</f>
        <v>42389.66667</v>
      </c>
      <c r="B13" s="6">
        <f>IFERROR(__xludf.DUMMYFUNCTION("""COMPUTED_VALUE"""),28.59)</f>
        <v>28.59</v>
      </c>
      <c r="C13" s="7">
        <f t="shared" si="1"/>
        <v>-0.0013</v>
      </c>
    </row>
    <row r="14">
      <c r="A14" s="9">
        <f>IFERROR(__xludf.DUMMYFUNCTION("""COMPUTED_VALUE"""),42390.66666666667)</f>
        <v>42390.66667</v>
      </c>
      <c r="B14" s="6">
        <f>IFERROR(__xludf.DUMMYFUNCTION("""COMPUTED_VALUE"""),28.75)</f>
        <v>28.75</v>
      </c>
      <c r="C14" s="7">
        <f t="shared" si="1"/>
        <v>0.0016</v>
      </c>
    </row>
    <row r="15">
      <c r="A15" s="9">
        <f>IFERROR(__xludf.DUMMYFUNCTION("""COMPUTED_VALUE"""),42391.66666666667)</f>
        <v>42391.66667</v>
      </c>
      <c r="B15" s="6">
        <f>IFERROR(__xludf.DUMMYFUNCTION("""COMPUTED_VALUE"""),29.82)</f>
        <v>29.82</v>
      </c>
      <c r="C15" s="7">
        <f t="shared" si="1"/>
        <v>0.0107</v>
      </c>
    </row>
    <row r="16">
      <c r="A16" s="9">
        <f>IFERROR(__xludf.DUMMYFUNCTION("""COMPUTED_VALUE"""),42394.66666666667)</f>
        <v>42394.66667</v>
      </c>
      <c r="B16" s="6">
        <f>IFERROR(__xludf.DUMMYFUNCTION("""COMPUTED_VALUE"""),29.83)</f>
        <v>29.83</v>
      </c>
      <c r="C16" s="7">
        <f t="shared" si="1"/>
        <v>0.0001</v>
      </c>
    </row>
    <row r="17">
      <c r="A17" s="9">
        <f>IFERROR(__xludf.DUMMYFUNCTION("""COMPUTED_VALUE"""),42395.66666666667)</f>
        <v>42395.66667</v>
      </c>
      <c r="B17" s="6">
        <f>IFERROR(__xludf.DUMMYFUNCTION("""COMPUTED_VALUE"""),30.06)</f>
        <v>30.06</v>
      </c>
      <c r="C17" s="7">
        <f t="shared" si="1"/>
        <v>0.0023</v>
      </c>
    </row>
    <row r="18">
      <c r="A18" s="9">
        <f>IFERROR(__xludf.DUMMYFUNCTION("""COMPUTED_VALUE"""),42396.66666666667)</f>
        <v>42396.66667</v>
      </c>
      <c r="B18" s="6">
        <f>IFERROR(__xludf.DUMMYFUNCTION("""COMPUTED_VALUE"""),29.17)</f>
        <v>29.17</v>
      </c>
      <c r="C18" s="7">
        <f t="shared" si="1"/>
        <v>-0.0089</v>
      </c>
    </row>
    <row r="19">
      <c r="A19" s="9">
        <f>IFERROR(__xludf.DUMMYFUNCTION("""COMPUTED_VALUE"""),42397.66666666667)</f>
        <v>42397.66667</v>
      </c>
      <c r="B19" s="6">
        <f>IFERROR(__xludf.DUMMYFUNCTION("""COMPUTED_VALUE"""),31.77)</f>
        <v>31.77</v>
      </c>
      <c r="C19" s="7">
        <f t="shared" si="1"/>
        <v>0.026</v>
      </c>
    </row>
    <row r="20">
      <c r="A20" s="9">
        <f>IFERROR(__xludf.DUMMYFUNCTION("""COMPUTED_VALUE"""),42398.66666666667)</f>
        <v>42398.66667</v>
      </c>
      <c r="B20" s="6">
        <f>IFERROR(__xludf.DUMMYFUNCTION("""COMPUTED_VALUE"""),29.35)</f>
        <v>29.35</v>
      </c>
      <c r="C20" s="7">
        <f t="shared" si="1"/>
        <v>-0.0242</v>
      </c>
    </row>
    <row r="21">
      <c r="A21" s="9">
        <f>IFERROR(__xludf.DUMMYFUNCTION("""COMPUTED_VALUE"""),42401.66666666667)</f>
        <v>42401.66667</v>
      </c>
      <c r="B21" s="6">
        <f>IFERROR(__xludf.DUMMYFUNCTION("""COMPUTED_VALUE"""),28.74)</f>
        <v>28.74</v>
      </c>
      <c r="C21" s="7">
        <f t="shared" si="1"/>
        <v>-0.0061</v>
      </c>
    </row>
    <row r="22">
      <c r="A22" s="9">
        <f>IFERROR(__xludf.DUMMYFUNCTION("""COMPUTED_VALUE"""),42402.66666666667)</f>
        <v>42402.66667</v>
      </c>
      <c r="B22" s="6">
        <f>IFERROR(__xludf.DUMMYFUNCTION("""COMPUTED_VALUE"""),27.61)</f>
        <v>27.61</v>
      </c>
      <c r="C22" s="7">
        <f t="shared" si="1"/>
        <v>-0.0113</v>
      </c>
    </row>
    <row r="23">
      <c r="A23" s="9">
        <f>IFERROR(__xludf.DUMMYFUNCTION("""COMPUTED_VALUE"""),42403.66666666667)</f>
        <v>42403.66667</v>
      </c>
      <c r="B23" s="6">
        <f>IFERROR(__xludf.DUMMYFUNCTION("""COMPUTED_VALUE"""),26.55)</f>
        <v>26.55</v>
      </c>
      <c r="C23" s="7">
        <f t="shared" si="1"/>
        <v>-0.0106</v>
      </c>
    </row>
    <row r="24">
      <c r="A24" s="9">
        <f>IFERROR(__xludf.DUMMYFUNCTION("""COMPUTED_VALUE"""),42404.66666666667)</f>
        <v>42404.66667</v>
      </c>
      <c r="B24" s="6">
        <f>IFERROR(__xludf.DUMMYFUNCTION("""COMPUTED_VALUE"""),26.81)</f>
        <v>26.81</v>
      </c>
      <c r="C24" s="7">
        <f t="shared" si="1"/>
        <v>0.0026</v>
      </c>
    </row>
    <row r="25">
      <c r="A25" s="9">
        <f>IFERROR(__xludf.DUMMYFUNCTION("""COMPUTED_VALUE"""),42405.66666666667)</f>
        <v>42405.66667</v>
      </c>
      <c r="B25" s="6">
        <f>IFERROR(__xludf.DUMMYFUNCTION("""COMPUTED_VALUE"""),25.11)</f>
        <v>25.11</v>
      </c>
      <c r="C25" s="7">
        <f t="shared" si="1"/>
        <v>-0.017</v>
      </c>
    </row>
    <row r="26">
      <c r="A26" s="9">
        <f>IFERROR(__xludf.DUMMYFUNCTION("""COMPUTED_VALUE"""),42408.66666666667)</f>
        <v>42408.66667</v>
      </c>
      <c r="B26" s="6">
        <f>IFERROR(__xludf.DUMMYFUNCTION("""COMPUTED_VALUE"""),24.41)</f>
        <v>24.41</v>
      </c>
      <c r="C26" s="7">
        <f t="shared" si="1"/>
        <v>-0.007</v>
      </c>
    </row>
    <row r="27">
      <c r="A27" s="9">
        <f>IFERROR(__xludf.DUMMYFUNCTION("""COMPUTED_VALUE"""),42409.66666666667)</f>
        <v>42409.66667</v>
      </c>
      <c r="B27" s="6">
        <f>IFERROR(__xludf.DUMMYFUNCTION("""COMPUTED_VALUE"""),24.1)</f>
        <v>24.1</v>
      </c>
      <c r="C27" s="7">
        <f t="shared" si="1"/>
        <v>-0.0031</v>
      </c>
    </row>
    <row r="28">
      <c r="A28" s="9">
        <f>IFERROR(__xludf.DUMMYFUNCTION("""COMPUTED_VALUE"""),42410.66666666667)</f>
        <v>42410.66667</v>
      </c>
      <c r="B28" s="6">
        <f>IFERROR(__xludf.DUMMYFUNCTION("""COMPUTED_VALUE"""),24.52)</f>
        <v>24.52</v>
      </c>
      <c r="C28" s="7">
        <f t="shared" si="1"/>
        <v>0.0042</v>
      </c>
    </row>
    <row r="29">
      <c r="A29" s="9">
        <f>IFERROR(__xludf.DUMMYFUNCTION("""COMPUTED_VALUE"""),42411.66666666667)</f>
        <v>42411.66667</v>
      </c>
      <c r="B29" s="6">
        <f>IFERROR(__xludf.DUMMYFUNCTION("""COMPUTED_VALUE"""),25.19)</f>
        <v>25.19</v>
      </c>
      <c r="C29" s="7">
        <f t="shared" si="1"/>
        <v>0.0067</v>
      </c>
    </row>
    <row r="30">
      <c r="A30" s="9">
        <f>IFERROR(__xludf.DUMMYFUNCTION("""COMPUTED_VALUE"""),42412.66666666667)</f>
        <v>42412.66667</v>
      </c>
      <c r="B30" s="6">
        <f>IFERROR(__xludf.DUMMYFUNCTION("""COMPUTED_VALUE"""),25.35)</f>
        <v>25.35</v>
      </c>
      <c r="C30" s="7">
        <f t="shared" si="1"/>
        <v>0.0016</v>
      </c>
    </row>
    <row r="31">
      <c r="A31" s="9">
        <f>IFERROR(__xludf.DUMMYFUNCTION("""COMPUTED_VALUE"""),42416.66666666667)</f>
        <v>42416.66667</v>
      </c>
      <c r="B31" s="6">
        <f>IFERROR(__xludf.DUMMYFUNCTION("""COMPUTED_VALUE"""),26.06)</f>
        <v>26.06</v>
      </c>
      <c r="C31" s="7">
        <f t="shared" si="1"/>
        <v>0.0071</v>
      </c>
    </row>
    <row r="32">
      <c r="A32" s="9">
        <f>IFERROR(__xludf.DUMMYFUNCTION("""COMPUTED_VALUE"""),42417.66666666667)</f>
        <v>42417.66667</v>
      </c>
      <c r="B32" s="6">
        <f>IFERROR(__xludf.DUMMYFUNCTION("""COMPUTED_VALUE"""),26.71)</f>
        <v>26.71</v>
      </c>
      <c r="C32" s="7">
        <f t="shared" si="1"/>
        <v>0.0065</v>
      </c>
    </row>
    <row r="33">
      <c r="A33" s="9">
        <f>IFERROR(__xludf.DUMMYFUNCTION("""COMPUTED_VALUE"""),42418.66666666667)</f>
        <v>42418.66667</v>
      </c>
      <c r="B33" s="6">
        <f>IFERROR(__xludf.DUMMYFUNCTION("""COMPUTED_VALUE"""),26.25)</f>
        <v>26.25</v>
      </c>
      <c r="C33" s="7">
        <f t="shared" si="1"/>
        <v>-0.0046</v>
      </c>
    </row>
    <row r="34">
      <c r="A34" s="9">
        <f>IFERROR(__xludf.DUMMYFUNCTION("""COMPUTED_VALUE"""),42419.66666666667)</f>
        <v>42419.66667</v>
      </c>
      <c r="B34" s="6">
        <f>IFERROR(__xludf.DUMMYFUNCTION("""COMPUTED_VALUE"""),26.75)</f>
        <v>26.75</v>
      </c>
      <c r="C34" s="7">
        <f t="shared" si="1"/>
        <v>0.005</v>
      </c>
    </row>
    <row r="35">
      <c r="A35" s="9">
        <f>IFERROR(__xludf.DUMMYFUNCTION("""COMPUTED_VALUE"""),42422.66666666667)</f>
        <v>42422.66667</v>
      </c>
      <c r="B35" s="6">
        <f>IFERROR(__xludf.DUMMYFUNCTION("""COMPUTED_VALUE"""),27.98)</f>
        <v>27.98</v>
      </c>
      <c r="C35" s="7">
        <f t="shared" si="1"/>
        <v>0.0123</v>
      </c>
    </row>
    <row r="36">
      <c r="A36" s="9">
        <f>IFERROR(__xludf.DUMMYFUNCTION("""COMPUTED_VALUE"""),42423.66666666667)</f>
        <v>42423.66667</v>
      </c>
      <c r="B36" s="6">
        <f>IFERROR(__xludf.DUMMYFUNCTION("""COMPUTED_VALUE"""),27.65)</f>
        <v>27.65</v>
      </c>
      <c r="C36" s="7">
        <f t="shared" si="1"/>
        <v>-0.0033</v>
      </c>
    </row>
    <row r="37">
      <c r="A37" s="9">
        <f>IFERROR(__xludf.DUMMYFUNCTION("""COMPUTED_VALUE"""),42424.66666666667)</f>
        <v>42424.66667</v>
      </c>
      <c r="B37" s="6">
        <f>IFERROR(__xludf.DUMMYFUNCTION("""COMPUTED_VALUE"""),27.7)</f>
        <v>27.7</v>
      </c>
      <c r="C37" s="7">
        <f t="shared" si="1"/>
        <v>0.0005</v>
      </c>
    </row>
    <row r="38">
      <c r="A38" s="9">
        <f>IFERROR(__xludf.DUMMYFUNCTION("""COMPUTED_VALUE"""),42425.66666666667)</f>
        <v>42425.66667</v>
      </c>
      <c r="B38" s="6">
        <f>IFERROR(__xludf.DUMMYFUNCTION("""COMPUTED_VALUE"""),27.76)</f>
        <v>27.76</v>
      </c>
      <c r="C38" s="7">
        <f t="shared" si="1"/>
        <v>0.0006</v>
      </c>
    </row>
    <row r="39">
      <c r="A39" s="9">
        <f>IFERROR(__xludf.DUMMYFUNCTION("""COMPUTED_VALUE"""),42426.66666666667)</f>
        <v>42426.66667</v>
      </c>
      <c r="B39" s="6">
        <f>IFERROR(__xludf.DUMMYFUNCTION("""COMPUTED_VALUE"""),27.76)</f>
        <v>27.76</v>
      </c>
      <c r="C39" s="7">
        <f t="shared" si="1"/>
        <v>0</v>
      </c>
    </row>
    <row r="40">
      <c r="A40" s="9">
        <f>IFERROR(__xludf.DUMMYFUNCTION("""COMPUTED_VALUE"""),42429.66666666667)</f>
        <v>42429.66667</v>
      </c>
      <c r="B40" s="6">
        <f>IFERROR(__xludf.DUMMYFUNCTION("""COMPUTED_VALUE"""),27.63)</f>
        <v>27.63</v>
      </c>
      <c r="C40" s="7">
        <f t="shared" si="1"/>
        <v>-0.0013</v>
      </c>
    </row>
    <row r="41">
      <c r="A41" s="9">
        <f>IFERROR(__xludf.DUMMYFUNCTION("""COMPUTED_VALUE"""),42430.66666666667)</f>
        <v>42430.66667</v>
      </c>
      <c r="B41" s="6">
        <f>IFERROR(__xludf.DUMMYFUNCTION("""COMPUTED_VALUE"""),28.95)</f>
        <v>28.95</v>
      </c>
      <c r="C41" s="7">
        <f t="shared" si="1"/>
        <v>0.0132</v>
      </c>
    </row>
    <row r="42">
      <c r="A42" s="9">
        <f>IFERROR(__xludf.DUMMYFUNCTION("""COMPUTED_VALUE"""),42431.66666666667)</f>
        <v>42431.66667</v>
      </c>
      <c r="B42" s="6">
        <f>IFERROR(__xludf.DUMMYFUNCTION("""COMPUTED_VALUE"""),29.01)</f>
        <v>29.01</v>
      </c>
      <c r="C42" s="7">
        <f t="shared" si="1"/>
        <v>0.0006</v>
      </c>
    </row>
    <row r="43">
      <c r="A43" s="9">
        <f>IFERROR(__xludf.DUMMYFUNCTION("""COMPUTED_VALUE"""),42432.66666666667)</f>
        <v>42432.66667</v>
      </c>
      <c r="B43" s="6">
        <f>IFERROR(__xludf.DUMMYFUNCTION("""COMPUTED_VALUE"""),28.87)</f>
        <v>28.87</v>
      </c>
      <c r="C43" s="7">
        <f t="shared" si="1"/>
        <v>-0.0014</v>
      </c>
    </row>
    <row r="44">
      <c r="A44" s="9">
        <f>IFERROR(__xludf.DUMMYFUNCTION("""COMPUTED_VALUE"""),42433.66666666667)</f>
        <v>42433.66667</v>
      </c>
      <c r="B44" s="6">
        <f>IFERROR(__xludf.DUMMYFUNCTION("""COMPUTED_VALUE"""),28.76)</f>
        <v>28.76</v>
      </c>
      <c r="C44" s="7">
        <f t="shared" si="1"/>
        <v>-0.0011</v>
      </c>
    </row>
    <row r="45">
      <c r="A45" s="9">
        <f>IFERROR(__xludf.DUMMYFUNCTION("""COMPUTED_VALUE"""),42436.66666666667)</f>
        <v>42436.66667</v>
      </c>
      <c r="B45" s="6">
        <f>IFERROR(__xludf.DUMMYFUNCTION("""COMPUTED_VALUE"""),28.14)</f>
        <v>28.14</v>
      </c>
      <c r="C45" s="7">
        <f t="shared" si="1"/>
        <v>-0.0062</v>
      </c>
    </row>
    <row r="46">
      <c r="A46" s="9">
        <f>IFERROR(__xludf.DUMMYFUNCTION("""COMPUTED_VALUE"""),42437.66666666667)</f>
        <v>42437.66667</v>
      </c>
      <c r="B46" s="6">
        <f>IFERROR(__xludf.DUMMYFUNCTION("""COMPUTED_VALUE"""),28.01)</f>
        <v>28.01</v>
      </c>
      <c r="C46" s="7">
        <f t="shared" si="1"/>
        <v>-0.0013</v>
      </c>
    </row>
    <row r="47">
      <c r="A47" s="9">
        <f>IFERROR(__xludf.DUMMYFUNCTION("""COMPUTED_VALUE"""),42438.66666666667)</f>
        <v>42438.66667</v>
      </c>
      <c r="B47" s="6">
        <f>IFERROR(__xludf.DUMMYFUNCTION("""COMPUTED_VALUE"""),27.97)</f>
        <v>27.97</v>
      </c>
      <c r="C47" s="7">
        <f t="shared" si="1"/>
        <v>-0.0004</v>
      </c>
    </row>
    <row r="48">
      <c r="A48" s="9">
        <f>IFERROR(__xludf.DUMMYFUNCTION("""COMPUTED_VALUE"""),42439.66666666667)</f>
        <v>42439.66667</v>
      </c>
      <c r="B48" s="6">
        <f>IFERROR(__xludf.DUMMYFUNCTION("""COMPUTED_VALUE"""),27.95)</f>
        <v>27.95</v>
      </c>
      <c r="C48" s="7">
        <f t="shared" si="1"/>
        <v>-0.0002</v>
      </c>
    </row>
    <row r="49">
      <c r="A49" s="9">
        <f>IFERROR(__xludf.DUMMYFUNCTION("""COMPUTED_VALUE"""),42440.66666666667)</f>
        <v>42440.66667</v>
      </c>
      <c r="B49" s="6">
        <f>IFERROR(__xludf.DUMMYFUNCTION("""COMPUTED_VALUE"""),28.48)</f>
        <v>28.48</v>
      </c>
      <c r="C49" s="7">
        <f t="shared" si="1"/>
        <v>0.0053</v>
      </c>
    </row>
    <row r="50">
      <c r="A50" s="9">
        <f>IFERROR(__xludf.DUMMYFUNCTION("""COMPUTED_VALUE"""),42443.66666666667)</f>
        <v>42443.66667</v>
      </c>
      <c r="B50" s="6">
        <f>IFERROR(__xludf.DUMMYFUNCTION("""COMPUTED_VALUE"""),28.67)</f>
        <v>28.67</v>
      </c>
      <c r="C50" s="7">
        <f t="shared" si="1"/>
        <v>0.0019</v>
      </c>
    </row>
    <row r="51">
      <c r="A51" s="9">
        <f>IFERROR(__xludf.DUMMYFUNCTION("""COMPUTED_VALUE"""),42444.66666666667)</f>
        <v>42444.66667</v>
      </c>
      <c r="B51" s="6">
        <f>IFERROR(__xludf.DUMMYFUNCTION("""COMPUTED_VALUE"""),28.85)</f>
        <v>28.85</v>
      </c>
      <c r="C51" s="7">
        <f t="shared" si="1"/>
        <v>0.0018</v>
      </c>
    </row>
    <row r="52">
      <c r="A52" s="9">
        <f>IFERROR(__xludf.DUMMYFUNCTION("""COMPUTED_VALUE"""),42445.66666666667)</f>
        <v>42445.66667</v>
      </c>
      <c r="B52" s="6">
        <f>IFERROR(__xludf.DUMMYFUNCTION("""COMPUTED_VALUE"""),28.71)</f>
        <v>28.71</v>
      </c>
      <c r="C52" s="7">
        <f t="shared" si="1"/>
        <v>-0.0014</v>
      </c>
    </row>
    <row r="53">
      <c r="A53" s="9">
        <f>IFERROR(__xludf.DUMMYFUNCTION("""COMPUTED_VALUE"""),42446.66666666667)</f>
        <v>42446.66667</v>
      </c>
      <c r="B53" s="6">
        <f>IFERROR(__xludf.DUMMYFUNCTION("""COMPUTED_VALUE"""),27.97)</f>
        <v>27.97</v>
      </c>
      <c r="C53" s="7">
        <f t="shared" si="1"/>
        <v>-0.0074</v>
      </c>
    </row>
    <row r="54">
      <c r="A54" s="9">
        <f>IFERROR(__xludf.DUMMYFUNCTION("""COMPUTED_VALUE"""),42447.66666666667)</f>
        <v>42447.66667</v>
      </c>
      <c r="B54" s="6">
        <f>IFERROR(__xludf.DUMMYFUNCTION("""COMPUTED_VALUE"""),27.6)</f>
        <v>27.6</v>
      </c>
      <c r="C54" s="7">
        <f t="shared" si="1"/>
        <v>-0.0037</v>
      </c>
    </row>
    <row r="55">
      <c r="A55" s="9">
        <f>IFERROR(__xludf.DUMMYFUNCTION("""COMPUTED_VALUE"""),42450.66666666667)</f>
        <v>42450.66667</v>
      </c>
      <c r="B55" s="6">
        <f>IFERROR(__xludf.DUMMYFUNCTION("""COMPUTED_VALUE"""),27.7)</f>
        <v>27.7</v>
      </c>
      <c r="C55" s="7">
        <f t="shared" si="1"/>
        <v>0.001</v>
      </c>
    </row>
    <row r="56">
      <c r="A56" s="9">
        <f>IFERROR(__xludf.DUMMYFUNCTION("""COMPUTED_VALUE"""),42451.66666666667)</f>
        <v>42451.66667</v>
      </c>
      <c r="B56" s="6">
        <f>IFERROR(__xludf.DUMMYFUNCTION("""COMPUTED_VALUE"""),28.02)</f>
        <v>28.02</v>
      </c>
      <c r="C56" s="7">
        <f t="shared" si="1"/>
        <v>0.0032</v>
      </c>
    </row>
    <row r="57">
      <c r="A57" s="9">
        <f>IFERROR(__xludf.DUMMYFUNCTION("""COMPUTED_VALUE"""),42452.66666666667)</f>
        <v>42452.66667</v>
      </c>
      <c r="B57" s="6">
        <f>IFERROR(__xludf.DUMMYFUNCTION("""COMPUTED_VALUE"""),28.48)</f>
        <v>28.48</v>
      </c>
      <c r="C57" s="7">
        <f t="shared" si="1"/>
        <v>0.0046</v>
      </c>
    </row>
    <row r="58">
      <c r="A58" s="9">
        <f>IFERROR(__xludf.DUMMYFUNCTION("""COMPUTED_VALUE"""),42453.66666666667)</f>
        <v>42453.66667</v>
      </c>
      <c r="B58" s="6">
        <f>IFERROR(__xludf.DUMMYFUNCTION("""COMPUTED_VALUE"""),29.15)</f>
        <v>29.15</v>
      </c>
      <c r="C58" s="7">
        <f t="shared" si="1"/>
        <v>0.0067</v>
      </c>
    </row>
    <row r="59">
      <c r="A59" s="9">
        <f>IFERROR(__xludf.DUMMYFUNCTION("""COMPUTED_VALUE"""),42457.66666666667)</f>
        <v>42457.66667</v>
      </c>
      <c r="B59" s="6">
        <f>IFERROR(__xludf.DUMMYFUNCTION("""COMPUTED_VALUE"""),28.99)</f>
        <v>28.99</v>
      </c>
      <c r="C59" s="7">
        <f t="shared" si="1"/>
        <v>-0.0016</v>
      </c>
    </row>
    <row r="60">
      <c r="A60" s="9">
        <f>IFERROR(__xludf.DUMMYFUNCTION("""COMPUTED_VALUE"""),42458.66666666667)</f>
        <v>42458.66667</v>
      </c>
      <c r="B60" s="6">
        <f>IFERROR(__xludf.DUMMYFUNCTION("""COMPUTED_VALUE"""),29.69)</f>
        <v>29.69</v>
      </c>
      <c r="C60" s="7">
        <f t="shared" si="1"/>
        <v>0.007</v>
      </c>
    </row>
    <row r="61">
      <c r="A61" s="9">
        <f>IFERROR(__xludf.DUMMYFUNCTION("""COMPUTED_VALUE"""),42459.66666666667)</f>
        <v>42459.66667</v>
      </c>
      <c r="B61" s="6">
        <f>IFERROR(__xludf.DUMMYFUNCTION("""COMPUTED_VALUE"""),29.93)</f>
        <v>29.93</v>
      </c>
      <c r="C61" s="7">
        <f t="shared" si="1"/>
        <v>0.0024</v>
      </c>
    </row>
    <row r="62">
      <c r="A62" s="9">
        <f>IFERROR(__xludf.DUMMYFUNCTION("""COMPUTED_VALUE"""),42460.66666666667)</f>
        <v>42460.66667</v>
      </c>
      <c r="B62" s="6">
        <f>IFERROR(__xludf.DUMMYFUNCTION("""COMPUTED_VALUE"""),29.68)</f>
        <v>29.68</v>
      </c>
      <c r="C62" s="7">
        <f t="shared" si="1"/>
        <v>-0.0025</v>
      </c>
    </row>
    <row r="63">
      <c r="A63" s="9">
        <f>IFERROR(__xludf.DUMMYFUNCTION("""COMPUTED_VALUE"""),42461.66666666667)</f>
        <v>42461.66667</v>
      </c>
      <c r="B63" s="6">
        <f>IFERROR(__xludf.DUMMYFUNCTION("""COMPUTED_VALUE"""),29.93)</f>
        <v>29.93</v>
      </c>
      <c r="C63" s="7">
        <f t="shared" si="1"/>
        <v>0.0025</v>
      </c>
    </row>
    <row r="64">
      <c r="A64" s="9">
        <f>IFERROR(__xludf.DUMMYFUNCTION("""COMPUTED_VALUE"""),42464.66666666667)</f>
        <v>42464.66667</v>
      </c>
      <c r="B64" s="6">
        <f>IFERROR(__xludf.DUMMYFUNCTION("""COMPUTED_VALUE"""),29.66)</f>
        <v>29.66</v>
      </c>
      <c r="C64" s="7">
        <f t="shared" si="1"/>
        <v>-0.0027</v>
      </c>
    </row>
    <row r="65">
      <c r="A65" s="9">
        <f>IFERROR(__xludf.DUMMYFUNCTION("""COMPUTED_VALUE"""),42465.66666666667)</f>
        <v>42465.66667</v>
      </c>
      <c r="B65" s="6">
        <f>IFERROR(__xludf.DUMMYFUNCTION("""COMPUTED_VALUE"""),29.31)</f>
        <v>29.31</v>
      </c>
      <c r="C65" s="7">
        <f t="shared" si="1"/>
        <v>-0.0035</v>
      </c>
    </row>
    <row r="66">
      <c r="A66" s="9">
        <f>IFERROR(__xludf.DUMMYFUNCTION("""COMPUTED_VALUE"""),42466.66666666667)</f>
        <v>42466.66667</v>
      </c>
      <c r="B66" s="6">
        <f>IFERROR(__xludf.DUMMYFUNCTION("""COMPUTED_VALUE"""),30.1)</f>
        <v>30.1</v>
      </c>
      <c r="C66" s="7">
        <f t="shared" si="1"/>
        <v>0.0079</v>
      </c>
    </row>
    <row r="67">
      <c r="A67" s="9">
        <f>IFERROR(__xludf.DUMMYFUNCTION("""COMPUTED_VALUE"""),42467.66666666667)</f>
        <v>42467.66667</v>
      </c>
      <c r="B67" s="6">
        <f>IFERROR(__xludf.DUMMYFUNCTION("""COMPUTED_VALUE"""),29.57)</f>
        <v>29.57</v>
      </c>
      <c r="C67" s="7">
        <f t="shared" si="1"/>
        <v>-0.0053</v>
      </c>
    </row>
    <row r="68">
      <c r="A68" s="9">
        <f>IFERROR(__xludf.DUMMYFUNCTION("""COMPUTED_VALUE"""),42468.66666666667)</f>
        <v>42468.66667</v>
      </c>
      <c r="B68" s="6">
        <f>IFERROR(__xludf.DUMMYFUNCTION("""COMPUTED_VALUE"""),29.73)</f>
        <v>29.73</v>
      </c>
      <c r="C68" s="7">
        <f t="shared" si="1"/>
        <v>0.0016</v>
      </c>
    </row>
    <row r="69">
      <c r="A69" s="9">
        <f>IFERROR(__xludf.DUMMYFUNCTION("""COMPUTED_VALUE"""),42471.66666666667)</f>
        <v>42471.66667</v>
      </c>
      <c r="B69" s="6">
        <f>IFERROR(__xludf.DUMMYFUNCTION("""COMPUTED_VALUE"""),29.8)</f>
        <v>29.8</v>
      </c>
      <c r="C69" s="7">
        <f t="shared" si="1"/>
        <v>0.0007</v>
      </c>
    </row>
    <row r="70">
      <c r="A70" s="9">
        <f>IFERROR(__xludf.DUMMYFUNCTION("""COMPUTED_VALUE"""),42472.66666666667)</f>
        <v>42472.66667</v>
      </c>
      <c r="B70" s="6">
        <f>IFERROR(__xludf.DUMMYFUNCTION("""COMPUTED_VALUE"""),30.16)</f>
        <v>30.16</v>
      </c>
      <c r="C70" s="7">
        <f t="shared" si="1"/>
        <v>0.0036</v>
      </c>
    </row>
    <row r="71">
      <c r="A71" s="9">
        <f>IFERROR(__xludf.DUMMYFUNCTION("""COMPUTED_VALUE"""),42473.66666666667)</f>
        <v>42473.66667</v>
      </c>
      <c r="B71" s="6">
        <f>IFERROR(__xludf.DUMMYFUNCTION("""COMPUTED_VALUE"""),30.74)</f>
        <v>30.74</v>
      </c>
      <c r="C71" s="7">
        <f t="shared" si="1"/>
        <v>0.0058</v>
      </c>
    </row>
    <row r="72">
      <c r="A72" s="9">
        <f>IFERROR(__xludf.DUMMYFUNCTION("""COMPUTED_VALUE"""),42474.66666666667)</f>
        <v>42474.66667</v>
      </c>
      <c r="B72" s="6">
        <f>IFERROR(__xludf.DUMMYFUNCTION("""COMPUTED_VALUE"""),31.04)</f>
        <v>31.04</v>
      </c>
      <c r="C72" s="7">
        <f t="shared" si="1"/>
        <v>0.003</v>
      </c>
    </row>
    <row r="73">
      <c r="A73" s="9">
        <f>IFERROR(__xludf.DUMMYFUNCTION("""COMPUTED_VALUE"""),42475.66666666667)</f>
        <v>42475.66667</v>
      </c>
      <c r="B73" s="6">
        <f>IFERROR(__xludf.DUMMYFUNCTION("""COMPUTED_VALUE"""),31.29)</f>
        <v>31.29</v>
      </c>
      <c r="C73" s="7">
        <f t="shared" si="1"/>
        <v>0.0025</v>
      </c>
    </row>
    <row r="74">
      <c r="A74" s="9">
        <f>IFERROR(__xludf.DUMMYFUNCTION("""COMPUTED_VALUE"""),42478.66666666667)</f>
        <v>42478.66667</v>
      </c>
      <c r="B74" s="6">
        <f>IFERROR(__xludf.DUMMYFUNCTION("""COMPUTED_VALUE"""),31.77)</f>
        <v>31.77</v>
      </c>
      <c r="C74" s="7">
        <f t="shared" si="1"/>
        <v>0.0048</v>
      </c>
    </row>
    <row r="75">
      <c r="A75" s="9">
        <f>IFERROR(__xludf.DUMMYFUNCTION("""COMPUTED_VALUE"""),42479.66666666667)</f>
        <v>42479.66667</v>
      </c>
      <c r="B75" s="6">
        <f>IFERROR(__xludf.DUMMYFUNCTION("""COMPUTED_VALUE"""),31.4)</f>
        <v>31.4</v>
      </c>
      <c r="C75" s="7">
        <f t="shared" si="1"/>
        <v>-0.0037</v>
      </c>
    </row>
    <row r="76">
      <c r="A76" s="9">
        <f>IFERROR(__xludf.DUMMYFUNCTION("""COMPUTED_VALUE"""),42480.66666666667)</f>
        <v>42480.66667</v>
      </c>
      <c r="B76" s="6">
        <f>IFERROR(__xludf.DUMMYFUNCTION("""COMPUTED_VALUE"""),31.65)</f>
        <v>31.65</v>
      </c>
      <c r="C76" s="7">
        <f t="shared" si="1"/>
        <v>0.0025</v>
      </c>
    </row>
    <row r="77">
      <c r="A77" s="9">
        <f>IFERROR(__xludf.DUMMYFUNCTION("""COMPUTED_VALUE"""),42481.66666666667)</f>
        <v>42481.66667</v>
      </c>
      <c r="B77" s="6">
        <f>IFERROR(__xludf.DUMMYFUNCTION("""COMPUTED_VALUE"""),31.55)</f>
        <v>31.55</v>
      </c>
      <c r="C77" s="7">
        <f t="shared" si="1"/>
        <v>-0.001</v>
      </c>
    </row>
    <row r="78">
      <c r="A78" s="9">
        <f>IFERROR(__xludf.DUMMYFUNCTION("""COMPUTED_VALUE"""),42482.66666666667)</f>
        <v>42482.66667</v>
      </c>
      <c r="B78" s="6">
        <f>IFERROR(__xludf.DUMMYFUNCTION("""COMPUTED_VALUE"""),31.03)</f>
        <v>31.03</v>
      </c>
      <c r="C78" s="7">
        <f t="shared" si="1"/>
        <v>-0.0052</v>
      </c>
    </row>
    <row r="79">
      <c r="A79" s="9">
        <f>IFERROR(__xludf.DUMMYFUNCTION("""COMPUTED_VALUE"""),42485.66666666667)</f>
        <v>42485.66667</v>
      </c>
      <c r="B79" s="6">
        <f>IFERROR(__xludf.DUMMYFUNCTION("""COMPUTED_VALUE"""),31.31)</f>
        <v>31.31</v>
      </c>
      <c r="C79" s="7">
        <f t="shared" si="1"/>
        <v>0.0028</v>
      </c>
    </row>
    <row r="80">
      <c r="A80" s="9">
        <f>IFERROR(__xludf.DUMMYFUNCTION("""COMPUTED_VALUE"""),42486.66666666667)</f>
        <v>42486.66667</v>
      </c>
      <c r="B80" s="6">
        <f>IFERROR(__xludf.DUMMYFUNCTION("""COMPUTED_VALUE"""),30.84)</f>
        <v>30.84</v>
      </c>
      <c r="C80" s="7">
        <f t="shared" si="1"/>
        <v>-0.0047</v>
      </c>
    </row>
    <row r="81">
      <c r="A81" s="9">
        <f>IFERROR(__xludf.DUMMYFUNCTION("""COMPUTED_VALUE"""),42487.66666666667)</f>
        <v>42487.66667</v>
      </c>
      <c r="B81" s="6">
        <f>IFERROR(__xludf.DUMMYFUNCTION("""COMPUTED_VALUE"""),30.33)</f>
        <v>30.33</v>
      </c>
      <c r="C81" s="7">
        <f t="shared" si="1"/>
        <v>-0.0051</v>
      </c>
    </row>
    <row r="82">
      <c r="A82" s="9">
        <f>IFERROR(__xludf.DUMMYFUNCTION("""COMPUTED_VALUE"""),42488.66666666667)</f>
        <v>42488.66667</v>
      </c>
      <c r="B82" s="6">
        <f>IFERROR(__xludf.DUMMYFUNCTION("""COMPUTED_VALUE"""),30.1)</f>
        <v>30.1</v>
      </c>
      <c r="C82" s="7">
        <f t="shared" si="1"/>
        <v>-0.0023</v>
      </c>
    </row>
    <row r="83">
      <c r="A83" s="9">
        <f>IFERROR(__xludf.DUMMYFUNCTION("""COMPUTED_VALUE"""),42489.66666666667)</f>
        <v>42489.66667</v>
      </c>
      <c r="B83" s="6">
        <f>IFERROR(__xludf.DUMMYFUNCTION("""COMPUTED_VALUE"""),32.98)</f>
        <v>32.98</v>
      </c>
      <c r="C83" s="7">
        <f t="shared" si="1"/>
        <v>0.0288</v>
      </c>
    </row>
    <row r="84">
      <c r="A84" s="9">
        <f>IFERROR(__xludf.DUMMYFUNCTION("""COMPUTED_VALUE"""),42492.66666666667)</f>
        <v>42492.66667</v>
      </c>
      <c r="B84" s="6">
        <f>IFERROR(__xludf.DUMMYFUNCTION("""COMPUTED_VALUE"""),34.19)</f>
        <v>34.19</v>
      </c>
      <c r="C84" s="7">
        <f t="shared" si="1"/>
        <v>0.0121</v>
      </c>
    </row>
    <row r="85">
      <c r="A85" s="9">
        <f>IFERROR(__xludf.DUMMYFUNCTION("""COMPUTED_VALUE"""),42493.66666666667)</f>
        <v>42493.66667</v>
      </c>
      <c r="B85" s="6">
        <f>IFERROR(__xludf.DUMMYFUNCTION("""COMPUTED_VALUE"""),33.57)</f>
        <v>33.57</v>
      </c>
      <c r="C85" s="7">
        <f t="shared" si="1"/>
        <v>-0.0062</v>
      </c>
    </row>
    <row r="86">
      <c r="A86" s="9">
        <f>IFERROR(__xludf.DUMMYFUNCTION("""COMPUTED_VALUE"""),42494.66666666667)</f>
        <v>42494.66667</v>
      </c>
      <c r="B86" s="6">
        <f>IFERROR(__xludf.DUMMYFUNCTION("""COMPUTED_VALUE"""),33.55)</f>
        <v>33.55</v>
      </c>
      <c r="C86" s="7">
        <f t="shared" si="1"/>
        <v>-0.0002</v>
      </c>
    </row>
    <row r="87">
      <c r="A87" s="9">
        <f>IFERROR(__xludf.DUMMYFUNCTION("""COMPUTED_VALUE"""),42495.66666666667)</f>
        <v>42495.66667</v>
      </c>
      <c r="B87" s="6">
        <f>IFERROR(__xludf.DUMMYFUNCTION("""COMPUTED_VALUE"""),32.95)</f>
        <v>32.95</v>
      </c>
      <c r="C87" s="7">
        <f t="shared" si="1"/>
        <v>-0.006</v>
      </c>
    </row>
    <row r="88">
      <c r="A88" s="9">
        <f>IFERROR(__xludf.DUMMYFUNCTION("""COMPUTED_VALUE"""),42496.66666666667)</f>
        <v>42496.66667</v>
      </c>
      <c r="B88" s="6">
        <f>IFERROR(__xludf.DUMMYFUNCTION("""COMPUTED_VALUE"""),33.7)</f>
        <v>33.7</v>
      </c>
      <c r="C88" s="7">
        <f t="shared" si="1"/>
        <v>0.0075</v>
      </c>
    </row>
    <row r="89">
      <c r="A89" s="9">
        <f>IFERROR(__xludf.DUMMYFUNCTION("""COMPUTED_VALUE"""),42499.66666666667)</f>
        <v>42499.66667</v>
      </c>
      <c r="B89" s="6">
        <f>IFERROR(__xludf.DUMMYFUNCTION("""COMPUTED_VALUE"""),33.99)</f>
        <v>33.99</v>
      </c>
      <c r="C89" s="7">
        <f t="shared" si="1"/>
        <v>0.0029</v>
      </c>
    </row>
    <row r="90">
      <c r="A90" s="9">
        <f>IFERROR(__xludf.DUMMYFUNCTION("""COMPUTED_VALUE"""),42500.66666666667)</f>
        <v>42500.66667</v>
      </c>
      <c r="B90" s="6">
        <f>IFERROR(__xludf.DUMMYFUNCTION("""COMPUTED_VALUE"""),35.15)</f>
        <v>35.15</v>
      </c>
      <c r="C90" s="7">
        <f t="shared" si="1"/>
        <v>0.0116</v>
      </c>
    </row>
    <row r="91">
      <c r="A91" s="9">
        <f>IFERROR(__xludf.DUMMYFUNCTION("""COMPUTED_VALUE"""),42501.66666666667)</f>
        <v>42501.66667</v>
      </c>
      <c r="B91" s="6">
        <f>IFERROR(__xludf.DUMMYFUNCTION("""COMPUTED_VALUE"""),35.66)</f>
        <v>35.66</v>
      </c>
      <c r="C91" s="7">
        <f t="shared" si="1"/>
        <v>0.0051</v>
      </c>
    </row>
    <row r="92">
      <c r="A92" s="9">
        <f>IFERROR(__xludf.DUMMYFUNCTION("""COMPUTED_VALUE"""),42502.66666666667)</f>
        <v>42502.66667</v>
      </c>
      <c r="B92" s="6">
        <f>IFERROR(__xludf.DUMMYFUNCTION("""COMPUTED_VALUE"""),35.9)</f>
        <v>35.9</v>
      </c>
      <c r="C92" s="7">
        <f t="shared" si="1"/>
        <v>0.0024</v>
      </c>
    </row>
    <row r="93">
      <c r="A93" s="9">
        <f>IFERROR(__xludf.DUMMYFUNCTION("""COMPUTED_VALUE"""),42503.66666666667)</f>
        <v>42503.66667</v>
      </c>
      <c r="B93" s="6">
        <f>IFERROR(__xludf.DUMMYFUNCTION("""COMPUTED_VALUE"""),35.5)</f>
        <v>35.5</v>
      </c>
      <c r="C93" s="7">
        <f t="shared" si="1"/>
        <v>-0.004</v>
      </c>
    </row>
    <row r="94">
      <c r="A94" s="9">
        <f>IFERROR(__xludf.DUMMYFUNCTION("""COMPUTED_VALUE"""),42506.66666666667)</f>
        <v>42506.66667</v>
      </c>
      <c r="B94" s="6">
        <f>IFERROR(__xludf.DUMMYFUNCTION("""COMPUTED_VALUE"""),35.53)</f>
        <v>35.53</v>
      </c>
      <c r="C94" s="7">
        <f t="shared" si="1"/>
        <v>0.0003</v>
      </c>
    </row>
    <row r="95">
      <c r="A95" s="9">
        <f>IFERROR(__xludf.DUMMYFUNCTION("""COMPUTED_VALUE"""),42507.66666666667)</f>
        <v>42507.66667</v>
      </c>
      <c r="B95" s="6">
        <f>IFERROR(__xludf.DUMMYFUNCTION("""COMPUTED_VALUE"""),34.76)</f>
        <v>34.76</v>
      </c>
      <c r="C95" s="7">
        <f t="shared" si="1"/>
        <v>-0.0077</v>
      </c>
    </row>
    <row r="96">
      <c r="A96" s="9">
        <f>IFERROR(__xludf.DUMMYFUNCTION("""COMPUTED_VALUE"""),42508.66666666667)</f>
        <v>42508.66667</v>
      </c>
      <c r="B96" s="6">
        <f>IFERROR(__xludf.DUMMYFUNCTION("""COMPUTED_VALUE"""),34.87)</f>
        <v>34.87</v>
      </c>
      <c r="C96" s="7">
        <f t="shared" si="1"/>
        <v>0.0011</v>
      </c>
    </row>
    <row r="97">
      <c r="A97" s="9">
        <f>IFERROR(__xludf.DUMMYFUNCTION("""COMPUTED_VALUE"""),42509.66666666667)</f>
        <v>42509.66667</v>
      </c>
      <c r="B97" s="6">
        <f>IFERROR(__xludf.DUMMYFUNCTION("""COMPUTED_VALUE"""),34.93)</f>
        <v>34.93</v>
      </c>
      <c r="C97" s="7">
        <f t="shared" si="1"/>
        <v>0.0006</v>
      </c>
    </row>
    <row r="98">
      <c r="A98" s="9">
        <f>IFERROR(__xludf.DUMMYFUNCTION("""COMPUTED_VALUE"""),42510.66666666667)</f>
        <v>42510.66667</v>
      </c>
      <c r="B98" s="6">
        <f>IFERROR(__xludf.DUMMYFUNCTION("""COMPUTED_VALUE"""),35.14)</f>
        <v>35.14</v>
      </c>
      <c r="C98" s="7">
        <f t="shared" si="1"/>
        <v>0.0021</v>
      </c>
    </row>
    <row r="99">
      <c r="A99" s="9">
        <f>IFERROR(__xludf.DUMMYFUNCTION("""COMPUTED_VALUE"""),42513.66666666667)</f>
        <v>42513.66667</v>
      </c>
      <c r="B99" s="6">
        <f>IFERROR(__xludf.DUMMYFUNCTION("""COMPUTED_VALUE"""),34.84)</f>
        <v>34.84</v>
      </c>
      <c r="C99" s="7">
        <f t="shared" si="1"/>
        <v>-0.003</v>
      </c>
    </row>
    <row r="100">
      <c r="A100" s="9">
        <f>IFERROR(__xludf.DUMMYFUNCTION("""COMPUTED_VALUE"""),42514.66666666667)</f>
        <v>42514.66667</v>
      </c>
      <c r="B100" s="6">
        <f>IFERROR(__xludf.DUMMYFUNCTION("""COMPUTED_VALUE"""),35.21)</f>
        <v>35.21</v>
      </c>
      <c r="C100" s="7">
        <f t="shared" si="1"/>
        <v>0.0037</v>
      </c>
    </row>
    <row r="101">
      <c r="A101" s="9">
        <f>IFERROR(__xludf.DUMMYFUNCTION("""COMPUTED_VALUE"""),42515.66666666667)</f>
        <v>42515.66667</v>
      </c>
      <c r="B101" s="6">
        <f>IFERROR(__xludf.DUMMYFUNCTION("""COMPUTED_VALUE"""),35.42)</f>
        <v>35.42</v>
      </c>
      <c r="C101" s="7">
        <f t="shared" si="1"/>
        <v>0.0021</v>
      </c>
    </row>
    <row r="102">
      <c r="A102" s="9">
        <f>IFERROR(__xludf.DUMMYFUNCTION("""COMPUTED_VALUE"""),42516.66666666667)</f>
        <v>42516.66667</v>
      </c>
      <c r="B102" s="6">
        <f>IFERROR(__xludf.DUMMYFUNCTION("""COMPUTED_VALUE"""),35.75)</f>
        <v>35.75</v>
      </c>
      <c r="C102" s="7">
        <f t="shared" si="1"/>
        <v>0.0033</v>
      </c>
    </row>
    <row r="103">
      <c r="A103" s="9">
        <f>IFERROR(__xludf.DUMMYFUNCTION("""COMPUTED_VALUE"""),42517.66666666667)</f>
        <v>42517.66667</v>
      </c>
      <c r="B103" s="6">
        <f>IFERROR(__xludf.DUMMYFUNCTION("""COMPUTED_VALUE"""),35.61)</f>
        <v>35.61</v>
      </c>
      <c r="C103" s="7">
        <f t="shared" si="1"/>
        <v>-0.0014</v>
      </c>
    </row>
    <row r="104">
      <c r="A104" s="9">
        <f>IFERROR(__xludf.DUMMYFUNCTION("""COMPUTED_VALUE"""),42521.66666666667)</f>
        <v>42521.66667</v>
      </c>
      <c r="B104" s="6">
        <f>IFERROR(__xludf.DUMMYFUNCTION("""COMPUTED_VALUE"""),36.14)</f>
        <v>36.14</v>
      </c>
      <c r="C104" s="7">
        <f t="shared" si="1"/>
        <v>0.0053</v>
      </c>
    </row>
    <row r="105">
      <c r="A105" s="9">
        <f>IFERROR(__xludf.DUMMYFUNCTION("""COMPUTED_VALUE"""),42522.66666666667)</f>
        <v>42522.66667</v>
      </c>
      <c r="B105" s="6">
        <f>IFERROR(__xludf.DUMMYFUNCTION("""COMPUTED_VALUE"""),35.97)</f>
        <v>35.97</v>
      </c>
      <c r="C105" s="7">
        <f t="shared" si="1"/>
        <v>-0.0017</v>
      </c>
    </row>
    <row r="106">
      <c r="A106" s="9">
        <f>IFERROR(__xludf.DUMMYFUNCTION("""COMPUTED_VALUE"""),42523.66666666667)</f>
        <v>42523.66667</v>
      </c>
      <c r="B106" s="6">
        <f>IFERROR(__xludf.DUMMYFUNCTION("""COMPUTED_VALUE"""),36.41)</f>
        <v>36.41</v>
      </c>
      <c r="C106" s="7">
        <f t="shared" si="1"/>
        <v>0.0044</v>
      </c>
    </row>
    <row r="107">
      <c r="A107" s="9">
        <f>IFERROR(__xludf.DUMMYFUNCTION("""COMPUTED_VALUE"""),42524.66666666667)</f>
        <v>42524.66667</v>
      </c>
      <c r="B107" s="6">
        <f>IFERROR(__xludf.DUMMYFUNCTION("""COMPUTED_VALUE"""),36.28)</f>
        <v>36.28</v>
      </c>
      <c r="C107" s="7">
        <f t="shared" si="1"/>
        <v>-0.0013</v>
      </c>
    </row>
    <row r="108">
      <c r="A108" s="9">
        <f>IFERROR(__xludf.DUMMYFUNCTION("""COMPUTED_VALUE"""),42527.66666666667)</f>
        <v>42527.66667</v>
      </c>
      <c r="B108" s="6">
        <f>IFERROR(__xludf.DUMMYFUNCTION("""COMPUTED_VALUE"""),36.34)</f>
        <v>36.34</v>
      </c>
      <c r="C108" s="7">
        <f t="shared" si="1"/>
        <v>0.0006</v>
      </c>
    </row>
    <row r="109">
      <c r="A109" s="9">
        <f>IFERROR(__xludf.DUMMYFUNCTION("""COMPUTED_VALUE"""),42528.66666666667)</f>
        <v>42528.66667</v>
      </c>
      <c r="B109" s="6">
        <f>IFERROR(__xludf.DUMMYFUNCTION("""COMPUTED_VALUE"""),36.19)</f>
        <v>36.19</v>
      </c>
      <c r="C109" s="7">
        <f t="shared" si="1"/>
        <v>-0.0015</v>
      </c>
    </row>
    <row r="110">
      <c r="A110" s="9">
        <f>IFERROR(__xludf.DUMMYFUNCTION("""COMPUTED_VALUE"""),42529.66666666667)</f>
        <v>42529.66667</v>
      </c>
      <c r="B110" s="6">
        <f>IFERROR(__xludf.DUMMYFUNCTION("""COMPUTED_VALUE"""),36.33)</f>
        <v>36.33</v>
      </c>
      <c r="C110" s="7">
        <f t="shared" si="1"/>
        <v>0.0014</v>
      </c>
    </row>
    <row r="111">
      <c r="A111" s="9">
        <f>IFERROR(__xludf.DUMMYFUNCTION("""COMPUTED_VALUE"""),42530.66666666667)</f>
        <v>42530.66667</v>
      </c>
      <c r="B111" s="6">
        <f>IFERROR(__xludf.DUMMYFUNCTION("""COMPUTED_VALUE"""),36.38)</f>
        <v>36.38</v>
      </c>
      <c r="C111" s="7">
        <f t="shared" si="1"/>
        <v>0.0005</v>
      </c>
    </row>
    <row r="112">
      <c r="A112" s="9">
        <f>IFERROR(__xludf.DUMMYFUNCTION("""COMPUTED_VALUE"""),42531.66666666667)</f>
        <v>42531.66667</v>
      </c>
      <c r="B112" s="6">
        <f>IFERROR(__xludf.DUMMYFUNCTION("""COMPUTED_VALUE"""),35.9)</f>
        <v>35.9</v>
      </c>
      <c r="C112" s="7">
        <f t="shared" si="1"/>
        <v>-0.0048</v>
      </c>
    </row>
    <row r="113">
      <c r="A113" s="9">
        <f>IFERROR(__xludf.DUMMYFUNCTION("""COMPUTED_VALUE"""),42534.66666666667)</f>
        <v>42534.66667</v>
      </c>
      <c r="B113" s="6">
        <f>IFERROR(__xludf.DUMMYFUNCTION("""COMPUTED_VALUE"""),35.76)</f>
        <v>35.76</v>
      </c>
      <c r="C113" s="7">
        <f t="shared" si="1"/>
        <v>-0.0014</v>
      </c>
    </row>
    <row r="114">
      <c r="A114" s="9">
        <f>IFERROR(__xludf.DUMMYFUNCTION("""COMPUTED_VALUE"""),42535.66666666667)</f>
        <v>42535.66667</v>
      </c>
      <c r="B114" s="6">
        <f>IFERROR(__xludf.DUMMYFUNCTION("""COMPUTED_VALUE"""),35.97)</f>
        <v>35.97</v>
      </c>
      <c r="C114" s="7">
        <f t="shared" si="1"/>
        <v>0.0021</v>
      </c>
    </row>
    <row r="115">
      <c r="A115" s="9">
        <f>IFERROR(__xludf.DUMMYFUNCTION("""COMPUTED_VALUE"""),42536.66666666667)</f>
        <v>42536.66667</v>
      </c>
      <c r="B115" s="6">
        <f>IFERROR(__xludf.DUMMYFUNCTION("""COMPUTED_VALUE"""),35.71)</f>
        <v>35.71</v>
      </c>
      <c r="C115" s="7">
        <f t="shared" si="1"/>
        <v>-0.0026</v>
      </c>
    </row>
    <row r="116">
      <c r="A116" s="9">
        <f>IFERROR(__xludf.DUMMYFUNCTION("""COMPUTED_VALUE"""),42537.66666666667)</f>
        <v>42537.66667</v>
      </c>
      <c r="B116" s="6">
        <f>IFERROR(__xludf.DUMMYFUNCTION("""COMPUTED_VALUE"""),35.88)</f>
        <v>35.88</v>
      </c>
      <c r="C116" s="7">
        <f t="shared" si="1"/>
        <v>0.0017</v>
      </c>
    </row>
    <row r="117">
      <c r="A117" s="9">
        <f>IFERROR(__xludf.DUMMYFUNCTION("""COMPUTED_VALUE"""),42538.66666666667)</f>
        <v>42538.66667</v>
      </c>
      <c r="B117" s="6">
        <f>IFERROR(__xludf.DUMMYFUNCTION("""COMPUTED_VALUE"""),35.32)</f>
        <v>35.32</v>
      </c>
      <c r="C117" s="7">
        <f t="shared" si="1"/>
        <v>-0.0056</v>
      </c>
    </row>
    <row r="118">
      <c r="A118" s="9">
        <f>IFERROR(__xludf.DUMMYFUNCTION("""COMPUTED_VALUE"""),42541.66666666667)</f>
        <v>42541.66667</v>
      </c>
      <c r="B118" s="6">
        <f>IFERROR(__xludf.DUMMYFUNCTION("""COMPUTED_VALUE"""),35.7)</f>
        <v>35.7</v>
      </c>
      <c r="C118" s="7">
        <f t="shared" si="1"/>
        <v>0.0038</v>
      </c>
    </row>
    <row r="119">
      <c r="A119" s="9">
        <f>IFERROR(__xludf.DUMMYFUNCTION("""COMPUTED_VALUE"""),42542.66666666667)</f>
        <v>42542.66667</v>
      </c>
      <c r="B119" s="6">
        <f>IFERROR(__xludf.DUMMYFUNCTION("""COMPUTED_VALUE"""),35.79)</f>
        <v>35.79</v>
      </c>
      <c r="C119" s="7">
        <f t="shared" si="1"/>
        <v>0.0009</v>
      </c>
    </row>
    <row r="120">
      <c r="A120" s="9">
        <f>IFERROR(__xludf.DUMMYFUNCTION("""COMPUTED_VALUE"""),42543.66666666667)</f>
        <v>42543.66667</v>
      </c>
      <c r="B120" s="6">
        <f>IFERROR(__xludf.DUMMYFUNCTION("""COMPUTED_VALUE"""),35.53)</f>
        <v>35.53</v>
      </c>
      <c r="C120" s="7">
        <f t="shared" si="1"/>
        <v>-0.0026</v>
      </c>
    </row>
    <row r="121">
      <c r="A121" s="9">
        <f>IFERROR(__xludf.DUMMYFUNCTION("""COMPUTED_VALUE"""),42544.66666666667)</f>
        <v>42544.66667</v>
      </c>
      <c r="B121" s="6">
        <f>IFERROR(__xludf.DUMMYFUNCTION("""COMPUTED_VALUE"""),36.1)</f>
        <v>36.1</v>
      </c>
      <c r="C121" s="7">
        <f t="shared" si="1"/>
        <v>0.0057</v>
      </c>
    </row>
    <row r="122">
      <c r="A122" s="9">
        <f>IFERROR(__xludf.DUMMYFUNCTION("""COMPUTED_VALUE"""),42545.66666666667)</f>
        <v>42545.66667</v>
      </c>
      <c r="B122" s="6">
        <f>IFERROR(__xludf.DUMMYFUNCTION("""COMPUTED_VALUE"""),34.95)</f>
        <v>34.95</v>
      </c>
      <c r="C122" s="7">
        <f t="shared" si="1"/>
        <v>-0.0115</v>
      </c>
    </row>
    <row r="123">
      <c r="A123" s="9">
        <f>IFERROR(__xludf.DUMMYFUNCTION("""COMPUTED_VALUE"""),42548.66666666667)</f>
        <v>42548.66667</v>
      </c>
      <c r="B123" s="6">
        <f>IFERROR(__xludf.DUMMYFUNCTION("""COMPUTED_VALUE"""),34.57)</f>
        <v>34.57</v>
      </c>
      <c r="C123" s="7">
        <f t="shared" si="1"/>
        <v>-0.0038</v>
      </c>
    </row>
    <row r="124">
      <c r="A124" s="9">
        <f>IFERROR(__xludf.DUMMYFUNCTION("""COMPUTED_VALUE"""),42549.66666666667)</f>
        <v>42549.66667</v>
      </c>
      <c r="B124" s="6">
        <f>IFERROR(__xludf.DUMMYFUNCTION("""COMPUTED_VALUE"""),35.4)</f>
        <v>35.4</v>
      </c>
      <c r="C124" s="7">
        <f t="shared" si="1"/>
        <v>0.0083</v>
      </c>
    </row>
    <row r="125">
      <c r="A125" s="9">
        <f>IFERROR(__xludf.DUMMYFUNCTION("""COMPUTED_VALUE"""),42550.66666666667)</f>
        <v>42550.66667</v>
      </c>
      <c r="B125" s="6">
        <f>IFERROR(__xludf.DUMMYFUNCTION("""COMPUTED_VALUE"""),35.78)</f>
        <v>35.78</v>
      </c>
      <c r="C125" s="7">
        <f t="shared" si="1"/>
        <v>0.0038</v>
      </c>
    </row>
    <row r="126">
      <c r="A126" s="9">
        <f>IFERROR(__xludf.DUMMYFUNCTION("""COMPUTED_VALUE"""),42551.66666666667)</f>
        <v>42551.66667</v>
      </c>
      <c r="B126" s="6">
        <f>IFERROR(__xludf.DUMMYFUNCTION("""COMPUTED_VALUE"""),35.78)</f>
        <v>35.78</v>
      </c>
      <c r="C126" s="7">
        <f t="shared" si="1"/>
        <v>0</v>
      </c>
    </row>
    <row r="127">
      <c r="A127" s="9">
        <f>IFERROR(__xludf.DUMMYFUNCTION("""COMPUTED_VALUE"""),42552.66666666667)</f>
        <v>42552.66667</v>
      </c>
      <c r="B127" s="6">
        <f>IFERROR(__xludf.DUMMYFUNCTION("""COMPUTED_VALUE"""),36.28)</f>
        <v>36.28</v>
      </c>
      <c r="C127" s="7">
        <f t="shared" si="1"/>
        <v>0.005</v>
      </c>
    </row>
    <row r="128">
      <c r="A128" s="9">
        <f>IFERROR(__xludf.DUMMYFUNCTION("""COMPUTED_VALUE"""),42556.66666666667)</f>
        <v>42556.66667</v>
      </c>
      <c r="B128" s="6">
        <f>IFERROR(__xludf.DUMMYFUNCTION("""COMPUTED_VALUE"""),36.41)</f>
        <v>36.41</v>
      </c>
      <c r="C128" s="7">
        <f t="shared" si="1"/>
        <v>0.0013</v>
      </c>
    </row>
    <row r="129">
      <c r="A129" s="9">
        <f>IFERROR(__xludf.DUMMYFUNCTION("""COMPUTED_VALUE"""),42557.66666666667)</f>
        <v>42557.66667</v>
      </c>
      <c r="B129" s="6">
        <f>IFERROR(__xludf.DUMMYFUNCTION("""COMPUTED_VALUE"""),36.88)</f>
        <v>36.88</v>
      </c>
      <c r="C129" s="7">
        <f t="shared" si="1"/>
        <v>0.0047</v>
      </c>
    </row>
    <row r="130">
      <c r="A130" s="9">
        <f>IFERROR(__xludf.DUMMYFUNCTION("""COMPUTED_VALUE"""),42558.66666666667)</f>
        <v>42558.66667</v>
      </c>
      <c r="B130" s="6">
        <f>IFERROR(__xludf.DUMMYFUNCTION("""COMPUTED_VALUE"""),36.83)</f>
        <v>36.83</v>
      </c>
      <c r="C130" s="7">
        <f t="shared" si="1"/>
        <v>-0.0005</v>
      </c>
    </row>
    <row r="131">
      <c r="A131" s="9">
        <f>IFERROR(__xludf.DUMMYFUNCTION("""COMPUTED_VALUE"""),42559.66666666667)</f>
        <v>42559.66667</v>
      </c>
      <c r="B131" s="6">
        <f>IFERROR(__xludf.DUMMYFUNCTION("""COMPUTED_VALUE"""),37.29)</f>
        <v>37.29</v>
      </c>
      <c r="C131" s="7">
        <f t="shared" si="1"/>
        <v>0.0046</v>
      </c>
    </row>
    <row r="132">
      <c r="A132" s="9">
        <f>IFERROR(__xludf.DUMMYFUNCTION("""COMPUTED_VALUE"""),42562.66666666667)</f>
        <v>42562.66667</v>
      </c>
      <c r="B132" s="6">
        <f>IFERROR(__xludf.DUMMYFUNCTION("""COMPUTED_VALUE"""),37.69)</f>
        <v>37.69</v>
      </c>
      <c r="C132" s="7">
        <f t="shared" si="1"/>
        <v>0.004</v>
      </c>
    </row>
    <row r="133">
      <c r="A133" s="9">
        <f>IFERROR(__xludf.DUMMYFUNCTION("""COMPUTED_VALUE"""),42563.66666666667)</f>
        <v>42563.66667</v>
      </c>
      <c r="B133" s="6">
        <f>IFERROR(__xludf.DUMMYFUNCTION("""COMPUTED_VALUE"""),37.41)</f>
        <v>37.41</v>
      </c>
      <c r="C133" s="7">
        <f t="shared" si="1"/>
        <v>-0.0028</v>
      </c>
    </row>
    <row r="134">
      <c r="A134" s="9">
        <f>IFERROR(__xludf.DUMMYFUNCTION("""COMPUTED_VALUE"""),42564.66666666667)</f>
        <v>42564.66667</v>
      </c>
      <c r="B134" s="6">
        <f>IFERROR(__xludf.DUMMYFUNCTION("""COMPUTED_VALUE"""),37.13)</f>
        <v>37.13</v>
      </c>
      <c r="C134" s="7">
        <f t="shared" si="1"/>
        <v>-0.0028</v>
      </c>
    </row>
    <row r="135">
      <c r="A135" s="9">
        <f>IFERROR(__xludf.DUMMYFUNCTION("""COMPUTED_VALUE"""),42565.66666666667)</f>
        <v>42565.66667</v>
      </c>
      <c r="B135" s="6">
        <f>IFERROR(__xludf.DUMMYFUNCTION("""COMPUTED_VALUE"""),37.06)</f>
        <v>37.06</v>
      </c>
      <c r="C135" s="7">
        <f t="shared" si="1"/>
        <v>-0.0007</v>
      </c>
    </row>
    <row r="136">
      <c r="A136" s="9">
        <f>IFERROR(__xludf.DUMMYFUNCTION("""COMPUTED_VALUE"""),42566.66666666667)</f>
        <v>42566.66667</v>
      </c>
      <c r="B136" s="6">
        <f>IFERROR(__xludf.DUMMYFUNCTION("""COMPUTED_VALUE"""),36.77)</f>
        <v>36.77</v>
      </c>
      <c r="C136" s="7">
        <f t="shared" si="1"/>
        <v>-0.0029</v>
      </c>
    </row>
    <row r="137">
      <c r="A137" s="9">
        <f>IFERROR(__xludf.DUMMYFUNCTION("""COMPUTED_VALUE"""),42569.66666666667)</f>
        <v>42569.66667</v>
      </c>
      <c r="B137" s="6">
        <f>IFERROR(__xludf.DUMMYFUNCTION("""COMPUTED_VALUE"""),36.8)</f>
        <v>36.8</v>
      </c>
      <c r="C137" s="7">
        <f t="shared" si="1"/>
        <v>0.0003</v>
      </c>
    </row>
    <row r="138">
      <c r="A138" s="9">
        <f>IFERROR(__xludf.DUMMYFUNCTION("""COMPUTED_VALUE"""),42570.66666666667)</f>
        <v>42570.66667</v>
      </c>
      <c r="B138" s="6">
        <f>IFERROR(__xludf.DUMMYFUNCTION("""COMPUTED_VALUE"""),37.0)</f>
        <v>37</v>
      </c>
      <c r="C138" s="7">
        <f t="shared" si="1"/>
        <v>0.002</v>
      </c>
    </row>
    <row r="139">
      <c r="A139" s="9">
        <f>IFERROR(__xludf.DUMMYFUNCTION("""COMPUTED_VALUE"""),42571.66666666667)</f>
        <v>42571.66667</v>
      </c>
      <c r="B139" s="6">
        <f>IFERROR(__xludf.DUMMYFUNCTION("""COMPUTED_VALUE"""),37.29)</f>
        <v>37.29</v>
      </c>
      <c r="C139" s="7">
        <f t="shared" si="1"/>
        <v>0.0029</v>
      </c>
    </row>
    <row r="140">
      <c r="A140" s="9">
        <f>IFERROR(__xludf.DUMMYFUNCTION("""COMPUTED_VALUE"""),42572.66666666667)</f>
        <v>42572.66667</v>
      </c>
      <c r="B140" s="6">
        <f>IFERROR(__xludf.DUMMYFUNCTION("""COMPUTED_VALUE"""),37.22)</f>
        <v>37.22</v>
      </c>
      <c r="C140" s="7">
        <f t="shared" si="1"/>
        <v>-0.0007</v>
      </c>
    </row>
    <row r="141">
      <c r="A141" s="9">
        <f>IFERROR(__xludf.DUMMYFUNCTION("""COMPUTED_VALUE"""),42573.66666666667)</f>
        <v>42573.66667</v>
      </c>
      <c r="B141" s="6">
        <f>IFERROR(__xludf.DUMMYFUNCTION("""COMPUTED_VALUE"""),37.24)</f>
        <v>37.24</v>
      </c>
      <c r="C141" s="7">
        <f t="shared" si="1"/>
        <v>0.0002</v>
      </c>
    </row>
    <row r="142">
      <c r="A142" s="9">
        <f>IFERROR(__xludf.DUMMYFUNCTION("""COMPUTED_VALUE"""),42576.66666666667)</f>
        <v>42576.66667</v>
      </c>
      <c r="B142" s="6">
        <f>IFERROR(__xludf.DUMMYFUNCTION("""COMPUTED_VALUE"""),36.98)</f>
        <v>36.98</v>
      </c>
      <c r="C142" s="7">
        <f t="shared" si="1"/>
        <v>-0.0026</v>
      </c>
    </row>
    <row r="143">
      <c r="A143" s="9">
        <f>IFERROR(__xludf.DUMMYFUNCTION("""COMPUTED_VALUE"""),42577.66666666667)</f>
        <v>42577.66667</v>
      </c>
      <c r="B143" s="6">
        <f>IFERROR(__xludf.DUMMYFUNCTION("""COMPUTED_VALUE"""),36.78)</f>
        <v>36.78</v>
      </c>
      <c r="C143" s="7">
        <f t="shared" si="1"/>
        <v>-0.002</v>
      </c>
    </row>
    <row r="144">
      <c r="A144" s="9">
        <f>IFERROR(__xludf.DUMMYFUNCTION("""COMPUTED_VALUE"""),42578.66666666667)</f>
        <v>42578.66667</v>
      </c>
      <c r="B144" s="6">
        <f>IFERROR(__xludf.DUMMYFUNCTION("""COMPUTED_VALUE"""),36.83)</f>
        <v>36.83</v>
      </c>
      <c r="C144" s="7">
        <f t="shared" si="1"/>
        <v>0.0005</v>
      </c>
    </row>
    <row r="145">
      <c r="A145" s="9">
        <f>IFERROR(__xludf.DUMMYFUNCTION("""COMPUTED_VALUE"""),42579.66666666667)</f>
        <v>42579.66667</v>
      </c>
      <c r="B145" s="6">
        <f>IFERROR(__xludf.DUMMYFUNCTION("""COMPUTED_VALUE"""),37.63)</f>
        <v>37.63</v>
      </c>
      <c r="C145" s="7">
        <f t="shared" si="1"/>
        <v>0.008</v>
      </c>
    </row>
    <row r="146">
      <c r="A146" s="9">
        <f>IFERROR(__xludf.DUMMYFUNCTION("""COMPUTED_VALUE"""),42580.66666666667)</f>
        <v>42580.66667</v>
      </c>
      <c r="B146" s="6">
        <f>IFERROR(__xludf.DUMMYFUNCTION("""COMPUTED_VALUE"""),37.94)</f>
        <v>37.94</v>
      </c>
      <c r="C146" s="7">
        <f t="shared" si="1"/>
        <v>0.0031</v>
      </c>
    </row>
    <row r="147">
      <c r="A147" s="9">
        <f>IFERROR(__xludf.DUMMYFUNCTION("""COMPUTED_VALUE"""),42583.66666666667)</f>
        <v>42583.66667</v>
      </c>
      <c r="B147" s="6">
        <f>IFERROR(__xludf.DUMMYFUNCTION("""COMPUTED_VALUE"""),38.39)</f>
        <v>38.39</v>
      </c>
      <c r="C147" s="7">
        <f t="shared" si="1"/>
        <v>0.0045</v>
      </c>
    </row>
    <row r="148">
      <c r="A148" s="9">
        <f>IFERROR(__xludf.DUMMYFUNCTION("""COMPUTED_VALUE"""),42584.66666666667)</f>
        <v>42584.66667</v>
      </c>
      <c r="B148" s="6">
        <f>IFERROR(__xludf.DUMMYFUNCTION("""COMPUTED_VALUE"""),38.03)</f>
        <v>38.03</v>
      </c>
      <c r="C148" s="7">
        <f t="shared" si="1"/>
        <v>-0.0036</v>
      </c>
    </row>
    <row r="149">
      <c r="A149" s="9">
        <f>IFERROR(__xludf.DUMMYFUNCTION("""COMPUTED_VALUE"""),42585.66666666667)</f>
        <v>42585.66667</v>
      </c>
      <c r="B149" s="6">
        <f>IFERROR(__xludf.DUMMYFUNCTION("""COMPUTED_VALUE"""),37.73)</f>
        <v>37.73</v>
      </c>
      <c r="C149" s="7">
        <f t="shared" si="1"/>
        <v>-0.003</v>
      </c>
    </row>
    <row r="150">
      <c r="A150" s="9">
        <f>IFERROR(__xludf.DUMMYFUNCTION("""COMPUTED_VALUE"""),42586.66666666667)</f>
        <v>42586.66667</v>
      </c>
      <c r="B150" s="6">
        <f>IFERROR(__xludf.DUMMYFUNCTION("""COMPUTED_VALUE"""),38.04)</f>
        <v>38.04</v>
      </c>
      <c r="C150" s="7">
        <f t="shared" si="1"/>
        <v>0.0031</v>
      </c>
    </row>
    <row r="151">
      <c r="A151" s="9">
        <f>IFERROR(__xludf.DUMMYFUNCTION("""COMPUTED_VALUE"""),42587.66666666667)</f>
        <v>42587.66667</v>
      </c>
      <c r="B151" s="6">
        <f>IFERROR(__xludf.DUMMYFUNCTION("""COMPUTED_VALUE"""),38.3)</f>
        <v>38.3</v>
      </c>
      <c r="C151" s="7">
        <f t="shared" si="1"/>
        <v>0.0026</v>
      </c>
    </row>
    <row r="152">
      <c r="A152" s="9">
        <f>IFERROR(__xludf.DUMMYFUNCTION("""COMPUTED_VALUE"""),42590.66666666667)</f>
        <v>42590.66667</v>
      </c>
      <c r="B152" s="6">
        <f>IFERROR(__xludf.DUMMYFUNCTION("""COMPUTED_VALUE"""),38.33)</f>
        <v>38.33</v>
      </c>
      <c r="C152" s="7">
        <f t="shared" si="1"/>
        <v>0.0003</v>
      </c>
    </row>
    <row r="153">
      <c r="A153" s="9">
        <f>IFERROR(__xludf.DUMMYFUNCTION("""COMPUTED_VALUE"""),42591.66666666667)</f>
        <v>42591.66667</v>
      </c>
      <c r="B153" s="6">
        <f>IFERROR(__xludf.DUMMYFUNCTION("""COMPUTED_VALUE"""),38.42)</f>
        <v>38.42</v>
      </c>
      <c r="C153" s="7">
        <f t="shared" si="1"/>
        <v>0.0009</v>
      </c>
    </row>
    <row r="154">
      <c r="A154" s="9">
        <f>IFERROR(__xludf.DUMMYFUNCTION("""COMPUTED_VALUE"""),42592.66666666667)</f>
        <v>42592.66667</v>
      </c>
      <c r="B154" s="6">
        <f>IFERROR(__xludf.DUMMYFUNCTION("""COMPUTED_VALUE"""),38.43)</f>
        <v>38.43</v>
      </c>
      <c r="C154" s="7">
        <f t="shared" si="1"/>
        <v>0.0001</v>
      </c>
    </row>
    <row r="155">
      <c r="A155" s="9">
        <f>IFERROR(__xludf.DUMMYFUNCTION("""COMPUTED_VALUE"""),42593.66666666667)</f>
        <v>42593.66667</v>
      </c>
      <c r="B155" s="6">
        <f>IFERROR(__xludf.DUMMYFUNCTION("""COMPUTED_VALUE"""),38.56)</f>
        <v>38.56</v>
      </c>
      <c r="C155" s="7">
        <f t="shared" si="1"/>
        <v>0.0013</v>
      </c>
    </row>
    <row r="156">
      <c r="A156" s="9">
        <f>IFERROR(__xludf.DUMMYFUNCTION("""COMPUTED_VALUE"""),42594.66666666667)</f>
        <v>42594.66667</v>
      </c>
      <c r="B156" s="6">
        <f>IFERROR(__xludf.DUMMYFUNCTION("""COMPUTED_VALUE"""),38.63)</f>
        <v>38.63</v>
      </c>
      <c r="C156" s="7">
        <f t="shared" si="1"/>
        <v>0.0007</v>
      </c>
    </row>
    <row r="157">
      <c r="A157" s="9">
        <f>IFERROR(__xludf.DUMMYFUNCTION("""COMPUTED_VALUE"""),42597.66666666667)</f>
        <v>42597.66667</v>
      </c>
      <c r="B157" s="6">
        <f>IFERROR(__xludf.DUMMYFUNCTION("""COMPUTED_VALUE"""),38.42)</f>
        <v>38.42</v>
      </c>
      <c r="C157" s="7">
        <f t="shared" si="1"/>
        <v>-0.0021</v>
      </c>
    </row>
    <row r="158">
      <c r="A158" s="9">
        <f>IFERROR(__xludf.DUMMYFUNCTION("""COMPUTED_VALUE"""),42598.66666666667)</f>
        <v>42598.66667</v>
      </c>
      <c r="B158" s="6">
        <f>IFERROR(__xludf.DUMMYFUNCTION("""COMPUTED_VALUE"""),38.2)</f>
        <v>38.2</v>
      </c>
      <c r="C158" s="7">
        <f t="shared" si="1"/>
        <v>-0.0022</v>
      </c>
    </row>
    <row r="159">
      <c r="A159" s="9">
        <f>IFERROR(__xludf.DUMMYFUNCTION("""COMPUTED_VALUE"""),42599.66666666667)</f>
        <v>42599.66667</v>
      </c>
      <c r="B159" s="6">
        <f>IFERROR(__xludf.DUMMYFUNCTION("""COMPUTED_VALUE"""),38.23)</f>
        <v>38.23</v>
      </c>
      <c r="C159" s="7">
        <f t="shared" si="1"/>
        <v>0.0003</v>
      </c>
    </row>
    <row r="160">
      <c r="A160" s="9">
        <f>IFERROR(__xludf.DUMMYFUNCTION("""COMPUTED_VALUE"""),42600.66666666667)</f>
        <v>42600.66667</v>
      </c>
      <c r="B160" s="6">
        <f>IFERROR(__xludf.DUMMYFUNCTION("""COMPUTED_VALUE"""),38.22)</f>
        <v>38.22</v>
      </c>
      <c r="C160" s="7">
        <f t="shared" si="1"/>
        <v>-0.0001</v>
      </c>
    </row>
    <row r="161">
      <c r="A161" s="9">
        <f>IFERROR(__xludf.DUMMYFUNCTION("""COMPUTED_VALUE"""),42601.66666666667)</f>
        <v>42601.66667</v>
      </c>
      <c r="B161" s="6">
        <f>IFERROR(__xludf.DUMMYFUNCTION("""COMPUTED_VALUE"""),37.87)</f>
        <v>37.87</v>
      </c>
      <c r="C161" s="7">
        <f t="shared" si="1"/>
        <v>-0.0035</v>
      </c>
    </row>
    <row r="162">
      <c r="A162" s="9">
        <f>IFERROR(__xludf.DUMMYFUNCTION("""COMPUTED_VALUE"""),42604.66666666667)</f>
        <v>42604.66667</v>
      </c>
      <c r="B162" s="6">
        <f>IFERROR(__xludf.DUMMYFUNCTION("""COMPUTED_VALUE"""),37.97)</f>
        <v>37.97</v>
      </c>
      <c r="C162" s="7">
        <f t="shared" si="1"/>
        <v>0.001</v>
      </c>
    </row>
    <row r="163">
      <c r="A163" s="9">
        <f>IFERROR(__xludf.DUMMYFUNCTION("""COMPUTED_VALUE"""),42605.66666666667)</f>
        <v>42605.66667</v>
      </c>
      <c r="B163" s="6">
        <f>IFERROR(__xludf.DUMMYFUNCTION("""COMPUTED_VALUE"""),38.12)</f>
        <v>38.12</v>
      </c>
      <c r="C163" s="7">
        <f t="shared" si="1"/>
        <v>0.0015</v>
      </c>
    </row>
    <row r="164">
      <c r="A164" s="9">
        <f>IFERROR(__xludf.DUMMYFUNCTION("""COMPUTED_VALUE"""),42606.66666666667)</f>
        <v>42606.66667</v>
      </c>
      <c r="B164" s="6">
        <f>IFERROR(__xludf.DUMMYFUNCTION("""COMPUTED_VALUE"""),37.86)</f>
        <v>37.86</v>
      </c>
      <c r="C164" s="7">
        <f t="shared" si="1"/>
        <v>-0.0026</v>
      </c>
    </row>
    <row r="165">
      <c r="A165" s="9">
        <f>IFERROR(__xludf.DUMMYFUNCTION("""COMPUTED_VALUE"""),42607.66666666667)</f>
        <v>42607.66667</v>
      </c>
      <c r="B165" s="6">
        <f>IFERROR(__xludf.DUMMYFUNCTION("""COMPUTED_VALUE"""),37.96)</f>
        <v>37.96</v>
      </c>
      <c r="C165" s="7">
        <f t="shared" si="1"/>
        <v>0.001</v>
      </c>
    </row>
    <row r="166">
      <c r="A166" s="9">
        <f>IFERROR(__xludf.DUMMYFUNCTION("""COMPUTED_VALUE"""),42608.66666666667)</f>
        <v>42608.66667</v>
      </c>
      <c r="B166" s="6">
        <f>IFERROR(__xludf.DUMMYFUNCTION("""COMPUTED_VALUE"""),38.45)</f>
        <v>38.45</v>
      </c>
      <c r="C166" s="7">
        <f t="shared" si="1"/>
        <v>0.0049</v>
      </c>
    </row>
    <row r="167">
      <c r="A167" s="9">
        <f>IFERROR(__xludf.DUMMYFUNCTION("""COMPUTED_VALUE"""),42611.66666666667)</f>
        <v>42611.66667</v>
      </c>
      <c r="B167" s="6">
        <f>IFERROR(__xludf.DUMMYFUNCTION("""COMPUTED_VALUE"""),38.56)</f>
        <v>38.56</v>
      </c>
      <c r="C167" s="7">
        <f t="shared" si="1"/>
        <v>0.0011</v>
      </c>
    </row>
    <row r="168">
      <c r="A168" s="9">
        <f>IFERROR(__xludf.DUMMYFUNCTION("""COMPUTED_VALUE"""),42612.66666666667)</f>
        <v>42612.66667</v>
      </c>
      <c r="B168" s="6">
        <f>IFERROR(__xludf.DUMMYFUNCTION("""COMPUTED_VALUE"""),38.38)</f>
        <v>38.38</v>
      </c>
      <c r="C168" s="7">
        <f t="shared" si="1"/>
        <v>-0.0018</v>
      </c>
    </row>
    <row r="169">
      <c r="A169" s="9">
        <f>IFERROR(__xludf.DUMMYFUNCTION("""COMPUTED_VALUE"""),42613.66666666667)</f>
        <v>42613.66667</v>
      </c>
      <c r="B169" s="6">
        <f>IFERROR(__xludf.DUMMYFUNCTION("""COMPUTED_VALUE"""),38.46)</f>
        <v>38.46</v>
      </c>
      <c r="C169" s="7">
        <f t="shared" si="1"/>
        <v>0.0008</v>
      </c>
    </row>
    <row r="170">
      <c r="A170" s="9">
        <f>IFERROR(__xludf.DUMMYFUNCTION("""COMPUTED_VALUE"""),42614.66666666667)</f>
        <v>42614.66667</v>
      </c>
      <c r="B170" s="6">
        <f>IFERROR(__xludf.DUMMYFUNCTION("""COMPUTED_VALUE"""),38.53)</f>
        <v>38.53</v>
      </c>
      <c r="C170" s="7">
        <f t="shared" si="1"/>
        <v>0.0007</v>
      </c>
    </row>
    <row r="171">
      <c r="A171" s="9">
        <f>IFERROR(__xludf.DUMMYFUNCTION("""COMPUTED_VALUE"""),42615.66666666667)</f>
        <v>42615.66667</v>
      </c>
      <c r="B171" s="6">
        <f>IFERROR(__xludf.DUMMYFUNCTION("""COMPUTED_VALUE"""),38.62)</f>
        <v>38.62</v>
      </c>
      <c r="C171" s="7">
        <f t="shared" si="1"/>
        <v>0.0009</v>
      </c>
    </row>
    <row r="172">
      <c r="A172" s="9">
        <f>IFERROR(__xludf.DUMMYFUNCTION("""COMPUTED_VALUE"""),42619.66666666667)</f>
        <v>42619.66667</v>
      </c>
      <c r="B172" s="6">
        <f>IFERROR(__xludf.DUMMYFUNCTION("""COMPUTED_VALUE"""),39.44)</f>
        <v>39.44</v>
      </c>
      <c r="C172" s="7">
        <f t="shared" si="1"/>
        <v>0.0082</v>
      </c>
    </row>
    <row r="173">
      <c r="A173" s="9">
        <f>IFERROR(__xludf.DUMMYFUNCTION("""COMPUTED_VALUE"""),42620.66666666667)</f>
        <v>42620.66667</v>
      </c>
      <c r="B173" s="6">
        <f>IFERROR(__xludf.DUMMYFUNCTION("""COMPUTED_VALUE"""),39.22)</f>
        <v>39.22</v>
      </c>
      <c r="C173" s="7">
        <f t="shared" si="1"/>
        <v>-0.0022</v>
      </c>
    </row>
    <row r="174">
      <c r="A174" s="9">
        <f>IFERROR(__xludf.DUMMYFUNCTION("""COMPUTED_VALUE"""),42621.66666666667)</f>
        <v>42621.66667</v>
      </c>
      <c r="B174" s="6">
        <f>IFERROR(__xludf.DUMMYFUNCTION("""COMPUTED_VALUE"""),39.2)</f>
        <v>39.2</v>
      </c>
      <c r="C174" s="7">
        <f t="shared" si="1"/>
        <v>-0.0002</v>
      </c>
    </row>
    <row r="175">
      <c r="A175" s="9">
        <f>IFERROR(__xludf.DUMMYFUNCTION("""COMPUTED_VALUE"""),42622.66666666667)</f>
        <v>42622.66667</v>
      </c>
      <c r="B175" s="6">
        <f>IFERROR(__xludf.DUMMYFUNCTION("""COMPUTED_VALUE"""),38.01)</f>
        <v>38.01</v>
      </c>
      <c r="C175" s="7">
        <f t="shared" si="1"/>
        <v>-0.0119</v>
      </c>
    </row>
    <row r="176">
      <c r="A176" s="9">
        <f>IFERROR(__xludf.DUMMYFUNCTION("""COMPUTED_VALUE"""),42625.66666666667)</f>
        <v>42625.66667</v>
      </c>
      <c r="B176" s="6">
        <f>IFERROR(__xludf.DUMMYFUNCTION("""COMPUTED_VALUE"""),38.57)</f>
        <v>38.57</v>
      </c>
      <c r="C176" s="7">
        <f t="shared" si="1"/>
        <v>0.0056</v>
      </c>
    </row>
    <row r="177">
      <c r="A177" s="9">
        <f>IFERROR(__xludf.DUMMYFUNCTION("""COMPUTED_VALUE"""),42626.66666666667)</f>
        <v>42626.66667</v>
      </c>
      <c r="B177" s="6">
        <f>IFERROR(__xludf.DUMMYFUNCTION("""COMPUTED_VALUE"""),38.05)</f>
        <v>38.05</v>
      </c>
      <c r="C177" s="7">
        <f t="shared" si="1"/>
        <v>-0.0052</v>
      </c>
    </row>
    <row r="178">
      <c r="A178" s="9">
        <f>IFERROR(__xludf.DUMMYFUNCTION("""COMPUTED_VALUE"""),42627.66666666667)</f>
        <v>42627.66667</v>
      </c>
      <c r="B178" s="6">
        <f>IFERROR(__xludf.DUMMYFUNCTION("""COMPUTED_VALUE"""),38.05)</f>
        <v>38.05</v>
      </c>
      <c r="C178" s="7">
        <f t="shared" si="1"/>
        <v>0</v>
      </c>
    </row>
    <row r="179">
      <c r="A179" s="9">
        <f>IFERROR(__xludf.DUMMYFUNCTION("""COMPUTED_VALUE"""),42628.66666666667)</f>
        <v>42628.66667</v>
      </c>
      <c r="B179" s="6">
        <f>IFERROR(__xludf.DUMMYFUNCTION("""COMPUTED_VALUE"""),38.48)</f>
        <v>38.48</v>
      </c>
      <c r="C179" s="7">
        <f t="shared" si="1"/>
        <v>0.0043</v>
      </c>
    </row>
    <row r="180">
      <c r="A180" s="9">
        <f>IFERROR(__xludf.DUMMYFUNCTION("""COMPUTED_VALUE"""),42629.66666666667)</f>
        <v>42629.66667</v>
      </c>
      <c r="B180" s="6">
        <f>IFERROR(__xludf.DUMMYFUNCTION("""COMPUTED_VALUE"""),38.93)</f>
        <v>38.93</v>
      </c>
      <c r="C180" s="7">
        <f t="shared" si="1"/>
        <v>0.0045</v>
      </c>
    </row>
    <row r="181">
      <c r="A181" s="9">
        <f>IFERROR(__xludf.DUMMYFUNCTION("""COMPUTED_VALUE"""),42632.66666666667)</f>
        <v>42632.66667</v>
      </c>
      <c r="B181" s="6">
        <f>IFERROR(__xludf.DUMMYFUNCTION("""COMPUTED_VALUE"""),38.76)</f>
        <v>38.76</v>
      </c>
      <c r="C181" s="7">
        <f t="shared" si="1"/>
        <v>-0.0017</v>
      </c>
    </row>
    <row r="182">
      <c r="A182" s="9">
        <f>IFERROR(__xludf.DUMMYFUNCTION("""COMPUTED_VALUE"""),42633.66666666667)</f>
        <v>42633.66667</v>
      </c>
      <c r="B182" s="6">
        <f>IFERROR(__xludf.DUMMYFUNCTION("""COMPUTED_VALUE"""),39.01)</f>
        <v>39.01</v>
      </c>
      <c r="C182" s="7">
        <f t="shared" si="1"/>
        <v>0.0025</v>
      </c>
    </row>
    <row r="183">
      <c r="A183" s="9">
        <f>IFERROR(__xludf.DUMMYFUNCTION("""COMPUTED_VALUE"""),42634.66666666667)</f>
        <v>42634.66667</v>
      </c>
      <c r="B183" s="6">
        <f>IFERROR(__xludf.DUMMYFUNCTION("""COMPUTED_VALUE"""),39.49)</f>
        <v>39.49</v>
      </c>
      <c r="C183" s="7">
        <f t="shared" si="1"/>
        <v>0.0048</v>
      </c>
    </row>
    <row r="184">
      <c r="A184" s="9">
        <f>IFERROR(__xludf.DUMMYFUNCTION("""COMPUTED_VALUE"""),42635.66666666667)</f>
        <v>42635.66667</v>
      </c>
      <c r="B184" s="6">
        <f>IFERROR(__xludf.DUMMYFUNCTION("""COMPUTED_VALUE"""),40.24)</f>
        <v>40.24</v>
      </c>
      <c r="C184" s="7">
        <f t="shared" si="1"/>
        <v>0.0075</v>
      </c>
    </row>
    <row r="185">
      <c r="A185" s="9">
        <f>IFERROR(__xludf.DUMMYFUNCTION("""COMPUTED_VALUE"""),42636.66666666667)</f>
        <v>42636.66667</v>
      </c>
      <c r="B185" s="6">
        <f>IFERROR(__xludf.DUMMYFUNCTION("""COMPUTED_VALUE"""),40.29)</f>
        <v>40.29</v>
      </c>
      <c r="C185" s="7">
        <f t="shared" si="1"/>
        <v>0.0005</v>
      </c>
    </row>
    <row r="186">
      <c r="A186" s="9">
        <f>IFERROR(__xludf.DUMMYFUNCTION("""COMPUTED_VALUE"""),42639.66666666667)</f>
        <v>42639.66667</v>
      </c>
      <c r="B186" s="6">
        <f>IFERROR(__xludf.DUMMYFUNCTION("""COMPUTED_VALUE"""),39.96)</f>
        <v>39.96</v>
      </c>
      <c r="C186" s="7">
        <f t="shared" si="1"/>
        <v>-0.0033</v>
      </c>
    </row>
    <row r="187">
      <c r="A187" s="9">
        <f>IFERROR(__xludf.DUMMYFUNCTION("""COMPUTED_VALUE"""),42640.66666666667)</f>
        <v>42640.66667</v>
      </c>
      <c r="B187" s="6">
        <f>IFERROR(__xludf.DUMMYFUNCTION("""COMPUTED_VALUE"""),40.81)</f>
        <v>40.81</v>
      </c>
      <c r="C187" s="7">
        <f t="shared" si="1"/>
        <v>0.0085</v>
      </c>
    </row>
    <row r="188">
      <c r="A188" s="9">
        <f>IFERROR(__xludf.DUMMYFUNCTION("""COMPUTED_VALUE"""),42641.66666666667)</f>
        <v>42641.66667</v>
      </c>
      <c r="B188" s="6">
        <f>IFERROR(__xludf.DUMMYFUNCTION("""COMPUTED_VALUE"""),41.44)</f>
        <v>41.44</v>
      </c>
      <c r="C188" s="7">
        <f t="shared" si="1"/>
        <v>0.0063</v>
      </c>
    </row>
    <row r="189">
      <c r="A189" s="9">
        <f>IFERROR(__xludf.DUMMYFUNCTION("""COMPUTED_VALUE"""),42642.66666666667)</f>
        <v>42642.66667</v>
      </c>
      <c r="B189" s="6">
        <f>IFERROR(__xludf.DUMMYFUNCTION("""COMPUTED_VALUE"""),41.45)</f>
        <v>41.45</v>
      </c>
      <c r="C189" s="7">
        <f t="shared" si="1"/>
        <v>0.0001</v>
      </c>
    </row>
    <row r="190">
      <c r="A190" s="9">
        <f>IFERROR(__xludf.DUMMYFUNCTION("""COMPUTED_VALUE"""),42643.66666666667)</f>
        <v>42643.66667</v>
      </c>
      <c r="B190" s="6">
        <f>IFERROR(__xludf.DUMMYFUNCTION("""COMPUTED_VALUE"""),41.87)</f>
        <v>41.87</v>
      </c>
      <c r="C190" s="7">
        <f t="shared" si="1"/>
        <v>0.0042</v>
      </c>
    </row>
    <row r="191">
      <c r="A191" s="9">
        <f>IFERROR(__xludf.DUMMYFUNCTION("""COMPUTED_VALUE"""),42646.66666666667)</f>
        <v>42646.66667</v>
      </c>
      <c r="B191" s="6">
        <f>IFERROR(__xludf.DUMMYFUNCTION("""COMPUTED_VALUE"""),41.84)</f>
        <v>41.84</v>
      </c>
      <c r="C191" s="7">
        <f t="shared" si="1"/>
        <v>-0.0003</v>
      </c>
    </row>
    <row r="192">
      <c r="A192" s="9">
        <f>IFERROR(__xludf.DUMMYFUNCTION("""COMPUTED_VALUE"""),42647.66666666667)</f>
        <v>42647.66667</v>
      </c>
      <c r="B192" s="6">
        <f>IFERROR(__xludf.DUMMYFUNCTION("""COMPUTED_VALUE"""),41.7)</f>
        <v>41.7</v>
      </c>
      <c r="C192" s="7">
        <f t="shared" si="1"/>
        <v>-0.0014</v>
      </c>
    </row>
    <row r="193">
      <c r="A193" s="9">
        <f>IFERROR(__xludf.DUMMYFUNCTION("""COMPUTED_VALUE"""),42648.66666666667)</f>
        <v>42648.66667</v>
      </c>
      <c r="B193" s="6">
        <f>IFERROR(__xludf.DUMMYFUNCTION("""COMPUTED_VALUE"""),42.22)</f>
        <v>42.22</v>
      </c>
      <c r="C193" s="7">
        <f t="shared" si="1"/>
        <v>0.0052</v>
      </c>
    </row>
    <row r="194">
      <c r="A194" s="9">
        <f>IFERROR(__xludf.DUMMYFUNCTION("""COMPUTED_VALUE"""),42649.66666666667)</f>
        <v>42649.66667</v>
      </c>
      <c r="B194" s="6">
        <f>IFERROR(__xludf.DUMMYFUNCTION("""COMPUTED_VALUE"""),42.08)</f>
        <v>42.08</v>
      </c>
      <c r="C194" s="7">
        <f t="shared" si="1"/>
        <v>-0.0014</v>
      </c>
    </row>
    <row r="195">
      <c r="A195" s="9">
        <f>IFERROR(__xludf.DUMMYFUNCTION("""COMPUTED_VALUE"""),42650.66666666667)</f>
        <v>42650.66667</v>
      </c>
      <c r="B195" s="6">
        <f>IFERROR(__xludf.DUMMYFUNCTION("""COMPUTED_VALUE"""),41.97)</f>
        <v>41.97</v>
      </c>
      <c r="C195" s="7">
        <f t="shared" si="1"/>
        <v>-0.0011</v>
      </c>
    </row>
    <row r="196">
      <c r="A196" s="9">
        <f>IFERROR(__xludf.DUMMYFUNCTION("""COMPUTED_VALUE"""),42653.66666666667)</f>
        <v>42653.66667</v>
      </c>
      <c r="B196" s="6">
        <f>IFERROR(__xludf.DUMMYFUNCTION("""COMPUTED_VALUE"""),42.09)</f>
        <v>42.09</v>
      </c>
      <c r="C196" s="7">
        <f t="shared" si="1"/>
        <v>0.0012</v>
      </c>
    </row>
    <row r="197">
      <c r="A197" s="9">
        <f>IFERROR(__xludf.DUMMYFUNCTION("""COMPUTED_VALUE"""),42654.66666666667)</f>
        <v>42654.66667</v>
      </c>
      <c r="B197" s="6">
        <f>IFERROR(__xludf.DUMMYFUNCTION("""COMPUTED_VALUE"""),41.55)</f>
        <v>41.55</v>
      </c>
      <c r="C197" s="7">
        <f t="shared" si="1"/>
        <v>-0.0054</v>
      </c>
    </row>
    <row r="198">
      <c r="A198" s="9">
        <f>IFERROR(__xludf.DUMMYFUNCTION("""COMPUTED_VALUE"""),42655.66666666667)</f>
        <v>42655.66667</v>
      </c>
      <c r="B198" s="6">
        <f>IFERROR(__xludf.DUMMYFUNCTION("""COMPUTED_VALUE"""),41.7)</f>
        <v>41.7</v>
      </c>
      <c r="C198" s="7">
        <f t="shared" si="1"/>
        <v>0.0015</v>
      </c>
    </row>
    <row r="199">
      <c r="A199" s="9">
        <f>IFERROR(__xludf.DUMMYFUNCTION("""COMPUTED_VALUE"""),42656.66666666667)</f>
        <v>42656.66667</v>
      </c>
      <c r="B199" s="6">
        <f>IFERROR(__xludf.DUMMYFUNCTION("""COMPUTED_VALUE"""),41.46)</f>
        <v>41.46</v>
      </c>
      <c r="C199" s="7">
        <f t="shared" si="1"/>
        <v>-0.0024</v>
      </c>
    </row>
    <row r="200">
      <c r="A200" s="9">
        <f>IFERROR(__xludf.DUMMYFUNCTION("""COMPUTED_VALUE"""),42657.66666666667)</f>
        <v>42657.66667</v>
      </c>
      <c r="B200" s="6">
        <f>IFERROR(__xludf.DUMMYFUNCTION("""COMPUTED_VALUE"""),41.15)</f>
        <v>41.15</v>
      </c>
      <c r="C200" s="7">
        <f t="shared" si="1"/>
        <v>-0.0031</v>
      </c>
    </row>
    <row r="201">
      <c r="A201" s="9">
        <f>IFERROR(__xludf.DUMMYFUNCTION("""COMPUTED_VALUE"""),42660.66666666667)</f>
        <v>42660.66667</v>
      </c>
      <c r="B201" s="6">
        <f>IFERROR(__xludf.DUMMYFUNCTION("""COMPUTED_VALUE"""),40.65)</f>
        <v>40.65</v>
      </c>
      <c r="C201" s="7">
        <f t="shared" si="1"/>
        <v>-0.005</v>
      </c>
    </row>
    <row r="202">
      <c r="A202" s="9">
        <f>IFERROR(__xludf.DUMMYFUNCTION("""COMPUTED_VALUE"""),42661.66666666667)</f>
        <v>42661.66667</v>
      </c>
      <c r="B202" s="6">
        <f>IFERROR(__xludf.DUMMYFUNCTION("""COMPUTED_VALUE"""),40.88)</f>
        <v>40.88</v>
      </c>
      <c r="C202" s="7">
        <f t="shared" si="1"/>
        <v>0.0023</v>
      </c>
    </row>
    <row r="203">
      <c r="A203" s="9">
        <f>IFERROR(__xludf.DUMMYFUNCTION("""COMPUTED_VALUE"""),42662.66666666667)</f>
        <v>42662.66667</v>
      </c>
      <c r="B203" s="6">
        <f>IFERROR(__xludf.DUMMYFUNCTION("""COMPUTED_VALUE"""),40.88)</f>
        <v>40.88</v>
      </c>
      <c r="C203" s="7">
        <f t="shared" si="1"/>
        <v>0</v>
      </c>
    </row>
    <row r="204">
      <c r="A204" s="9">
        <f>IFERROR(__xludf.DUMMYFUNCTION("""COMPUTED_VALUE"""),42663.66666666667)</f>
        <v>42663.66667</v>
      </c>
      <c r="B204" s="6">
        <f>IFERROR(__xludf.DUMMYFUNCTION("""COMPUTED_VALUE"""),40.52)</f>
        <v>40.52</v>
      </c>
      <c r="C204" s="7">
        <f t="shared" si="1"/>
        <v>-0.0036</v>
      </c>
    </row>
    <row r="205">
      <c r="A205" s="9">
        <f>IFERROR(__xludf.DUMMYFUNCTION("""COMPUTED_VALUE"""),42664.66666666667)</f>
        <v>42664.66667</v>
      </c>
      <c r="B205" s="6">
        <f>IFERROR(__xludf.DUMMYFUNCTION("""COMPUTED_VALUE"""),40.95)</f>
        <v>40.95</v>
      </c>
      <c r="C205" s="7">
        <f t="shared" si="1"/>
        <v>0.0043</v>
      </c>
    </row>
    <row r="206">
      <c r="A206" s="9">
        <f>IFERROR(__xludf.DUMMYFUNCTION("""COMPUTED_VALUE"""),42667.66666666667)</f>
        <v>42667.66667</v>
      </c>
      <c r="B206" s="6">
        <f>IFERROR(__xludf.DUMMYFUNCTION("""COMPUTED_VALUE"""),41.9)</f>
        <v>41.9</v>
      </c>
      <c r="C206" s="7">
        <f t="shared" si="1"/>
        <v>0.0095</v>
      </c>
    </row>
    <row r="207">
      <c r="A207" s="9">
        <f>IFERROR(__xludf.DUMMYFUNCTION("""COMPUTED_VALUE"""),42668.66666666667)</f>
        <v>42668.66667</v>
      </c>
      <c r="B207" s="6">
        <f>IFERROR(__xludf.DUMMYFUNCTION("""COMPUTED_VALUE"""),41.76)</f>
        <v>41.76</v>
      </c>
      <c r="C207" s="7">
        <f t="shared" si="1"/>
        <v>-0.0014</v>
      </c>
    </row>
    <row r="208">
      <c r="A208" s="9">
        <f>IFERROR(__xludf.DUMMYFUNCTION("""COMPUTED_VALUE"""),42669.66666666667)</f>
        <v>42669.66667</v>
      </c>
      <c r="B208" s="6">
        <f>IFERROR(__xludf.DUMMYFUNCTION("""COMPUTED_VALUE"""),41.13)</f>
        <v>41.13</v>
      </c>
      <c r="C208" s="7">
        <f t="shared" si="1"/>
        <v>-0.0063</v>
      </c>
    </row>
    <row r="209">
      <c r="A209" s="9">
        <f>IFERROR(__xludf.DUMMYFUNCTION("""COMPUTED_VALUE"""),42670.66666666667)</f>
        <v>42670.66667</v>
      </c>
      <c r="B209" s="6">
        <f>IFERROR(__xludf.DUMMYFUNCTION("""COMPUTED_VALUE"""),40.92)</f>
        <v>40.92</v>
      </c>
      <c r="C209" s="7">
        <f t="shared" si="1"/>
        <v>-0.0021</v>
      </c>
    </row>
    <row r="210">
      <c r="A210" s="9">
        <f>IFERROR(__xludf.DUMMYFUNCTION("""COMPUTED_VALUE"""),42671.66666666667)</f>
        <v>42671.66667</v>
      </c>
      <c r="B210" s="6">
        <f>IFERROR(__xludf.DUMMYFUNCTION("""COMPUTED_VALUE"""),38.82)</f>
        <v>38.82</v>
      </c>
      <c r="C210" s="7">
        <f t="shared" si="1"/>
        <v>-0.021</v>
      </c>
    </row>
    <row r="211">
      <c r="A211" s="9">
        <f>IFERROR(__xludf.DUMMYFUNCTION("""COMPUTED_VALUE"""),42674.66666666667)</f>
        <v>42674.66667</v>
      </c>
      <c r="B211" s="6">
        <f>IFERROR(__xludf.DUMMYFUNCTION("""COMPUTED_VALUE"""),39.49)</f>
        <v>39.49</v>
      </c>
      <c r="C211" s="7">
        <f t="shared" si="1"/>
        <v>0.0067</v>
      </c>
    </row>
    <row r="212">
      <c r="A212" s="9">
        <f>IFERROR(__xludf.DUMMYFUNCTION("""COMPUTED_VALUE"""),42675.66666666667)</f>
        <v>42675.66667</v>
      </c>
      <c r="B212" s="6">
        <f>IFERROR(__xludf.DUMMYFUNCTION("""COMPUTED_VALUE"""),39.27)</f>
        <v>39.27</v>
      </c>
      <c r="C212" s="7">
        <f t="shared" si="1"/>
        <v>-0.0022</v>
      </c>
    </row>
    <row r="213">
      <c r="A213" s="9">
        <f>IFERROR(__xludf.DUMMYFUNCTION("""COMPUTED_VALUE"""),42676.66666666667)</f>
        <v>42676.66667</v>
      </c>
      <c r="B213" s="6">
        <f>IFERROR(__xludf.DUMMYFUNCTION("""COMPUTED_VALUE"""),38.28)</f>
        <v>38.28</v>
      </c>
      <c r="C213" s="7">
        <f t="shared" si="1"/>
        <v>-0.0099</v>
      </c>
    </row>
    <row r="214">
      <c r="A214" s="9">
        <f>IFERROR(__xludf.DUMMYFUNCTION("""COMPUTED_VALUE"""),42677.66666666667)</f>
        <v>42677.66667</v>
      </c>
      <c r="B214" s="6">
        <f>IFERROR(__xludf.DUMMYFUNCTION("""COMPUTED_VALUE"""),38.35)</f>
        <v>38.35</v>
      </c>
      <c r="C214" s="7">
        <f t="shared" si="1"/>
        <v>0.0007</v>
      </c>
    </row>
    <row r="215">
      <c r="A215" s="9">
        <f>IFERROR(__xludf.DUMMYFUNCTION("""COMPUTED_VALUE"""),42678.66666666667)</f>
        <v>42678.66667</v>
      </c>
      <c r="B215" s="6">
        <f>IFERROR(__xludf.DUMMYFUNCTION("""COMPUTED_VALUE"""),37.75)</f>
        <v>37.75</v>
      </c>
      <c r="C215" s="7">
        <f t="shared" si="1"/>
        <v>-0.006</v>
      </c>
    </row>
    <row r="216">
      <c r="A216" s="9">
        <f>IFERROR(__xludf.DUMMYFUNCTION("""COMPUTED_VALUE"""),42681.66666666667)</f>
        <v>42681.66667</v>
      </c>
      <c r="B216" s="6">
        <f>IFERROR(__xludf.DUMMYFUNCTION("""COMPUTED_VALUE"""),39.25)</f>
        <v>39.25</v>
      </c>
      <c r="C216" s="7">
        <f t="shared" si="1"/>
        <v>0.015</v>
      </c>
    </row>
    <row r="217">
      <c r="A217" s="9">
        <f>IFERROR(__xludf.DUMMYFUNCTION("""COMPUTED_VALUE"""),42682.66666666667)</f>
        <v>42682.66667</v>
      </c>
      <c r="B217" s="6">
        <f>IFERROR(__xludf.DUMMYFUNCTION("""COMPUTED_VALUE"""),39.39)</f>
        <v>39.39</v>
      </c>
      <c r="C217" s="7">
        <f t="shared" si="1"/>
        <v>0.0014</v>
      </c>
    </row>
    <row r="218">
      <c r="A218" s="9">
        <f>IFERROR(__xludf.DUMMYFUNCTION("""COMPUTED_VALUE"""),42683.66666666667)</f>
        <v>42683.66667</v>
      </c>
      <c r="B218" s="6">
        <f>IFERROR(__xludf.DUMMYFUNCTION("""COMPUTED_VALUE"""),38.59)</f>
        <v>38.59</v>
      </c>
      <c r="C218" s="7">
        <f t="shared" si="1"/>
        <v>-0.008</v>
      </c>
    </row>
    <row r="219">
      <c r="A219" s="9">
        <f>IFERROR(__xludf.DUMMYFUNCTION("""COMPUTED_VALUE"""),42684.66666666667)</f>
        <v>42684.66667</v>
      </c>
      <c r="B219" s="6">
        <f>IFERROR(__xludf.DUMMYFUNCTION("""COMPUTED_VALUE"""),37.12)</f>
        <v>37.12</v>
      </c>
      <c r="C219" s="7">
        <f t="shared" si="1"/>
        <v>-0.0147</v>
      </c>
    </row>
    <row r="220">
      <c r="A220" s="9">
        <f>IFERROR(__xludf.DUMMYFUNCTION("""COMPUTED_VALUE"""),42685.66666666667)</f>
        <v>42685.66667</v>
      </c>
      <c r="B220" s="6">
        <f>IFERROR(__xludf.DUMMYFUNCTION("""COMPUTED_VALUE"""),36.95)</f>
        <v>36.95</v>
      </c>
      <c r="C220" s="7">
        <f t="shared" si="1"/>
        <v>-0.0017</v>
      </c>
    </row>
    <row r="221">
      <c r="A221" s="9">
        <f>IFERROR(__xludf.DUMMYFUNCTION("""COMPUTED_VALUE"""),42688.66666666667)</f>
        <v>42688.66667</v>
      </c>
      <c r="B221" s="6">
        <f>IFERROR(__xludf.DUMMYFUNCTION("""COMPUTED_VALUE"""),35.95)</f>
        <v>35.95</v>
      </c>
      <c r="C221" s="7">
        <f t="shared" si="1"/>
        <v>-0.01</v>
      </c>
    </row>
    <row r="222">
      <c r="A222" s="9">
        <f>IFERROR(__xludf.DUMMYFUNCTION("""COMPUTED_VALUE"""),42689.66666666667)</f>
        <v>42689.66667</v>
      </c>
      <c r="B222" s="6">
        <f>IFERROR(__xludf.DUMMYFUNCTION("""COMPUTED_VALUE"""),37.16)</f>
        <v>37.16</v>
      </c>
      <c r="C222" s="7">
        <f t="shared" si="1"/>
        <v>0.0121</v>
      </c>
    </row>
    <row r="223">
      <c r="A223" s="9">
        <f>IFERROR(__xludf.DUMMYFUNCTION("""COMPUTED_VALUE"""),42690.66666666667)</f>
        <v>42690.66667</v>
      </c>
      <c r="B223" s="6">
        <f>IFERROR(__xludf.DUMMYFUNCTION("""COMPUTED_VALUE"""),37.32)</f>
        <v>37.32</v>
      </c>
      <c r="C223" s="7">
        <f t="shared" si="1"/>
        <v>0.0016</v>
      </c>
    </row>
    <row r="224">
      <c r="A224" s="9">
        <f>IFERROR(__xludf.DUMMYFUNCTION("""COMPUTED_VALUE"""),42691.66666666667)</f>
        <v>42691.66667</v>
      </c>
      <c r="B224" s="6">
        <f>IFERROR(__xludf.DUMMYFUNCTION("""COMPUTED_VALUE"""),37.82)</f>
        <v>37.82</v>
      </c>
      <c r="C224" s="7">
        <f t="shared" si="1"/>
        <v>0.005</v>
      </c>
    </row>
    <row r="225">
      <c r="A225" s="9">
        <f>IFERROR(__xludf.DUMMYFUNCTION("""COMPUTED_VALUE"""),42692.66666666667)</f>
        <v>42692.66667</v>
      </c>
      <c r="B225" s="6">
        <f>IFERROR(__xludf.DUMMYFUNCTION("""COMPUTED_VALUE"""),38.01)</f>
        <v>38.01</v>
      </c>
      <c r="C225" s="7">
        <f t="shared" si="1"/>
        <v>0.0019</v>
      </c>
    </row>
    <row r="226">
      <c r="A226" s="9">
        <f>IFERROR(__xludf.DUMMYFUNCTION("""COMPUTED_VALUE"""),42695.66666666667)</f>
        <v>42695.66667</v>
      </c>
      <c r="B226" s="6">
        <f>IFERROR(__xludf.DUMMYFUNCTION("""COMPUTED_VALUE"""),39.0)</f>
        <v>39</v>
      </c>
      <c r="C226" s="7">
        <f t="shared" si="1"/>
        <v>0.0099</v>
      </c>
    </row>
    <row r="227">
      <c r="A227" s="9">
        <f>IFERROR(__xludf.DUMMYFUNCTION("""COMPUTED_VALUE"""),42696.66666666667)</f>
        <v>42696.66667</v>
      </c>
      <c r="B227" s="6">
        <f>IFERROR(__xludf.DUMMYFUNCTION("""COMPUTED_VALUE"""),39.27)</f>
        <v>39.27</v>
      </c>
      <c r="C227" s="7">
        <f t="shared" si="1"/>
        <v>0.0027</v>
      </c>
    </row>
    <row r="228">
      <c r="A228" s="9">
        <f>IFERROR(__xludf.DUMMYFUNCTION("""COMPUTED_VALUE"""),42697.66666666667)</f>
        <v>42697.66667</v>
      </c>
      <c r="B228" s="6">
        <f>IFERROR(__xludf.DUMMYFUNCTION("""COMPUTED_VALUE"""),39.01)</f>
        <v>39.01</v>
      </c>
      <c r="C228" s="7">
        <f t="shared" si="1"/>
        <v>-0.0026</v>
      </c>
    </row>
    <row r="229">
      <c r="A229" s="9">
        <f>IFERROR(__xludf.DUMMYFUNCTION("""COMPUTED_VALUE"""),42699.66666666667)</f>
        <v>42699.66667</v>
      </c>
      <c r="B229" s="6">
        <f>IFERROR(__xludf.DUMMYFUNCTION("""COMPUTED_VALUE"""),39.02)</f>
        <v>39.02</v>
      </c>
      <c r="C229" s="7">
        <f t="shared" si="1"/>
        <v>0.0001</v>
      </c>
    </row>
    <row r="230">
      <c r="A230" s="9">
        <f>IFERROR(__xludf.DUMMYFUNCTION("""COMPUTED_VALUE"""),42702.66666666667)</f>
        <v>42702.66667</v>
      </c>
      <c r="B230" s="6">
        <f>IFERROR(__xludf.DUMMYFUNCTION("""COMPUTED_VALUE"""),38.34)</f>
        <v>38.34</v>
      </c>
      <c r="C230" s="7">
        <f t="shared" si="1"/>
        <v>-0.0068</v>
      </c>
    </row>
    <row r="231">
      <c r="A231" s="9">
        <f>IFERROR(__xludf.DUMMYFUNCTION("""COMPUTED_VALUE"""),42703.66666666667)</f>
        <v>42703.66667</v>
      </c>
      <c r="B231" s="6">
        <f>IFERROR(__xludf.DUMMYFUNCTION("""COMPUTED_VALUE"""),38.13)</f>
        <v>38.13</v>
      </c>
      <c r="C231" s="7">
        <f t="shared" si="1"/>
        <v>-0.0021</v>
      </c>
    </row>
    <row r="232">
      <c r="A232" s="9">
        <f>IFERROR(__xludf.DUMMYFUNCTION("""COMPUTED_VALUE"""),42704.66666666667)</f>
        <v>42704.66667</v>
      </c>
      <c r="B232" s="6">
        <f>IFERROR(__xludf.DUMMYFUNCTION("""COMPUTED_VALUE"""),37.53)</f>
        <v>37.53</v>
      </c>
      <c r="C232" s="7">
        <f t="shared" si="1"/>
        <v>-0.006</v>
      </c>
    </row>
    <row r="233">
      <c r="A233" s="9">
        <f>IFERROR(__xludf.DUMMYFUNCTION("""COMPUTED_VALUE"""),42705.66666666667)</f>
        <v>42705.66667</v>
      </c>
      <c r="B233" s="6">
        <f>IFERROR(__xludf.DUMMYFUNCTION("""COMPUTED_VALUE"""),37.18)</f>
        <v>37.18</v>
      </c>
      <c r="C233" s="7">
        <f t="shared" si="1"/>
        <v>-0.0035</v>
      </c>
    </row>
    <row r="234">
      <c r="A234" s="9">
        <f>IFERROR(__xludf.DUMMYFUNCTION("""COMPUTED_VALUE"""),42706.66666666667)</f>
        <v>42706.66667</v>
      </c>
      <c r="B234" s="6">
        <f>IFERROR(__xludf.DUMMYFUNCTION("""COMPUTED_VALUE"""),37.02)</f>
        <v>37.02</v>
      </c>
      <c r="C234" s="7">
        <f t="shared" si="1"/>
        <v>-0.0016</v>
      </c>
    </row>
    <row r="235">
      <c r="A235" s="9">
        <f>IFERROR(__xludf.DUMMYFUNCTION("""COMPUTED_VALUE"""),42709.66666666667)</f>
        <v>42709.66667</v>
      </c>
      <c r="B235" s="6">
        <f>IFERROR(__xludf.DUMMYFUNCTION("""COMPUTED_VALUE"""),37.97)</f>
        <v>37.97</v>
      </c>
      <c r="C235" s="7">
        <f t="shared" si="1"/>
        <v>0.0095</v>
      </c>
    </row>
    <row r="236">
      <c r="A236" s="9">
        <f>IFERROR(__xludf.DUMMYFUNCTION("""COMPUTED_VALUE"""),42710.66666666667)</f>
        <v>42710.66667</v>
      </c>
      <c r="B236" s="6">
        <f>IFERROR(__xludf.DUMMYFUNCTION("""COMPUTED_VALUE"""),38.24)</f>
        <v>38.24</v>
      </c>
      <c r="C236" s="7">
        <f t="shared" si="1"/>
        <v>0.0027</v>
      </c>
    </row>
    <row r="237">
      <c r="A237" s="9">
        <f>IFERROR(__xludf.DUMMYFUNCTION("""COMPUTED_VALUE"""),42711.66666666667)</f>
        <v>42711.66667</v>
      </c>
      <c r="B237" s="6">
        <f>IFERROR(__xludf.DUMMYFUNCTION("""COMPUTED_VALUE"""),38.52)</f>
        <v>38.52</v>
      </c>
      <c r="C237" s="7">
        <f t="shared" si="1"/>
        <v>0.0028</v>
      </c>
    </row>
    <row r="238">
      <c r="A238" s="9">
        <f>IFERROR(__xludf.DUMMYFUNCTION("""COMPUTED_VALUE"""),42712.66666666667)</f>
        <v>42712.66667</v>
      </c>
      <c r="B238" s="6">
        <f>IFERROR(__xludf.DUMMYFUNCTION("""COMPUTED_VALUE"""),38.37)</f>
        <v>38.37</v>
      </c>
      <c r="C238" s="7">
        <f t="shared" si="1"/>
        <v>-0.0015</v>
      </c>
    </row>
    <row r="239">
      <c r="A239" s="9">
        <f>IFERROR(__xludf.DUMMYFUNCTION("""COMPUTED_VALUE"""),42713.66666666667)</f>
        <v>42713.66667</v>
      </c>
      <c r="B239" s="6">
        <f>IFERROR(__xludf.DUMMYFUNCTION("""COMPUTED_VALUE"""),38.43)</f>
        <v>38.43</v>
      </c>
      <c r="C239" s="7">
        <f t="shared" si="1"/>
        <v>0.0006</v>
      </c>
    </row>
    <row r="240">
      <c r="A240" s="9">
        <f>IFERROR(__xludf.DUMMYFUNCTION("""COMPUTED_VALUE"""),42716.66666666667)</f>
        <v>42716.66667</v>
      </c>
      <c r="B240" s="6">
        <f>IFERROR(__xludf.DUMMYFUNCTION("""COMPUTED_VALUE"""),38.01)</f>
        <v>38.01</v>
      </c>
      <c r="C240" s="7">
        <f t="shared" si="1"/>
        <v>-0.0042</v>
      </c>
    </row>
    <row r="241">
      <c r="A241" s="9">
        <f>IFERROR(__xludf.DUMMYFUNCTION("""COMPUTED_VALUE"""),42717.66666666667)</f>
        <v>42717.66667</v>
      </c>
      <c r="B241" s="6">
        <f>IFERROR(__xludf.DUMMYFUNCTION("""COMPUTED_VALUE"""),38.72)</f>
        <v>38.72</v>
      </c>
      <c r="C241" s="7">
        <f t="shared" si="1"/>
        <v>0.0071</v>
      </c>
    </row>
    <row r="242">
      <c r="A242" s="9">
        <f>IFERROR(__xludf.DUMMYFUNCTION("""COMPUTED_VALUE"""),42718.66666666667)</f>
        <v>42718.66667</v>
      </c>
      <c r="B242" s="6">
        <f>IFERROR(__xludf.DUMMYFUNCTION("""COMPUTED_VALUE"""),38.44)</f>
        <v>38.44</v>
      </c>
      <c r="C242" s="7">
        <f t="shared" si="1"/>
        <v>-0.0028</v>
      </c>
    </row>
    <row r="243">
      <c r="A243" s="9">
        <f>IFERROR(__xludf.DUMMYFUNCTION("""COMPUTED_VALUE"""),42719.66666666667)</f>
        <v>42719.66667</v>
      </c>
      <c r="B243" s="6">
        <f>IFERROR(__xludf.DUMMYFUNCTION("""COMPUTED_VALUE"""),38.05)</f>
        <v>38.05</v>
      </c>
      <c r="C243" s="7">
        <f t="shared" si="1"/>
        <v>-0.0039</v>
      </c>
    </row>
    <row r="244">
      <c r="A244" s="9">
        <f>IFERROR(__xludf.DUMMYFUNCTION("""COMPUTED_VALUE"""),42720.66666666667)</f>
        <v>42720.66667</v>
      </c>
      <c r="B244" s="6">
        <f>IFERROR(__xludf.DUMMYFUNCTION("""COMPUTED_VALUE"""),37.89)</f>
        <v>37.89</v>
      </c>
      <c r="C244" s="7">
        <f t="shared" si="1"/>
        <v>-0.0016</v>
      </c>
    </row>
    <row r="245">
      <c r="A245" s="9">
        <f>IFERROR(__xludf.DUMMYFUNCTION("""COMPUTED_VALUE"""),42723.66666666667)</f>
        <v>42723.66667</v>
      </c>
      <c r="B245" s="6">
        <f>IFERROR(__xludf.DUMMYFUNCTION("""COMPUTED_VALUE"""),38.3)</f>
        <v>38.3</v>
      </c>
      <c r="C245" s="7">
        <f t="shared" si="1"/>
        <v>0.0041</v>
      </c>
    </row>
    <row r="246">
      <c r="A246" s="9">
        <f>IFERROR(__xludf.DUMMYFUNCTION("""COMPUTED_VALUE"""),42724.66666666667)</f>
        <v>42724.66667</v>
      </c>
      <c r="B246" s="6">
        <f>IFERROR(__xludf.DUMMYFUNCTION("""COMPUTED_VALUE"""),38.56)</f>
        <v>38.56</v>
      </c>
      <c r="C246" s="7">
        <f t="shared" si="1"/>
        <v>0.0026</v>
      </c>
    </row>
    <row r="247">
      <c r="A247" s="9">
        <f>IFERROR(__xludf.DUMMYFUNCTION("""COMPUTED_VALUE"""),42725.66666666667)</f>
        <v>42725.66667</v>
      </c>
      <c r="B247" s="6">
        <f>IFERROR(__xludf.DUMMYFUNCTION("""COMPUTED_VALUE"""),38.53)</f>
        <v>38.53</v>
      </c>
      <c r="C247" s="7">
        <f t="shared" si="1"/>
        <v>-0.0003</v>
      </c>
    </row>
    <row r="248">
      <c r="A248" s="9">
        <f>IFERROR(__xludf.DUMMYFUNCTION("""COMPUTED_VALUE"""),42726.66666666667)</f>
        <v>42726.66667</v>
      </c>
      <c r="B248" s="6">
        <f>IFERROR(__xludf.DUMMYFUNCTION("""COMPUTED_VALUE"""),38.32)</f>
        <v>38.32</v>
      </c>
      <c r="C248" s="7">
        <f t="shared" si="1"/>
        <v>-0.0021</v>
      </c>
    </row>
    <row r="249">
      <c r="A249" s="9">
        <f>IFERROR(__xludf.DUMMYFUNCTION("""COMPUTED_VALUE"""),42727.66666666667)</f>
        <v>42727.66667</v>
      </c>
      <c r="B249" s="6">
        <f>IFERROR(__xludf.DUMMYFUNCTION("""COMPUTED_VALUE"""),38.03)</f>
        <v>38.03</v>
      </c>
      <c r="C249" s="7">
        <f t="shared" si="1"/>
        <v>-0.0029</v>
      </c>
    </row>
    <row r="250">
      <c r="A250" s="9">
        <f>IFERROR(__xludf.DUMMYFUNCTION("""COMPUTED_VALUE"""),42731.66666666667)</f>
        <v>42731.66667</v>
      </c>
      <c r="B250" s="6">
        <f>IFERROR(__xludf.DUMMYFUNCTION("""COMPUTED_VALUE"""),38.57)</f>
        <v>38.57</v>
      </c>
      <c r="C250" s="7">
        <f t="shared" si="1"/>
        <v>0.0054</v>
      </c>
    </row>
    <row r="251">
      <c r="A251" s="9">
        <f>IFERROR(__xludf.DUMMYFUNCTION("""COMPUTED_VALUE"""),42732.66666666667)</f>
        <v>42732.66667</v>
      </c>
      <c r="B251" s="6">
        <f>IFERROR(__xludf.DUMMYFUNCTION("""COMPUTED_VALUE"""),38.61)</f>
        <v>38.61</v>
      </c>
      <c r="C251" s="7">
        <f t="shared" si="1"/>
        <v>0.0004</v>
      </c>
    </row>
    <row r="252">
      <c r="A252" s="9">
        <f>IFERROR(__xludf.DUMMYFUNCTION("""COMPUTED_VALUE"""),42733.66666666667)</f>
        <v>42733.66667</v>
      </c>
      <c r="B252" s="6">
        <f>IFERROR(__xludf.DUMMYFUNCTION("""COMPUTED_VALUE"""),38.26)</f>
        <v>38.26</v>
      </c>
      <c r="C252" s="7">
        <f t="shared" si="1"/>
        <v>-0.0035</v>
      </c>
    </row>
    <row r="253">
      <c r="A253" s="9">
        <f>IFERROR(__xludf.DUMMYFUNCTION("""COMPUTED_VALUE"""),42734.66666666667)</f>
        <v>42734.66667</v>
      </c>
      <c r="B253" s="6">
        <f>IFERROR(__xludf.DUMMYFUNCTION("""COMPUTED_VALUE"""),37.49)</f>
        <v>37.49</v>
      </c>
      <c r="C253" s="7">
        <f t="shared" si="1"/>
        <v>-0.0077</v>
      </c>
    </row>
    <row r="254">
      <c r="C254" s="7"/>
    </row>
    <row r="255">
      <c r="C255" s="7"/>
    </row>
    <row r="256">
      <c r="C256" s="7"/>
    </row>
    <row r="257">
      <c r="C257" s="7"/>
    </row>
    <row r="258">
      <c r="C258" s="7"/>
    </row>
    <row r="259">
      <c r="C259" s="7"/>
    </row>
    <row r="260">
      <c r="C260" s="7"/>
    </row>
    <row r="261">
      <c r="C261" s="7"/>
    </row>
    <row r="262">
      <c r="C262" s="7"/>
    </row>
    <row r="263">
      <c r="C263" s="7"/>
    </row>
    <row r="264">
      <c r="C264" s="7"/>
    </row>
    <row r="265">
      <c r="C265" s="7"/>
    </row>
    <row r="266">
      <c r="C266" s="7"/>
    </row>
    <row r="267">
      <c r="C267" s="7"/>
    </row>
    <row r="268">
      <c r="C268" s="7"/>
    </row>
    <row r="269">
      <c r="C269" s="7"/>
    </row>
    <row r="270">
      <c r="C270" s="7"/>
    </row>
    <row r="271">
      <c r="C271" s="7"/>
    </row>
    <row r="272">
      <c r="C272" s="7"/>
    </row>
    <row r="273">
      <c r="C273" s="7"/>
    </row>
    <row r="274">
      <c r="C274" s="7"/>
    </row>
    <row r="275">
      <c r="C275" s="7"/>
    </row>
    <row r="276">
      <c r="C276" s="7"/>
    </row>
    <row r="277">
      <c r="C277" s="7"/>
    </row>
    <row r="278">
      <c r="C278" s="7"/>
    </row>
    <row r="279">
      <c r="C279" s="7"/>
    </row>
    <row r="280">
      <c r="C280" s="7"/>
    </row>
    <row r="281">
      <c r="C281" s="7"/>
    </row>
    <row r="282">
      <c r="C282" s="7"/>
    </row>
    <row r="283">
      <c r="C283" s="7"/>
    </row>
    <row r="284">
      <c r="C284" s="7"/>
    </row>
    <row r="285">
      <c r="C285" s="7"/>
    </row>
    <row r="286">
      <c r="C286" s="7"/>
    </row>
    <row r="287">
      <c r="C287" s="7"/>
    </row>
    <row r="288">
      <c r="C288" s="7"/>
    </row>
    <row r="289">
      <c r="C289" s="7"/>
    </row>
    <row r="290">
      <c r="C290" s="7"/>
    </row>
    <row r="291">
      <c r="C291" s="7"/>
    </row>
    <row r="292">
      <c r="C292" s="7"/>
    </row>
    <row r="293">
      <c r="C293" s="7"/>
    </row>
    <row r="294">
      <c r="C294" s="7"/>
    </row>
    <row r="295">
      <c r="C295" s="7"/>
    </row>
    <row r="296">
      <c r="C296" s="7"/>
    </row>
    <row r="297">
      <c r="C297" s="7"/>
    </row>
    <row r="298">
      <c r="C298" s="7"/>
    </row>
    <row r="299">
      <c r="C299" s="7"/>
    </row>
    <row r="300">
      <c r="C300" s="7"/>
    </row>
    <row r="301">
      <c r="C301" s="7"/>
    </row>
    <row r="302">
      <c r="C302" s="7"/>
    </row>
    <row r="303">
      <c r="C303" s="7"/>
    </row>
    <row r="304">
      <c r="C304" s="7"/>
    </row>
    <row r="305">
      <c r="C305" s="7"/>
    </row>
    <row r="306">
      <c r="C306" s="7"/>
    </row>
    <row r="307">
      <c r="C307" s="7"/>
    </row>
    <row r="308">
      <c r="C308" s="7"/>
    </row>
    <row r="309">
      <c r="C309" s="7"/>
    </row>
    <row r="310">
      <c r="C310" s="7"/>
    </row>
    <row r="311">
      <c r="C311" s="7"/>
    </row>
    <row r="312">
      <c r="C312" s="7"/>
    </row>
    <row r="313">
      <c r="C313" s="7"/>
    </row>
    <row r="314">
      <c r="C314" s="7"/>
    </row>
    <row r="315">
      <c r="C315" s="7"/>
    </row>
    <row r="316">
      <c r="C316" s="7"/>
    </row>
    <row r="317">
      <c r="C317" s="7"/>
    </row>
    <row r="318">
      <c r="C318" s="7"/>
    </row>
    <row r="319">
      <c r="C319" s="7"/>
    </row>
    <row r="320">
      <c r="C320" s="7"/>
    </row>
    <row r="321">
      <c r="C321" s="7"/>
    </row>
    <row r="322">
      <c r="C322" s="7"/>
    </row>
    <row r="323">
      <c r="C323" s="7"/>
    </row>
    <row r="324">
      <c r="C324" s="7"/>
    </row>
    <row r="325">
      <c r="C325" s="7"/>
    </row>
    <row r="326">
      <c r="C326" s="7"/>
    </row>
    <row r="327">
      <c r="C327" s="7"/>
    </row>
    <row r="328">
      <c r="C328" s="7"/>
    </row>
    <row r="329">
      <c r="C329" s="7"/>
    </row>
    <row r="330">
      <c r="C330" s="7"/>
    </row>
    <row r="331">
      <c r="C331" s="7"/>
    </row>
    <row r="332">
      <c r="C332" s="7"/>
    </row>
    <row r="333">
      <c r="C333" s="7"/>
    </row>
    <row r="334">
      <c r="C334" s="7"/>
    </row>
    <row r="335">
      <c r="C335" s="7"/>
    </row>
    <row r="336">
      <c r="C336" s="7"/>
    </row>
    <row r="337">
      <c r="C337" s="7"/>
    </row>
    <row r="338">
      <c r="C338" s="7"/>
    </row>
    <row r="339">
      <c r="C339" s="7"/>
    </row>
    <row r="340">
      <c r="C340" s="7"/>
    </row>
    <row r="341">
      <c r="C341" s="7"/>
    </row>
    <row r="342">
      <c r="C342" s="7"/>
    </row>
    <row r="343">
      <c r="C343" s="7"/>
    </row>
    <row r="344">
      <c r="C344" s="7"/>
    </row>
    <row r="345">
      <c r="C345" s="7"/>
    </row>
    <row r="346">
      <c r="C346" s="7"/>
    </row>
    <row r="347">
      <c r="C347" s="7"/>
    </row>
    <row r="348">
      <c r="C348" s="7"/>
    </row>
    <row r="349">
      <c r="C349" s="7"/>
    </row>
    <row r="350">
      <c r="C350" s="7"/>
    </row>
    <row r="351">
      <c r="C351" s="7"/>
    </row>
    <row r="352">
      <c r="C352" s="7"/>
    </row>
    <row r="353">
      <c r="C353" s="7"/>
    </row>
    <row r="354">
      <c r="C354" s="7"/>
    </row>
    <row r="355">
      <c r="C355" s="7"/>
    </row>
    <row r="356">
      <c r="C356" s="7"/>
    </row>
    <row r="357">
      <c r="C357" s="7"/>
    </row>
    <row r="358">
      <c r="C358" s="7"/>
    </row>
    <row r="359">
      <c r="C359" s="7"/>
    </row>
    <row r="360">
      <c r="C360" s="7"/>
    </row>
    <row r="361">
      <c r="C361" s="7"/>
    </row>
    <row r="362">
      <c r="C362" s="7"/>
    </row>
    <row r="363">
      <c r="C363" s="7"/>
    </row>
    <row r="364">
      <c r="C364" s="7"/>
    </row>
    <row r="365">
      <c r="C365" s="7"/>
    </row>
    <row r="366">
      <c r="C366" s="7"/>
    </row>
    <row r="367">
      <c r="C367" s="7"/>
    </row>
    <row r="368">
      <c r="C368" s="7"/>
    </row>
    <row r="369">
      <c r="C369" s="7"/>
    </row>
    <row r="370">
      <c r="C370" s="7"/>
    </row>
    <row r="371">
      <c r="C371" s="7"/>
    </row>
    <row r="372">
      <c r="C372" s="7"/>
    </row>
    <row r="373">
      <c r="C373" s="7"/>
    </row>
    <row r="374">
      <c r="C374" s="7"/>
    </row>
    <row r="375">
      <c r="C375" s="7"/>
    </row>
    <row r="376">
      <c r="C376" s="7"/>
    </row>
    <row r="377">
      <c r="C377" s="7"/>
    </row>
    <row r="378">
      <c r="C378" s="7"/>
    </row>
    <row r="379">
      <c r="C379" s="7"/>
    </row>
    <row r="380">
      <c r="C380" s="7"/>
    </row>
    <row r="381">
      <c r="C381" s="7"/>
    </row>
    <row r="382">
      <c r="C382" s="7"/>
    </row>
    <row r="383">
      <c r="C383" s="7"/>
    </row>
    <row r="384">
      <c r="C384" s="7"/>
    </row>
    <row r="385">
      <c r="C385" s="7"/>
    </row>
    <row r="386">
      <c r="C386" s="7"/>
    </row>
    <row r="387">
      <c r="C387" s="7"/>
    </row>
    <row r="388">
      <c r="C388" s="7"/>
    </row>
    <row r="389">
      <c r="C389" s="7"/>
    </row>
    <row r="390">
      <c r="C390" s="7"/>
    </row>
    <row r="391">
      <c r="C391" s="7"/>
    </row>
    <row r="392">
      <c r="C392" s="7"/>
    </row>
    <row r="393">
      <c r="C393" s="7"/>
    </row>
    <row r="394">
      <c r="C394" s="7"/>
    </row>
    <row r="395">
      <c r="C395" s="7"/>
    </row>
    <row r="396">
      <c r="C396" s="7"/>
    </row>
    <row r="397">
      <c r="C397" s="7"/>
    </row>
    <row r="398">
      <c r="C398" s="7"/>
    </row>
    <row r="399">
      <c r="C399" s="7"/>
    </row>
    <row r="400">
      <c r="C400" s="7"/>
    </row>
    <row r="401">
      <c r="C401" s="7"/>
    </row>
    <row r="402">
      <c r="C402" s="7"/>
    </row>
    <row r="403">
      <c r="C403" s="7"/>
    </row>
    <row r="404">
      <c r="C404" s="7"/>
    </row>
    <row r="405">
      <c r="C405" s="7"/>
    </row>
    <row r="406">
      <c r="C406" s="7"/>
    </row>
    <row r="407">
      <c r="C407" s="7"/>
    </row>
    <row r="408">
      <c r="C408" s="7"/>
    </row>
    <row r="409">
      <c r="C409" s="7"/>
    </row>
    <row r="410">
      <c r="C410" s="7"/>
    </row>
    <row r="411">
      <c r="C411" s="7"/>
    </row>
    <row r="412">
      <c r="C412" s="7"/>
    </row>
    <row r="413">
      <c r="C413" s="7"/>
    </row>
    <row r="414">
      <c r="C414" s="7"/>
    </row>
    <row r="415">
      <c r="C415" s="7"/>
    </row>
    <row r="416">
      <c r="C416" s="7"/>
    </row>
    <row r="417">
      <c r="C417" s="7"/>
    </row>
    <row r="418">
      <c r="C418" s="7"/>
    </row>
    <row r="419">
      <c r="C419" s="7"/>
    </row>
    <row r="420">
      <c r="C420" s="7"/>
    </row>
    <row r="421">
      <c r="C421" s="7"/>
    </row>
    <row r="422">
      <c r="C422" s="7"/>
    </row>
    <row r="423">
      <c r="C423" s="7"/>
    </row>
    <row r="424">
      <c r="C424" s="7"/>
    </row>
    <row r="425">
      <c r="C425" s="7"/>
    </row>
    <row r="426">
      <c r="C426" s="7"/>
    </row>
    <row r="427">
      <c r="C427" s="7"/>
    </row>
    <row r="428">
      <c r="C428" s="7"/>
    </row>
    <row r="429">
      <c r="C429" s="7"/>
    </row>
    <row r="430">
      <c r="C430" s="7"/>
    </row>
    <row r="431">
      <c r="C431" s="7"/>
    </row>
    <row r="432">
      <c r="C432" s="7"/>
    </row>
    <row r="433">
      <c r="C433" s="7"/>
    </row>
    <row r="434">
      <c r="C434" s="7"/>
    </row>
    <row r="435">
      <c r="C435" s="7"/>
    </row>
    <row r="436">
      <c r="C436" s="7"/>
    </row>
    <row r="437">
      <c r="C437" s="7"/>
    </row>
    <row r="438">
      <c r="C438" s="7"/>
    </row>
    <row r="439">
      <c r="C439" s="7"/>
    </row>
    <row r="440">
      <c r="C440" s="7"/>
    </row>
    <row r="441">
      <c r="C441" s="7"/>
    </row>
    <row r="442">
      <c r="C442" s="7"/>
    </row>
    <row r="443">
      <c r="C443" s="7"/>
    </row>
    <row r="444">
      <c r="C444" s="7"/>
    </row>
    <row r="445">
      <c r="C445" s="7"/>
    </row>
    <row r="446">
      <c r="C446" s="7"/>
    </row>
    <row r="447">
      <c r="C447" s="7"/>
    </row>
    <row r="448">
      <c r="C448" s="7"/>
    </row>
    <row r="449">
      <c r="C449" s="7"/>
    </row>
    <row r="450">
      <c r="C450" s="7"/>
    </row>
    <row r="451">
      <c r="C451" s="7"/>
    </row>
    <row r="452">
      <c r="C452" s="7"/>
    </row>
    <row r="453">
      <c r="C453" s="7"/>
    </row>
    <row r="454">
      <c r="C454" s="7"/>
    </row>
    <row r="455">
      <c r="C455" s="7"/>
    </row>
    <row r="456">
      <c r="C456" s="7"/>
    </row>
    <row r="457">
      <c r="C457" s="7"/>
    </row>
    <row r="458">
      <c r="C458" s="7"/>
    </row>
    <row r="459">
      <c r="C459" s="7"/>
    </row>
    <row r="460">
      <c r="C460" s="7"/>
    </row>
    <row r="461">
      <c r="C461" s="7"/>
    </row>
    <row r="462">
      <c r="C462" s="7"/>
    </row>
    <row r="463">
      <c r="C463" s="7"/>
    </row>
    <row r="464">
      <c r="C464" s="7"/>
    </row>
    <row r="465">
      <c r="C465" s="7"/>
    </row>
    <row r="466">
      <c r="C466" s="7"/>
    </row>
    <row r="467">
      <c r="C467" s="7"/>
    </row>
    <row r="468">
      <c r="C468" s="7"/>
    </row>
    <row r="469">
      <c r="C469" s="7"/>
    </row>
    <row r="470">
      <c r="C470" s="7"/>
    </row>
    <row r="471">
      <c r="C471" s="7"/>
    </row>
    <row r="472">
      <c r="C472" s="7"/>
    </row>
    <row r="473">
      <c r="C473" s="7"/>
    </row>
    <row r="474">
      <c r="C474" s="7"/>
    </row>
    <row r="475">
      <c r="C475" s="7"/>
    </row>
    <row r="476">
      <c r="C476" s="7"/>
    </row>
    <row r="477">
      <c r="C477" s="7"/>
    </row>
    <row r="478">
      <c r="C478" s="7"/>
    </row>
    <row r="479">
      <c r="C479" s="7"/>
    </row>
    <row r="480">
      <c r="C480" s="7"/>
    </row>
    <row r="481">
      <c r="C481" s="7"/>
    </row>
    <row r="482">
      <c r="C482" s="7"/>
    </row>
    <row r="483">
      <c r="C483" s="7"/>
    </row>
    <row r="484">
      <c r="C484" s="7"/>
    </row>
    <row r="485">
      <c r="C485" s="7"/>
    </row>
    <row r="486">
      <c r="C486" s="7"/>
    </row>
    <row r="487">
      <c r="C487" s="7"/>
    </row>
    <row r="488">
      <c r="C488" s="7"/>
    </row>
    <row r="489">
      <c r="C489" s="7"/>
    </row>
    <row r="490">
      <c r="C490" s="7"/>
    </row>
    <row r="491">
      <c r="C491" s="7"/>
    </row>
    <row r="492">
      <c r="C492" s="7"/>
    </row>
    <row r="493">
      <c r="C493" s="7"/>
    </row>
    <row r="494">
      <c r="C494" s="7"/>
    </row>
    <row r="495">
      <c r="C495" s="7"/>
    </row>
    <row r="496">
      <c r="C496" s="7"/>
    </row>
    <row r="497">
      <c r="C497" s="7"/>
    </row>
    <row r="498">
      <c r="C498" s="7"/>
    </row>
    <row r="499">
      <c r="C499" s="7"/>
    </row>
    <row r="500">
      <c r="C500" s="7"/>
    </row>
    <row r="501">
      <c r="C501" s="7"/>
    </row>
    <row r="502">
      <c r="C502" s="7"/>
    </row>
    <row r="503">
      <c r="C503" s="7"/>
    </row>
    <row r="504">
      <c r="C504" s="7"/>
    </row>
    <row r="505">
      <c r="C505" s="7"/>
    </row>
    <row r="506">
      <c r="C506" s="7"/>
    </row>
    <row r="507">
      <c r="C507" s="7"/>
    </row>
    <row r="508">
      <c r="C508" s="7"/>
    </row>
    <row r="509">
      <c r="C509" s="7"/>
    </row>
    <row r="510">
      <c r="C510" s="7"/>
    </row>
    <row r="511">
      <c r="C511" s="7"/>
    </row>
    <row r="512">
      <c r="C512" s="7"/>
    </row>
    <row r="513">
      <c r="C513" s="7"/>
    </row>
    <row r="514">
      <c r="C514" s="7"/>
    </row>
    <row r="515">
      <c r="C515" s="7"/>
    </row>
    <row r="516">
      <c r="C516" s="7"/>
    </row>
    <row r="517">
      <c r="C517" s="7"/>
    </row>
    <row r="518">
      <c r="C518" s="7"/>
    </row>
    <row r="519">
      <c r="C519" s="7"/>
    </row>
    <row r="520">
      <c r="C520" s="7"/>
    </row>
    <row r="521">
      <c r="C521" s="7"/>
    </row>
    <row r="522">
      <c r="C522" s="7"/>
    </row>
    <row r="523">
      <c r="C523" s="7"/>
    </row>
    <row r="524">
      <c r="C524" s="7"/>
    </row>
    <row r="525">
      <c r="C525" s="7"/>
    </row>
    <row r="526">
      <c r="C526" s="7"/>
    </row>
    <row r="527">
      <c r="C527" s="7"/>
    </row>
    <row r="528">
      <c r="C528" s="7"/>
    </row>
    <row r="529">
      <c r="C529" s="7"/>
    </row>
    <row r="530">
      <c r="C530" s="7"/>
    </row>
    <row r="531">
      <c r="C531" s="7"/>
    </row>
    <row r="532">
      <c r="C532" s="7"/>
    </row>
    <row r="533">
      <c r="C533" s="7"/>
    </row>
    <row r="534">
      <c r="C534" s="7"/>
    </row>
    <row r="535">
      <c r="C535" s="7"/>
    </row>
    <row r="536">
      <c r="C536" s="7"/>
    </row>
    <row r="537">
      <c r="C537" s="7"/>
    </row>
    <row r="538">
      <c r="C538" s="7"/>
    </row>
    <row r="539">
      <c r="C539" s="7"/>
    </row>
    <row r="540">
      <c r="C540" s="7"/>
    </row>
    <row r="541">
      <c r="C541" s="7"/>
    </row>
    <row r="542">
      <c r="C542" s="7"/>
    </row>
    <row r="543">
      <c r="C543" s="7"/>
    </row>
    <row r="544">
      <c r="C544" s="7"/>
    </row>
    <row r="545">
      <c r="C545" s="7"/>
    </row>
    <row r="546">
      <c r="C546" s="7"/>
    </row>
    <row r="547">
      <c r="C547" s="7"/>
    </row>
    <row r="548">
      <c r="C548" s="7"/>
    </row>
    <row r="549">
      <c r="C549" s="7"/>
    </row>
    <row r="550">
      <c r="C550" s="7"/>
    </row>
    <row r="551">
      <c r="C551" s="7"/>
    </row>
    <row r="552">
      <c r="C552" s="7"/>
    </row>
    <row r="553">
      <c r="C553" s="7"/>
    </row>
    <row r="554">
      <c r="C554" s="7"/>
    </row>
    <row r="555">
      <c r="C555" s="7"/>
    </row>
    <row r="556">
      <c r="C556" s="7"/>
    </row>
    <row r="557">
      <c r="C557" s="7"/>
    </row>
    <row r="558">
      <c r="C558" s="7"/>
    </row>
    <row r="559">
      <c r="C559" s="7"/>
    </row>
    <row r="560">
      <c r="C560" s="7"/>
    </row>
    <row r="561">
      <c r="C561" s="7"/>
    </row>
    <row r="562">
      <c r="C562" s="7"/>
    </row>
    <row r="563">
      <c r="C563" s="7"/>
    </row>
    <row r="564">
      <c r="C564" s="7"/>
    </row>
    <row r="565">
      <c r="C565" s="7"/>
    </row>
    <row r="566">
      <c r="C566" s="7"/>
    </row>
    <row r="567">
      <c r="C567" s="7"/>
    </row>
    <row r="568">
      <c r="C568" s="7"/>
    </row>
    <row r="569">
      <c r="C569" s="7"/>
    </row>
    <row r="570">
      <c r="C570" s="7"/>
    </row>
    <row r="571">
      <c r="C571" s="7"/>
    </row>
    <row r="572">
      <c r="C572" s="7"/>
    </row>
    <row r="573">
      <c r="C573" s="7"/>
    </row>
    <row r="574">
      <c r="C574" s="7"/>
    </row>
    <row r="575">
      <c r="C575" s="7"/>
    </row>
    <row r="576">
      <c r="C576" s="7"/>
    </row>
    <row r="577">
      <c r="C577" s="7"/>
    </row>
    <row r="578">
      <c r="C578" s="7"/>
    </row>
    <row r="579">
      <c r="C579" s="7"/>
    </row>
    <row r="580">
      <c r="C580" s="7"/>
    </row>
    <row r="581">
      <c r="C581" s="7"/>
    </row>
    <row r="582">
      <c r="C582" s="7"/>
    </row>
    <row r="583">
      <c r="C583" s="7"/>
    </row>
    <row r="584">
      <c r="C584" s="7"/>
    </row>
    <row r="585">
      <c r="C585" s="7"/>
    </row>
    <row r="586">
      <c r="C586" s="7"/>
    </row>
    <row r="587">
      <c r="C587" s="7"/>
    </row>
    <row r="588">
      <c r="C588" s="7"/>
    </row>
    <row r="589">
      <c r="C589" s="7"/>
    </row>
    <row r="590">
      <c r="C590" s="7"/>
    </row>
    <row r="591">
      <c r="C591" s="7"/>
    </row>
    <row r="592">
      <c r="C592" s="7"/>
    </row>
    <row r="593">
      <c r="C593" s="7"/>
    </row>
    <row r="594">
      <c r="C594" s="7"/>
    </row>
    <row r="595">
      <c r="C595" s="7"/>
    </row>
    <row r="596">
      <c r="C596" s="7"/>
    </row>
    <row r="597">
      <c r="C597" s="7"/>
    </row>
    <row r="598">
      <c r="C598" s="7"/>
    </row>
    <row r="599">
      <c r="C599" s="7"/>
    </row>
    <row r="600">
      <c r="C600" s="7"/>
    </row>
    <row r="601">
      <c r="C601" s="7"/>
    </row>
    <row r="602">
      <c r="C602" s="7"/>
    </row>
    <row r="603">
      <c r="C603" s="7"/>
    </row>
    <row r="604">
      <c r="C604" s="7"/>
    </row>
    <row r="605">
      <c r="C605" s="7"/>
    </row>
    <row r="606">
      <c r="C606" s="7"/>
    </row>
    <row r="607">
      <c r="C607" s="7"/>
    </row>
    <row r="608">
      <c r="C608" s="7"/>
    </row>
    <row r="609">
      <c r="C609" s="7"/>
    </row>
    <row r="610">
      <c r="C610" s="7"/>
    </row>
    <row r="611">
      <c r="C611" s="7"/>
    </row>
    <row r="612">
      <c r="C612" s="7"/>
    </row>
    <row r="613">
      <c r="C613" s="7"/>
    </row>
    <row r="614">
      <c r="C614" s="7"/>
    </row>
    <row r="615">
      <c r="C615" s="7"/>
    </row>
    <row r="616">
      <c r="C616" s="7"/>
    </row>
    <row r="617">
      <c r="C617" s="7"/>
    </row>
    <row r="618">
      <c r="C618" s="7"/>
    </row>
    <row r="619">
      <c r="C619" s="7"/>
    </row>
    <row r="620">
      <c r="C620" s="7"/>
    </row>
    <row r="621">
      <c r="C621" s="7"/>
    </row>
    <row r="622">
      <c r="C622" s="7"/>
    </row>
    <row r="623">
      <c r="C623" s="7"/>
    </row>
    <row r="624">
      <c r="C624" s="7"/>
    </row>
    <row r="625">
      <c r="C625" s="7"/>
    </row>
    <row r="626">
      <c r="C626" s="7"/>
    </row>
    <row r="627">
      <c r="C627" s="7"/>
    </row>
    <row r="628">
      <c r="C628" s="7"/>
    </row>
    <row r="629">
      <c r="C629" s="7"/>
    </row>
    <row r="630">
      <c r="C630" s="7"/>
    </row>
    <row r="631">
      <c r="C631" s="7"/>
    </row>
    <row r="632">
      <c r="C632" s="7"/>
    </row>
    <row r="633">
      <c r="C633" s="7"/>
    </row>
    <row r="634">
      <c r="C634" s="7"/>
    </row>
    <row r="635">
      <c r="C635" s="7"/>
    </row>
    <row r="636">
      <c r="C636" s="7"/>
    </row>
    <row r="637">
      <c r="C637" s="7"/>
    </row>
    <row r="638">
      <c r="C638" s="7"/>
    </row>
    <row r="639">
      <c r="C639" s="7"/>
    </row>
    <row r="640">
      <c r="C640" s="7"/>
    </row>
    <row r="641">
      <c r="C641" s="7"/>
    </row>
    <row r="642">
      <c r="C642" s="7"/>
    </row>
    <row r="643">
      <c r="C643" s="7"/>
    </row>
    <row r="644">
      <c r="C644" s="7"/>
    </row>
    <row r="645">
      <c r="C645" s="7"/>
    </row>
    <row r="646">
      <c r="C646" s="7"/>
    </row>
    <row r="647">
      <c r="C647" s="7"/>
    </row>
    <row r="648">
      <c r="C648" s="7"/>
    </row>
    <row r="649">
      <c r="C649" s="7"/>
    </row>
    <row r="650">
      <c r="C650" s="7"/>
    </row>
    <row r="651">
      <c r="C651" s="7"/>
    </row>
    <row r="652">
      <c r="C652" s="7"/>
    </row>
    <row r="653">
      <c r="C653" s="7"/>
    </row>
    <row r="654">
      <c r="C654" s="7"/>
    </row>
    <row r="655">
      <c r="C655" s="7"/>
    </row>
    <row r="656">
      <c r="C656" s="7"/>
    </row>
    <row r="657">
      <c r="C657" s="7"/>
    </row>
    <row r="658">
      <c r="C658" s="7"/>
    </row>
    <row r="659">
      <c r="C659" s="7"/>
    </row>
    <row r="660">
      <c r="C660" s="7"/>
    </row>
    <row r="661">
      <c r="C661" s="7"/>
    </row>
    <row r="662">
      <c r="C662" s="7"/>
    </row>
    <row r="663">
      <c r="C663" s="7"/>
    </row>
    <row r="664">
      <c r="C664" s="7"/>
    </row>
    <row r="665">
      <c r="C665" s="7"/>
    </row>
    <row r="666">
      <c r="C666" s="7"/>
    </row>
    <row r="667">
      <c r="C667" s="7"/>
    </row>
    <row r="668">
      <c r="C668" s="7"/>
    </row>
    <row r="669">
      <c r="C669" s="7"/>
    </row>
    <row r="670">
      <c r="C670" s="7"/>
    </row>
    <row r="671">
      <c r="C671" s="7"/>
    </row>
    <row r="672">
      <c r="C672" s="7"/>
    </row>
    <row r="673">
      <c r="C673" s="7"/>
    </row>
    <row r="674">
      <c r="C674" s="7"/>
    </row>
    <row r="675">
      <c r="C675" s="7"/>
    </row>
    <row r="676">
      <c r="C676" s="7"/>
    </row>
    <row r="677">
      <c r="C677" s="7"/>
    </row>
    <row r="678">
      <c r="C678" s="7"/>
    </row>
    <row r="679">
      <c r="C679" s="7"/>
    </row>
    <row r="680">
      <c r="C680" s="7"/>
    </row>
    <row r="681">
      <c r="C681" s="7"/>
    </row>
    <row r="682">
      <c r="C682" s="7"/>
    </row>
    <row r="683">
      <c r="C683" s="7"/>
    </row>
    <row r="684">
      <c r="C684" s="7"/>
    </row>
    <row r="685">
      <c r="C685" s="7"/>
    </row>
    <row r="686">
      <c r="C686" s="7"/>
    </row>
    <row r="687">
      <c r="C687" s="7"/>
    </row>
    <row r="688">
      <c r="C688" s="7"/>
    </row>
    <row r="689">
      <c r="C689" s="7"/>
    </row>
    <row r="690">
      <c r="C690" s="7"/>
    </row>
    <row r="691">
      <c r="C691" s="7"/>
    </row>
    <row r="692">
      <c r="C692" s="7"/>
    </row>
    <row r="693">
      <c r="C693" s="7"/>
    </row>
    <row r="694">
      <c r="C694" s="7"/>
    </row>
    <row r="695">
      <c r="C695" s="7"/>
    </row>
    <row r="696">
      <c r="C696" s="7"/>
    </row>
    <row r="697">
      <c r="C697" s="7"/>
    </row>
    <row r="698">
      <c r="C698" s="7"/>
    </row>
    <row r="699">
      <c r="C699" s="7"/>
    </row>
    <row r="700">
      <c r="C700" s="7"/>
    </row>
    <row r="701">
      <c r="C701" s="7"/>
    </row>
    <row r="702">
      <c r="C702" s="7"/>
    </row>
    <row r="703">
      <c r="C703" s="7"/>
    </row>
    <row r="704">
      <c r="C704" s="7"/>
    </row>
    <row r="705">
      <c r="C705" s="7"/>
    </row>
    <row r="706">
      <c r="C706" s="7"/>
    </row>
    <row r="707">
      <c r="C707" s="7"/>
    </row>
    <row r="708">
      <c r="C708" s="7"/>
    </row>
    <row r="709">
      <c r="C709" s="7"/>
    </row>
    <row r="710">
      <c r="C710" s="7"/>
    </row>
    <row r="711">
      <c r="C711" s="7"/>
    </row>
    <row r="712">
      <c r="C712" s="7"/>
    </row>
    <row r="713">
      <c r="C713" s="7"/>
    </row>
    <row r="714">
      <c r="C714" s="7"/>
    </row>
    <row r="715">
      <c r="C715" s="7"/>
    </row>
    <row r="716">
      <c r="C716" s="7"/>
    </row>
    <row r="717">
      <c r="C717" s="7"/>
    </row>
    <row r="718">
      <c r="C718" s="7"/>
    </row>
    <row r="719">
      <c r="C719" s="7"/>
    </row>
    <row r="720">
      <c r="C720" s="7"/>
    </row>
    <row r="721">
      <c r="C721" s="7"/>
    </row>
    <row r="722">
      <c r="C722" s="7"/>
    </row>
    <row r="723">
      <c r="C723" s="7"/>
    </row>
    <row r="724">
      <c r="C724" s="7"/>
    </row>
    <row r="725">
      <c r="C725" s="7"/>
    </row>
    <row r="726">
      <c r="C726" s="7"/>
    </row>
    <row r="727">
      <c r="C727" s="7"/>
    </row>
    <row r="728">
      <c r="C728" s="7"/>
    </row>
    <row r="729">
      <c r="C729" s="7"/>
    </row>
    <row r="730">
      <c r="C730" s="7"/>
    </row>
    <row r="731">
      <c r="C731" s="7"/>
    </row>
    <row r="732">
      <c r="C732" s="7"/>
    </row>
    <row r="733">
      <c r="C733" s="7"/>
    </row>
    <row r="734">
      <c r="C734" s="7"/>
    </row>
    <row r="735">
      <c r="C735" s="7"/>
    </row>
    <row r="736">
      <c r="C736" s="7"/>
    </row>
    <row r="737">
      <c r="C737" s="7"/>
    </row>
    <row r="738">
      <c r="C738" s="7"/>
    </row>
    <row r="739">
      <c r="C739" s="7"/>
    </row>
    <row r="740">
      <c r="C740" s="7"/>
    </row>
    <row r="741">
      <c r="C741" s="7"/>
    </row>
    <row r="742">
      <c r="C742" s="7"/>
    </row>
    <row r="743">
      <c r="C743" s="7"/>
    </row>
    <row r="744">
      <c r="C744" s="7"/>
    </row>
    <row r="745">
      <c r="C745" s="7"/>
    </row>
    <row r="746">
      <c r="C746" s="7"/>
    </row>
    <row r="747">
      <c r="C747" s="7"/>
    </row>
    <row r="748">
      <c r="C748" s="7"/>
    </row>
    <row r="749">
      <c r="C749" s="7"/>
    </row>
    <row r="750">
      <c r="C750" s="7"/>
    </row>
    <row r="751">
      <c r="C751" s="7"/>
    </row>
    <row r="752">
      <c r="C752" s="7"/>
    </row>
    <row r="753">
      <c r="C753" s="7"/>
    </row>
    <row r="754">
      <c r="C754" s="7"/>
    </row>
    <row r="755">
      <c r="C755" s="7"/>
    </row>
    <row r="756">
      <c r="C756" s="7"/>
    </row>
    <row r="757">
      <c r="C757" s="7"/>
    </row>
    <row r="758">
      <c r="C758" s="7"/>
    </row>
    <row r="759">
      <c r="C759" s="7"/>
    </row>
    <row r="760">
      <c r="C760" s="7"/>
    </row>
    <row r="761">
      <c r="C761" s="7"/>
    </row>
    <row r="762">
      <c r="C762" s="7"/>
    </row>
    <row r="763">
      <c r="C763" s="7"/>
    </row>
    <row r="764">
      <c r="C764" s="7"/>
    </row>
    <row r="765">
      <c r="C765" s="7"/>
    </row>
    <row r="766">
      <c r="C766" s="7"/>
    </row>
    <row r="767">
      <c r="C767" s="7"/>
    </row>
    <row r="768">
      <c r="C768" s="7"/>
    </row>
    <row r="769">
      <c r="C769" s="7"/>
    </row>
    <row r="770">
      <c r="C770" s="7"/>
    </row>
    <row r="771">
      <c r="C771" s="7"/>
    </row>
    <row r="772">
      <c r="C772" s="7"/>
    </row>
    <row r="773">
      <c r="C773" s="7"/>
    </row>
    <row r="774">
      <c r="C774" s="7"/>
    </row>
    <row r="775">
      <c r="C775" s="7"/>
    </row>
    <row r="776">
      <c r="C776" s="7"/>
    </row>
    <row r="777">
      <c r="C777" s="7"/>
    </row>
    <row r="778">
      <c r="C778" s="7"/>
    </row>
    <row r="779">
      <c r="C779" s="7"/>
    </row>
    <row r="780">
      <c r="C780" s="7"/>
    </row>
    <row r="781">
      <c r="C781" s="7"/>
    </row>
    <row r="782">
      <c r="C782" s="7"/>
    </row>
    <row r="783">
      <c r="C783" s="7"/>
    </row>
    <row r="784">
      <c r="C784" s="7"/>
    </row>
    <row r="785">
      <c r="C785" s="7"/>
    </row>
    <row r="786">
      <c r="C786" s="7"/>
    </row>
    <row r="787">
      <c r="C787" s="7"/>
    </row>
    <row r="788">
      <c r="C788" s="7"/>
    </row>
    <row r="789">
      <c r="C789" s="7"/>
    </row>
    <row r="790">
      <c r="C790" s="7"/>
    </row>
    <row r="791">
      <c r="C791" s="7"/>
    </row>
    <row r="792">
      <c r="C792" s="7"/>
    </row>
    <row r="793">
      <c r="C793" s="7"/>
    </row>
    <row r="794">
      <c r="C794" s="7"/>
    </row>
    <row r="795">
      <c r="C795" s="7"/>
    </row>
    <row r="796">
      <c r="C796" s="7"/>
    </row>
    <row r="797">
      <c r="C797" s="7"/>
    </row>
    <row r="798">
      <c r="C798" s="7"/>
    </row>
    <row r="799">
      <c r="C799" s="7"/>
    </row>
    <row r="800">
      <c r="C800" s="7"/>
    </row>
    <row r="801">
      <c r="C801" s="7"/>
    </row>
    <row r="802">
      <c r="C802" s="7"/>
    </row>
    <row r="803">
      <c r="C803" s="7"/>
    </row>
    <row r="804">
      <c r="C804" s="7"/>
    </row>
    <row r="805">
      <c r="C805" s="7"/>
    </row>
    <row r="806">
      <c r="C806" s="7"/>
    </row>
    <row r="807">
      <c r="C807" s="7"/>
    </row>
    <row r="808">
      <c r="C808" s="7"/>
    </row>
    <row r="809">
      <c r="C809" s="7"/>
    </row>
    <row r="810">
      <c r="C810" s="7"/>
    </row>
    <row r="811">
      <c r="C811" s="7"/>
    </row>
    <row r="812">
      <c r="C812" s="7"/>
    </row>
    <row r="813">
      <c r="C813" s="7"/>
    </row>
    <row r="814">
      <c r="C814" s="7"/>
    </row>
    <row r="815">
      <c r="C815" s="7"/>
    </row>
    <row r="816">
      <c r="C816" s="7"/>
    </row>
    <row r="817">
      <c r="C817" s="7"/>
    </row>
    <row r="818">
      <c r="C818" s="7"/>
    </row>
    <row r="819">
      <c r="C819" s="7"/>
    </row>
    <row r="820">
      <c r="C820" s="7"/>
    </row>
    <row r="821">
      <c r="C821" s="7"/>
    </row>
    <row r="822">
      <c r="C822" s="7"/>
    </row>
    <row r="823">
      <c r="C823" s="7"/>
    </row>
    <row r="824">
      <c r="C824" s="7"/>
    </row>
    <row r="825">
      <c r="C825" s="7"/>
    </row>
    <row r="826">
      <c r="C826" s="7"/>
    </row>
    <row r="827">
      <c r="C827" s="7"/>
    </row>
    <row r="828">
      <c r="C828" s="7"/>
    </row>
    <row r="829">
      <c r="C829" s="7"/>
    </row>
    <row r="830">
      <c r="C830" s="7"/>
    </row>
    <row r="831">
      <c r="C831" s="7"/>
    </row>
    <row r="832">
      <c r="C832" s="7"/>
    </row>
    <row r="833">
      <c r="C833" s="7"/>
    </row>
    <row r="834">
      <c r="C834" s="7"/>
    </row>
    <row r="835">
      <c r="C835" s="7"/>
    </row>
    <row r="836">
      <c r="C836" s="7"/>
    </row>
    <row r="837">
      <c r="C837" s="7"/>
    </row>
    <row r="838">
      <c r="C838" s="7"/>
    </row>
    <row r="839">
      <c r="C839" s="7"/>
    </row>
    <row r="840">
      <c r="C840" s="7"/>
    </row>
    <row r="841">
      <c r="C841" s="7"/>
    </row>
    <row r="842">
      <c r="C842" s="7"/>
    </row>
    <row r="843">
      <c r="C843" s="7"/>
    </row>
    <row r="844">
      <c r="C844" s="7"/>
    </row>
    <row r="845">
      <c r="C845" s="7"/>
    </row>
    <row r="846">
      <c r="C846" s="7"/>
    </row>
    <row r="847">
      <c r="C847" s="7"/>
    </row>
    <row r="848">
      <c r="C848" s="7"/>
    </row>
    <row r="849">
      <c r="C849" s="7"/>
    </row>
    <row r="850">
      <c r="C850" s="7"/>
    </row>
    <row r="851">
      <c r="C851" s="7"/>
    </row>
    <row r="852">
      <c r="C852" s="7"/>
    </row>
    <row r="853">
      <c r="C853" s="7"/>
    </row>
    <row r="854">
      <c r="C854" s="7"/>
    </row>
    <row r="855">
      <c r="C855" s="7"/>
    </row>
    <row r="856">
      <c r="C856" s="7"/>
    </row>
    <row r="857">
      <c r="C857" s="7"/>
    </row>
    <row r="858">
      <c r="C858" s="7"/>
    </row>
    <row r="859">
      <c r="C859" s="7"/>
    </row>
    <row r="860">
      <c r="C860" s="7"/>
    </row>
    <row r="861">
      <c r="C861" s="7"/>
    </row>
    <row r="862">
      <c r="C862" s="7"/>
    </row>
    <row r="863">
      <c r="C863" s="7"/>
    </row>
    <row r="864">
      <c r="C864" s="7"/>
    </row>
    <row r="865">
      <c r="C865" s="7"/>
    </row>
    <row r="866">
      <c r="C866" s="7"/>
    </row>
    <row r="867">
      <c r="C867" s="7"/>
    </row>
    <row r="868">
      <c r="C868" s="7"/>
    </row>
    <row r="869">
      <c r="C869" s="7"/>
    </row>
    <row r="870">
      <c r="C870" s="7"/>
    </row>
    <row r="871">
      <c r="C871" s="7"/>
    </row>
    <row r="872">
      <c r="C872" s="7"/>
    </row>
    <row r="873">
      <c r="C873" s="7"/>
    </row>
    <row r="874">
      <c r="C874" s="7"/>
    </row>
    <row r="875">
      <c r="C875" s="7"/>
    </row>
    <row r="876">
      <c r="C876" s="7"/>
    </row>
    <row r="877">
      <c r="C877" s="7"/>
    </row>
    <row r="878">
      <c r="C878" s="7"/>
    </row>
    <row r="879">
      <c r="C879" s="7"/>
    </row>
    <row r="880">
      <c r="C880" s="7"/>
    </row>
    <row r="881">
      <c r="C881" s="7"/>
    </row>
    <row r="882">
      <c r="C882" s="7"/>
    </row>
    <row r="883">
      <c r="C883" s="7"/>
    </row>
    <row r="884">
      <c r="C884" s="7"/>
    </row>
    <row r="885">
      <c r="C885" s="7"/>
    </row>
    <row r="886">
      <c r="C886" s="7"/>
    </row>
    <row r="887">
      <c r="C887" s="7"/>
    </row>
    <row r="888">
      <c r="C888" s="7"/>
    </row>
    <row r="889">
      <c r="C889" s="7"/>
    </row>
    <row r="890">
      <c r="C890" s="7"/>
    </row>
    <row r="891">
      <c r="C891" s="7"/>
    </row>
    <row r="892">
      <c r="C892" s="7"/>
    </row>
    <row r="893">
      <c r="C893" s="7"/>
    </row>
    <row r="894">
      <c r="C894" s="7"/>
    </row>
    <row r="895">
      <c r="C895" s="7"/>
    </row>
    <row r="896">
      <c r="C896" s="7"/>
    </row>
    <row r="897">
      <c r="C897" s="7"/>
    </row>
    <row r="898">
      <c r="C898" s="7"/>
    </row>
    <row r="899">
      <c r="C899" s="7"/>
    </row>
    <row r="900">
      <c r="C900" s="7"/>
    </row>
    <row r="901">
      <c r="C901" s="7"/>
    </row>
    <row r="902">
      <c r="C902" s="7"/>
    </row>
    <row r="903">
      <c r="C903" s="7"/>
    </row>
    <row r="904">
      <c r="C904" s="7"/>
    </row>
    <row r="905">
      <c r="C905" s="7"/>
    </row>
    <row r="906">
      <c r="C906" s="7"/>
    </row>
    <row r="907">
      <c r="C907" s="7"/>
    </row>
    <row r="908">
      <c r="C908" s="7"/>
    </row>
    <row r="909">
      <c r="C909" s="7"/>
    </row>
    <row r="910">
      <c r="C910" s="7"/>
    </row>
    <row r="911">
      <c r="C911" s="7"/>
    </row>
    <row r="912">
      <c r="C912" s="7"/>
    </row>
    <row r="913">
      <c r="C913" s="7"/>
    </row>
    <row r="914">
      <c r="C914" s="7"/>
    </row>
    <row r="915">
      <c r="C915" s="7"/>
    </row>
    <row r="916">
      <c r="C916" s="7"/>
    </row>
    <row r="917">
      <c r="C917" s="7"/>
    </row>
    <row r="918">
      <c r="C918" s="7"/>
    </row>
    <row r="919">
      <c r="C919" s="7"/>
    </row>
    <row r="920">
      <c r="C920" s="7"/>
    </row>
    <row r="921">
      <c r="C921" s="7"/>
    </row>
    <row r="922">
      <c r="C922" s="7"/>
    </row>
    <row r="923">
      <c r="C923" s="7"/>
    </row>
    <row r="924">
      <c r="C924" s="7"/>
    </row>
    <row r="925">
      <c r="C925" s="7"/>
    </row>
    <row r="926">
      <c r="C926" s="7"/>
    </row>
    <row r="927">
      <c r="C927" s="7"/>
    </row>
    <row r="928">
      <c r="C928" s="7"/>
    </row>
    <row r="929">
      <c r="C929" s="7"/>
    </row>
    <row r="930">
      <c r="C930" s="7"/>
    </row>
    <row r="931">
      <c r="C931" s="7"/>
    </row>
    <row r="932">
      <c r="C932" s="7"/>
    </row>
    <row r="933">
      <c r="C933" s="7"/>
    </row>
    <row r="934">
      <c r="C934" s="7"/>
    </row>
    <row r="935">
      <c r="C935" s="7"/>
    </row>
    <row r="936">
      <c r="C936" s="7"/>
    </row>
    <row r="937">
      <c r="C937" s="7"/>
    </row>
    <row r="938">
      <c r="C938" s="7"/>
    </row>
    <row r="939">
      <c r="C939" s="7"/>
    </row>
    <row r="940">
      <c r="C940" s="7"/>
    </row>
    <row r="941">
      <c r="C941" s="7"/>
    </row>
    <row r="942">
      <c r="C942" s="7"/>
    </row>
    <row r="943">
      <c r="C943" s="7"/>
    </row>
    <row r="944">
      <c r="C944" s="7"/>
    </row>
    <row r="945">
      <c r="C945" s="7"/>
    </row>
    <row r="946">
      <c r="C946" s="7"/>
    </row>
    <row r="947">
      <c r="C947" s="7"/>
    </row>
    <row r="948">
      <c r="C948" s="7"/>
    </row>
    <row r="949">
      <c r="C949" s="7"/>
    </row>
    <row r="950">
      <c r="C950" s="7"/>
    </row>
    <row r="951">
      <c r="C951" s="7"/>
    </row>
    <row r="952">
      <c r="C952" s="7"/>
    </row>
    <row r="953">
      <c r="C953" s="7"/>
    </row>
    <row r="954">
      <c r="C954" s="7"/>
    </row>
    <row r="955">
      <c r="C955" s="7"/>
    </row>
    <row r="956">
      <c r="C956" s="7"/>
    </row>
    <row r="957">
      <c r="C957" s="7"/>
    </row>
    <row r="958">
      <c r="C958" s="7"/>
    </row>
    <row r="959">
      <c r="C959" s="7"/>
    </row>
    <row r="960">
      <c r="C960" s="7"/>
    </row>
    <row r="961">
      <c r="C961" s="7"/>
    </row>
    <row r="962">
      <c r="C962" s="7"/>
    </row>
    <row r="963">
      <c r="C963" s="7"/>
    </row>
    <row r="964">
      <c r="C964" s="7"/>
    </row>
    <row r="965">
      <c r="C965" s="7"/>
    </row>
    <row r="966">
      <c r="C966" s="7"/>
    </row>
    <row r="967">
      <c r="C967" s="7"/>
    </row>
    <row r="968">
      <c r="C968" s="7"/>
    </row>
    <row r="969">
      <c r="C969" s="7"/>
    </row>
    <row r="970">
      <c r="C970" s="7"/>
    </row>
    <row r="971">
      <c r="C971" s="7"/>
    </row>
    <row r="972">
      <c r="C972" s="7"/>
    </row>
    <row r="973">
      <c r="C973" s="7"/>
    </row>
    <row r="974">
      <c r="C974" s="7"/>
    </row>
    <row r="975">
      <c r="C975" s="7"/>
    </row>
    <row r="976">
      <c r="C976" s="7"/>
    </row>
    <row r="977">
      <c r="C977" s="7"/>
    </row>
    <row r="978">
      <c r="C978" s="7"/>
    </row>
    <row r="979">
      <c r="C979" s="7"/>
    </row>
    <row r="980">
      <c r="C980" s="7"/>
    </row>
    <row r="981">
      <c r="C981" s="7"/>
    </row>
    <row r="982">
      <c r="C982" s="7"/>
    </row>
    <row r="983">
      <c r="C983" s="7"/>
    </row>
    <row r="984">
      <c r="C984" s="7"/>
    </row>
    <row r="985">
      <c r="C985" s="7"/>
    </row>
    <row r="986">
      <c r="C986" s="7"/>
    </row>
    <row r="987">
      <c r="C987" s="7"/>
    </row>
    <row r="988">
      <c r="C988" s="7"/>
    </row>
    <row r="989">
      <c r="C989" s="7"/>
    </row>
    <row r="990">
      <c r="C990" s="7"/>
    </row>
    <row r="991">
      <c r="C991" s="7"/>
    </row>
    <row r="992">
      <c r="C992" s="7"/>
    </row>
    <row r="993">
      <c r="C993" s="7"/>
    </row>
    <row r="994">
      <c r="C994" s="7"/>
    </row>
    <row r="995">
      <c r="C995" s="7"/>
    </row>
    <row r="996">
      <c r="C996" s="7"/>
    </row>
    <row r="997">
      <c r="C997" s="7"/>
    </row>
    <row r="998">
      <c r="C998" s="7"/>
    </row>
    <row r="999">
      <c r="C999" s="7"/>
    </row>
    <row r="1000">
      <c r="C1000" s="7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tr">
        <f>IFERROR(__xludf.DUMMYFUNCTION("GOOGLEFINANCE(""NASDAQ:AAPL"",""PRICE"",""2016-01-01"",""2016-12-31"",""DAILY"")"),"Date")</f>
        <v>Date</v>
      </c>
      <c r="B1" s="6" t="str">
        <f>IFERROR(__xludf.DUMMYFUNCTION("""COMPUTED_VALUE"""),"Close")</f>
        <v>Close</v>
      </c>
      <c r="C1" s="8" t="s">
        <v>11</v>
      </c>
    </row>
    <row r="2">
      <c r="A2" s="9">
        <f>IFERROR(__xludf.DUMMYFUNCTION("""COMPUTED_VALUE"""),42373.66666666667)</f>
        <v>42373.66667</v>
      </c>
      <c r="B2" s="6">
        <f>IFERROR(__xludf.DUMMYFUNCTION("""COMPUTED_VALUE"""),26.34)</f>
        <v>26.34</v>
      </c>
      <c r="C2" s="7"/>
    </row>
    <row r="3">
      <c r="A3" s="9">
        <f>IFERROR(__xludf.DUMMYFUNCTION("""COMPUTED_VALUE"""),42374.66666666667)</f>
        <v>42374.66667</v>
      </c>
      <c r="B3" s="6">
        <f>IFERROR(__xludf.DUMMYFUNCTION("""COMPUTED_VALUE"""),25.68)</f>
        <v>25.68</v>
      </c>
      <c r="C3" s="7">
        <f t="shared" ref="C3:C253" si="1">(B3-B2)/B2</f>
        <v>-0.02505694761</v>
      </c>
    </row>
    <row r="4">
      <c r="A4" s="9">
        <f>IFERROR(__xludf.DUMMYFUNCTION("""COMPUTED_VALUE"""),42375.66666666667)</f>
        <v>42375.66667</v>
      </c>
      <c r="B4" s="6">
        <f>IFERROR(__xludf.DUMMYFUNCTION("""COMPUTED_VALUE"""),25.18)</f>
        <v>25.18</v>
      </c>
      <c r="C4" s="7">
        <f t="shared" si="1"/>
        <v>-0.01947040498</v>
      </c>
    </row>
    <row r="5">
      <c r="A5" s="9">
        <f>IFERROR(__xludf.DUMMYFUNCTION("""COMPUTED_VALUE"""),42376.66666666667)</f>
        <v>42376.66667</v>
      </c>
      <c r="B5" s="6">
        <f>IFERROR(__xludf.DUMMYFUNCTION("""COMPUTED_VALUE"""),24.11)</f>
        <v>24.11</v>
      </c>
      <c r="C5" s="7">
        <f t="shared" si="1"/>
        <v>-0.04249404289</v>
      </c>
    </row>
    <row r="6">
      <c r="A6" s="9">
        <f>IFERROR(__xludf.DUMMYFUNCTION("""COMPUTED_VALUE"""),42377.66666666667)</f>
        <v>42377.66667</v>
      </c>
      <c r="B6" s="6">
        <f>IFERROR(__xludf.DUMMYFUNCTION("""COMPUTED_VALUE"""),24.24)</f>
        <v>24.24</v>
      </c>
      <c r="C6" s="7">
        <f t="shared" si="1"/>
        <v>0.005391953546</v>
      </c>
    </row>
    <row r="7">
      <c r="A7" s="9">
        <f>IFERROR(__xludf.DUMMYFUNCTION("""COMPUTED_VALUE"""),42380.66666666667)</f>
        <v>42380.66667</v>
      </c>
      <c r="B7" s="6">
        <f>IFERROR(__xludf.DUMMYFUNCTION("""COMPUTED_VALUE"""),24.63)</f>
        <v>24.63</v>
      </c>
      <c r="C7" s="7">
        <f t="shared" si="1"/>
        <v>0.01608910891</v>
      </c>
    </row>
    <row r="8">
      <c r="A8" s="9">
        <f>IFERROR(__xludf.DUMMYFUNCTION("""COMPUTED_VALUE"""),42381.66666666667)</f>
        <v>42381.66667</v>
      </c>
      <c r="B8" s="6">
        <f>IFERROR(__xludf.DUMMYFUNCTION("""COMPUTED_VALUE"""),24.99)</f>
        <v>24.99</v>
      </c>
      <c r="C8" s="7">
        <f t="shared" si="1"/>
        <v>0.01461632156</v>
      </c>
    </row>
    <row r="9">
      <c r="A9" s="9">
        <f>IFERROR(__xludf.DUMMYFUNCTION("""COMPUTED_VALUE"""),42382.66666666667)</f>
        <v>42382.66667</v>
      </c>
      <c r="B9" s="6">
        <f>IFERROR(__xludf.DUMMYFUNCTION("""COMPUTED_VALUE"""),24.35)</f>
        <v>24.35</v>
      </c>
      <c r="C9" s="7">
        <f t="shared" si="1"/>
        <v>-0.0256102441</v>
      </c>
    </row>
    <row r="10">
      <c r="A10" s="9">
        <f>IFERROR(__xludf.DUMMYFUNCTION("""COMPUTED_VALUE"""),42383.66666666667)</f>
        <v>42383.66667</v>
      </c>
      <c r="B10" s="6">
        <f>IFERROR(__xludf.DUMMYFUNCTION("""COMPUTED_VALUE"""),24.88)</f>
        <v>24.88</v>
      </c>
      <c r="C10" s="7">
        <f t="shared" si="1"/>
        <v>0.02176591376</v>
      </c>
    </row>
    <row r="11">
      <c r="A11" s="9">
        <f>IFERROR(__xludf.DUMMYFUNCTION("""COMPUTED_VALUE"""),42384.66666666667)</f>
        <v>42384.66667</v>
      </c>
      <c r="B11" s="6">
        <f>IFERROR(__xludf.DUMMYFUNCTION("""COMPUTED_VALUE"""),24.28)</f>
        <v>24.28</v>
      </c>
      <c r="C11" s="7">
        <f t="shared" si="1"/>
        <v>-0.02411575563</v>
      </c>
    </row>
    <row r="12">
      <c r="A12" s="9">
        <f>IFERROR(__xludf.DUMMYFUNCTION("""COMPUTED_VALUE"""),42388.66666666667)</f>
        <v>42388.66667</v>
      </c>
      <c r="B12" s="6">
        <f>IFERROR(__xludf.DUMMYFUNCTION("""COMPUTED_VALUE"""),24.17)</f>
        <v>24.17</v>
      </c>
      <c r="C12" s="7">
        <f t="shared" si="1"/>
        <v>-0.004530477759</v>
      </c>
    </row>
    <row r="13">
      <c r="A13" s="9">
        <f>IFERROR(__xludf.DUMMYFUNCTION("""COMPUTED_VALUE"""),42389.66666666667)</f>
        <v>42389.66667</v>
      </c>
      <c r="B13" s="6">
        <f>IFERROR(__xludf.DUMMYFUNCTION("""COMPUTED_VALUE"""),24.2)</f>
        <v>24.2</v>
      </c>
      <c r="C13" s="7">
        <f t="shared" si="1"/>
        <v>0.001241208109</v>
      </c>
    </row>
    <row r="14">
      <c r="A14" s="9">
        <f>IFERROR(__xludf.DUMMYFUNCTION("""COMPUTED_VALUE"""),42390.66666666667)</f>
        <v>42390.66667</v>
      </c>
      <c r="B14" s="6">
        <f>IFERROR(__xludf.DUMMYFUNCTION("""COMPUTED_VALUE"""),24.08)</f>
        <v>24.08</v>
      </c>
      <c r="C14" s="7">
        <f t="shared" si="1"/>
        <v>-0.004958677686</v>
      </c>
    </row>
    <row r="15">
      <c r="A15" s="9">
        <f>IFERROR(__xludf.DUMMYFUNCTION("""COMPUTED_VALUE"""),42391.66666666667)</f>
        <v>42391.66667</v>
      </c>
      <c r="B15" s="6">
        <f>IFERROR(__xludf.DUMMYFUNCTION("""COMPUTED_VALUE"""),25.36)</f>
        <v>25.36</v>
      </c>
      <c r="C15" s="7">
        <f t="shared" si="1"/>
        <v>0.05315614618</v>
      </c>
    </row>
    <row r="16">
      <c r="A16" s="9">
        <f>IFERROR(__xludf.DUMMYFUNCTION("""COMPUTED_VALUE"""),42394.66666666667)</f>
        <v>42394.66667</v>
      </c>
      <c r="B16" s="6">
        <f>IFERROR(__xludf.DUMMYFUNCTION("""COMPUTED_VALUE"""),24.86)</f>
        <v>24.86</v>
      </c>
      <c r="C16" s="7">
        <f t="shared" si="1"/>
        <v>-0.01971608833</v>
      </c>
    </row>
    <row r="17">
      <c r="A17" s="9">
        <f>IFERROR(__xludf.DUMMYFUNCTION("""COMPUTED_VALUE"""),42395.66666666667)</f>
        <v>42395.66667</v>
      </c>
      <c r="B17" s="6">
        <f>IFERROR(__xludf.DUMMYFUNCTION("""COMPUTED_VALUE"""),25.0)</f>
        <v>25</v>
      </c>
      <c r="C17" s="7">
        <f t="shared" si="1"/>
        <v>0.005631536605</v>
      </c>
    </row>
    <row r="18">
      <c r="A18" s="9">
        <f>IFERROR(__xludf.DUMMYFUNCTION("""COMPUTED_VALUE"""),42396.66666666667)</f>
        <v>42396.66667</v>
      </c>
      <c r="B18" s="6">
        <f>IFERROR(__xludf.DUMMYFUNCTION("""COMPUTED_VALUE"""),23.36)</f>
        <v>23.36</v>
      </c>
      <c r="C18" s="7">
        <f t="shared" si="1"/>
        <v>-0.0656</v>
      </c>
    </row>
    <row r="19">
      <c r="A19" s="9">
        <f>IFERROR(__xludf.DUMMYFUNCTION("""COMPUTED_VALUE"""),42397.66666666667)</f>
        <v>42397.66667</v>
      </c>
      <c r="B19" s="6">
        <f>IFERROR(__xludf.DUMMYFUNCTION("""COMPUTED_VALUE"""),23.52)</f>
        <v>23.52</v>
      </c>
      <c r="C19" s="7">
        <f t="shared" si="1"/>
        <v>0.006849315068</v>
      </c>
    </row>
    <row r="20">
      <c r="A20" s="9">
        <f>IFERROR(__xludf.DUMMYFUNCTION("""COMPUTED_VALUE"""),42398.66666666667)</f>
        <v>42398.66667</v>
      </c>
      <c r="B20" s="6">
        <f>IFERROR(__xludf.DUMMYFUNCTION("""COMPUTED_VALUE"""),24.34)</f>
        <v>24.34</v>
      </c>
      <c r="C20" s="7">
        <f t="shared" si="1"/>
        <v>0.03486394558</v>
      </c>
    </row>
    <row r="21">
      <c r="A21" s="9">
        <f>IFERROR(__xludf.DUMMYFUNCTION("""COMPUTED_VALUE"""),42401.66666666667)</f>
        <v>42401.66667</v>
      </c>
      <c r="B21" s="6">
        <f>IFERROR(__xludf.DUMMYFUNCTION("""COMPUTED_VALUE"""),24.11)</f>
        <v>24.11</v>
      </c>
      <c r="C21" s="7">
        <f t="shared" si="1"/>
        <v>-0.0094494659</v>
      </c>
    </row>
    <row r="22">
      <c r="A22" s="9">
        <f>IFERROR(__xludf.DUMMYFUNCTION("""COMPUTED_VALUE"""),42402.66666666667)</f>
        <v>42402.66667</v>
      </c>
      <c r="B22" s="6">
        <f>IFERROR(__xludf.DUMMYFUNCTION("""COMPUTED_VALUE"""),23.62)</f>
        <v>23.62</v>
      </c>
      <c r="C22" s="7">
        <f t="shared" si="1"/>
        <v>-0.02032351721</v>
      </c>
    </row>
    <row r="23">
      <c r="A23" s="9">
        <f>IFERROR(__xludf.DUMMYFUNCTION("""COMPUTED_VALUE"""),42403.66666666667)</f>
        <v>42403.66667</v>
      </c>
      <c r="B23" s="6">
        <f>IFERROR(__xludf.DUMMYFUNCTION("""COMPUTED_VALUE"""),24.09)</f>
        <v>24.09</v>
      </c>
      <c r="C23" s="7">
        <f t="shared" si="1"/>
        <v>0.01989839119</v>
      </c>
    </row>
    <row r="24">
      <c r="A24" s="9">
        <f>IFERROR(__xludf.DUMMYFUNCTION("""COMPUTED_VALUE"""),42404.66666666667)</f>
        <v>42404.66667</v>
      </c>
      <c r="B24" s="6">
        <f>IFERROR(__xludf.DUMMYFUNCTION("""COMPUTED_VALUE"""),24.15)</f>
        <v>24.15</v>
      </c>
      <c r="C24" s="7">
        <f t="shared" si="1"/>
        <v>0.002490660025</v>
      </c>
    </row>
    <row r="25">
      <c r="A25" s="9">
        <f>IFERROR(__xludf.DUMMYFUNCTION("""COMPUTED_VALUE"""),42405.66666666667)</f>
        <v>42405.66667</v>
      </c>
      <c r="B25" s="6">
        <f>IFERROR(__xludf.DUMMYFUNCTION("""COMPUTED_VALUE"""),23.51)</f>
        <v>23.51</v>
      </c>
      <c r="C25" s="7">
        <f t="shared" si="1"/>
        <v>-0.0265010352</v>
      </c>
    </row>
    <row r="26">
      <c r="A26" s="9">
        <f>IFERROR(__xludf.DUMMYFUNCTION("""COMPUTED_VALUE"""),42408.66666666667)</f>
        <v>42408.66667</v>
      </c>
      <c r="B26" s="6">
        <f>IFERROR(__xludf.DUMMYFUNCTION("""COMPUTED_VALUE"""),23.75)</f>
        <v>23.75</v>
      </c>
      <c r="C26" s="7">
        <f t="shared" si="1"/>
        <v>0.01020842195</v>
      </c>
    </row>
    <row r="27">
      <c r="A27" s="9">
        <f>IFERROR(__xludf.DUMMYFUNCTION("""COMPUTED_VALUE"""),42409.66666666667)</f>
        <v>42409.66667</v>
      </c>
      <c r="B27" s="6">
        <f>IFERROR(__xludf.DUMMYFUNCTION("""COMPUTED_VALUE"""),23.75)</f>
        <v>23.75</v>
      </c>
      <c r="C27" s="7">
        <f t="shared" si="1"/>
        <v>0</v>
      </c>
    </row>
    <row r="28">
      <c r="A28" s="9">
        <f>IFERROR(__xludf.DUMMYFUNCTION("""COMPUTED_VALUE"""),42410.66666666667)</f>
        <v>42410.66667</v>
      </c>
      <c r="B28" s="6">
        <f>IFERROR(__xludf.DUMMYFUNCTION("""COMPUTED_VALUE"""),23.57)</f>
        <v>23.57</v>
      </c>
      <c r="C28" s="7">
        <f t="shared" si="1"/>
        <v>-0.007578947368</v>
      </c>
    </row>
    <row r="29">
      <c r="A29" s="9">
        <f>IFERROR(__xludf.DUMMYFUNCTION("""COMPUTED_VALUE"""),42411.66666666667)</f>
        <v>42411.66667</v>
      </c>
      <c r="B29" s="6">
        <f>IFERROR(__xludf.DUMMYFUNCTION("""COMPUTED_VALUE"""),23.43)</f>
        <v>23.43</v>
      </c>
      <c r="C29" s="7">
        <f t="shared" si="1"/>
        <v>-0.005939753924</v>
      </c>
    </row>
    <row r="30">
      <c r="A30" s="9">
        <f>IFERROR(__xludf.DUMMYFUNCTION("""COMPUTED_VALUE"""),42412.66666666667)</f>
        <v>42412.66667</v>
      </c>
      <c r="B30" s="6">
        <f>IFERROR(__xludf.DUMMYFUNCTION("""COMPUTED_VALUE"""),23.5)</f>
        <v>23.5</v>
      </c>
      <c r="C30" s="7">
        <f t="shared" si="1"/>
        <v>0.002987622706</v>
      </c>
    </row>
    <row r="31">
      <c r="A31" s="9">
        <f>IFERROR(__xludf.DUMMYFUNCTION("""COMPUTED_VALUE"""),42416.66666666667)</f>
        <v>42416.66667</v>
      </c>
      <c r="B31" s="6">
        <f>IFERROR(__xludf.DUMMYFUNCTION("""COMPUTED_VALUE"""),24.16)</f>
        <v>24.16</v>
      </c>
      <c r="C31" s="7">
        <f t="shared" si="1"/>
        <v>0.02808510638</v>
      </c>
    </row>
    <row r="32">
      <c r="A32" s="9">
        <f>IFERROR(__xludf.DUMMYFUNCTION("""COMPUTED_VALUE"""),42417.66666666667)</f>
        <v>42417.66667</v>
      </c>
      <c r="B32" s="6">
        <f>IFERROR(__xludf.DUMMYFUNCTION("""COMPUTED_VALUE"""),24.53)</f>
        <v>24.53</v>
      </c>
      <c r="C32" s="7">
        <f t="shared" si="1"/>
        <v>0.01531456954</v>
      </c>
    </row>
    <row r="33">
      <c r="A33" s="9">
        <f>IFERROR(__xludf.DUMMYFUNCTION("""COMPUTED_VALUE"""),42418.66666666667)</f>
        <v>42418.66667</v>
      </c>
      <c r="B33" s="6">
        <f>IFERROR(__xludf.DUMMYFUNCTION("""COMPUTED_VALUE"""),24.07)</f>
        <v>24.07</v>
      </c>
      <c r="C33" s="7">
        <f t="shared" si="1"/>
        <v>-0.0187525479</v>
      </c>
    </row>
    <row r="34">
      <c r="A34" s="9">
        <f>IFERROR(__xludf.DUMMYFUNCTION("""COMPUTED_VALUE"""),42419.66666666667)</f>
        <v>42419.66667</v>
      </c>
      <c r="B34" s="6">
        <f>IFERROR(__xludf.DUMMYFUNCTION("""COMPUTED_VALUE"""),24.01)</f>
        <v>24.01</v>
      </c>
      <c r="C34" s="7">
        <f t="shared" si="1"/>
        <v>-0.002492729539</v>
      </c>
    </row>
    <row r="35">
      <c r="A35" s="9">
        <f>IFERROR(__xludf.DUMMYFUNCTION("""COMPUTED_VALUE"""),42422.66666666667)</f>
        <v>42422.66667</v>
      </c>
      <c r="B35" s="6">
        <f>IFERROR(__xludf.DUMMYFUNCTION("""COMPUTED_VALUE"""),24.22)</f>
        <v>24.22</v>
      </c>
      <c r="C35" s="7">
        <f t="shared" si="1"/>
        <v>0.008746355685</v>
      </c>
    </row>
    <row r="36">
      <c r="A36" s="9">
        <f>IFERROR(__xludf.DUMMYFUNCTION("""COMPUTED_VALUE"""),42423.66666666667)</f>
        <v>42423.66667</v>
      </c>
      <c r="B36" s="6">
        <f>IFERROR(__xludf.DUMMYFUNCTION("""COMPUTED_VALUE"""),23.67)</f>
        <v>23.67</v>
      </c>
      <c r="C36" s="7">
        <f t="shared" si="1"/>
        <v>-0.02270850537</v>
      </c>
    </row>
    <row r="37">
      <c r="A37" s="9">
        <f>IFERROR(__xludf.DUMMYFUNCTION("""COMPUTED_VALUE"""),42424.66666666667)</f>
        <v>42424.66667</v>
      </c>
      <c r="B37" s="6">
        <f>IFERROR(__xludf.DUMMYFUNCTION("""COMPUTED_VALUE"""),24.03)</f>
        <v>24.03</v>
      </c>
      <c r="C37" s="7">
        <f t="shared" si="1"/>
        <v>0.01520912548</v>
      </c>
    </row>
    <row r="38">
      <c r="A38" s="9">
        <f>IFERROR(__xludf.DUMMYFUNCTION("""COMPUTED_VALUE"""),42425.66666666667)</f>
        <v>42425.66667</v>
      </c>
      <c r="B38" s="6">
        <f>IFERROR(__xludf.DUMMYFUNCTION("""COMPUTED_VALUE"""),24.19)</f>
        <v>24.19</v>
      </c>
      <c r="C38" s="7">
        <f t="shared" si="1"/>
        <v>0.006658343737</v>
      </c>
    </row>
    <row r="39">
      <c r="A39" s="9">
        <f>IFERROR(__xludf.DUMMYFUNCTION("""COMPUTED_VALUE"""),42426.66666666667)</f>
        <v>42426.66667</v>
      </c>
      <c r="B39" s="6">
        <f>IFERROR(__xludf.DUMMYFUNCTION("""COMPUTED_VALUE"""),24.23)</f>
        <v>24.23</v>
      </c>
      <c r="C39" s="7">
        <f t="shared" si="1"/>
        <v>0.001653575858</v>
      </c>
    </row>
    <row r="40">
      <c r="A40" s="9">
        <f>IFERROR(__xludf.DUMMYFUNCTION("""COMPUTED_VALUE"""),42429.66666666667)</f>
        <v>42429.66667</v>
      </c>
      <c r="B40" s="6">
        <f>IFERROR(__xludf.DUMMYFUNCTION("""COMPUTED_VALUE"""),24.17)</f>
        <v>24.17</v>
      </c>
      <c r="C40" s="7">
        <f t="shared" si="1"/>
        <v>-0.002476269088</v>
      </c>
    </row>
    <row r="41">
      <c r="A41" s="9">
        <f>IFERROR(__xludf.DUMMYFUNCTION("""COMPUTED_VALUE"""),42430.66666666667)</f>
        <v>42430.66667</v>
      </c>
      <c r="B41" s="6">
        <f>IFERROR(__xludf.DUMMYFUNCTION("""COMPUTED_VALUE"""),25.13)</f>
        <v>25.13</v>
      </c>
      <c r="C41" s="7">
        <f t="shared" si="1"/>
        <v>0.0397186595</v>
      </c>
    </row>
    <row r="42">
      <c r="A42" s="9">
        <f>IFERROR(__xludf.DUMMYFUNCTION("""COMPUTED_VALUE"""),42431.66666666667)</f>
        <v>42431.66667</v>
      </c>
      <c r="B42" s="6">
        <f>IFERROR(__xludf.DUMMYFUNCTION("""COMPUTED_VALUE"""),25.19)</f>
        <v>25.19</v>
      </c>
      <c r="C42" s="7">
        <f t="shared" si="1"/>
        <v>0.00238758456</v>
      </c>
    </row>
    <row r="43">
      <c r="A43" s="9">
        <f>IFERROR(__xludf.DUMMYFUNCTION("""COMPUTED_VALUE"""),42432.66666666667)</f>
        <v>42432.66667</v>
      </c>
      <c r="B43" s="6">
        <f>IFERROR(__xludf.DUMMYFUNCTION("""COMPUTED_VALUE"""),25.38)</f>
        <v>25.38</v>
      </c>
      <c r="C43" s="7">
        <f t="shared" si="1"/>
        <v>0.007542675665</v>
      </c>
    </row>
    <row r="44">
      <c r="A44" s="9">
        <f>IFERROR(__xludf.DUMMYFUNCTION("""COMPUTED_VALUE"""),42433.66666666667)</f>
        <v>42433.66667</v>
      </c>
      <c r="B44" s="6">
        <f>IFERROR(__xludf.DUMMYFUNCTION("""COMPUTED_VALUE"""),25.75)</f>
        <v>25.75</v>
      </c>
      <c r="C44" s="7">
        <f t="shared" si="1"/>
        <v>0.0145784082</v>
      </c>
    </row>
    <row r="45">
      <c r="A45" s="9">
        <f>IFERROR(__xludf.DUMMYFUNCTION("""COMPUTED_VALUE"""),42436.66666666667)</f>
        <v>42436.66667</v>
      </c>
      <c r="B45" s="6">
        <f>IFERROR(__xludf.DUMMYFUNCTION("""COMPUTED_VALUE"""),25.47)</f>
        <v>25.47</v>
      </c>
      <c r="C45" s="7">
        <f t="shared" si="1"/>
        <v>-0.01087378641</v>
      </c>
    </row>
    <row r="46">
      <c r="A46" s="9">
        <f>IFERROR(__xludf.DUMMYFUNCTION("""COMPUTED_VALUE"""),42437.66666666667)</f>
        <v>42437.66667</v>
      </c>
      <c r="B46" s="6">
        <f>IFERROR(__xludf.DUMMYFUNCTION("""COMPUTED_VALUE"""),25.26)</f>
        <v>25.26</v>
      </c>
      <c r="C46" s="7">
        <f t="shared" si="1"/>
        <v>-0.008244994111</v>
      </c>
    </row>
    <row r="47">
      <c r="A47" s="9">
        <f>IFERROR(__xludf.DUMMYFUNCTION("""COMPUTED_VALUE"""),42438.66666666667)</f>
        <v>42438.66667</v>
      </c>
      <c r="B47" s="6">
        <f>IFERROR(__xludf.DUMMYFUNCTION("""COMPUTED_VALUE"""),25.28)</f>
        <v>25.28</v>
      </c>
      <c r="C47" s="7">
        <f t="shared" si="1"/>
        <v>0.0007917656374</v>
      </c>
    </row>
    <row r="48">
      <c r="A48" s="9">
        <f>IFERROR(__xludf.DUMMYFUNCTION("""COMPUTED_VALUE"""),42439.66666666667)</f>
        <v>42439.66667</v>
      </c>
      <c r="B48" s="6">
        <f>IFERROR(__xludf.DUMMYFUNCTION("""COMPUTED_VALUE"""),25.29)</f>
        <v>25.29</v>
      </c>
      <c r="C48" s="7">
        <f t="shared" si="1"/>
        <v>0.0003955696203</v>
      </c>
    </row>
    <row r="49">
      <c r="A49" s="9">
        <f>IFERROR(__xludf.DUMMYFUNCTION("""COMPUTED_VALUE"""),42440.66666666667)</f>
        <v>42440.66667</v>
      </c>
      <c r="B49" s="6">
        <f>IFERROR(__xludf.DUMMYFUNCTION("""COMPUTED_VALUE"""),25.57)</f>
        <v>25.57</v>
      </c>
      <c r="C49" s="7">
        <f t="shared" si="1"/>
        <v>0.01107156979</v>
      </c>
    </row>
    <row r="50">
      <c r="A50" s="9">
        <f>IFERROR(__xludf.DUMMYFUNCTION("""COMPUTED_VALUE"""),42443.66666666667)</f>
        <v>42443.66667</v>
      </c>
      <c r="B50" s="6">
        <f>IFERROR(__xludf.DUMMYFUNCTION("""COMPUTED_VALUE"""),25.63)</f>
        <v>25.63</v>
      </c>
      <c r="C50" s="7">
        <f t="shared" si="1"/>
        <v>0.002346499804</v>
      </c>
    </row>
    <row r="51">
      <c r="A51" s="9">
        <f>IFERROR(__xludf.DUMMYFUNCTION("""COMPUTED_VALUE"""),42444.66666666667)</f>
        <v>42444.66667</v>
      </c>
      <c r="B51" s="6">
        <f>IFERROR(__xludf.DUMMYFUNCTION("""COMPUTED_VALUE"""),26.15)</f>
        <v>26.15</v>
      </c>
      <c r="C51" s="7">
        <f t="shared" si="1"/>
        <v>0.02028872415</v>
      </c>
    </row>
    <row r="52">
      <c r="A52" s="9">
        <f>IFERROR(__xludf.DUMMYFUNCTION("""COMPUTED_VALUE"""),42445.66666666667)</f>
        <v>42445.66667</v>
      </c>
      <c r="B52" s="6">
        <f>IFERROR(__xludf.DUMMYFUNCTION("""COMPUTED_VALUE"""),26.49)</f>
        <v>26.49</v>
      </c>
      <c r="C52" s="7">
        <f t="shared" si="1"/>
        <v>0.01300191205</v>
      </c>
    </row>
    <row r="53">
      <c r="A53" s="9">
        <f>IFERROR(__xludf.DUMMYFUNCTION("""COMPUTED_VALUE"""),42446.66666666667)</f>
        <v>42446.66667</v>
      </c>
      <c r="B53" s="6">
        <f>IFERROR(__xludf.DUMMYFUNCTION("""COMPUTED_VALUE"""),26.45)</f>
        <v>26.45</v>
      </c>
      <c r="C53" s="7">
        <f t="shared" si="1"/>
        <v>-0.001510003775</v>
      </c>
    </row>
    <row r="54">
      <c r="A54" s="9">
        <f>IFERROR(__xludf.DUMMYFUNCTION("""COMPUTED_VALUE"""),42447.66666666667)</f>
        <v>42447.66667</v>
      </c>
      <c r="B54" s="6">
        <f>IFERROR(__xludf.DUMMYFUNCTION("""COMPUTED_VALUE"""),26.48)</f>
        <v>26.48</v>
      </c>
      <c r="C54" s="7">
        <f t="shared" si="1"/>
        <v>0.001134215501</v>
      </c>
    </row>
    <row r="55">
      <c r="A55" s="9">
        <f>IFERROR(__xludf.DUMMYFUNCTION("""COMPUTED_VALUE"""),42450.66666666667)</f>
        <v>42450.66667</v>
      </c>
      <c r="B55" s="6">
        <f>IFERROR(__xludf.DUMMYFUNCTION("""COMPUTED_VALUE"""),26.48)</f>
        <v>26.48</v>
      </c>
      <c r="C55" s="7">
        <f t="shared" si="1"/>
        <v>0</v>
      </c>
    </row>
    <row r="56">
      <c r="A56" s="9">
        <f>IFERROR(__xludf.DUMMYFUNCTION("""COMPUTED_VALUE"""),42451.66666666667)</f>
        <v>42451.66667</v>
      </c>
      <c r="B56" s="6">
        <f>IFERROR(__xludf.DUMMYFUNCTION("""COMPUTED_VALUE"""),26.68)</f>
        <v>26.68</v>
      </c>
      <c r="C56" s="7">
        <f t="shared" si="1"/>
        <v>0.007552870091</v>
      </c>
    </row>
    <row r="57">
      <c r="A57" s="9">
        <f>IFERROR(__xludf.DUMMYFUNCTION("""COMPUTED_VALUE"""),42452.66666666667)</f>
        <v>42452.66667</v>
      </c>
      <c r="B57" s="6">
        <f>IFERROR(__xludf.DUMMYFUNCTION("""COMPUTED_VALUE"""),26.53)</f>
        <v>26.53</v>
      </c>
      <c r="C57" s="7">
        <f t="shared" si="1"/>
        <v>-0.005622188906</v>
      </c>
    </row>
    <row r="58">
      <c r="A58" s="9">
        <f>IFERROR(__xludf.DUMMYFUNCTION("""COMPUTED_VALUE"""),42453.66666666667)</f>
        <v>42453.66667</v>
      </c>
      <c r="B58" s="6">
        <f>IFERROR(__xludf.DUMMYFUNCTION("""COMPUTED_VALUE"""),26.42)</f>
        <v>26.42</v>
      </c>
      <c r="C58" s="7">
        <f t="shared" si="1"/>
        <v>-0.004146249529</v>
      </c>
    </row>
    <row r="59">
      <c r="A59" s="9">
        <f>IFERROR(__xludf.DUMMYFUNCTION("""COMPUTED_VALUE"""),42457.66666666667)</f>
        <v>42457.66667</v>
      </c>
      <c r="B59" s="6">
        <f>IFERROR(__xludf.DUMMYFUNCTION("""COMPUTED_VALUE"""),26.3)</f>
        <v>26.3</v>
      </c>
      <c r="C59" s="7">
        <f t="shared" si="1"/>
        <v>-0.004542013626</v>
      </c>
    </row>
    <row r="60">
      <c r="A60" s="9">
        <f>IFERROR(__xludf.DUMMYFUNCTION("""COMPUTED_VALUE"""),42458.66666666667)</f>
        <v>42458.66667</v>
      </c>
      <c r="B60" s="6">
        <f>IFERROR(__xludf.DUMMYFUNCTION("""COMPUTED_VALUE"""),26.92)</f>
        <v>26.92</v>
      </c>
      <c r="C60" s="7">
        <f t="shared" si="1"/>
        <v>0.02357414449</v>
      </c>
    </row>
    <row r="61">
      <c r="A61" s="9">
        <f>IFERROR(__xludf.DUMMYFUNCTION("""COMPUTED_VALUE"""),42459.66666666667)</f>
        <v>42459.66667</v>
      </c>
      <c r="B61" s="6">
        <f>IFERROR(__xludf.DUMMYFUNCTION("""COMPUTED_VALUE"""),27.39)</f>
        <v>27.39</v>
      </c>
      <c r="C61" s="7">
        <f t="shared" si="1"/>
        <v>0.01745913819</v>
      </c>
    </row>
    <row r="62">
      <c r="A62" s="9">
        <f>IFERROR(__xludf.DUMMYFUNCTION("""COMPUTED_VALUE"""),42460.66666666667)</f>
        <v>42460.66667</v>
      </c>
      <c r="B62" s="6">
        <f>IFERROR(__xludf.DUMMYFUNCTION("""COMPUTED_VALUE"""),27.25)</f>
        <v>27.25</v>
      </c>
      <c r="C62" s="7">
        <f t="shared" si="1"/>
        <v>-0.005111354509</v>
      </c>
    </row>
    <row r="63">
      <c r="A63" s="9">
        <f>IFERROR(__xludf.DUMMYFUNCTION("""COMPUTED_VALUE"""),42461.66666666667)</f>
        <v>42461.66667</v>
      </c>
      <c r="B63" s="6">
        <f>IFERROR(__xludf.DUMMYFUNCTION("""COMPUTED_VALUE"""),27.5)</f>
        <v>27.5</v>
      </c>
      <c r="C63" s="7">
        <f t="shared" si="1"/>
        <v>0.009174311927</v>
      </c>
    </row>
    <row r="64">
      <c r="A64" s="9">
        <f>IFERROR(__xludf.DUMMYFUNCTION("""COMPUTED_VALUE"""),42464.66666666667)</f>
        <v>42464.66667</v>
      </c>
      <c r="B64" s="6">
        <f>IFERROR(__xludf.DUMMYFUNCTION("""COMPUTED_VALUE"""),27.78)</f>
        <v>27.78</v>
      </c>
      <c r="C64" s="7">
        <f t="shared" si="1"/>
        <v>0.01018181818</v>
      </c>
    </row>
    <row r="65">
      <c r="A65" s="9">
        <f>IFERROR(__xludf.DUMMYFUNCTION("""COMPUTED_VALUE"""),42465.66666666667)</f>
        <v>42465.66667</v>
      </c>
      <c r="B65" s="6">
        <f>IFERROR(__xludf.DUMMYFUNCTION("""COMPUTED_VALUE"""),27.45)</f>
        <v>27.45</v>
      </c>
      <c r="C65" s="7">
        <f t="shared" si="1"/>
        <v>-0.01187904968</v>
      </c>
    </row>
    <row r="66">
      <c r="A66" s="9">
        <f>IFERROR(__xludf.DUMMYFUNCTION("""COMPUTED_VALUE"""),42466.66666666667)</f>
        <v>42466.66667</v>
      </c>
      <c r="B66" s="6">
        <f>IFERROR(__xludf.DUMMYFUNCTION("""COMPUTED_VALUE"""),27.74)</f>
        <v>27.74</v>
      </c>
      <c r="C66" s="7">
        <f t="shared" si="1"/>
        <v>0.01056466302</v>
      </c>
    </row>
    <row r="67">
      <c r="A67" s="9">
        <f>IFERROR(__xludf.DUMMYFUNCTION("""COMPUTED_VALUE"""),42467.66666666667)</f>
        <v>42467.66667</v>
      </c>
      <c r="B67" s="6">
        <f>IFERROR(__xludf.DUMMYFUNCTION("""COMPUTED_VALUE"""),27.14)</f>
        <v>27.14</v>
      </c>
      <c r="C67" s="7">
        <f t="shared" si="1"/>
        <v>-0.02162941601</v>
      </c>
    </row>
    <row r="68">
      <c r="A68" s="9">
        <f>IFERROR(__xludf.DUMMYFUNCTION("""COMPUTED_VALUE"""),42468.66666666667)</f>
        <v>42468.66667</v>
      </c>
      <c r="B68" s="6">
        <f>IFERROR(__xludf.DUMMYFUNCTION("""COMPUTED_VALUE"""),27.17)</f>
        <v>27.17</v>
      </c>
      <c r="C68" s="7">
        <f t="shared" si="1"/>
        <v>0.001105379514</v>
      </c>
    </row>
    <row r="69">
      <c r="A69" s="9">
        <f>IFERROR(__xludf.DUMMYFUNCTION("""COMPUTED_VALUE"""),42471.66666666667)</f>
        <v>42471.66667</v>
      </c>
      <c r="B69" s="6">
        <f>IFERROR(__xludf.DUMMYFUNCTION("""COMPUTED_VALUE"""),27.26)</f>
        <v>27.26</v>
      </c>
      <c r="C69" s="7">
        <f t="shared" si="1"/>
        <v>0.003312476997</v>
      </c>
    </row>
    <row r="70">
      <c r="A70" s="9">
        <f>IFERROR(__xludf.DUMMYFUNCTION("""COMPUTED_VALUE"""),42472.66666666667)</f>
        <v>42472.66667</v>
      </c>
      <c r="B70" s="6">
        <f>IFERROR(__xludf.DUMMYFUNCTION("""COMPUTED_VALUE"""),27.61)</f>
        <v>27.61</v>
      </c>
      <c r="C70" s="7">
        <f t="shared" si="1"/>
        <v>0.01283932502</v>
      </c>
    </row>
    <row r="71">
      <c r="A71" s="9">
        <f>IFERROR(__xludf.DUMMYFUNCTION("""COMPUTED_VALUE"""),42473.66666666667)</f>
        <v>42473.66667</v>
      </c>
      <c r="B71" s="6">
        <f>IFERROR(__xludf.DUMMYFUNCTION("""COMPUTED_VALUE"""),28.01)</f>
        <v>28.01</v>
      </c>
      <c r="C71" s="7">
        <f t="shared" si="1"/>
        <v>0.01448750453</v>
      </c>
    </row>
    <row r="72">
      <c r="A72" s="9">
        <f>IFERROR(__xludf.DUMMYFUNCTION("""COMPUTED_VALUE"""),42474.66666666667)</f>
        <v>42474.66667</v>
      </c>
      <c r="B72" s="6">
        <f>IFERROR(__xludf.DUMMYFUNCTION("""COMPUTED_VALUE"""),28.03)</f>
        <v>28.03</v>
      </c>
      <c r="C72" s="7">
        <f t="shared" si="1"/>
        <v>0.0007140307033</v>
      </c>
    </row>
    <row r="73">
      <c r="A73" s="9">
        <f>IFERROR(__xludf.DUMMYFUNCTION("""COMPUTED_VALUE"""),42475.66666666667)</f>
        <v>42475.66667</v>
      </c>
      <c r="B73" s="6">
        <f>IFERROR(__xludf.DUMMYFUNCTION("""COMPUTED_VALUE"""),27.46)</f>
        <v>27.46</v>
      </c>
      <c r="C73" s="7">
        <f t="shared" si="1"/>
        <v>-0.02033535498</v>
      </c>
    </row>
    <row r="74">
      <c r="A74" s="9">
        <f>IFERROR(__xludf.DUMMYFUNCTION("""COMPUTED_VALUE"""),42478.66666666667)</f>
        <v>42478.66667</v>
      </c>
      <c r="B74" s="6">
        <f>IFERROR(__xludf.DUMMYFUNCTION("""COMPUTED_VALUE"""),26.87)</f>
        <v>26.87</v>
      </c>
      <c r="C74" s="7">
        <f t="shared" si="1"/>
        <v>-0.02148579752</v>
      </c>
    </row>
    <row r="75">
      <c r="A75" s="9">
        <f>IFERROR(__xludf.DUMMYFUNCTION("""COMPUTED_VALUE"""),42479.66666666667)</f>
        <v>42479.66667</v>
      </c>
      <c r="B75" s="6">
        <f>IFERROR(__xludf.DUMMYFUNCTION("""COMPUTED_VALUE"""),26.73)</f>
        <v>26.73</v>
      </c>
      <c r="C75" s="7">
        <f t="shared" si="1"/>
        <v>-0.005210271678</v>
      </c>
    </row>
    <row r="76">
      <c r="A76" s="9">
        <f>IFERROR(__xludf.DUMMYFUNCTION("""COMPUTED_VALUE"""),42480.66666666667)</f>
        <v>42480.66667</v>
      </c>
      <c r="B76" s="6">
        <f>IFERROR(__xludf.DUMMYFUNCTION("""COMPUTED_VALUE"""),26.78)</f>
        <v>26.78</v>
      </c>
      <c r="C76" s="7">
        <f t="shared" si="1"/>
        <v>0.001870557426</v>
      </c>
    </row>
    <row r="77">
      <c r="A77" s="9">
        <f>IFERROR(__xludf.DUMMYFUNCTION("""COMPUTED_VALUE"""),42481.66666666667)</f>
        <v>42481.66667</v>
      </c>
      <c r="B77" s="6">
        <f>IFERROR(__xludf.DUMMYFUNCTION("""COMPUTED_VALUE"""),26.49)</f>
        <v>26.49</v>
      </c>
      <c r="C77" s="7">
        <f t="shared" si="1"/>
        <v>-0.01082897685</v>
      </c>
    </row>
    <row r="78">
      <c r="A78" s="9">
        <f>IFERROR(__xludf.DUMMYFUNCTION("""COMPUTED_VALUE"""),42482.66666666667)</f>
        <v>42482.66667</v>
      </c>
      <c r="B78" s="6">
        <f>IFERROR(__xludf.DUMMYFUNCTION("""COMPUTED_VALUE"""),26.42)</f>
        <v>26.42</v>
      </c>
      <c r="C78" s="7">
        <f t="shared" si="1"/>
        <v>-0.002642506606</v>
      </c>
    </row>
    <row r="79">
      <c r="A79" s="9">
        <f>IFERROR(__xludf.DUMMYFUNCTION("""COMPUTED_VALUE"""),42485.66666666667)</f>
        <v>42485.66667</v>
      </c>
      <c r="B79" s="6">
        <f>IFERROR(__xludf.DUMMYFUNCTION("""COMPUTED_VALUE"""),26.27)</f>
        <v>26.27</v>
      </c>
      <c r="C79" s="7">
        <f t="shared" si="1"/>
        <v>-0.005677517033</v>
      </c>
    </row>
    <row r="80">
      <c r="A80" s="9">
        <f>IFERROR(__xludf.DUMMYFUNCTION("""COMPUTED_VALUE"""),42486.66666666667)</f>
        <v>42486.66667</v>
      </c>
      <c r="B80" s="6">
        <f>IFERROR(__xludf.DUMMYFUNCTION("""COMPUTED_VALUE"""),26.09)</f>
        <v>26.09</v>
      </c>
      <c r="C80" s="7">
        <f t="shared" si="1"/>
        <v>-0.006851922345</v>
      </c>
    </row>
    <row r="81">
      <c r="A81" s="9">
        <f>IFERROR(__xludf.DUMMYFUNCTION("""COMPUTED_VALUE"""),42487.66666666667)</f>
        <v>42487.66667</v>
      </c>
      <c r="B81" s="6">
        <f>IFERROR(__xludf.DUMMYFUNCTION("""COMPUTED_VALUE"""),24.46)</f>
        <v>24.46</v>
      </c>
      <c r="C81" s="7">
        <f t="shared" si="1"/>
        <v>-0.06247604446</v>
      </c>
    </row>
    <row r="82">
      <c r="A82" s="9">
        <f>IFERROR(__xludf.DUMMYFUNCTION("""COMPUTED_VALUE"""),42488.66666666667)</f>
        <v>42488.66667</v>
      </c>
      <c r="B82" s="6">
        <f>IFERROR(__xludf.DUMMYFUNCTION("""COMPUTED_VALUE"""),23.71)</f>
        <v>23.71</v>
      </c>
      <c r="C82" s="7">
        <f t="shared" si="1"/>
        <v>-0.03066230581</v>
      </c>
    </row>
    <row r="83">
      <c r="A83" s="9">
        <f>IFERROR(__xludf.DUMMYFUNCTION("""COMPUTED_VALUE"""),42489.66666666667)</f>
        <v>42489.66667</v>
      </c>
      <c r="B83" s="6">
        <f>IFERROR(__xludf.DUMMYFUNCTION("""COMPUTED_VALUE"""),23.44)</f>
        <v>23.44</v>
      </c>
      <c r="C83" s="7">
        <f t="shared" si="1"/>
        <v>-0.01138760017</v>
      </c>
    </row>
    <row r="84">
      <c r="A84" s="9">
        <f>IFERROR(__xludf.DUMMYFUNCTION("""COMPUTED_VALUE"""),42492.66666666667)</f>
        <v>42492.66667</v>
      </c>
      <c r="B84" s="6">
        <f>IFERROR(__xludf.DUMMYFUNCTION("""COMPUTED_VALUE"""),23.41)</f>
        <v>23.41</v>
      </c>
      <c r="C84" s="7">
        <f t="shared" si="1"/>
        <v>-0.001279863481</v>
      </c>
    </row>
    <row r="85">
      <c r="A85" s="9">
        <f>IFERROR(__xludf.DUMMYFUNCTION("""COMPUTED_VALUE"""),42493.66666666667)</f>
        <v>42493.66667</v>
      </c>
      <c r="B85" s="6">
        <f>IFERROR(__xludf.DUMMYFUNCTION("""COMPUTED_VALUE"""),23.8)</f>
        <v>23.8</v>
      </c>
      <c r="C85" s="7">
        <f t="shared" si="1"/>
        <v>0.0166595472</v>
      </c>
    </row>
    <row r="86">
      <c r="A86" s="9">
        <f>IFERROR(__xludf.DUMMYFUNCTION("""COMPUTED_VALUE"""),42494.66666666667)</f>
        <v>42494.66667</v>
      </c>
      <c r="B86" s="6">
        <f>IFERROR(__xludf.DUMMYFUNCTION("""COMPUTED_VALUE"""),23.55)</f>
        <v>23.55</v>
      </c>
      <c r="C86" s="7">
        <f t="shared" si="1"/>
        <v>-0.01050420168</v>
      </c>
    </row>
    <row r="87">
      <c r="A87" s="9">
        <f>IFERROR(__xludf.DUMMYFUNCTION("""COMPUTED_VALUE"""),42495.66666666667)</f>
        <v>42495.66667</v>
      </c>
      <c r="B87" s="6">
        <f>IFERROR(__xludf.DUMMYFUNCTION("""COMPUTED_VALUE"""),23.31)</f>
        <v>23.31</v>
      </c>
      <c r="C87" s="7">
        <f t="shared" si="1"/>
        <v>-0.0101910828</v>
      </c>
    </row>
    <row r="88">
      <c r="A88" s="9">
        <f>IFERROR(__xludf.DUMMYFUNCTION("""COMPUTED_VALUE"""),42496.66666666667)</f>
        <v>42496.66667</v>
      </c>
      <c r="B88" s="6">
        <f>IFERROR(__xludf.DUMMYFUNCTION("""COMPUTED_VALUE"""),23.18)</f>
        <v>23.18</v>
      </c>
      <c r="C88" s="7">
        <f t="shared" si="1"/>
        <v>-0.005577005577</v>
      </c>
    </row>
    <row r="89">
      <c r="A89" s="9">
        <f>IFERROR(__xludf.DUMMYFUNCTION("""COMPUTED_VALUE"""),42499.66666666667)</f>
        <v>42499.66667</v>
      </c>
      <c r="B89" s="6">
        <f>IFERROR(__xludf.DUMMYFUNCTION("""COMPUTED_VALUE"""),23.2)</f>
        <v>23.2</v>
      </c>
      <c r="C89" s="7">
        <f t="shared" si="1"/>
        <v>0.0008628127696</v>
      </c>
    </row>
    <row r="90">
      <c r="A90" s="9">
        <f>IFERROR(__xludf.DUMMYFUNCTION("""COMPUTED_VALUE"""),42500.66666666667)</f>
        <v>42500.66667</v>
      </c>
      <c r="B90" s="6">
        <f>IFERROR(__xludf.DUMMYFUNCTION("""COMPUTED_VALUE"""),23.36)</f>
        <v>23.36</v>
      </c>
      <c r="C90" s="7">
        <f t="shared" si="1"/>
        <v>0.006896551724</v>
      </c>
    </row>
    <row r="91">
      <c r="A91" s="9">
        <f>IFERROR(__xludf.DUMMYFUNCTION("""COMPUTED_VALUE"""),42501.66666666667)</f>
        <v>42501.66667</v>
      </c>
      <c r="B91" s="6">
        <f>IFERROR(__xludf.DUMMYFUNCTION("""COMPUTED_VALUE"""),23.13)</f>
        <v>23.13</v>
      </c>
      <c r="C91" s="7">
        <f t="shared" si="1"/>
        <v>-0.009845890411</v>
      </c>
    </row>
    <row r="92">
      <c r="A92" s="9">
        <f>IFERROR(__xludf.DUMMYFUNCTION("""COMPUTED_VALUE"""),42502.66666666667)</f>
        <v>42502.66667</v>
      </c>
      <c r="B92" s="6">
        <f>IFERROR(__xludf.DUMMYFUNCTION("""COMPUTED_VALUE"""),22.59)</f>
        <v>22.59</v>
      </c>
      <c r="C92" s="7">
        <f t="shared" si="1"/>
        <v>-0.0233463035</v>
      </c>
    </row>
    <row r="93">
      <c r="A93" s="9">
        <f>IFERROR(__xludf.DUMMYFUNCTION("""COMPUTED_VALUE"""),42503.66666666667)</f>
        <v>42503.66667</v>
      </c>
      <c r="B93" s="6">
        <f>IFERROR(__xludf.DUMMYFUNCTION("""COMPUTED_VALUE"""),22.63)</f>
        <v>22.63</v>
      </c>
      <c r="C93" s="7">
        <f t="shared" si="1"/>
        <v>0.001770694998</v>
      </c>
    </row>
    <row r="94">
      <c r="A94" s="9">
        <f>IFERROR(__xludf.DUMMYFUNCTION("""COMPUTED_VALUE"""),42506.66666666667)</f>
        <v>42506.66667</v>
      </c>
      <c r="B94" s="6">
        <f>IFERROR(__xludf.DUMMYFUNCTION("""COMPUTED_VALUE"""),23.47)</f>
        <v>23.47</v>
      </c>
      <c r="C94" s="7">
        <f t="shared" si="1"/>
        <v>0.03711886876</v>
      </c>
    </row>
    <row r="95">
      <c r="A95" s="9">
        <f>IFERROR(__xludf.DUMMYFUNCTION("""COMPUTED_VALUE"""),42507.66666666667)</f>
        <v>42507.66667</v>
      </c>
      <c r="B95" s="6">
        <f>IFERROR(__xludf.DUMMYFUNCTION("""COMPUTED_VALUE"""),23.37)</f>
        <v>23.37</v>
      </c>
      <c r="C95" s="7">
        <f t="shared" si="1"/>
        <v>-0.004260758415</v>
      </c>
    </row>
    <row r="96">
      <c r="A96" s="9">
        <f>IFERROR(__xludf.DUMMYFUNCTION("""COMPUTED_VALUE"""),42508.66666666667)</f>
        <v>42508.66667</v>
      </c>
      <c r="B96" s="6">
        <f>IFERROR(__xludf.DUMMYFUNCTION("""COMPUTED_VALUE"""),23.64)</f>
        <v>23.64</v>
      </c>
      <c r="C96" s="7">
        <f t="shared" si="1"/>
        <v>0.01155327343</v>
      </c>
    </row>
    <row r="97">
      <c r="A97" s="9">
        <f>IFERROR(__xludf.DUMMYFUNCTION("""COMPUTED_VALUE"""),42509.66666666667)</f>
        <v>42509.66667</v>
      </c>
      <c r="B97" s="6">
        <f>IFERROR(__xludf.DUMMYFUNCTION("""COMPUTED_VALUE"""),23.55)</f>
        <v>23.55</v>
      </c>
      <c r="C97" s="7">
        <f t="shared" si="1"/>
        <v>-0.003807106599</v>
      </c>
    </row>
    <row r="98">
      <c r="A98" s="9">
        <f>IFERROR(__xludf.DUMMYFUNCTION("""COMPUTED_VALUE"""),42510.66666666667)</f>
        <v>42510.66667</v>
      </c>
      <c r="B98" s="6">
        <f>IFERROR(__xludf.DUMMYFUNCTION("""COMPUTED_VALUE"""),23.81)</f>
        <v>23.81</v>
      </c>
      <c r="C98" s="7">
        <f t="shared" si="1"/>
        <v>0.0110403397</v>
      </c>
    </row>
    <row r="99">
      <c r="A99" s="9">
        <f>IFERROR(__xludf.DUMMYFUNCTION("""COMPUTED_VALUE"""),42513.66666666667)</f>
        <v>42513.66667</v>
      </c>
      <c r="B99" s="6">
        <f>IFERROR(__xludf.DUMMYFUNCTION("""COMPUTED_VALUE"""),24.11)</f>
        <v>24.11</v>
      </c>
      <c r="C99" s="7">
        <f t="shared" si="1"/>
        <v>0.01259974801</v>
      </c>
    </row>
    <row r="100">
      <c r="A100" s="9">
        <f>IFERROR(__xludf.DUMMYFUNCTION("""COMPUTED_VALUE"""),42514.66666666667)</f>
        <v>42514.66667</v>
      </c>
      <c r="B100" s="6">
        <f>IFERROR(__xludf.DUMMYFUNCTION("""COMPUTED_VALUE"""),24.48)</f>
        <v>24.48</v>
      </c>
      <c r="C100" s="7">
        <f t="shared" si="1"/>
        <v>0.01534632932</v>
      </c>
    </row>
    <row r="101">
      <c r="A101" s="9">
        <f>IFERROR(__xludf.DUMMYFUNCTION("""COMPUTED_VALUE"""),42515.66666666667)</f>
        <v>42515.66667</v>
      </c>
      <c r="B101" s="6">
        <f>IFERROR(__xludf.DUMMYFUNCTION("""COMPUTED_VALUE"""),24.91)</f>
        <v>24.91</v>
      </c>
      <c r="C101" s="7">
        <f t="shared" si="1"/>
        <v>0.01756535948</v>
      </c>
    </row>
    <row r="102">
      <c r="A102" s="9">
        <f>IFERROR(__xludf.DUMMYFUNCTION("""COMPUTED_VALUE"""),42516.66666666667)</f>
        <v>42516.66667</v>
      </c>
      <c r="B102" s="6">
        <f>IFERROR(__xludf.DUMMYFUNCTION("""COMPUTED_VALUE"""),25.1)</f>
        <v>25.1</v>
      </c>
      <c r="C102" s="7">
        <f t="shared" si="1"/>
        <v>0.007627458852</v>
      </c>
    </row>
    <row r="103">
      <c r="A103" s="9">
        <f>IFERROR(__xludf.DUMMYFUNCTION("""COMPUTED_VALUE"""),42517.66666666667)</f>
        <v>42517.66667</v>
      </c>
      <c r="B103" s="6">
        <f>IFERROR(__xludf.DUMMYFUNCTION("""COMPUTED_VALUE"""),25.09)</f>
        <v>25.09</v>
      </c>
      <c r="C103" s="7">
        <f t="shared" si="1"/>
        <v>-0.0003984063745</v>
      </c>
    </row>
    <row r="104">
      <c r="A104" s="9">
        <f>IFERROR(__xludf.DUMMYFUNCTION("""COMPUTED_VALUE"""),42521.66666666667)</f>
        <v>42521.66667</v>
      </c>
      <c r="B104" s="6">
        <f>IFERROR(__xludf.DUMMYFUNCTION("""COMPUTED_VALUE"""),24.97)</f>
        <v>24.97</v>
      </c>
      <c r="C104" s="7">
        <f t="shared" si="1"/>
        <v>-0.004782781985</v>
      </c>
    </row>
    <row r="105">
      <c r="A105" s="9">
        <f>IFERROR(__xludf.DUMMYFUNCTION("""COMPUTED_VALUE"""),42522.66666666667)</f>
        <v>42522.66667</v>
      </c>
      <c r="B105" s="6">
        <f>IFERROR(__xludf.DUMMYFUNCTION("""COMPUTED_VALUE"""),24.62)</f>
        <v>24.62</v>
      </c>
      <c r="C105" s="7">
        <f t="shared" si="1"/>
        <v>-0.01401682018</v>
      </c>
    </row>
    <row r="106">
      <c r="A106" s="9">
        <f>IFERROR(__xludf.DUMMYFUNCTION("""COMPUTED_VALUE"""),42523.66666666667)</f>
        <v>42523.66667</v>
      </c>
      <c r="B106" s="6">
        <f>IFERROR(__xludf.DUMMYFUNCTION("""COMPUTED_VALUE"""),24.43)</f>
        <v>24.43</v>
      </c>
      <c r="C106" s="7">
        <f t="shared" si="1"/>
        <v>-0.007717303006</v>
      </c>
    </row>
    <row r="107">
      <c r="A107" s="9">
        <f>IFERROR(__xludf.DUMMYFUNCTION("""COMPUTED_VALUE"""),42524.66666666667)</f>
        <v>42524.66667</v>
      </c>
      <c r="B107" s="6">
        <f>IFERROR(__xludf.DUMMYFUNCTION("""COMPUTED_VALUE"""),24.48)</f>
        <v>24.48</v>
      </c>
      <c r="C107" s="7">
        <f t="shared" si="1"/>
        <v>0.002046663938</v>
      </c>
    </row>
    <row r="108">
      <c r="A108" s="9">
        <f>IFERROR(__xludf.DUMMYFUNCTION("""COMPUTED_VALUE"""),42527.66666666667)</f>
        <v>42527.66667</v>
      </c>
      <c r="B108" s="6">
        <f>IFERROR(__xludf.DUMMYFUNCTION("""COMPUTED_VALUE"""),24.66)</f>
        <v>24.66</v>
      </c>
      <c r="C108" s="7">
        <f t="shared" si="1"/>
        <v>0.007352941176</v>
      </c>
    </row>
    <row r="109">
      <c r="A109" s="9">
        <f>IFERROR(__xludf.DUMMYFUNCTION("""COMPUTED_VALUE"""),42528.66666666667)</f>
        <v>42528.66667</v>
      </c>
      <c r="B109" s="6">
        <f>IFERROR(__xludf.DUMMYFUNCTION("""COMPUTED_VALUE"""),24.76)</f>
        <v>24.76</v>
      </c>
      <c r="C109" s="7">
        <f t="shared" si="1"/>
        <v>0.004055150041</v>
      </c>
    </row>
    <row r="110">
      <c r="A110" s="9">
        <f>IFERROR(__xludf.DUMMYFUNCTION("""COMPUTED_VALUE"""),42529.66666666667)</f>
        <v>42529.66667</v>
      </c>
      <c r="B110" s="6">
        <f>IFERROR(__xludf.DUMMYFUNCTION("""COMPUTED_VALUE"""),24.74)</f>
        <v>24.74</v>
      </c>
      <c r="C110" s="7">
        <f t="shared" si="1"/>
        <v>-0.0008077544426</v>
      </c>
    </row>
    <row r="111">
      <c r="A111" s="9">
        <f>IFERROR(__xludf.DUMMYFUNCTION("""COMPUTED_VALUE"""),42530.66666666667)</f>
        <v>42530.66667</v>
      </c>
      <c r="B111" s="6">
        <f>IFERROR(__xludf.DUMMYFUNCTION("""COMPUTED_VALUE"""),24.91)</f>
        <v>24.91</v>
      </c>
      <c r="C111" s="7">
        <f t="shared" si="1"/>
        <v>0.006871463217</v>
      </c>
    </row>
    <row r="112">
      <c r="A112" s="9">
        <f>IFERROR(__xludf.DUMMYFUNCTION("""COMPUTED_VALUE"""),42531.66666666667)</f>
        <v>42531.66667</v>
      </c>
      <c r="B112" s="6">
        <f>IFERROR(__xludf.DUMMYFUNCTION("""COMPUTED_VALUE"""),24.71)</f>
        <v>24.71</v>
      </c>
      <c r="C112" s="7">
        <f t="shared" si="1"/>
        <v>-0.008028904055</v>
      </c>
    </row>
    <row r="113">
      <c r="A113" s="9">
        <f>IFERROR(__xludf.DUMMYFUNCTION("""COMPUTED_VALUE"""),42534.66666666667)</f>
        <v>42534.66667</v>
      </c>
      <c r="B113" s="6">
        <f>IFERROR(__xludf.DUMMYFUNCTION("""COMPUTED_VALUE"""),24.34)</f>
        <v>24.34</v>
      </c>
      <c r="C113" s="7">
        <f t="shared" si="1"/>
        <v>-0.01497369486</v>
      </c>
    </row>
    <row r="114">
      <c r="A114" s="9">
        <f>IFERROR(__xludf.DUMMYFUNCTION("""COMPUTED_VALUE"""),42535.66666666667)</f>
        <v>42535.66667</v>
      </c>
      <c r="B114" s="6">
        <f>IFERROR(__xludf.DUMMYFUNCTION("""COMPUTED_VALUE"""),24.37)</f>
        <v>24.37</v>
      </c>
      <c r="C114" s="7">
        <f t="shared" si="1"/>
        <v>0.00123253903</v>
      </c>
    </row>
    <row r="115">
      <c r="A115" s="9">
        <f>IFERROR(__xludf.DUMMYFUNCTION("""COMPUTED_VALUE"""),42536.66666666667)</f>
        <v>42536.66667</v>
      </c>
      <c r="B115" s="6">
        <f>IFERROR(__xludf.DUMMYFUNCTION("""COMPUTED_VALUE"""),24.29)</f>
        <v>24.29</v>
      </c>
      <c r="C115" s="7">
        <f t="shared" si="1"/>
        <v>-0.003282724661</v>
      </c>
    </row>
    <row r="116">
      <c r="A116" s="9">
        <f>IFERROR(__xludf.DUMMYFUNCTION("""COMPUTED_VALUE"""),42537.66666666667)</f>
        <v>42537.66667</v>
      </c>
      <c r="B116" s="6">
        <f>IFERROR(__xludf.DUMMYFUNCTION("""COMPUTED_VALUE"""),24.39)</f>
        <v>24.39</v>
      </c>
      <c r="C116" s="7">
        <f t="shared" si="1"/>
        <v>0.004116920543</v>
      </c>
    </row>
    <row r="117">
      <c r="A117" s="9">
        <f>IFERROR(__xludf.DUMMYFUNCTION("""COMPUTED_VALUE"""),42538.66666666667)</f>
        <v>42538.66667</v>
      </c>
      <c r="B117" s="6">
        <f>IFERROR(__xludf.DUMMYFUNCTION("""COMPUTED_VALUE"""),23.83)</f>
        <v>23.83</v>
      </c>
      <c r="C117" s="7">
        <f t="shared" si="1"/>
        <v>-0.0229602296</v>
      </c>
    </row>
    <row r="118">
      <c r="A118" s="9">
        <f>IFERROR(__xludf.DUMMYFUNCTION("""COMPUTED_VALUE"""),42541.66666666667)</f>
        <v>42541.66667</v>
      </c>
      <c r="B118" s="6">
        <f>IFERROR(__xludf.DUMMYFUNCTION("""COMPUTED_VALUE"""),23.78)</f>
        <v>23.78</v>
      </c>
      <c r="C118" s="7">
        <f t="shared" si="1"/>
        <v>-0.002098195552</v>
      </c>
    </row>
    <row r="119">
      <c r="A119" s="9">
        <f>IFERROR(__xludf.DUMMYFUNCTION("""COMPUTED_VALUE"""),42542.66666666667)</f>
        <v>42542.66667</v>
      </c>
      <c r="B119" s="6">
        <f>IFERROR(__xludf.DUMMYFUNCTION("""COMPUTED_VALUE"""),23.98)</f>
        <v>23.98</v>
      </c>
      <c r="C119" s="7">
        <f t="shared" si="1"/>
        <v>0.008410428932</v>
      </c>
    </row>
    <row r="120">
      <c r="A120" s="9">
        <f>IFERROR(__xludf.DUMMYFUNCTION("""COMPUTED_VALUE"""),42543.66666666667)</f>
        <v>42543.66667</v>
      </c>
      <c r="B120" s="6">
        <f>IFERROR(__xludf.DUMMYFUNCTION("""COMPUTED_VALUE"""),23.89)</f>
        <v>23.89</v>
      </c>
      <c r="C120" s="7">
        <f t="shared" si="1"/>
        <v>-0.003753127606</v>
      </c>
    </row>
    <row r="121">
      <c r="A121" s="9">
        <f>IFERROR(__xludf.DUMMYFUNCTION("""COMPUTED_VALUE"""),42544.66666666667)</f>
        <v>42544.66667</v>
      </c>
      <c r="B121" s="6">
        <f>IFERROR(__xludf.DUMMYFUNCTION("""COMPUTED_VALUE"""),24.03)</f>
        <v>24.03</v>
      </c>
      <c r="C121" s="7">
        <f t="shared" si="1"/>
        <v>0.005860192549</v>
      </c>
    </row>
    <row r="122">
      <c r="A122" s="9">
        <f>IFERROR(__xludf.DUMMYFUNCTION("""COMPUTED_VALUE"""),42545.66666666667)</f>
        <v>42545.66667</v>
      </c>
      <c r="B122" s="6">
        <f>IFERROR(__xludf.DUMMYFUNCTION("""COMPUTED_VALUE"""),23.35)</f>
        <v>23.35</v>
      </c>
      <c r="C122" s="7">
        <f t="shared" si="1"/>
        <v>-0.02829796088</v>
      </c>
    </row>
    <row r="123">
      <c r="A123" s="9">
        <f>IFERROR(__xludf.DUMMYFUNCTION("""COMPUTED_VALUE"""),42548.66666666667)</f>
        <v>42548.66667</v>
      </c>
      <c r="B123" s="6">
        <f>IFERROR(__xludf.DUMMYFUNCTION("""COMPUTED_VALUE"""),23.01)</f>
        <v>23.01</v>
      </c>
      <c r="C123" s="7">
        <f t="shared" si="1"/>
        <v>-0.01456102784</v>
      </c>
    </row>
    <row r="124">
      <c r="A124" s="9">
        <f>IFERROR(__xludf.DUMMYFUNCTION("""COMPUTED_VALUE"""),42549.66666666667)</f>
        <v>42549.66667</v>
      </c>
      <c r="B124" s="6">
        <f>IFERROR(__xludf.DUMMYFUNCTION("""COMPUTED_VALUE"""),23.4)</f>
        <v>23.4</v>
      </c>
      <c r="C124" s="7">
        <f t="shared" si="1"/>
        <v>0.01694915254</v>
      </c>
    </row>
    <row r="125">
      <c r="A125" s="9">
        <f>IFERROR(__xludf.DUMMYFUNCTION("""COMPUTED_VALUE"""),42550.66666666667)</f>
        <v>42550.66667</v>
      </c>
      <c r="B125" s="6">
        <f>IFERROR(__xludf.DUMMYFUNCTION("""COMPUTED_VALUE"""),23.6)</f>
        <v>23.6</v>
      </c>
      <c r="C125" s="7">
        <f t="shared" si="1"/>
        <v>0.008547008547</v>
      </c>
    </row>
    <row r="126">
      <c r="A126" s="9">
        <f>IFERROR(__xludf.DUMMYFUNCTION("""COMPUTED_VALUE"""),42551.66666666667)</f>
        <v>42551.66667</v>
      </c>
      <c r="B126" s="6">
        <f>IFERROR(__xludf.DUMMYFUNCTION("""COMPUTED_VALUE"""),23.9)</f>
        <v>23.9</v>
      </c>
      <c r="C126" s="7">
        <f t="shared" si="1"/>
        <v>0.01271186441</v>
      </c>
    </row>
    <row r="127">
      <c r="A127" s="9">
        <f>IFERROR(__xludf.DUMMYFUNCTION("""COMPUTED_VALUE"""),42552.66666666667)</f>
        <v>42552.66667</v>
      </c>
      <c r="B127" s="6">
        <f>IFERROR(__xludf.DUMMYFUNCTION("""COMPUTED_VALUE"""),23.97)</f>
        <v>23.97</v>
      </c>
      <c r="C127" s="7">
        <f t="shared" si="1"/>
        <v>0.002928870293</v>
      </c>
    </row>
    <row r="128">
      <c r="A128" s="9">
        <f>IFERROR(__xludf.DUMMYFUNCTION("""COMPUTED_VALUE"""),42556.66666666667)</f>
        <v>42556.66667</v>
      </c>
      <c r="B128" s="6">
        <f>IFERROR(__xludf.DUMMYFUNCTION("""COMPUTED_VALUE"""),23.75)</f>
        <v>23.75</v>
      </c>
      <c r="C128" s="7">
        <f t="shared" si="1"/>
        <v>-0.009178139341</v>
      </c>
    </row>
    <row r="129">
      <c r="A129" s="9">
        <f>IFERROR(__xludf.DUMMYFUNCTION("""COMPUTED_VALUE"""),42557.66666666667)</f>
        <v>42557.66667</v>
      </c>
      <c r="B129" s="6">
        <f>IFERROR(__xludf.DUMMYFUNCTION("""COMPUTED_VALUE"""),23.88)</f>
        <v>23.88</v>
      </c>
      <c r="C129" s="7">
        <f t="shared" si="1"/>
        <v>0.005473684211</v>
      </c>
    </row>
    <row r="130">
      <c r="A130" s="9">
        <f>IFERROR(__xludf.DUMMYFUNCTION("""COMPUTED_VALUE"""),42558.66666666667)</f>
        <v>42558.66667</v>
      </c>
      <c r="B130" s="6">
        <f>IFERROR(__xludf.DUMMYFUNCTION("""COMPUTED_VALUE"""),23.99)</f>
        <v>23.99</v>
      </c>
      <c r="C130" s="7">
        <f t="shared" si="1"/>
        <v>0.004606365159</v>
      </c>
    </row>
    <row r="131">
      <c r="A131" s="9">
        <f>IFERROR(__xludf.DUMMYFUNCTION("""COMPUTED_VALUE"""),42559.66666666667)</f>
        <v>42559.66667</v>
      </c>
      <c r="B131" s="6">
        <f>IFERROR(__xludf.DUMMYFUNCTION("""COMPUTED_VALUE"""),24.17)</f>
        <v>24.17</v>
      </c>
      <c r="C131" s="7">
        <f t="shared" si="1"/>
        <v>0.007503126303</v>
      </c>
    </row>
    <row r="132">
      <c r="A132" s="9">
        <f>IFERROR(__xludf.DUMMYFUNCTION("""COMPUTED_VALUE"""),42562.66666666667)</f>
        <v>42562.66667</v>
      </c>
      <c r="B132" s="6">
        <f>IFERROR(__xludf.DUMMYFUNCTION("""COMPUTED_VALUE"""),24.25)</f>
        <v>24.25</v>
      </c>
      <c r="C132" s="7">
        <f t="shared" si="1"/>
        <v>0.003309888291</v>
      </c>
    </row>
    <row r="133">
      <c r="A133" s="9">
        <f>IFERROR(__xludf.DUMMYFUNCTION("""COMPUTED_VALUE"""),42563.66666666667)</f>
        <v>42563.66667</v>
      </c>
      <c r="B133" s="6">
        <f>IFERROR(__xludf.DUMMYFUNCTION("""COMPUTED_VALUE"""),24.36)</f>
        <v>24.36</v>
      </c>
      <c r="C133" s="7">
        <f t="shared" si="1"/>
        <v>0.004536082474</v>
      </c>
    </row>
    <row r="134">
      <c r="A134" s="9">
        <f>IFERROR(__xludf.DUMMYFUNCTION("""COMPUTED_VALUE"""),42564.66666666667)</f>
        <v>42564.66667</v>
      </c>
      <c r="B134" s="6">
        <f>IFERROR(__xludf.DUMMYFUNCTION("""COMPUTED_VALUE"""),24.22)</f>
        <v>24.22</v>
      </c>
      <c r="C134" s="7">
        <f t="shared" si="1"/>
        <v>-0.005747126437</v>
      </c>
    </row>
    <row r="135">
      <c r="A135" s="9">
        <f>IFERROR(__xludf.DUMMYFUNCTION("""COMPUTED_VALUE"""),42565.66666666667)</f>
        <v>42565.66667</v>
      </c>
      <c r="B135" s="6">
        <f>IFERROR(__xludf.DUMMYFUNCTION("""COMPUTED_VALUE"""),24.7)</f>
        <v>24.7</v>
      </c>
      <c r="C135" s="7">
        <f t="shared" si="1"/>
        <v>0.01981833196</v>
      </c>
    </row>
    <row r="136">
      <c r="A136" s="9">
        <f>IFERROR(__xludf.DUMMYFUNCTION("""COMPUTED_VALUE"""),42566.66666666667)</f>
        <v>42566.66667</v>
      </c>
      <c r="B136" s="6">
        <f>IFERROR(__xludf.DUMMYFUNCTION("""COMPUTED_VALUE"""),24.7)</f>
        <v>24.7</v>
      </c>
      <c r="C136" s="7">
        <f t="shared" si="1"/>
        <v>0</v>
      </c>
    </row>
    <row r="137">
      <c r="A137" s="9">
        <f>IFERROR(__xludf.DUMMYFUNCTION("""COMPUTED_VALUE"""),42569.66666666667)</f>
        <v>42569.66667</v>
      </c>
      <c r="B137" s="6">
        <f>IFERROR(__xludf.DUMMYFUNCTION("""COMPUTED_VALUE"""),24.96)</f>
        <v>24.96</v>
      </c>
      <c r="C137" s="7">
        <f t="shared" si="1"/>
        <v>0.01052631579</v>
      </c>
    </row>
    <row r="138">
      <c r="A138" s="9">
        <f>IFERROR(__xludf.DUMMYFUNCTION("""COMPUTED_VALUE"""),42570.66666666667)</f>
        <v>42570.66667</v>
      </c>
      <c r="B138" s="6">
        <f>IFERROR(__xludf.DUMMYFUNCTION("""COMPUTED_VALUE"""),24.97)</f>
        <v>24.97</v>
      </c>
      <c r="C138" s="7">
        <f t="shared" si="1"/>
        <v>0.0004006410256</v>
      </c>
    </row>
    <row r="139">
      <c r="A139" s="9">
        <f>IFERROR(__xludf.DUMMYFUNCTION("""COMPUTED_VALUE"""),42571.66666666667)</f>
        <v>42571.66667</v>
      </c>
      <c r="B139" s="6">
        <f>IFERROR(__xludf.DUMMYFUNCTION("""COMPUTED_VALUE"""),24.99)</f>
        <v>24.99</v>
      </c>
      <c r="C139" s="7">
        <f t="shared" si="1"/>
        <v>0.0008009611534</v>
      </c>
    </row>
    <row r="140">
      <c r="A140" s="9">
        <f>IFERROR(__xludf.DUMMYFUNCTION("""COMPUTED_VALUE"""),42572.66666666667)</f>
        <v>42572.66667</v>
      </c>
      <c r="B140" s="6">
        <f>IFERROR(__xludf.DUMMYFUNCTION("""COMPUTED_VALUE"""),24.86)</f>
        <v>24.86</v>
      </c>
      <c r="C140" s="7">
        <f t="shared" si="1"/>
        <v>-0.005202080832</v>
      </c>
    </row>
    <row r="141">
      <c r="A141" s="9">
        <f>IFERROR(__xludf.DUMMYFUNCTION("""COMPUTED_VALUE"""),42573.66666666667)</f>
        <v>42573.66667</v>
      </c>
      <c r="B141" s="6">
        <f>IFERROR(__xludf.DUMMYFUNCTION("""COMPUTED_VALUE"""),24.67)</f>
        <v>24.67</v>
      </c>
      <c r="C141" s="7">
        <f t="shared" si="1"/>
        <v>-0.007642799678</v>
      </c>
    </row>
    <row r="142">
      <c r="A142" s="9">
        <f>IFERROR(__xludf.DUMMYFUNCTION("""COMPUTED_VALUE"""),42576.66666666667)</f>
        <v>42576.66667</v>
      </c>
      <c r="B142" s="6">
        <f>IFERROR(__xludf.DUMMYFUNCTION("""COMPUTED_VALUE"""),24.34)</f>
        <v>24.34</v>
      </c>
      <c r="C142" s="7">
        <f t="shared" si="1"/>
        <v>-0.01337657073</v>
      </c>
    </row>
    <row r="143">
      <c r="A143" s="9">
        <f>IFERROR(__xludf.DUMMYFUNCTION("""COMPUTED_VALUE"""),42577.66666666667)</f>
        <v>42577.66667</v>
      </c>
      <c r="B143" s="6">
        <f>IFERROR(__xludf.DUMMYFUNCTION("""COMPUTED_VALUE"""),24.17)</f>
        <v>24.17</v>
      </c>
      <c r="C143" s="7">
        <f t="shared" si="1"/>
        <v>-0.006984387839</v>
      </c>
    </row>
    <row r="144">
      <c r="A144" s="9">
        <f>IFERROR(__xludf.DUMMYFUNCTION("""COMPUTED_VALUE"""),42578.66666666667)</f>
        <v>42578.66667</v>
      </c>
      <c r="B144" s="6">
        <f>IFERROR(__xludf.DUMMYFUNCTION("""COMPUTED_VALUE"""),25.74)</f>
        <v>25.74</v>
      </c>
      <c r="C144" s="7">
        <f t="shared" si="1"/>
        <v>0.06495655772</v>
      </c>
    </row>
    <row r="145">
      <c r="A145" s="9">
        <f>IFERROR(__xludf.DUMMYFUNCTION("""COMPUTED_VALUE"""),42579.66666666667)</f>
        <v>42579.66667</v>
      </c>
      <c r="B145" s="6">
        <f>IFERROR(__xludf.DUMMYFUNCTION("""COMPUTED_VALUE"""),26.09)</f>
        <v>26.09</v>
      </c>
      <c r="C145" s="7">
        <f t="shared" si="1"/>
        <v>0.0135975136</v>
      </c>
    </row>
    <row r="146">
      <c r="A146" s="9">
        <f>IFERROR(__xludf.DUMMYFUNCTION("""COMPUTED_VALUE"""),42580.66666666667)</f>
        <v>42580.66667</v>
      </c>
      <c r="B146" s="6">
        <f>IFERROR(__xludf.DUMMYFUNCTION("""COMPUTED_VALUE"""),26.05)</f>
        <v>26.05</v>
      </c>
      <c r="C146" s="7">
        <f t="shared" si="1"/>
        <v>-0.001533154465</v>
      </c>
    </row>
    <row r="147">
      <c r="A147" s="9">
        <f>IFERROR(__xludf.DUMMYFUNCTION("""COMPUTED_VALUE"""),42583.66666666667)</f>
        <v>42583.66667</v>
      </c>
      <c r="B147" s="6">
        <f>IFERROR(__xludf.DUMMYFUNCTION("""COMPUTED_VALUE"""),26.51)</f>
        <v>26.51</v>
      </c>
      <c r="C147" s="7">
        <f t="shared" si="1"/>
        <v>0.01765834933</v>
      </c>
    </row>
    <row r="148">
      <c r="A148" s="9">
        <f>IFERROR(__xludf.DUMMYFUNCTION("""COMPUTED_VALUE"""),42584.66666666667)</f>
        <v>42584.66667</v>
      </c>
      <c r="B148" s="6">
        <f>IFERROR(__xludf.DUMMYFUNCTION("""COMPUTED_VALUE"""),26.12)</f>
        <v>26.12</v>
      </c>
      <c r="C148" s="7">
        <f t="shared" si="1"/>
        <v>-0.01471142965</v>
      </c>
    </row>
    <row r="149">
      <c r="A149" s="9">
        <f>IFERROR(__xludf.DUMMYFUNCTION("""COMPUTED_VALUE"""),42585.66666666667)</f>
        <v>42585.66667</v>
      </c>
      <c r="B149" s="6">
        <f>IFERROR(__xludf.DUMMYFUNCTION("""COMPUTED_VALUE"""),26.45)</f>
        <v>26.45</v>
      </c>
      <c r="C149" s="7">
        <f t="shared" si="1"/>
        <v>0.01263399694</v>
      </c>
    </row>
    <row r="150">
      <c r="A150" s="9">
        <f>IFERROR(__xludf.DUMMYFUNCTION("""COMPUTED_VALUE"""),42586.66666666667)</f>
        <v>42586.66667</v>
      </c>
      <c r="B150" s="6">
        <f>IFERROR(__xludf.DUMMYFUNCTION("""COMPUTED_VALUE"""),26.47)</f>
        <v>26.47</v>
      </c>
      <c r="C150" s="7">
        <f t="shared" si="1"/>
        <v>0.0007561436673</v>
      </c>
    </row>
    <row r="151">
      <c r="A151" s="9">
        <f>IFERROR(__xludf.DUMMYFUNCTION("""COMPUTED_VALUE"""),42587.66666666667)</f>
        <v>42587.66667</v>
      </c>
      <c r="B151" s="6">
        <f>IFERROR(__xludf.DUMMYFUNCTION("""COMPUTED_VALUE"""),26.87)</f>
        <v>26.87</v>
      </c>
      <c r="C151" s="7">
        <f t="shared" si="1"/>
        <v>0.01511144692</v>
      </c>
    </row>
    <row r="152">
      <c r="A152" s="9">
        <f>IFERROR(__xludf.DUMMYFUNCTION("""COMPUTED_VALUE"""),42590.66666666667)</f>
        <v>42590.66667</v>
      </c>
      <c r="B152" s="6">
        <f>IFERROR(__xludf.DUMMYFUNCTION("""COMPUTED_VALUE"""),27.09)</f>
        <v>27.09</v>
      </c>
      <c r="C152" s="7">
        <f t="shared" si="1"/>
        <v>0.00818756978</v>
      </c>
    </row>
    <row r="153">
      <c r="A153" s="9">
        <f>IFERROR(__xludf.DUMMYFUNCTION("""COMPUTED_VALUE"""),42591.66666666667)</f>
        <v>42591.66667</v>
      </c>
      <c r="B153" s="6">
        <f>IFERROR(__xludf.DUMMYFUNCTION("""COMPUTED_VALUE"""),27.2)</f>
        <v>27.2</v>
      </c>
      <c r="C153" s="7">
        <f t="shared" si="1"/>
        <v>0.004060538944</v>
      </c>
    </row>
    <row r="154">
      <c r="A154" s="9">
        <f>IFERROR(__xludf.DUMMYFUNCTION("""COMPUTED_VALUE"""),42592.66666666667)</f>
        <v>42592.66667</v>
      </c>
      <c r="B154" s="6">
        <f>IFERROR(__xludf.DUMMYFUNCTION("""COMPUTED_VALUE"""),27.0)</f>
        <v>27</v>
      </c>
      <c r="C154" s="7">
        <f t="shared" si="1"/>
        <v>-0.007352941176</v>
      </c>
    </row>
    <row r="155">
      <c r="A155" s="9">
        <f>IFERROR(__xludf.DUMMYFUNCTION("""COMPUTED_VALUE"""),42593.66666666667)</f>
        <v>42593.66667</v>
      </c>
      <c r="B155" s="6">
        <f>IFERROR(__xludf.DUMMYFUNCTION("""COMPUTED_VALUE"""),26.98)</f>
        <v>26.98</v>
      </c>
      <c r="C155" s="7">
        <f t="shared" si="1"/>
        <v>-0.0007407407407</v>
      </c>
    </row>
    <row r="156">
      <c r="A156" s="9">
        <f>IFERROR(__xludf.DUMMYFUNCTION("""COMPUTED_VALUE"""),42594.66666666667)</f>
        <v>42594.66667</v>
      </c>
      <c r="B156" s="6">
        <f>IFERROR(__xludf.DUMMYFUNCTION("""COMPUTED_VALUE"""),27.05)</f>
        <v>27.05</v>
      </c>
      <c r="C156" s="7">
        <f t="shared" si="1"/>
        <v>0.002594514455</v>
      </c>
    </row>
    <row r="157">
      <c r="A157" s="9">
        <f>IFERROR(__xludf.DUMMYFUNCTION("""COMPUTED_VALUE"""),42597.66666666667)</f>
        <v>42597.66667</v>
      </c>
      <c r="B157" s="6">
        <f>IFERROR(__xludf.DUMMYFUNCTION("""COMPUTED_VALUE"""),27.37)</f>
        <v>27.37</v>
      </c>
      <c r="C157" s="7">
        <f t="shared" si="1"/>
        <v>0.01182994455</v>
      </c>
    </row>
    <row r="158">
      <c r="A158" s="9">
        <f>IFERROR(__xludf.DUMMYFUNCTION("""COMPUTED_VALUE"""),42598.66666666667)</f>
        <v>42598.66667</v>
      </c>
      <c r="B158" s="6">
        <f>IFERROR(__xludf.DUMMYFUNCTION("""COMPUTED_VALUE"""),27.35)</f>
        <v>27.35</v>
      </c>
      <c r="C158" s="7">
        <f t="shared" si="1"/>
        <v>-0.0007307270734</v>
      </c>
    </row>
    <row r="159">
      <c r="A159" s="9">
        <f>IFERROR(__xludf.DUMMYFUNCTION("""COMPUTED_VALUE"""),42599.66666666667)</f>
        <v>42599.66667</v>
      </c>
      <c r="B159" s="6">
        <f>IFERROR(__xludf.DUMMYFUNCTION("""COMPUTED_VALUE"""),27.31)</f>
        <v>27.31</v>
      </c>
      <c r="C159" s="7">
        <f t="shared" si="1"/>
        <v>-0.001462522852</v>
      </c>
    </row>
    <row r="160">
      <c r="A160" s="9">
        <f>IFERROR(__xludf.DUMMYFUNCTION("""COMPUTED_VALUE"""),42600.66666666667)</f>
        <v>42600.66667</v>
      </c>
      <c r="B160" s="6">
        <f>IFERROR(__xludf.DUMMYFUNCTION("""COMPUTED_VALUE"""),27.27)</f>
        <v>27.27</v>
      </c>
      <c r="C160" s="7">
        <f t="shared" si="1"/>
        <v>-0.001464664958</v>
      </c>
    </row>
    <row r="161">
      <c r="A161" s="9">
        <f>IFERROR(__xludf.DUMMYFUNCTION("""COMPUTED_VALUE"""),42601.66666666667)</f>
        <v>42601.66667</v>
      </c>
      <c r="B161" s="6">
        <f>IFERROR(__xludf.DUMMYFUNCTION("""COMPUTED_VALUE"""),27.34)</f>
        <v>27.34</v>
      </c>
      <c r="C161" s="7">
        <f t="shared" si="1"/>
        <v>0.002566923359</v>
      </c>
    </row>
    <row r="162">
      <c r="A162" s="9">
        <f>IFERROR(__xludf.DUMMYFUNCTION("""COMPUTED_VALUE"""),42604.66666666667)</f>
        <v>42604.66667</v>
      </c>
      <c r="B162" s="6">
        <f>IFERROR(__xludf.DUMMYFUNCTION("""COMPUTED_VALUE"""),27.13)</f>
        <v>27.13</v>
      </c>
      <c r="C162" s="7">
        <f t="shared" si="1"/>
        <v>-0.007681053402</v>
      </c>
    </row>
    <row r="163">
      <c r="A163" s="9">
        <f>IFERROR(__xludf.DUMMYFUNCTION("""COMPUTED_VALUE"""),42605.66666666667)</f>
        <v>42605.66667</v>
      </c>
      <c r="B163" s="6">
        <f>IFERROR(__xludf.DUMMYFUNCTION("""COMPUTED_VALUE"""),27.21)</f>
        <v>27.21</v>
      </c>
      <c r="C163" s="7">
        <f t="shared" si="1"/>
        <v>0.002948765205</v>
      </c>
    </row>
    <row r="164">
      <c r="A164" s="9">
        <f>IFERROR(__xludf.DUMMYFUNCTION("""COMPUTED_VALUE"""),42606.66666666667)</f>
        <v>42606.66667</v>
      </c>
      <c r="B164" s="6">
        <f>IFERROR(__xludf.DUMMYFUNCTION("""COMPUTED_VALUE"""),27.01)</f>
        <v>27.01</v>
      </c>
      <c r="C164" s="7">
        <f t="shared" si="1"/>
        <v>-0.007350238883</v>
      </c>
    </row>
    <row r="165">
      <c r="A165" s="9">
        <f>IFERROR(__xludf.DUMMYFUNCTION("""COMPUTED_VALUE"""),42607.66666666667)</f>
        <v>42607.66667</v>
      </c>
      <c r="B165" s="6">
        <f>IFERROR(__xludf.DUMMYFUNCTION("""COMPUTED_VALUE"""),26.89)</f>
        <v>26.89</v>
      </c>
      <c r="C165" s="7">
        <f t="shared" si="1"/>
        <v>-0.004442798963</v>
      </c>
    </row>
    <row r="166">
      <c r="A166" s="9">
        <f>IFERROR(__xludf.DUMMYFUNCTION("""COMPUTED_VALUE"""),42608.66666666667)</f>
        <v>42608.66667</v>
      </c>
      <c r="B166" s="6">
        <f>IFERROR(__xludf.DUMMYFUNCTION("""COMPUTED_VALUE"""),26.74)</f>
        <v>26.74</v>
      </c>
      <c r="C166" s="7">
        <f t="shared" si="1"/>
        <v>-0.005578281889</v>
      </c>
    </row>
    <row r="167">
      <c r="A167" s="9">
        <f>IFERROR(__xludf.DUMMYFUNCTION("""COMPUTED_VALUE"""),42611.66666666667)</f>
        <v>42611.66667</v>
      </c>
      <c r="B167" s="6">
        <f>IFERROR(__xludf.DUMMYFUNCTION("""COMPUTED_VALUE"""),26.71)</f>
        <v>26.71</v>
      </c>
      <c r="C167" s="7">
        <f t="shared" si="1"/>
        <v>-0.001121914734</v>
      </c>
    </row>
    <row r="168">
      <c r="A168" s="9">
        <f>IFERROR(__xludf.DUMMYFUNCTION("""COMPUTED_VALUE"""),42612.66666666667)</f>
        <v>42612.66667</v>
      </c>
      <c r="B168" s="6">
        <f>IFERROR(__xludf.DUMMYFUNCTION("""COMPUTED_VALUE"""),26.5)</f>
        <v>26.5</v>
      </c>
      <c r="C168" s="7">
        <f t="shared" si="1"/>
        <v>-0.007862223886</v>
      </c>
    </row>
    <row r="169">
      <c r="A169" s="9">
        <f>IFERROR(__xludf.DUMMYFUNCTION("""COMPUTED_VALUE"""),42613.66666666667)</f>
        <v>42613.66667</v>
      </c>
      <c r="B169" s="6">
        <f>IFERROR(__xludf.DUMMYFUNCTION("""COMPUTED_VALUE"""),26.53)</f>
        <v>26.53</v>
      </c>
      <c r="C169" s="7">
        <f t="shared" si="1"/>
        <v>0.001132075472</v>
      </c>
    </row>
    <row r="170">
      <c r="A170" s="9">
        <f>IFERROR(__xludf.DUMMYFUNCTION("""COMPUTED_VALUE"""),42614.66666666667)</f>
        <v>42614.66667</v>
      </c>
      <c r="B170" s="6">
        <f>IFERROR(__xludf.DUMMYFUNCTION("""COMPUTED_VALUE"""),26.68)</f>
        <v>26.68</v>
      </c>
      <c r="C170" s="7">
        <f t="shared" si="1"/>
        <v>0.00565397663</v>
      </c>
    </row>
    <row r="171">
      <c r="A171" s="9">
        <f>IFERROR(__xludf.DUMMYFUNCTION("""COMPUTED_VALUE"""),42615.66666666667)</f>
        <v>42615.66667</v>
      </c>
      <c r="B171" s="6">
        <f>IFERROR(__xludf.DUMMYFUNCTION("""COMPUTED_VALUE"""),26.93)</f>
        <v>26.93</v>
      </c>
      <c r="C171" s="7">
        <f t="shared" si="1"/>
        <v>0.009370314843</v>
      </c>
    </row>
    <row r="172">
      <c r="A172" s="9">
        <f>IFERROR(__xludf.DUMMYFUNCTION("""COMPUTED_VALUE"""),42619.66666666667)</f>
        <v>42619.66667</v>
      </c>
      <c r="B172" s="6">
        <f>IFERROR(__xludf.DUMMYFUNCTION("""COMPUTED_VALUE"""),26.93)</f>
        <v>26.93</v>
      </c>
      <c r="C172" s="7">
        <f t="shared" si="1"/>
        <v>0</v>
      </c>
    </row>
    <row r="173">
      <c r="A173" s="9">
        <f>IFERROR(__xludf.DUMMYFUNCTION("""COMPUTED_VALUE"""),42620.66666666667)</f>
        <v>42620.66667</v>
      </c>
      <c r="B173" s="6">
        <f>IFERROR(__xludf.DUMMYFUNCTION("""COMPUTED_VALUE"""),27.09)</f>
        <v>27.09</v>
      </c>
      <c r="C173" s="7">
        <f t="shared" si="1"/>
        <v>0.005941329372</v>
      </c>
    </row>
    <row r="174">
      <c r="A174" s="9">
        <f>IFERROR(__xludf.DUMMYFUNCTION("""COMPUTED_VALUE"""),42621.66666666667)</f>
        <v>42621.66667</v>
      </c>
      <c r="B174" s="6">
        <f>IFERROR(__xludf.DUMMYFUNCTION("""COMPUTED_VALUE"""),26.38)</f>
        <v>26.38</v>
      </c>
      <c r="C174" s="7">
        <f t="shared" si="1"/>
        <v>-0.02620893319</v>
      </c>
    </row>
    <row r="175">
      <c r="A175" s="9">
        <f>IFERROR(__xludf.DUMMYFUNCTION("""COMPUTED_VALUE"""),42622.66666666667)</f>
        <v>42622.66667</v>
      </c>
      <c r="B175" s="6">
        <f>IFERROR(__xludf.DUMMYFUNCTION("""COMPUTED_VALUE"""),25.78)</f>
        <v>25.78</v>
      </c>
      <c r="C175" s="7">
        <f t="shared" si="1"/>
        <v>-0.02274450341</v>
      </c>
    </row>
    <row r="176">
      <c r="A176" s="9">
        <f>IFERROR(__xludf.DUMMYFUNCTION("""COMPUTED_VALUE"""),42625.66666666667)</f>
        <v>42625.66667</v>
      </c>
      <c r="B176" s="6">
        <f>IFERROR(__xludf.DUMMYFUNCTION("""COMPUTED_VALUE"""),26.36)</f>
        <v>26.36</v>
      </c>
      <c r="C176" s="7">
        <f t="shared" si="1"/>
        <v>0.02249806051</v>
      </c>
    </row>
    <row r="177">
      <c r="A177" s="9">
        <f>IFERROR(__xludf.DUMMYFUNCTION("""COMPUTED_VALUE"""),42626.66666666667)</f>
        <v>42626.66667</v>
      </c>
      <c r="B177" s="6">
        <f>IFERROR(__xludf.DUMMYFUNCTION("""COMPUTED_VALUE"""),26.99)</f>
        <v>26.99</v>
      </c>
      <c r="C177" s="7">
        <f t="shared" si="1"/>
        <v>0.02389984825</v>
      </c>
    </row>
    <row r="178">
      <c r="A178" s="9">
        <f>IFERROR(__xludf.DUMMYFUNCTION("""COMPUTED_VALUE"""),42627.66666666667)</f>
        <v>42627.66667</v>
      </c>
      <c r="B178" s="6">
        <f>IFERROR(__xludf.DUMMYFUNCTION("""COMPUTED_VALUE"""),27.94)</f>
        <v>27.94</v>
      </c>
      <c r="C178" s="7">
        <f t="shared" si="1"/>
        <v>0.03519822156</v>
      </c>
    </row>
    <row r="179">
      <c r="A179" s="9">
        <f>IFERROR(__xludf.DUMMYFUNCTION("""COMPUTED_VALUE"""),42628.66666666667)</f>
        <v>42628.66667</v>
      </c>
      <c r="B179" s="6">
        <f>IFERROR(__xludf.DUMMYFUNCTION("""COMPUTED_VALUE"""),28.89)</f>
        <v>28.89</v>
      </c>
      <c r="C179" s="7">
        <f t="shared" si="1"/>
        <v>0.03400143164</v>
      </c>
    </row>
    <row r="180">
      <c r="A180" s="9">
        <f>IFERROR(__xludf.DUMMYFUNCTION("""COMPUTED_VALUE"""),42629.66666666667)</f>
        <v>42629.66667</v>
      </c>
      <c r="B180" s="6">
        <f>IFERROR(__xludf.DUMMYFUNCTION("""COMPUTED_VALUE"""),28.73)</f>
        <v>28.73</v>
      </c>
      <c r="C180" s="7">
        <f t="shared" si="1"/>
        <v>-0.005538248529</v>
      </c>
    </row>
    <row r="181">
      <c r="A181" s="9">
        <f>IFERROR(__xludf.DUMMYFUNCTION("""COMPUTED_VALUE"""),42632.66666666667)</f>
        <v>42632.66667</v>
      </c>
      <c r="B181" s="6">
        <f>IFERROR(__xludf.DUMMYFUNCTION("""COMPUTED_VALUE"""),28.4)</f>
        <v>28.4</v>
      </c>
      <c r="C181" s="7">
        <f t="shared" si="1"/>
        <v>-0.01148625131</v>
      </c>
    </row>
    <row r="182">
      <c r="A182" s="9">
        <f>IFERROR(__xludf.DUMMYFUNCTION("""COMPUTED_VALUE"""),42633.66666666667)</f>
        <v>42633.66667</v>
      </c>
      <c r="B182" s="6">
        <f>IFERROR(__xludf.DUMMYFUNCTION("""COMPUTED_VALUE"""),28.39)</f>
        <v>28.39</v>
      </c>
      <c r="C182" s="7">
        <f t="shared" si="1"/>
        <v>-0.0003521126761</v>
      </c>
    </row>
    <row r="183">
      <c r="A183" s="9">
        <f>IFERROR(__xludf.DUMMYFUNCTION("""COMPUTED_VALUE"""),42634.66666666667)</f>
        <v>42634.66667</v>
      </c>
      <c r="B183" s="6">
        <f>IFERROR(__xludf.DUMMYFUNCTION("""COMPUTED_VALUE"""),28.39)</f>
        <v>28.39</v>
      </c>
      <c r="C183" s="7">
        <f t="shared" si="1"/>
        <v>0</v>
      </c>
    </row>
    <row r="184">
      <c r="A184" s="9">
        <f>IFERROR(__xludf.DUMMYFUNCTION("""COMPUTED_VALUE"""),42635.66666666667)</f>
        <v>42635.66667</v>
      </c>
      <c r="B184" s="6">
        <f>IFERROR(__xludf.DUMMYFUNCTION("""COMPUTED_VALUE"""),28.66)</f>
        <v>28.66</v>
      </c>
      <c r="C184" s="7">
        <f t="shared" si="1"/>
        <v>0.009510390983</v>
      </c>
    </row>
    <row r="185">
      <c r="A185" s="9">
        <f>IFERROR(__xludf.DUMMYFUNCTION("""COMPUTED_VALUE"""),42636.66666666667)</f>
        <v>42636.66667</v>
      </c>
      <c r="B185" s="6">
        <f>IFERROR(__xludf.DUMMYFUNCTION("""COMPUTED_VALUE"""),28.18)</f>
        <v>28.18</v>
      </c>
      <c r="C185" s="7">
        <f t="shared" si="1"/>
        <v>-0.01674808095</v>
      </c>
    </row>
    <row r="186">
      <c r="A186" s="9">
        <f>IFERROR(__xludf.DUMMYFUNCTION("""COMPUTED_VALUE"""),42639.66666666667)</f>
        <v>42639.66667</v>
      </c>
      <c r="B186" s="6">
        <f>IFERROR(__xludf.DUMMYFUNCTION("""COMPUTED_VALUE"""),28.22)</f>
        <v>28.22</v>
      </c>
      <c r="C186" s="7">
        <f t="shared" si="1"/>
        <v>0.001419446416</v>
      </c>
    </row>
    <row r="187">
      <c r="A187" s="9">
        <f>IFERROR(__xludf.DUMMYFUNCTION("""COMPUTED_VALUE"""),42640.66666666667)</f>
        <v>42640.66667</v>
      </c>
      <c r="B187" s="6">
        <f>IFERROR(__xludf.DUMMYFUNCTION("""COMPUTED_VALUE"""),28.27)</f>
        <v>28.27</v>
      </c>
      <c r="C187" s="7">
        <f t="shared" si="1"/>
        <v>0.001771793055</v>
      </c>
    </row>
    <row r="188">
      <c r="A188" s="9">
        <f>IFERROR(__xludf.DUMMYFUNCTION("""COMPUTED_VALUE"""),42641.66666666667)</f>
        <v>42641.66667</v>
      </c>
      <c r="B188" s="6">
        <f>IFERROR(__xludf.DUMMYFUNCTION("""COMPUTED_VALUE"""),28.49)</f>
        <v>28.49</v>
      </c>
      <c r="C188" s="7">
        <f t="shared" si="1"/>
        <v>0.007782101167</v>
      </c>
    </row>
    <row r="189">
      <c r="A189" s="9">
        <f>IFERROR(__xludf.DUMMYFUNCTION("""COMPUTED_VALUE"""),42642.66666666667)</f>
        <v>42642.66667</v>
      </c>
      <c r="B189" s="6">
        <f>IFERROR(__xludf.DUMMYFUNCTION("""COMPUTED_VALUE"""),28.05)</f>
        <v>28.05</v>
      </c>
      <c r="C189" s="7">
        <f t="shared" si="1"/>
        <v>-0.01544401544</v>
      </c>
    </row>
    <row r="190">
      <c r="A190" s="9">
        <f>IFERROR(__xludf.DUMMYFUNCTION("""COMPUTED_VALUE"""),42643.66666666667)</f>
        <v>42643.66667</v>
      </c>
      <c r="B190" s="6">
        <f>IFERROR(__xludf.DUMMYFUNCTION("""COMPUTED_VALUE"""),28.26)</f>
        <v>28.26</v>
      </c>
      <c r="C190" s="7">
        <f t="shared" si="1"/>
        <v>0.007486631016</v>
      </c>
    </row>
    <row r="191">
      <c r="A191" s="9">
        <f>IFERROR(__xludf.DUMMYFUNCTION("""COMPUTED_VALUE"""),42646.66666666667)</f>
        <v>42646.66667</v>
      </c>
      <c r="B191" s="6">
        <f>IFERROR(__xludf.DUMMYFUNCTION("""COMPUTED_VALUE"""),28.13)</f>
        <v>28.13</v>
      </c>
      <c r="C191" s="7">
        <f t="shared" si="1"/>
        <v>-0.004600141543</v>
      </c>
    </row>
    <row r="192">
      <c r="A192" s="9">
        <f>IFERROR(__xludf.DUMMYFUNCTION("""COMPUTED_VALUE"""),42647.66666666667)</f>
        <v>42647.66667</v>
      </c>
      <c r="B192" s="6">
        <f>IFERROR(__xludf.DUMMYFUNCTION("""COMPUTED_VALUE"""),28.25)</f>
        <v>28.25</v>
      </c>
      <c r="C192" s="7">
        <f t="shared" si="1"/>
        <v>0.004265908283</v>
      </c>
    </row>
    <row r="193">
      <c r="A193" s="9">
        <f>IFERROR(__xludf.DUMMYFUNCTION("""COMPUTED_VALUE"""),42648.66666666667)</f>
        <v>42648.66667</v>
      </c>
      <c r="B193" s="6">
        <f>IFERROR(__xludf.DUMMYFUNCTION("""COMPUTED_VALUE"""),28.26)</f>
        <v>28.26</v>
      </c>
      <c r="C193" s="7">
        <f t="shared" si="1"/>
        <v>0.0003539823009</v>
      </c>
    </row>
    <row r="194">
      <c r="A194" s="9">
        <f>IFERROR(__xludf.DUMMYFUNCTION("""COMPUTED_VALUE"""),42649.66666666667)</f>
        <v>42649.66667</v>
      </c>
      <c r="B194" s="6">
        <f>IFERROR(__xludf.DUMMYFUNCTION("""COMPUTED_VALUE"""),28.47)</f>
        <v>28.47</v>
      </c>
      <c r="C194" s="7">
        <f t="shared" si="1"/>
        <v>0.007430997877</v>
      </c>
    </row>
    <row r="195">
      <c r="A195" s="9">
        <f>IFERROR(__xludf.DUMMYFUNCTION("""COMPUTED_VALUE"""),42650.66666666667)</f>
        <v>42650.66667</v>
      </c>
      <c r="B195" s="6">
        <f>IFERROR(__xludf.DUMMYFUNCTION("""COMPUTED_VALUE"""),28.52)</f>
        <v>28.52</v>
      </c>
      <c r="C195" s="7">
        <f t="shared" si="1"/>
        <v>0.001756234633</v>
      </c>
    </row>
    <row r="196">
      <c r="A196" s="9">
        <f>IFERROR(__xludf.DUMMYFUNCTION("""COMPUTED_VALUE"""),42653.66666666667)</f>
        <v>42653.66667</v>
      </c>
      <c r="B196" s="6">
        <f>IFERROR(__xludf.DUMMYFUNCTION("""COMPUTED_VALUE"""),29.01)</f>
        <v>29.01</v>
      </c>
      <c r="C196" s="7">
        <f t="shared" si="1"/>
        <v>0.01718092567</v>
      </c>
    </row>
    <row r="197">
      <c r="A197" s="9">
        <f>IFERROR(__xludf.DUMMYFUNCTION("""COMPUTED_VALUE"""),42654.66666666667)</f>
        <v>42654.66667</v>
      </c>
      <c r="B197" s="6">
        <f>IFERROR(__xludf.DUMMYFUNCTION("""COMPUTED_VALUE"""),29.08)</f>
        <v>29.08</v>
      </c>
      <c r="C197" s="7">
        <f t="shared" si="1"/>
        <v>0.002412961048</v>
      </c>
    </row>
    <row r="198">
      <c r="A198" s="9">
        <f>IFERROR(__xludf.DUMMYFUNCTION("""COMPUTED_VALUE"""),42655.66666666667)</f>
        <v>42655.66667</v>
      </c>
      <c r="B198" s="6">
        <f>IFERROR(__xludf.DUMMYFUNCTION("""COMPUTED_VALUE"""),29.34)</f>
        <v>29.34</v>
      </c>
      <c r="C198" s="7">
        <f t="shared" si="1"/>
        <v>0.00894085282</v>
      </c>
    </row>
    <row r="199">
      <c r="A199" s="9">
        <f>IFERROR(__xludf.DUMMYFUNCTION("""COMPUTED_VALUE"""),42656.66666666667)</f>
        <v>42656.66667</v>
      </c>
      <c r="B199" s="6">
        <f>IFERROR(__xludf.DUMMYFUNCTION("""COMPUTED_VALUE"""),29.25)</f>
        <v>29.25</v>
      </c>
      <c r="C199" s="7">
        <f t="shared" si="1"/>
        <v>-0.003067484663</v>
      </c>
    </row>
    <row r="200">
      <c r="A200" s="9">
        <f>IFERROR(__xludf.DUMMYFUNCTION("""COMPUTED_VALUE"""),42657.66666666667)</f>
        <v>42657.66667</v>
      </c>
      <c r="B200" s="6">
        <f>IFERROR(__xludf.DUMMYFUNCTION("""COMPUTED_VALUE"""),29.41)</f>
        <v>29.41</v>
      </c>
      <c r="C200" s="7">
        <f t="shared" si="1"/>
        <v>0.00547008547</v>
      </c>
    </row>
    <row r="201">
      <c r="A201" s="9">
        <f>IFERROR(__xludf.DUMMYFUNCTION("""COMPUTED_VALUE"""),42660.66666666667)</f>
        <v>42660.66667</v>
      </c>
      <c r="B201" s="6">
        <f>IFERROR(__xludf.DUMMYFUNCTION("""COMPUTED_VALUE"""),29.39)</f>
        <v>29.39</v>
      </c>
      <c r="C201" s="7">
        <f t="shared" si="1"/>
        <v>-0.0006800408024</v>
      </c>
    </row>
    <row r="202">
      <c r="A202" s="9">
        <f>IFERROR(__xludf.DUMMYFUNCTION("""COMPUTED_VALUE"""),42661.66666666667)</f>
        <v>42661.66667</v>
      </c>
      <c r="B202" s="6">
        <f>IFERROR(__xludf.DUMMYFUNCTION("""COMPUTED_VALUE"""),29.37)</f>
        <v>29.37</v>
      </c>
      <c r="C202" s="7">
        <f t="shared" si="1"/>
        <v>-0.0006805035726</v>
      </c>
    </row>
    <row r="203">
      <c r="A203" s="9">
        <f>IFERROR(__xludf.DUMMYFUNCTION("""COMPUTED_VALUE"""),42662.66666666667)</f>
        <v>42662.66667</v>
      </c>
      <c r="B203" s="6">
        <f>IFERROR(__xludf.DUMMYFUNCTION("""COMPUTED_VALUE"""),29.28)</f>
        <v>29.28</v>
      </c>
      <c r="C203" s="7">
        <f t="shared" si="1"/>
        <v>-0.003064351379</v>
      </c>
    </row>
    <row r="204">
      <c r="A204" s="9">
        <f>IFERROR(__xludf.DUMMYFUNCTION("""COMPUTED_VALUE"""),42663.66666666667)</f>
        <v>42663.66667</v>
      </c>
      <c r="B204" s="6">
        <f>IFERROR(__xludf.DUMMYFUNCTION("""COMPUTED_VALUE"""),29.27)</f>
        <v>29.27</v>
      </c>
      <c r="C204" s="7">
        <f t="shared" si="1"/>
        <v>-0.0003415300546</v>
      </c>
    </row>
    <row r="205">
      <c r="A205" s="9">
        <f>IFERROR(__xludf.DUMMYFUNCTION("""COMPUTED_VALUE"""),42664.66666666667)</f>
        <v>42664.66667</v>
      </c>
      <c r="B205" s="6">
        <f>IFERROR(__xludf.DUMMYFUNCTION("""COMPUTED_VALUE"""),29.15)</f>
        <v>29.15</v>
      </c>
      <c r="C205" s="7">
        <f t="shared" si="1"/>
        <v>-0.004099760847</v>
      </c>
    </row>
    <row r="206">
      <c r="A206" s="9">
        <f>IFERROR(__xludf.DUMMYFUNCTION("""COMPUTED_VALUE"""),42667.66666666667)</f>
        <v>42667.66667</v>
      </c>
      <c r="B206" s="6">
        <f>IFERROR(__xludf.DUMMYFUNCTION("""COMPUTED_VALUE"""),29.41)</f>
        <v>29.41</v>
      </c>
      <c r="C206" s="7">
        <f t="shared" si="1"/>
        <v>0.008919382504</v>
      </c>
    </row>
    <row r="207">
      <c r="A207" s="9">
        <f>IFERROR(__xludf.DUMMYFUNCTION("""COMPUTED_VALUE"""),42668.66666666667)</f>
        <v>42668.66667</v>
      </c>
      <c r="B207" s="6">
        <f>IFERROR(__xludf.DUMMYFUNCTION("""COMPUTED_VALUE"""),29.56)</f>
        <v>29.56</v>
      </c>
      <c r="C207" s="7">
        <f t="shared" si="1"/>
        <v>0.005100306018</v>
      </c>
    </row>
    <row r="208">
      <c r="A208" s="9">
        <f>IFERROR(__xludf.DUMMYFUNCTION("""COMPUTED_VALUE"""),42669.66666666667)</f>
        <v>42669.66667</v>
      </c>
      <c r="B208" s="6">
        <f>IFERROR(__xludf.DUMMYFUNCTION("""COMPUTED_VALUE"""),28.9)</f>
        <v>28.9</v>
      </c>
      <c r="C208" s="7">
        <f t="shared" si="1"/>
        <v>-0.02232746955</v>
      </c>
    </row>
    <row r="209">
      <c r="A209" s="9">
        <f>IFERROR(__xludf.DUMMYFUNCTION("""COMPUTED_VALUE"""),42670.66666666667)</f>
        <v>42670.66667</v>
      </c>
      <c r="B209" s="6">
        <f>IFERROR(__xludf.DUMMYFUNCTION("""COMPUTED_VALUE"""),28.62)</f>
        <v>28.62</v>
      </c>
      <c r="C209" s="7">
        <f t="shared" si="1"/>
        <v>-0.009688581315</v>
      </c>
    </row>
    <row r="210">
      <c r="A210" s="9">
        <f>IFERROR(__xludf.DUMMYFUNCTION("""COMPUTED_VALUE"""),42671.66666666667)</f>
        <v>42671.66667</v>
      </c>
      <c r="B210" s="6">
        <f>IFERROR(__xludf.DUMMYFUNCTION("""COMPUTED_VALUE"""),28.43)</f>
        <v>28.43</v>
      </c>
      <c r="C210" s="7">
        <f t="shared" si="1"/>
        <v>-0.006638714186</v>
      </c>
    </row>
    <row r="211">
      <c r="A211" s="9">
        <f>IFERROR(__xludf.DUMMYFUNCTION("""COMPUTED_VALUE"""),42674.66666666667)</f>
        <v>42674.66667</v>
      </c>
      <c r="B211" s="6">
        <f>IFERROR(__xludf.DUMMYFUNCTION("""COMPUTED_VALUE"""),28.39)</f>
        <v>28.39</v>
      </c>
      <c r="C211" s="7">
        <f t="shared" si="1"/>
        <v>-0.001406964474</v>
      </c>
    </row>
    <row r="212">
      <c r="A212" s="9">
        <f>IFERROR(__xludf.DUMMYFUNCTION("""COMPUTED_VALUE"""),42675.66666666667)</f>
        <v>42675.66667</v>
      </c>
      <c r="B212" s="6">
        <f>IFERROR(__xludf.DUMMYFUNCTION("""COMPUTED_VALUE"""),27.87)</f>
        <v>27.87</v>
      </c>
      <c r="C212" s="7">
        <f t="shared" si="1"/>
        <v>-0.01831630856</v>
      </c>
    </row>
    <row r="213">
      <c r="A213" s="9">
        <f>IFERROR(__xludf.DUMMYFUNCTION("""COMPUTED_VALUE"""),42676.66666666667)</f>
        <v>42676.66667</v>
      </c>
      <c r="B213" s="6">
        <f>IFERROR(__xludf.DUMMYFUNCTION("""COMPUTED_VALUE"""),27.9)</f>
        <v>27.9</v>
      </c>
      <c r="C213" s="7">
        <f t="shared" si="1"/>
        <v>0.001076426265</v>
      </c>
    </row>
    <row r="214">
      <c r="A214" s="9">
        <f>IFERROR(__xludf.DUMMYFUNCTION("""COMPUTED_VALUE"""),42677.66666666667)</f>
        <v>42677.66667</v>
      </c>
      <c r="B214" s="6">
        <f>IFERROR(__xludf.DUMMYFUNCTION("""COMPUTED_VALUE"""),27.46)</f>
        <v>27.46</v>
      </c>
      <c r="C214" s="7">
        <f t="shared" si="1"/>
        <v>-0.01577060932</v>
      </c>
    </row>
    <row r="215">
      <c r="A215" s="9">
        <f>IFERROR(__xludf.DUMMYFUNCTION("""COMPUTED_VALUE"""),42678.66666666667)</f>
        <v>42678.66667</v>
      </c>
      <c r="B215" s="6">
        <f>IFERROR(__xludf.DUMMYFUNCTION("""COMPUTED_VALUE"""),27.21)</f>
        <v>27.21</v>
      </c>
      <c r="C215" s="7">
        <f t="shared" si="1"/>
        <v>-0.009104151493</v>
      </c>
    </row>
    <row r="216">
      <c r="A216" s="9">
        <f>IFERROR(__xludf.DUMMYFUNCTION("""COMPUTED_VALUE"""),42681.66666666667)</f>
        <v>42681.66667</v>
      </c>
      <c r="B216" s="6">
        <f>IFERROR(__xludf.DUMMYFUNCTION("""COMPUTED_VALUE"""),27.6)</f>
        <v>27.6</v>
      </c>
      <c r="C216" s="7">
        <f t="shared" si="1"/>
        <v>0.01433296582</v>
      </c>
    </row>
    <row r="217">
      <c r="A217" s="9">
        <f>IFERROR(__xludf.DUMMYFUNCTION("""COMPUTED_VALUE"""),42682.66666666667)</f>
        <v>42682.66667</v>
      </c>
      <c r="B217" s="6">
        <f>IFERROR(__xludf.DUMMYFUNCTION("""COMPUTED_VALUE"""),27.77)</f>
        <v>27.77</v>
      </c>
      <c r="C217" s="7">
        <f t="shared" si="1"/>
        <v>0.00615942029</v>
      </c>
    </row>
    <row r="218">
      <c r="A218" s="9">
        <f>IFERROR(__xludf.DUMMYFUNCTION("""COMPUTED_VALUE"""),42683.66666666667)</f>
        <v>42683.66667</v>
      </c>
      <c r="B218" s="6">
        <f>IFERROR(__xludf.DUMMYFUNCTION("""COMPUTED_VALUE"""),27.72)</f>
        <v>27.72</v>
      </c>
      <c r="C218" s="7">
        <f t="shared" si="1"/>
        <v>-0.001800504141</v>
      </c>
    </row>
    <row r="219">
      <c r="A219" s="9">
        <f>IFERROR(__xludf.DUMMYFUNCTION("""COMPUTED_VALUE"""),42684.66666666667)</f>
        <v>42684.66667</v>
      </c>
      <c r="B219" s="6">
        <f>IFERROR(__xludf.DUMMYFUNCTION("""COMPUTED_VALUE"""),26.95)</f>
        <v>26.95</v>
      </c>
      <c r="C219" s="7">
        <f t="shared" si="1"/>
        <v>-0.02777777778</v>
      </c>
    </row>
    <row r="220">
      <c r="A220" s="9">
        <f>IFERROR(__xludf.DUMMYFUNCTION("""COMPUTED_VALUE"""),42685.66666666667)</f>
        <v>42685.66667</v>
      </c>
      <c r="B220" s="6">
        <f>IFERROR(__xludf.DUMMYFUNCTION("""COMPUTED_VALUE"""),27.11)</f>
        <v>27.11</v>
      </c>
      <c r="C220" s="7">
        <f t="shared" si="1"/>
        <v>0.005936920223</v>
      </c>
    </row>
    <row r="221">
      <c r="A221" s="9">
        <f>IFERROR(__xludf.DUMMYFUNCTION("""COMPUTED_VALUE"""),42688.66666666667)</f>
        <v>42688.66667</v>
      </c>
      <c r="B221" s="6">
        <f>IFERROR(__xludf.DUMMYFUNCTION("""COMPUTED_VALUE"""),26.43)</f>
        <v>26.43</v>
      </c>
      <c r="C221" s="7">
        <f t="shared" si="1"/>
        <v>-0.0250829952</v>
      </c>
    </row>
    <row r="222">
      <c r="A222" s="9">
        <f>IFERROR(__xludf.DUMMYFUNCTION("""COMPUTED_VALUE"""),42689.66666666667)</f>
        <v>42689.66667</v>
      </c>
      <c r="B222" s="6">
        <f>IFERROR(__xludf.DUMMYFUNCTION("""COMPUTED_VALUE"""),26.78)</f>
        <v>26.78</v>
      </c>
      <c r="C222" s="7">
        <f t="shared" si="1"/>
        <v>0.01324252743</v>
      </c>
    </row>
    <row r="223">
      <c r="A223" s="9">
        <f>IFERROR(__xludf.DUMMYFUNCTION("""COMPUTED_VALUE"""),42690.66666666667)</f>
        <v>42690.66667</v>
      </c>
      <c r="B223" s="6">
        <f>IFERROR(__xludf.DUMMYFUNCTION("""COMPUTED_VALUE"""),27.5)</f>
        <v>27.5</v>
      </c>
      <c r="C223" s="7">
        <f t="shared" si="1"/>
        <v>0.02688573562</v>
      </c>
    </row>
    <row r="224">
      <c r="A224" s="9">
        <f>IFERROR(__xludf.DUMMYFUNCTION("""COMPUTED_VALUE"""),42691.66666666667)</f>
        <v>42691.66667</v>
      </c>
      <c r="B224" s="6">
        <f>IFERROR(__xludf.DUMMYFUNCTION("""COMPUTED_VALUE"""),27.49)</f>
        <v>27.49</v>
      </c>
      <c r="C224" s="7">
        <f t="shared" si="1"/>
        <v>-0.0003636363636</v>
      </c>
    </row>
    <row r="225">
      <c r="A225" s="9">
        <f>IFERROR(__xludf.DUMMYFUNCTION("""COMPUTED_VALUE"""),42692.66666666667)</f>
        <v>42692.66667</v>
      </c>
      <c r="B225" s="6">
        <f>IFERROR(__xludf.DUMMYFUNCTION("""COMPUTED_VALUE"""),27.52)</f>
        <v>27.52</v>
      </c>
      <c r="C225" s="7">
        <f t="shared" si="1"/>
        <v>0.001091305929</v>
      </c>
    </row>
    <row r="226">
      <c r="A226" s="9">
        <f>IFERROR(__xludf.DUMMYFUNCTION("""COMPUTED_VALUE"""),42695.66666666667)</f>
        <v>42695.66667</v>
      </c>
      <c r="B226" s="6">
        <f>IFERROR(__xludf.DUMMYFUNCTION("""COMPUTED_VALUE"""),27.93)</f>
        <v>27.93</v>
      </c>
      <c r="C226" s="7">
        <f t="shared" si="1"/>
        <v>0.01489825581</v>
      </c>
    </row>
    <row r="227">
      <c r="A227" s="9">
        <f>IFERROR(__xludf.DUMMYFUNCTION("""COMPUTED_VALUE"""),42696.66666666667)</f>
        <v>42696.66667</v>
      </c>
      <c r="B227" s="6">
        <f>IFERROR(__xludf.DUMMYFUNCTION("""COMPUTED_VALUE"""),27.95)</f>
        <v>27.95</v>
      </c>
      <c r="C227" s="7">
        <f t="shared" si="1"/>
        <v>0.000716075904</v>
      </c>
    </row>
    <row r="228">
      <c r="A228" s="9">
        <f>IFERROR(__xludf.DUMMYFUNCTION("""COMPUTED_VALUE"""),42697.66666666667)</f>
        <v>42697.66667</v>
      </c>
      <c r="B228" s="6">
        <f>IFERROR(__xludf.DUMMYFUNCTION("""COMPUTED_VALUE"""),27.81)</f>
        <v>27.81</v>
      </c>
      <c r="C228" s="7">
        <f t="shared" si="1"/>
        <v>-0.005008944544</v>
      </c>
    </row>
    <row r="229">
      <c r="A229" s="9">
        <f>IFERROR(__xludf.DUMMYFUNCTION("""COMPUTED_VALUE"""),42699.66666666667)</f>
        <v>42699.66667</v>
      </c>
      <c r="B229" s="6">
        <f>IFERROR(__xludf.DUMMYFUNCTION("""COMPUTED_VALUE"""),27.95)</f>
        <v>27.95</v>
      </c>
      <c r="C229" s="7">
        <f t="shared" si="1"/>
        <v>0.005034160374</v>
      </c>
    </row>
    <row r="230">
      <c r="A230" s="9">
        <f>IFERROR(__xludf.DUMMYFUNCTION("""COMPUTED_VALUE"""),42702.66666666667)</f>
        <v>42702.66667</v>
      </c>
      <c r="B230" s="6">
        <f>IFERROR(__xludf.DUMMYFUNCTION("""COMPUTED_VALUE"""),27.89)</f>
        <v>27.89</v>
      </c>
      <c r="C230" s="7">
        <f t="shared" si="1"/>
        <v>-0.002146690519</v>
      </c>
    </row>
    <row r="231">
      <c r="A231" s="9">
        <f>IFERROR(__xludf.DUMMYFUNCTION("""COMPUTED_VALUE"""),42703.66666666667)</f>
        <v>42703.66667</v>
      </c>
      <c r="B231" s="6">
        <f>IFERROR(__xludf.DUMMYFUNCTION("""COMPUTED_VALUE"""),27.87)</f>
        <v>27.87</v>
      </c>
      <c r="C231" s="7">
        <f t="shared" si="1"/>
        <v>-0.0007171029043</v>
      </c>
    </row>
    <row r="232">
      <c r="A232" s="9">
        <f>IFERROR(__xludf.DUMMYFUNCTION("""COMPUTED_VALUE"""),42704.66666666667)</f>
        <v>42704.66667</v>
      </c>
      <c r="B232" s="6">
        <f>IFERROR(__xludf.DUMMYFUNCTION("""COMPUTED_VALUE"""),27.63)</f>
        <v>27.63</v>
      </c>
      <c r="C232" s="7">
        <f t="shared" si="1"/>
        <v>-0.008611410118</v>
      </c>
    </row>
    <row r="233">
      <c r="A233" s="9">
        <f>IFERROR(__xludf.DUMMYFUNCTION("""COMPUTED_VALUE"""),42705.66666666667)</f>
        <v>42705.66667</v>
      </c>
      <c r="B233" s="6">
        <f>IFERROR(__xludf.DUMMYFUNCTION("""COMPUTED_VALUE"""),27.37)</f>
        <v>27.37</v>
      </c>
      <c r="C233" s="7">
        <f t="shared" si="1"/>
        <v>-0.009410061527</v>
      </c>
    </row>
    <row r="234">
      <c r="A234" s="9">
        <f>IFERROR(__xludf.DUMMYFUNCTION("""COMPUTED_VALUE"""),42706.66666666667)</f>
        <v>42706.66667</v>
      </c>
      <c r="B234" s="6">
        <f>IFERROR(__xludf.DUMMYFUNCTION("""COMPUTED_VALUE"""),27.48)</f>
        <v>27.48</v>
      </c>
      <c r="C234" s="7">
        <f t="shared" si="1"/>
        <v>0.004018998904</v>
      </c>
    </row>
    <row r="235">
      <c r="A235" s="9">
        <f>IFERROR(__xludf.DUMMYFUNCTION("""COMPUTED_VALUE"""),42709.66666666667)</f>
        <v>42709.66667</v>
      </c>
      <c r="B235" s="6">
        <f>IFERROR(__xludf.DUMMYFUNCTION("""COMPUTED_VALUE"""),27.28)</f>
        <v>27.28</v>
      </c>
      <c r="C235" s="7">
        <f t="shared" si="1"/>
        <v>-0.007278020378</v>
      </c>
    </row>
    <row r="236">
      <c r="A236" s="9">
        <f>IFERROR(__xludf.DUMMYFUNCTION("""COMPUTED_VALUE"""),42710.66666666667)</f>
        <v>42710.66667</v>
      </c>
      <c r="B236" s="6">
        <f>IFERROR(__xludf.DUMMYFUNCTION("""COMPUTED_VALUE"""),27.49)</f>
        <v>27.49</v>
      </c>
      <c r="C236" s="7">
        <f t="shared" si="1"/>
        <v>0.007697947214</v>
      </c>
    </row>
    <row r="237">
      <c r="A237" s="9">
        <f>IFERROR(__xludf.DUMMYFUNCTION("""COMPUTED_VALUE"""),42711.66666666667)</f>
        <v>42711.66667</v>
      </c>
      <c r="B237" s="6">
        <f>IFERROR(__xludf.DUMMYFUNCTION("""COMPUTED_VALUE"""),27.76)</f>
        <v>27.76</v>
      </c>
      <c r="C237" s="7">
        <f t="shared" si="1"/>
        <v>0.009821753365</v>
      </c>
    </row>
    <row r="238">
      <c r="A238" s="9">
        <f>IFERROR(__xludf.DUMMYFUNCTION("""COMPUTED_VALUE"""),42712.66666666667)</f>
        <v>42712.66667</v>
      </c>
      <c r="B238" s="6">
        <f>IFERROR(__xludf.DUMMYFUNCTION("""COMPUTED_VALUE"""),28.03)</f>
        <v>28.03</v>
      </c>
      <c r="C238" s="7">
        <f t="shared" si="1"/>
        <v>0.009726224784</v>
      </c>
    </row>
    <row r="239">
      <c r="A239" s="9">
        <f>IFERROR(__xludf.DUMMYFUNCTION("""COMPUTED_VALUE"""),42713.66666666667)</f>
        <v>42713.66667</v>
      </c>
      <c r="B239" s="6">
        <f>IFERROR(__xludf.DUMMYFUNCTION("""COMPUTED_VALUE"""),28.49)</f>
        <v>28.49</v>
      </c>
      <c r="C239" s="7">
        <f t="shared" si="1"/>
        <v>0.01641098823</v>
      </c>
    </row>
    <row r="240">
      <c r="A240" s="9">
        <f>IFERROR(__xludf.DUMMYFUNCTION("""COMPUTED_VALUE"""),42716.66666666667)</f>
        <v>42716.66667</v>
      </c>
      <c r="B240" s="6">
        <f>IFERROR(__xludf.DUMMYFUNCTION("""COMPUTED_VALUE"""),28.33)</f>
        <v>28.33</v>
      </c>
      <c r="C240" s="7">
        <f t="shared" si="1"/>
        <v>-0.005616005616</v>
      </c>
    </row>
    <row r="241">
      <c r="A241" s="9">
        <f>IFERROR(__xludf.DUMMYFUNCTION("""COMPUTED_VALUE"""),42717.66666666667)</f>
        <v>42717.66667</v>
      </c>
      <c r="B241" s="6">
        <f>IFERROR(__xludf.DUMMYFUNCTION("""COMPUTED_VALUE"""),28.8)</f>
        <v>28.8</v>
      </c>
      <c r="C241" s="7">
        <f t="shared" si="1"/>
        <v>0.01659018708</v>
      </c>
    </row>
    <row r="242">
      <c r="A242" s="9">
        <f>IFERROR(__xludf.DUMMYFUNCTION("""COMPUTED_VALUE"""),42718.66666666667)</f>
        <v>42718.66667</v>
      </c>
      <c r="B242" s="6">
        <f>IFERROR(__xludf.DUMMYFUNCTION("""COMPUTED_VALUE"""),28.8)</f>
        <v>28.8</v>
      </c>
      <c r="C242" s="7">
        <f t="shared" si="1"/>
        <v>0</v>
      </c>
    </row>
    <row r="243">
      <c r="A243" s="9">
        <f>IFERROR(__xludf.DUMMYFUNCTION("""COMPUTED_VALUE"""),42719.66666666667)</f>
        <v>42719.66667</v>
      </c>
      <c r="B243" s="6">
        <f>IFERROR(__xludf.DUMMYFUNCTION("""COMPUTED_VALUE"""),28.96)</f>
        <v>28.96</v>
      </c>
      <c r="C243" s="7">
        <f t="shared" si="1"/>
        <v>0.005555555556</v>
      </c>
    </row>
    <row r="244">
      <c r="A244" s="9">
        <f>IFERROR(__xludf.DUMMYFUNCTION("""COMPUTED_VALUE"""),42720.66666666667)</f>
        <v>42720.66667</v>
      </c>
      <c r="B244" s="6">
        <f>IFERROR(__xludf.DUMMYFUNCTION("""COMPUTED_VALUE"""),28.99)</f>
        <v>28.99</v>
      </c>
      <c r="C244" s="7">
        <f t="shared" si="1"/>
        <v>0.001035911602</v>
      </c>
    </row>
    <row r="245">
      <c r="A245" s="9">
        <f>IFERROR(__xludf.DUMMYFUNCTION("""COMPUTED_VALUE"""),42723.66666666667)</f>
        <v>42723.66667</v>
      </c>
      <c r="B245" s="6">
        <f>IFERROR(__xludf.DUMMYFUNCTION("""COMPUTED_VALUE"""),29.16)</f>
        <v>29.16</v>
      </c>
      <c r="C245" s="7">
        <f t="shared" si="1"/>
        <v>0.005864091066</v>
      </c>
    </row>
    <row r="246">
      <c r="A246" s="9">
        <f>IFERROR(__xludf.DUMMYFUNCTION("""COMPUTED_VALUE"""),42724.66666666667)</f>
        <v>42724.66667</v>
      </c>
      <c r="B246" s="6">
        <f>IFERROR(__xludf.DUMMYFUNCTION("""COMPUTED_VALUE"""),29.24)</f>
        <v>29.24</v>
      </c>
      <c r="C246" s="7">
        <f t="shared" si="1"/>
        <v>0.002743484225</v>
      </c>
    </row>
    <row r="247">
      <c r="A247" s="9">
        <f>IFERROR(__xludf.DUMMYFUNCTION("""COMPUTED_VALUE"""),42725.66666666667)</f>
        <v>42725.66667</v>
      </c>
      <c r="B247" s="6">
        <f>IFERROR(__xludf.DUMMYFUNCTION("""COMPUTED_VALUE"""),29.27)</f>
        <v>29.27</v>
      </c>
      <c r="C247" s="7">
        <f t="shared" si="1"/>
        <v>0.001025991792</v>
      </c>
    </row>
    <row r="248">
      <c r="A248" s="9">
        <f>IFERROR(__xludf.DUMMYFUNCTION("""COMPUTED_VALUE"""),42726.66666666667)</f>
        <v>42726.66667</v>
      </c>
      <c r="B248" s="6">
        <f>IFERROR(__xludf.DUMMYFUNCTION("""COMPUTED_VALUE"""),29.07)</f>
        <v>29.07</v>
      </c>
      <c r="C248" s="7">
        <f t="shared" si="1"/>
        <v>-0.006832934745</v>
      </c>
    </row>
    <row r="249">
      <c r="A249" s="9">
        <f>IFERROR(__xludf.DUMMYFUNCTION("""COMPUTED_VALUE"""),42727.66666666667)</f>
        <v>42727.66667</v>
      </c>
      <c r="B249" s="6">
        <f>IFERROR(__xludf.DUMMYFUNCTION("""COMPUTED_VALUE"""),29.13)</f>
        <v>29.13</v>
      </c>
      <c r="C249" s="7">
        <f t="shared" si="1"/>
        <v>0.002063983488</v>
      </c>
    </row>
    <row r="250">
      <c r="A250" s="9">
        <f>IFERROR(__xludf.DUMMYFUNCTION("""COMPUTED_VALUE"""),42731.66666666667)</f>
        <v>42731.66667</v>
      </c>
      <c r="B250" s="6">
        <f>IFERROR(__xludf.DUMMYFUNCTION("""COMPUTED_VALUE"""),29.32)</f>
        <v>29.32</v>
      </c>
      <c r="C250" s="7">
        <f t="shared" si="1"/>
        <v>0.00652248541</v>
      </c>
    </row>
    <row r="251">
      <c r="A251" s="9">
        <f>IFERROR(__xludf.DUMMYFUNCTION("""COMPUTED_VALUE"""),42732.66666666667)</f>
        <v>42732.66667</v>
      </c>
      <c r="B251" s="6">
        <f>IFERROR(__xludf.DUMMYFUNCTION("""COMPUTED_VALUE"""),29.19)</f>
        <v>29.19</v>
      </c>
      <c r="C251" s="7">
        <f t="shared" si="1"/>
        <v>-0.004433833561</v>
      </c>
    </row>
    <row r="252">
      <c r="A252" s="9">
        <f>IFERROR(__xludf.DUMMYFUNCTION("""COMPUTED_VALUE"""),42733.66666666667)</f>
        <v>42733.66667</v>
      </c>
      <c r="B252" s="6">
        <f>IFERROR(__xludf.DUMMYFUNCTION("""COMPUTED_VALUE"""),29.18)</f>
        <v>29.18</v>
      </c>
      <c r="C252" s="7">
        <f t="shared" si="1"/>
        <v>-0.0003425830764</v>
      </c>
    </row>
    <row r="253">
      <c r="A253" s="9">
        <f>IFERROR(__xludf.DUMMYFUNCTION("""COMPUTED_VALUE"""),42734.66666666667)</f>
        <v>42734.66667</v>
      </c>
      <c r="B253" s="6">
        <f>IFERROR(__xludf.DUMMYFUNCTION("""COMPUTED_VALUE"""),28.96)</f>
        <v>28.96</v>
      </c>
      <c r="C253" s="7">
        <f t="shared" si="1"/>
        <v>-0.007539410555</v>
      </c>
    </row>
    <row r="254">
      <c r="C254" s="7"/>
    </row>
    <row r="255">
      <c r="C255" s="7"/>
    </row>
    <row r="256">
      <c r="C256" s="7"/>
    </row>
    <row r="257">
      <c r="C257" s="7"/>
    </row>
    <row r="258">
      <c r="C258" s="7"/>
    </row>
    <row r="259">
      <c r="C259" s="7"/>
    </row>
    <row r="260">
      <c r="C260" s="7"/>
    </row>
    <row r="261">
      <c r="C261" s="7"/>
    </row>
    <row r="262">
      <c r="C262" s="7"/>
    </row>
    <row r="263">
      <c r="C263" s="7"/>
    </row>
    <row r="264">
      <c r="C264" s="7"/>
    </row>
    <row r="265">
      <c r="C265" s="7"/>
    </row>
    <row r="266">
      <c r="C266" s="7"/>
    </row>
    <row r="267">
      <c r="C267" s="7"/>
    </row>
    <row r="268">
      <c r="C268" s="7"/>
    </row>
    <row r="269">
      <c r="C269" s="7"/>
    </row>
    <row r="270">
      <c r="C270" s="7"/>
    </row>
    <row r="271">
      <c r="C271" s="7"/>
    </row>
    <row r="272">
      <c r="C272" s="7"/>
    </row>
    <row r="273">
      <c r="C273" s="7"/>
    </row>
    <row r="274">
      <c r="C274" s="7"/>
    </row>
    <row r="275">
      <c r="C275" s="7"/>
    </row>
    <row r="276">
      <c r="C276" s="7"/>
    </row>
    <row r="277">
      <c r="C277" s="7"/>
    </row>
    <row r="278">
      <c r="C278" s="7"/>
    </row>
    <row r="279">
      <c r="C279" s="7"/>
    </row>
    <row r="280">
      <c r="C280" s="7"/>
    </row>
    <row r="281">
      <c r="C281" s="7"/>
    </row>
    <row r="282">
      <c r="C282" s="7"/>
    </row>
    <row r="283">
      <c r="C283" s="7"/>
    </row>
    <row r="284">
      <c r="C284" s="7"/>
    </row>
    <row r="285">
      <c r="C285" s="7"/>
    </row>
    <row r="286">
      <c r="C286" s="7"/>
    </row>
    <row r="287">
      <c r="C287" s="7"/>
    </row>
    <row r="288">
      <c r="C288" s="7"/>
    </row>
    <row r="289">
      <c r="C289" s="7"/>
    </row>
    <row r="290">
      <c r="C290" s="7"/>
    </row>
    <row r="291">
      <c r="C291" s="7"/>
    </row>
    <row r="292">
      <c r="C292" s="7"/>
    </row>
    <row r="293">
      <c r="C293" s="7"/>
    </row>
    <row r="294">
      <c r="C294" s="7"/>
    </row>
    <row r="295">
      <c r="C295" s="7"/>
    </row>
    <row r="296">
      <c r="C296" s="7"/>
    </row>
    <row r="297">
      <c r="C297" s="7"/>
    </row>
    <row r="298">
      <c r="C298" s="7"/>
    </row>
    <row r="299">
      <c r="C299" s="7"/>
    </row>
    <row r="300">
      <c r="C300" s="7"/>
    </row>
    <row r="301">
      <c r="C301" s="7"/>
    </row>
    <row r="302">
      <c r="C302" s="7"/>
    </row>
    <row r="303">
      <c r="C303" s="7"/>
    </row>
    <row r="304">
      <c r="C304" s="7"/>
    </row>
    <row r="305">
      <c r="C305" s="7"/>
    </row>
    <row r="306">
      <c r="C306" s="7"/>
    </row>
    <row r="307">
      <c r="C307" s="7"/>
    </row>
    <row r="308">
      <c r="C308" s="7"/>
    </row>
    <row r="309">
      <c r="C309" s="7"/>
    </row>
    <row r="310">
      <c r="C310" s="7"/>
    </row>
    <row r="311">
      <c r="C311" s="7"/>
    </row>
    <row r="312">
      <c r="C312" s="7"/>
    </row>
    <row r="313">
      <c r="C313" s="7"/>
    </row>
    <row r="314">
      <c r="C314" s="7"/>
    </row>
    <row r="315">
      <c r="C315" s="7"/>
    </row>
    <row r="316">
      <c r="C316" s="7"/>
    </row>
    <row r="317">
      <c r="C317" s="7"/>
    </row>
    <row r="318">
      <c r="C318" s="7"/>
    </row>
    <row r="319">
      <c r="C319" s="7"/>
    </row>
    <row r="320">
      <c r="C320" s="7"/>
    </row>
    <row r="321">
      <c r="C321" s="7"/>
    </row>
    <row r="322">
      <c r="C322" s="7"/>
    </row>
    <row r="323">
      <c r="C323" s="7"/>
    </row>
    <row r="324">
      <c r="C324" s="7"/>
    </row>
    <row r="325">
      <c r="C325" s="7"/>
    </row>
    <row r="326">
      <c r="C326" s="7"/>
    </row>
    <row r="327">
      <c r="C327" s="7"/>
    </row>
    <row r="328">
      <c r="C328" s="7"/>
    </row>
    <row r="329">
      <c r="C329" s="7"/>
    </row>
    <row r="330">
      <c r="C330" s="7"/>
    </row>
    <row r="331">
      <c r="C331" s="7"/>
    </row>
    <row r="332">
      <c r="C332" s="7"/>
    </row>
    <row r="333">
      <c r="C333" s="7"/>
    </row>
    <row r="334">
      <c r="C334" s="7"/>
    </row>
    <row r="335">
      <c r="C335" s="7"/>
    </row>
    <row r="336">
      <c r="C336" s="7"/>
    </row>
    <row r="337">
      <c r="C337" s="7"/>
    </row>
    <row r="338">
      <c r="C338" s="7"/>
    </row>
    <row r="339">
      <c r="C339" s="7"/>
    </row>
    <row r="340">
      <c r="C340" s="7"/>
    </row>
    <row r="341">
      <c r="C341" s="7"/>
    </row>
    <row r="342">
      <c r="C342" s="7"/>
    </row>
    <row r="343">
      <c r="C343" s="7"/>
    </row>
    <row r="344">
      <c r="C344" s="7"/>
    </row>
    <row r="345">
      <c r="C345" s="7"/>
    </row>
    <row r="346">
      <c r="C346" s="7"/>
    </row>
    <row r="347">
      <c r="C347" s="7"/>
    </row>
    <row r="348">
      <c r="C348" s="7"/>
    </row>
    <row r="349">
      <c r="C349" s="7"/>
    </row>
    <row r="350">
      <c r="C350" s="7"/>
    </row>
    <row r="351">
      <c r="C351" s="7"/>
    </row>
    <row r="352">
      <c r="C352" s="7"/>
    </row>
    <row r="353">
      <c r="C353" s="7"/>
    </row>
    <row r="354">
      <c r="C354" s="7"/>
    </row>
    <row r="355">
      <c r="C355" s="7"/>
    </row>
    <row r="356">
      <c r="C356" s="7"/>
    </row>
    <row r="357">
      <c r="C357" s="7"/>
    </row>
    <row r="358">
      <c r="C358" s="7"/>
    </row>
    <row r="359">
      <c r="C359" s="7"/>
    </row>
    <row r="360">
      <c r="C360" s="7"/>
    </row>
    <row r="361">
      <c r="C361" s="7"/>
    </row>
    <row r="362">
      <c r="C362" s="7"/>
    </row>
    <row r="363">
      <c r="C363" s="7"/>
    </row>
    <row r="364">
      <c r="C364" s="7"/>
    </row>
    <row r="365">
      <c r="C365" s="7"/>
    </row>
    <row r="366">
      <c r="C366" s="7"/>
    </row>
    <row r="367">
      <c r="C367" s="7"/>
    </row>
    <row r="368">
      <c r="C368" s="7"/>
    </row>
    <row r="369">
      <c r="C369" s="7"/>
    </row>
    <row r="370">
      <c r="C370" s="7"/>
    </row>
    <row r="371">
      <c r="C371" s="7"/>
    </row>
    <row r="372">
      <c r="C372" s="7"/>
    </row>
    <row r="373">
      <c r="C373" s="7"/>
    </row>
    <row r="374">
      <c r="C374" s="7"/>
    </row>
    <row r="375">
      <c r="C375" s="7"/>
    </row>
    <row r="376">
      <c r="C376" s="7"/>
    </row>
    <row r="377">
      <c r="C377" s="7"/>
    </row>
    <row r="378">
      <c r="C378" s="7"/>
    </row>
    <row r="379">
      <c r="C379" s="7"/>
    </row>
    <row r="380">
      <c r="C380" s="7"/>
    </row>
    <row r="381">
      <c r="C381" s="7"/>
    </row>
    <row r="382">
      <c r="C382" s="7"/>
    </row>
    <row r="383">
      <c r="C383" s="7"/>
    </row>
    <row r="384">
      <c r="C384" s="7"/>
    </row>
    <row r="385">
      <c r="C385" s="7"/>
    </row>
    <row r="386">
      <c r="C386" s="7"/>
    </row>
    <row r="387">
      <c r="C387" s="7"/>
    </row>
    <row r="388">
      <c r="C388" s="7"/>
    </row>
    <row r="389">
      <c r="C389" s="7"/>
    </row>
    <row r="390">
      <c r="C390" s="7"/>
    </row>
    <row r="391">
      <c r="C391" s="7"/>
    </row>
    <row r="392">
      <c r="C392" s="7"/>
    </row>
    <row r="393">
      <c r="C393" s="7"/>
    </row>
    <row r="394">
      <c r="C394" s="7"/>
    </row>
    <row r="395">
      <c r="C395" s="7"/>
    </row>
    <row r="396">
      <c r="C396" s="7"/>
    </row>
    <row r="397">
      <c r="C397" s="7"/>
    </row>
    <row r="398">
      <c r="C398" s="7"/>
    </row>
    <row r="399">
      <c r="C399" s="7"/>
    </row>
    <row r="400">
      <c r="C400" s="7"/>
    </row>
    <row r="401">
      <c r="C401" s="7"/>
    </row>
    <row r="402">
      <c r="C402" s="7"/>
    </row>
    <row r="403">
      <c r="C403" s="7"/>
    </row>
    <row r="404">
      <c r="C404" s="7"/>
    </row>
    <row r="405">
      <c r="C405" s="7"/>
    </row>
    <row r="406">
      <c r="C406" s="7"/>
    </row>
    <row r="407">
      <c r="C407" s="7"/>
    </row>
    <row r="408">
      <c r="C408" s="7"/>
    </row>
    <row r="409">
      <c r="C409" s="7"/>
    </row>
    <row r="410">
      <c r="C410" s="7"/>
    </row>
    <row r="411">
      <c r="C411" s="7"/>
    </row>
    <row r="412">
      <c r="C412" s="7"/>
    </row>
    <row r="413">
      <c r="C413" s="7"/>
    </row>
    <row r="414">
      <c r="C414" s="7"/>
    </row>
    <row r="415">
      <c r="C415" s="7"/>
    </row>
    <row r="416">
      <c r="C416" s="7"/>
    </row>
    <row r="417">
      <c r="C417" s="7"/>
    </row>
    <row r="418">
      <c r="C418" s="7"/>
    </row>
    <row r="419">
      <c r="C419" s="7"/>
    </row>
    <row r="420">
      <c r="C420" s="7"/>
    </row>
    <row r="421">
      <c r="C421" s="7"/>
    </row>
    <row r="422">
      <c r="C422" s="7"/>
    </row>
    <row r="423">
      <c r="C423" s="7"/>
    </row>
    <row r="424">
      <c r="C424" s="7"/>
    </row>
    <row r="425">
      <c r="C425" s="7"/>
    </row>
    <row r="426">
      <c r="C426" s="7"/>
    </row>
    <row r="427">
      <c r="C427" s="7"/>
    </row>
    <row r="428">
      <c r="C428" s="7"/>
    </row>
    <row r="429">
      <c r="C429" s="7"/>
    </row>
    <row r="430">
      <c r="C430" s="7"/>
    </row>
    <row r="431">
      <c r="C431" s="7"/>
    </row>
    <row r="432">
      <c r="C432" s="7"/>
    </row>
    <row r="433">
      <c r="C433" s="7"/>
    </row>
    <row r="434">
      <c r="C434" s="7"/>
    </row>
    <row r="435">
      <c r="C435" s="7"/>
    </row>
    <row r="436">
      <c r="C436" s="7"/>
    </row>
    <row r="437">
      <c r="C437" s="7"/>
    </row>
    <row r="438">
      <c r="C438" s="7"/>
    </row>
    <row r="439">
      <c r="C439" s="7"/>
    </row>
    <row r="440">
      <c r="C440" s="7"/>
    </row>
    <row r="441">
      <c r="C441" s="7"/>
    </row>
    <row r="442">
      <c r="C442" s="7"/>
    </row>
    <row r="443">
      <c r="C443" s="7"/>
    </row>
    <row r="444">
      <c r="C444" s="7"/>
    </row>
    <row r="445">
      <c r="C445" s="7"/>
    </row>
    <row r="446">
      <c r="C446" s="7"/>
    </row>
    <row r="447">
      <c r="C447" s="7"/>
    </row>
    <row r="448">
      <c r="C448" s="7"/>
    </row>
    <row r="449">
      <c r="C449" s="7"/>
    </row>
    <row r="450">
      <c r="C450" s="7"/>
    </row>
    <row r="451">
      <c r="C451" s="7"/>
    </row>
    <row r="452">
      <c r="C452" s="7"/>
    </row>
    <row r="453">
      <c r="C453" s="7"/>
    </row>
    <row r="454">
      <c r="C454" s="7"/>
    </row>
    <row r="455">
      <c r="C455" s="7"/>
    </row>
    <row r="456">
      <c r="C456" s="7"/>
    </row>
    <row r="457">
      <c r="C457" s="7"/>
    </row>
    <row r="458">
      <c r="C458" s="7"/>
    </row>
    <row r="459">
      <c r="C459" s="7"/>
    </row>
    <row r="460">
      <c r="C460" s="7"/>
    </row>
    <row r="461">
      <c r="C461" s="7"/>
    </row>
    <row r="462">
      <c r="C462" s="7"/>
    </row>
    <row r="463">
      <c r="C463" s="7"/>
    </row>
    <row r="464">
      <c r="C464" s="7"/>
    </row>
    <row r="465">
      <c r="C465" s="7"/>
    </row>
    <row r="466">
      <c r="C466" s="7"/>
    </row>
    <row r="467">
      <c r="C467" s="7"/>
    </row>
    <row r="468">
      <c r="C468" s="7"/>
    </row>
    <row r="469">
      <c r="C469" s="7"/>
    </row>
    <row r="470">
      <c r="C470" s="7"/>
    </row>
    <row r="471">
      <c r="C471" s="7"/>
    </row>
    <row r="472">
      <c r="C472" s="7"/>
    </row>
    <row r="473">
      <c r="C473" s="7"/>
    </row>
    <row r="474">
      <c r="C474" s="7"/>
    </row>
    <row r="475">
      <c r="C475" s="7"/>
    </row>
    <row r="476">
      <c r="C476" s="7"/>
    </row>
    <row r="477">
      <c r="C477" s="7"/>
    </row>
    <row r="478">
      <c r="C478" s="7"/>
    </row>
    <row r="479">
      <c r="C479" s="7"/>
    </row>
    <row r="480">
      <c r="C480" s="7"/>
    </row>
    <row r="481">
      <c r="C481" s="7"/>
    </row>
    <row r="482">
      <c r="C482" s="7"/>
    </row>
    <row r="483">
      <c r="C483" s="7"/>
    </row>
    <row r="484">
      <c r="C484" s="7"/>
    </row>
    <row r="485">
      <c r="C485" s="7"/>
    </row>
    <row r="486">
      <c r="C486" s="7"/>
    </row>
    <row r="487">
      <c r="C487" s="7"/>
    </row>
    <row r="488">
      <c r="C488" s="7"/>
    </row>
    <row r="489">
      <c r="C489" s="7"/>
    </row>
    <row r="490">
      <c r="C490" s="7"/>
    </row>
    <row r="491">
      <c r="C491" s="7"/>
    </row>
    <row r="492">
      <c r="C492" s="7"/>
    </row>
    <row r="493">
      <c r="C493" s="7"/>
    </row>
    <row r="494">
      <c r="C494" s="7"/>
    </row>
    <row r="495">
      <c r="C495" s="7"/>
    </row>
    <row r="496">
      <c r="C496" s="7"/>
    </row>
    <row r="497">
      <c r="C497" s="7"/>
    </row>
    <row r="498">
      <c r="C498" s="7"/>
    </row>
    <row r="499">
      <c r="C499" s="7"/>
    </row>
    <row r="500">
      <c r="C500" s="7"/>
    </row>
    <row r="501">
      <c r="C501" s="7"/>
    </row>
    <row r="502">
      <c r="C502" s="7"/>
    </row>
    <row r="503">
      <c r="C503" s="7"/>
    </row>
    <row r="504">
      <c r="C504" s="7"/>
    </row>
    <row r="505">
      <c r="C505" s="7"/>
    </row>
    <row r="506">
      <c r="C506" s="7"/>
    </row>
    <row r="507">
      <c r="C507" s="7"/>
    </row>
    <row r="508">
      <c r="C508" s="7"/>
    </row>
    <row r="509">
      <c r="C509" s="7"/>
    </row>
    <row r="510">
      <c r="C510" s="7"/>
    </row>
    <row r="511">
      <c r="C511" s="7"/>
    </row>
    <row r="512">
      <c r="C512" s="7"/>
    </row>
    <row r="513">
      <c r="C513" s="7"/>
    </row>
    <row r="514">
      <c r="C514" s="7"/>
    </row>
    <row r="515">
      <c r="C515" s="7"/>
    </row>
    <row r="516">
      <c r="C516" s="7"/>
    </row>
    <row r="517">
      <c r="C517" s="7"/>
    </row>
    <row r="518">
      <c r="C518" s="7"/>
    </row>
    <row r="519">
      <c r="C519" s="7"/>
    </row>
    <row r="520">
      <c r="C520" s="7"/>
    </row>
    <row r="521">
      <c r="C521" s="7"/>
    </row>
    <row r="522">
      <c r="C522" s="7"/>
    </row>
    <row r="523">
      <c r="C523" s="7"/>
    </row>
    <row r="524">
      <c r="C524" s="7"/>
    </row>
    <row r="525">
      <c r="C525" s="7"/>
    </row>
    <row r="526">
      <c r="C526" s="7"/>
    </row>
    <row r="527">
      <c r="C527" s="7"/>
    </row>
    <row r="528">
      <c r="C528" s="7"/>
    </row>
    <row r="529">
      <c r="C529" s="7"/>
    </row>
    <row r="530">
      <c r="C530" s="7"/>
    </row>
    <row r="531">
      <c r="C531" s="7"/>
    </row>
    <row r="532">
      <c r="C532" s="7"/>
    </row>
    <row r="533">
      <c r="C533" s="7"/>
    </row>
    <row r="534">
      <c r="C534" s="7"/>
    </row>
    <row r="535">
      <c r="C535" s="7"/>
    </row>
    <row r="536">
      <c r="C536" s="7"/>
    </row>
    <row r="537">
      <c r="C537" s="7"/>
    </row>
    <row r="538">
      <c r="C538" s="7"/>
    </row>
    <row r="539">
      <c r="C539" s="7"/>
    </row>
    <row r="540">
      <c r="C540" s="7"/>
    </row>
    <row r="541">
      <c r="C541" s="7"/>
    </row>
    <row r="542">
      <c r="C542" s="7"/>
    </row>
    <row r="543">
      <c r="C543" s="7"/>
    </row>
    <row r="544">
      <c r="C544" s="7"/>
    </row>
    <row r="545">
      <c r="C545" s="7"/>
    </row>
    <row r="546">
      <c r="C546" s="7"/>
    </row>
    <row r="547">
      <c r="C547" s="7"/>
    </row>
    <row r="548">
      <c r="C548" s="7"/>
    </row>
    <row r="549">
      <c r="C549" s="7"/>
    </row>
    <row r="550">
      <c r="C550" s="7"/>
    </row>
    <row r="551">
      <c r="C551" s="7"/>
    </row>
    <row r="552">
      <c r="C552" s="7"/>
    </row>
    <row r="553">
      <c r="C553" s="7"/>
    </row>
    <row r="554">
      <c r="C554" s="7"/>
    </row>
    <row r="555">
      <c r="C555" s="7"/>
    </row>
    <row r="556">
      <c r="C556" s="7"/>
    </row>
    <row r="557">
      <c r="C557" s="7"/>
    </row>
    <row r="558">
      <c r="C558" s="7"/>
    </row>
    <row r="559">
      <c r="C559" s="7"/>
    </row>
    <row r="560">
      <c r="C560" s="7"/>
    </row>
    <row r="561">
      <c r="C561" s="7"/>
    </row>
    <row r="562">
      <c r="C562" s="7"/>
    </row>
    <row r="563">
      <c r="C563" s="7"/>
    </row>
    <row r="564">
      <c r="C564" s="7"/>
    </row>
    <row r="565">
      <c r="C565" s="7"/>
    </row>
    <row r="566">
      <c r="C566" s="7"/>
    </row>
    <row r="567">
      <c r="C567" s="7"/>
    </row>
    <row r="568">
      <c r="C568" s="7"/>
    </row>
    <row r="569">
      <c r="C569" s="7"/>
    </row>
    <row r="570">
      <c r="C570" s="7"/>
    </row>
    <row r="571">
      <c r="C571" s="7"/>
    </row>
    <row r="572">
      <c r="C572" s="7"/>
    </row>
    <row r="573">
      <c r="C573" s="7"/>
    </row>
    <row r="574">
      <c r="C574" s="7"/>
    </row>
    <row r="575">
      <c r="C575" s="7"/>
    </row>
    <row r="576">
      <c r="C576" s="7"/>
    </row>
    <row r="577">
      <c r="C577" s="7"/>
    </row>
    <row r="578">
      <c r="C578" s="7"/>
    </row>
    <row r="579">
      <c r="C579" s="7"/>
    </row>
    <row r="580">
      <c r="C580" s="7"/>
    </row>
    <row r="581">
      <c r="C581" s="7"/>
    </row>
    <row r="582">
      <c r="C582" s="7"/>
    </row>
    <row r="583">
      <c r="C583" s="7"/>
    </row>
    <row r="584">
      <c r="C584" s="7"/>
    </row>
    <row r="585">
      <c r="C585" s="7"/>
    </row>
    <row r="586">
      <c r="C586" s="7"/>
    </row>
    <row r="587">
      <c r="C587" s="7"/>
    </row>
    <row r="588">
      <c r="C588" s="7"/>
    </row>
    <row r="589">
      <c r="C589" s="7"/>
    </row>
    <row r="590">
      <c r="C590" s="7"/>
    </row>
    <row r="591">
      <c r="C591" s="7"/>
    </row>
    <row r="592">
      <c r="C592" s="7"/>
    </row>
    <row r="593">
      <c r="C593" s="7"/>
    </row>
    <row r="594">
      <c r="C594" s="7"/>
    </row>
    <row r="595">
      <c r="C595" s="7"/>
    </row>
    <row r="596">
      <c r="C596" s="7"/>
    </row>
    <row r="597">
      <c r="C597" s="7"/>
    </row>
    <row r="598">
      <c r="C598" s="7"/>
    </row>
    <row r="599">
      <c r="C599" s="7"/>
    </row>
    <row r="600">
      <c r="C600" s="7"/>
    </row>
    <row r="601">
      <c r="C601" s="7"/>
    </row>
    <row r="602">
      <c r="C602" s="7"/>
    </row>
    <row r="603">
      <c r="C603" s="7"/>
    </row>
    <row r="604">
      <c r="C604" s="7"/>
    </row>
    <row r="605">
      <c r="C605" s="7"/>
    </row>
    <row r="606">
      <c r="C606" s="7"/>
    </row>
    <row r="607">
      <c r="C607" s="7"/>
    </row>
    <row r="608">
      <c r="C608" s="7"/>
    </row>
    <row r="609">
      <c r="C609" s="7"/>
    </row>
    <row r="610">
      <c r="C610" s="7"/>
    </row>
    <row r="611">
      <c r="C611" s="7"/>
    </row>
    <row r="612">
      <c r="C612" s="7"/>
    </row>
    <row r="613">
      <c r="C613" s="7"/>
    </row>
    <row r="614">
      <c r="C614" s="7"/>
    </row>
    <row r="615">
      <c r="C615" s="7"/>
    </row>
    <row r="616">
      <c r="C616" s="7"/>
    </row>
    <row r="617">
      <c r="C617" s="7"/>
    </row>
    <row r="618">
      <c r="C618" s="7"/>
    </row>
    <row r="619">
      <c r="C619" s="7"/>
    </row>
    <row r="620">
      <c r="C620" s="7"/>
    </row>
    <row r="621">
      <c r="C621" s="7"/>
    </row>
    <row r="622">
      <c r="C622" s="7"/>
    </row>
    <row r="623">
      <c r="C623" s="7"/>
    </row>
    <row r="624">
      <c r="C624" s="7"/>
    </row>
    <row r="625">
      <c r="C625" s="7"/>
    </row>
    <row r="626">
      <c r="C626" s="7"/>
    </row>
    <row r="627">
      <c r="C627" s="7"/>
    </row>
    <row r="628">
      <c r="C628" s="7"/>
    </row>
    <row r="629">
      <c r="C629" s="7"/>
    </row>
    <row r="630">
      <c r="C630" s="7"/>
    </row>
    <row r="631">
      <c r="C631" s="7"/>
    </row>
    <row r="632">
      <c r="C632" s="7"/>
    </row>
    <row r="633">
      <c r="C633" s="7"/>
    </row>
    <row r="634">
      <c r="C634" s="7"/>
    </row>
    <row r="635">
      <c r="C635" s="7"/>
    </row>
    <row r="636">
      <c r="C636" s="7"/>
    </row>
    <row r="637">
      <c r="C637" s="7"/>
    </row>
    <row r="638">
      <c r="C638" s="7"/>
    </row>
    <row r="639">
      <c r="C639" s="7"/>
    </row>
    <row r="640">
      <c r="C640" s="7"/>
    </row>
    <row r="641">
      <c r="C641" s="7"/>
    </row>
    <row r="642">
      <c r="C642" s="7"/>
    </row>
    <row r="643">
      <c r="C643" s="7"/>
    </row>
    <row r="644">
      <c r="C644" s="7"/>
    </row>
    <row r="645">
      <c r="C645" s="7"/>
    </row>
    <row r="646">
      <c r="C646" s="7"/>
    </row>
    <row r="647">
      <c r="C647" s="7"/>
    </row>
    <row r="648">
      <c r="C648" s="7"/>
    </row>
    <row r="649">
      <c r="C649" s="7"/>
    </row>
    <row r="650">
      <c r="C650" s="7"/>
    </row>
    <row r="651">
      <c r="C651" s="7"/>
    </row>
    <row r="652">
      <c r="C652" s="7"/>
    </row>
    <row r="653">
      <c r="C653" s="7"/>
    </row>
    <row r="654">
      <c r="C654" s="7"/>
    </row>
    <row r="655">
      <c r="C655" s="7"/>
    </row>
    <row r="656">
      <c r="C656" s="7"/>
    </row>
    <row r="657">
      <c r="C657" s="7"/>
    </row>
    <row r="658">
      <c r="C658" s="7"/>
    </row>
    <row r="659">
      <c r="C659" s="7"/>
    </row>
    <row r="660">
      <c r="C660" s="7"/>
    </row>
    <row r="661">
      <c r="C661" s="7"/>
    </row>
    <row r="662">
      <c r="C662" s="7"/>
    </row>
    <row r="663">
      <c r="C663" s="7"/>
    </row>
    <row r="664">
      <c r="C664" s="7"/>
    </row>
    <row r="665">
      <c r="C665" s="7"/>
    </row>
    <row r="666">
      <c r="C666" s="7"/>
    </row>
    <row r="667">
      <c r="C667" s="7"/>
    </row>
    <row r="668">
      <c r="C668" s="7"/>
    </row>
    <row r="669">
      <c r="C669" s="7"/>
    </row>
    <row r="670">
      <c r="C670" s="7"/>
    </row>
    <row r="671">
      <c r="C671" s="7"/>
    </row>
    <row r="672">
      <c r="C672" s="7"/>
    </row>
    <row r="673">
      <c r="C673" s="7"/>
    </row>
    <row r="674">
      <c r="C674" s="7"/>
    </row>
    <row r="675">
      <c r="C675" s="7"/>
    </row>
    <row r="676">
      <c r="C676" s="7"/>
    </row>
    <row r="677">
      <c r="C677" s="7"/>
    </row>
    <row r="678">
      <c r="C678" s="7"/>
    </row>
    <row r="679">
      <c r="C679" s="7"/>
    </row>
    <row r="680">
      <c r="C680" s="7"/>
    </row>
    <row r="681">
      <c r="C681" s="7"/>
    </row>
    <row r="682">
      <c r="C682" s="7"/>
    </row>
    <row r="683">
      <c r="C683" s="7"/>
    </row>
    <row r="684">
      <c r="C684" s="7"/>
    </row>
    <row r="685">
      <c r="C685" s="7"/>
    </row>
    <row r="686">
      <c r="C686" s="7"/>
    </row>
    <row r="687">
      <c r="C687" s="7"/>
    </row>
    <row r="688">
      <c r="C688" s="7"/>
    </row>
    <row r="689">
      <c r="C689" s="7"/>
    </row>
    <row r="690">
      <c r="C690" s="7"/>
    </row>
    <row r="691">
      <c r="C691" s="7"/>
    </row>
    <row r="692">
      <c r="C692" s="7"/>
    </row>
    <row r="693">
      <c r="C693" s="7"/>
    </row>
    <row r="694">
      <c r="C694" s="7"/>
    </row>
    <row r="695">
      <c r="C695" s="7"/>
    </row>
    <row r="696">
      <c r="C696" s="7"/>
    </row>
    <row r="697">
      <c r="C697" s="7"/>
    </row>
    <row r="698">
      <c r="C698" s="7"/>
    </row>
    <row r="699">
      <c r="C699" s="7"/>
    </row>
    <row r="700">
      <c r="C700" s="7"/>
    </row>
    <row r="701">
      <c r="C701" s="7"/>
    </row>
    <row r="702">
      <c r="C702" s="7"/>
    </row>
    <row r="703">
      <c r="C703" s="7"/>
    </row>
    <row r="704">
      <c r="C704" s="7"/>
    </row>
    <row r="705">
      <c r="C705" s="7"/>
    </row>
    <row r="706">
      <c r="C706" s="7"/>
    </row>
    <row r="707">
      <c r="C707" s="7"/>
    </row>
    <row r="708">
      <c r="C708" s="7"/>
    </row>
    <row r="709">
      <c r="C709" s="7"/>
    </row>
    <row r="710">
      <c r="C710" s="7"/>
    </row>
    <row r="711">
      <c r="C711" s="7"/>
    </row>
    <row r="712">
      <c r="C712" s="7"/>
    </row>
    <row r="713">
      <c r="C713" s="7"/>
    </row>
    <row r="714">
      <c r="C714" s="7"/>
    </row>
    <row r="715">
      <c r="C715" s="7"/>
    </row>
    <row r="716">
      <c r="C716" s="7"/>
    </row>
    <row r="717">
      <c r="C717" s="7"/>
    </row>
    <row r="718">
      <c r="C718" s="7"/>
    </row>
    <row r="719">
      <c r="C719" s="7"/>
    </row>
    <row r="720">
      <c r="C720" s="7"/>
    </row>
    <row r="721">
      <c r="C721" s="7"/>
    </row>
    <row r="722">
      <c r="C722" s="7"/>
    </row>
    <row r="723">
      <c r="C723" s="7"/>
    </row>
    <row r="724">
      <c r="C724" s="7"/>
    </row>
    <row r="725">
      <c r="C725" s="7"/>
    </row>
    <row r="726">
      <c r="C726" s="7"/>
    </row>
    <row r="727">
      <c r="C727" s="7"/>
    </row>
    <row r="728">
      <c r="C728" s="7"/>
    </row>
    <row r="729">
      <c r="C729" s="7"/>
    </row>
    <row r="730">
      <c r="C730" s="7"/>
    </row>
    <row r="731">
      <c r="C731" s="7"/>
    </row>
    <row r="732">
      <c r="C732" s="7"/>
    </row>
    <row r="733">
      <c r="C733" s="7"/>
    </row>
    <row r="734">
      <c r="C734" s="7"/>
    </row>
    <row r="735">
      <c r="C735" s="7"/>
    </row>
    <row r="736">
      <c r="C736" s="7"/>
    </row>
    <row r="737">
      <c r="C737" s="7"/>
    </row>
    <row r="738">
      <c r="C738" s="7"/>
    </row>
    <row r="739">
      <c r="C739" s="7"/>
    </row>
    <row r="740">
      <c r="C740" s="7"/>
    </row>
    <row r="741">
      <c r="C741" s="7"/>
    </row>
    <row r="742">
      <c r="C742" s="7"/>
    </row>
    <row r="743">
      <c r="C743" s="7"/>
    </row>
    <row r="744">
      <c r="C744" s="7"/>
    </row>
    <row r="745">
      <c r="C745" s="7"/>
    </row>
    <row r="746">
      <c r="C746" s="7"/>
    </row>
    <row r="747">
      <c r="C747" s="7"/>
    </row>
    <row r="748">
      <c r="C748" s="7"/>
    </row>
    <row r="749">
      <c r="C749" s="7"/>
    </row>
    <row r="750">
      <c r="C750" s="7"/>
    </row>
    <row r="751">
      <c r="C751" s="7"/>
    </row>
    <row r="752">
      <c r="C752" s="7"/>
    </row>
    <row r="753">
      <c r="C753" s="7"/>
    </row>
    <row r="754">
      <c r="C754" s="7"/>
    </row>
    <row r="755">
      <c r="C755" s="7"/>
    </row>
    <row r="756">
      <c r="C756" s="7"/>
    </row>
    <row r="757">
      <c r="C757" s="7"/>
    </row>
    <row r="758">
      <c r="C758" s="7"/>
    </row>
    <row r="759">
      <c r="C759" s="7"/>
    </row>
    <row r="760">
      <c r="C760" s="7"/>
    </row>
    <row r="761">
      <c r="C761" s="7"/>
    </row>
    <row r="762">
      <c r="C762" s="7"/>
    </row>
    <row r="763">
      <c r="C763" s="7"/>
    </row>
    <row r="764">
      <c r="C764" s="7"/>
    </row>
    <row r="765">
      <c r="C765" s="7"/>
    </row>
    <row r="766">
      <c r="C766" s="7"/>
    </row>
    <row r="767">
      <c r="C767" s="7"/>
    </row>
    <row r="768">
      <c r="C768" s="7"/>
    </row>
    <row r="769">
      <c r="C769" s="7"/>
    </row>
    <row r="770">
      <c r="C770" s="7"/>
    </row>
    <row r="771">
      <c r="C771" s="7"/>
    </row>
    <row r="772">
      <c r="C772" s="7"/>
    </row>
    <row r="773">
      <c r="C773" s="7"/>
    </row>
    <row r="774">
      <c r="C774" s="7"/>
    </row>
    <row r="775">
      <c r="C775" s="7"/>
    </row>
    <row r="776">
      <c r="C776" s="7"/>
    </row>
    <row r="777">
      <c r="C777" s="7"/>
    </row>
    <row r="778">
      <c r="C778" s="7"/>
    </row>
    <row r="779">
      <c r="C779" s="7"/>
    </row>
    <row r="780">
      <c r="C780" s="7"/>
    </row>
    <row r="781">
      <c r="C781" s="7"/>
    </row>
    <row r="782">
      <c r="C782" s="7"/>
    </row>
    <row r="783">
      <c r="C783" s="7"/>
    </row>
    <row r="784">
      <c r="C784" s="7"/>
    </row>
    <row r="785">
      <c r="C785" s="7"/>
    </row>
    <row r="786">
      <c r="C786" s="7"/>
    </row>
    <row r="787">
      <c r="C787" s="7"/>
    </row>
    <row r="788">
      <c r="C788" s="7"/>
    </row>
    <row r="789">
      <c r="C789" s="7"/>
    </row>
    <row r="790">
      <c r="C790" s="7"/>
    </row>
    <row r="791">
      <c r="C791" s="7"/>
    </row>
    <row r="792">
      <c r="C792" s="7"/>
    </row>
    <row r="793">
      <c r="C793" s="7"/>
    </row>
    <row r="794">
      <c r="C794" s="7"/>
    </row>
    <row r="795">
      <c r="C795" s="7"/>
    </row>
    <row r="796">
      <c r="C796" s="7"/>
    </row>
    <row r="797">
      <c r="C797" s="7"/>
    </row>
    <row r="798">
      <c r="C798" s="7"/>
    </row>
    <row r="799">
      <c r="C799" s="7"/>
    </row>
    <row r="800">
      <c r="C800" s="7"/>
    </row>
    <row r="801">
      <c r="C801" s="7"/>
    </row>
    <row r="802">
      <c r="C802" s="7"/>
    </row>
    <row r="803">
      <c r="C803" s="7"/>
    </row>
    <row r="804">
      <c r="C804" s="7"/>
    </row>
    <row r="805">
      <c r="C805" s="7"/>
    </row>
    <row r="806">
      <c r="C806" s="7"/>
    </row>
    <row r="807">
      <c r="C807" s="7"/>
    </row>
    <row r="808">
      <c r="C808" s="7"/>
    </row>
    <row r="809">
      <c r="C809" s="7"/>
    </row>
    <row r="810">
      <c r="C810" s="7"/>
    </row>
    <row r="811">
      <c r="C811" s="7"/>
    </row>
    <row r="812">
      <c r="C812" s="7"/>
    </row>
    <row r="813">
      <c r="C813" s="7"/>
    </row>
    <row r="814">
      <c r="C814" s="7"/>
    </row>
    <row r="815">
      <c r="C815" s="7"/>
    </row>
    <row r="816">
      <c r="C816" s="7"/>
    </row>
    <row r="817">
      <c r="C817" s="7"/>
    </row>
    <row r="818">
      <c r="C818" s="7"/>
    </row>
    <row r="819">
      <c r="C819" s="7"/>
    </row>
    <row r="820">
      <c r="C820" s="7"/>
    </row>
    <row r="821">
      <c r="C821" s="7"/>
    </row>
    <row r="822">
      <c r="C822" s="7"/>
    </row>
    <row r="823">
      <c r="C823" s="7"/>
    </row>
    <row r="824">
      <c r="C824" s="7"/>
    </row>
    <row r="825">
      <c r="C825" s="7"/>
    </row>
    <row r="826">
      <c r="C826" s="7"/>
    </row>
    <row r="827">
      <c r="C827" s="7"/>
    </row>
    <row r="828">
      <c r="C828" s="7"/>
    </row>
    <row r="829">
      <c r="C829" s="7"/>
    </row>
    <row r="830">
      <c r="C830" s="7"/>
    </row>
    <row r="831">
      <c r="C831" s="7"/>
    </row>
    <row r="832">
      <c r="C832" s="7"/>
    </row>
    <row r="833">
      <c r="C833" s="7"/>
    </row>
    <row r="834">
      <c r="C834" s="7"/>
    </row>
    <row r="835">
      <c r="C835" s="7"/>
    </row>
    <row r="836">
      <c r="C836" s="7"/>
    </row>
    <row r="837">
      <c r="C837" s="7"/>
    </row>
    <row r="838">
      <c r="C838" s="7"/>
    </row>
    <row r="839">
      <c r="C839" s="7"/>
    </row>
    <row r="840">
      <c r="C840" s="7"/>
    </row>
    <row r="841">
      <c r="C841" s="7"/>
    </row>
    <row r="842">
      <c r="C842" s="7"/>
    </row>
    <row r="843">
      <c r="C843" s="7"/>
    </row>
    <row r="844">
      <c r="C844" s="7"/>
    </row>
    <row r="845">
      <c r="C845" s="7"/>
    </row>
    <row r="846">
      <c r="C846" s="7"/>
    </row>
    <row r="847">
      <c r="C847" s="7"/>
    </row>
    <row r="848">
      <c r="C848" s="7"/>
    </row>
    <row r="849">
      <c r="C849" s="7"/>
    </row>
    <row r="850">
      <c r="C850" s="7"/>
    </row>
    <row r="851">
      <c r="C851" s="7"/>
    </row>
    <row r="852">
      <c r="C852" s="7"/>
    </row>
    <row r="853">
      <c r="C853" s="7"/>
    </row>
    <row r="854">
      <c r="C854" s="7"/>
    </row>
    <row r="855">
      <c r="C855" s="7"/>
    </row>
    <row r="856">
      <c r="C856" s="7"/>
    </row>
    <row r="857">
      <c r="C857" s="7"/>
    </row>
    <row r="858">
      <c r="C858" s="7"/>
    </row>
    <row r="859">
      <c r="C859" s="7"/>
    </row>
    <row r="860">
      <c r="C860" s="7"/>
    </row>
    <row r="861">
      <c r="C861" s="7"/>
    </row>
    <row r="862">
      <c r="C862" s="7"/>
    </row>
    <row r="863">
      <c r="C863" s="7"/>
    </row>
    <row r="864">
      <c r="C864" s="7"/>
    </row>
    <row r="865">
      <c r="C865" s="7"/>
    </row>
    <row r="866">
      <c r="C866" s="7"/>
    </row>
    <row r="867">
      <c r="C867" s="7"/>
    </row>
    <row r="868">
      <c r="C868" s="7"/>
    </row>
    <row r="869">
      <c r="C869" s="7"/>
    </row>
    <row r="870">
      <c r="C870" s="7"/>
    </row>
    <row r="871">
      <c r="C871" s="7"/>
    </row>
    <row r="872">
      <c r="C872" s="7"/>
    </row>
    <row r="873">
      <c r="C873" s="7"/>
    </row>
    <row r="874">
      <c r="C874" s="7"/>
    </row>
    <row r="875">
      <c r="C875" s="7"/>
    </row>
    <row r="876">
      <c r="C876" s="7"/>
    </row>
    <row r="877">
      <c r="C877" s="7"/>
    </row>
    <row r="878">
      <c r="C878" s="7"/>
    </row>
    <row r="879">
      <c r="C879" s="7"/>
    </row>
    <row r="880">
      <c r="C880" s="7"/>
    </row>
    <row r="881">
      <c r="C881" s="7"/>
    </row>
    <row r="882">
      <c r="C882" s="7"/>
    </row>
    <row r="883">
      <c r="C883" s="7"/>
    </row>
    <row r="884">
      <c r="C884" s="7"/>
    </row>
    <row r="885">
      <c r="C885" s="7"/>
    </row>
    <row r="886">
      <c r="C886" s="7"/>
    </row>
    <row r="887">
      <c r="C887" s="7"/>
    </row>
    <row r="888">
      <c r="C888" s="7"/>
    </row>
    <row r="889">
      <c r="C889" s="7"/>
    </row>
    <row r="890">
      <c r="C890" s="7"/>
    </row>
    <row r="891">
      <c r="C891" s="7"/>
    </row>
    <row r="892">
      <c r="C892" s="7"/>
    </row>
    <row r="893">
      <c r="C893" s="7"/>
    </row>
    <row r="894">
      <c r="C894" s="7"/>
    </row>
    <row r="895">
      <c r="C895" s="7"/>
    </row>
    <row r="896">
      <c r="C896" s="7"/>
    </row>
    <row r="897">
      <c r="C897" s="7"/>
    </row>
    <row r="898">
      <c r="C898" s="7"/>
    </row>
    <row r="899">
      <c r="C899" s="7"/>
    </row>
    <row r="900">
      <c r="C900" s="7"/>
    </row>
    <row r="901">
      <c r="C901" s="7"/>
    </row>
    <row r="902">
      <c r="C902" s="7"/>
    </row>
    <row r="903">
      <c r="C903" s="7"/>
    </row>
    <row r="904">
      <c r="C904" s="7"/>
    </row>
    <row r="905">
      <c r="C905" s="7"/>
    </row>
    <row r="906">
      <c r="C906" s="7"/>
    </row>
    <row r="907">
      <c r="C907" s="7"/>
    </row>
    <row r="908">
      <c r="C908" s="7"/>
    </row>
    <row r="909">
      <c r="C909" s="7"/>
    </row>
    <row r="910">
      <c r="C910" s="7"/>
    </row>
    <row r="911">
      <c r="C911" s="7"/>
    </row>
    <row r="912">
      <c r="C912" s="7"/>
    </row>
    <row r="913">
      <c r="C913" s="7"/>
    </row>
    <row r="914">
      <c r="C914" s="7"/>
    </row>
    <row r="915">
      <c r="C915" s="7"/>
    </row>
    <row r="916">
      <c r="C916" s="7"/>
    </row>
    <row r="917">
      <c r="C917" s="7"/>
    </row>
    <row r="918">
      <c r="C918" s="7"/>
    </row>
    <row r="919">
      <c r="C919" s="7"/>
    </row>
    <row r="920">
      <c r="C920" s="7"/>
    </row>
    <row r="921">
      <c r="C921" s="7"/>
    </row>
    <row r="922">
      <c r="C922" s="7"/>
    </row>
    <row r="923">
      <c r="C923" s="7"/>
    </row>
    <row r="924">
      <c r="C924" s="7"/>
    </row>
    <row r="925">
      <c r="C925" s="7"/>
    </row>
    <row r="926">
      <c r="C926" s="7"/>
    </row>
    <row r="927">
      <c r="C927" s="7"/>
    </row>
    <row r="928">
      <c r="C928" s="7"/>
    </row>
    <row r="929">
      <c r="C929" s="7"/>
    </row>
    <row r="930">
      <c r="C930" s="7"/>
    </row>
    <row r="931">
      <c r="C931" s="7"/>
    </row>
    <row r="932">
      <c r="C932" s="7"/>
    </row>
    <row r="933">
      <c r="C933" s="7"/>
    </row>
    <row r="934">
      <c r="C934" s="7"/>
    </row>
    <row r="935">
      <c r="C935" s="7"/>
    </row>
    <row r="936">
      <c r="C936" s="7"/>
    </row>
    <row r="937">
      <c r="C937" s="7"/>
    </row>
    <row r="938">
      <c r="C938" s="7"/>
    </row>
    <row r="939">
      <c r="C939" s="7"/>
    </row>
    <row r="940">
      <c r="C940" s="7"/>
    </row>
    <row r="941">
      <c r="C941" s="7"/>
    </row>
    <row r="942">
      <c r="C942" s="7"/>
    </row>
    <row r="943">
      <c r="C943" s="7"/>
    </row>
    <row r="944">
      <c r="C944" s="7"/>
    </row>
    <row r="945">
      <c r="C945" s="7"/>
    </row>
    <row r="946">
      <c r="C946" s="7"/>
    </row>
    <row r="947">
      <c r="C947" s="7"/>
    </row>
    <row r="948">
      <c r="C948" s="7"/>
    </row>
    <row r="949">
      <c r="C949" s="7"/>
    </row>
    <row r="950">
      <c r="C950" s="7"/>
    </row>
    <row r="951">
      <c r="C951" s="7"/>
    </row>
    <row r="952">
      <c r="C952" s="7"/>
    </row>
    <row r="953">
      <c r="C953" s="7"/>
    </row>
    <row r="954">
      <c r="C954" s="7"/>
    </row>
    <row r="955">
      <c r="C955" s="7"/>
    </row>
    <row r="956">
      <c r="C956" s="7"/>
    </row>
    <row r="957">
      <c r="C957" s="7"/>
    </row>
    <row r="958">
      <c r="C958" s="7"/>
    </row>
    <row r="959">
      <c r="C959" s="7"/>
    </row>
    <row r="960">
      <c r="C960" s="7"/>
    </row>
    <row r="961">
      <c r="C961" s="7"/>
    </row>
    <row r="962">
      <c r="C962" s="7"/>
    </row>
    <row r="963">
      <c r="C963" s="7"/>
    </row>
    <row r="964">
      <c r="C964" s="7"/>
    </row>
    <row r="965">
      <c r="C965" s="7"/>
    </row>
    <row r="966">
      <c r="C966" s="7"/>
    </row>
    <row r="967">
      <c r="C967" s="7"/>
    </row>
    <row r="968">
      <c r="C968" s="7"/>
    </row>
    <row r="969">
      <c r="C969" s="7"/>
    </row>
    <row r="970">
      <c r="C970" s="7"/>
    </row>
    <row r="971">
      <c r="C971" s="7"/>
    </row>
    <row r="972">
      <c r="C972" s="7"/>
    </row>
    <row r="973">
      <c r="C973" s="7"/>
    </row>
    <row r="974">
      <c r="C974" s="7"/>
    </row>
    <row r="975">
      <c r="C975" s="7"/>
    </row>
    <row r="976">
      <c r="C976" s="7"/>
    </row>
    <row r="977">
      <c r="C977" s="7"/>
    </row>
    <row r="978">
      <c r="C978" s="7"/>
    </row>
    <row r="979">
      <c r="C979" s="7"/>
    </row>
    <row r="980">
      <c r="C980" s="7"/>
    </row>
    <row r="981">
      <c r="C981" s="7"/>
    </row>
    <row r="982">
      <c r="C982" s="7"/>
    </row>
    <row r="983">
      <c r="C983" s="7"/>
    </row>
    <row r="984">
      <c r="C984" s="7"/>
    </row>
    <row r="985">
      <c r="C985" s="7"/>
    </row>
    <row r="986">
      <c r="C986" s="7"/>
    </row>
    <row r="987">
      <c r="C987" s="7"/>
    </row>
    <row r="988">
      <c r="C988" s="7"/>
    </row>
    <row r="989">
      <c r="C989" s="7"/>
    </row>
    <row r="990">
      <c r="C990" s="7"/>
    </row>
    <row r="991">
      <c r="C991" s="7"/>
    </row>
    <row r="992">
      <c r="C992" s="7"/>
    </row>
    <row r="993">
      <c r="C993" s="7"/>
    </row>
    <row r="994">
      <c r="C994" s="7"/>
    </row>
    <row r="995">
      <c r="C995" s="7"/>
    </row>
    <row r="996">
      <c r="C996" s="7"/>
    </row>
    <row r="997">
      <c r="C997" s="7"/>
    </row>
    <row r="998">
      <c r="C998" s="7"/>
    </row>
    <row r="999">
      <c r="C999" s="7"/>
    </row>
    <row r="1000">
      <c r="C1000" s="7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tr">
        <f>IFERROR(__xludf.DUMMYFUNCTION("GOOGLEFINANCE(""NASDAQ:NFLX"" ,""PRICE"",DATE(2016,1,1),DATE(2016,12,31),""DAILY"")"),"Date")</f>
        <v>Date</v>
      </c>
      <c r="B1" s="6" t="str">
        <f>IFERROR(__xludf.DUMMYFUNCTION("""COMPUTED_VALUE"""),"Close")</f>
        <v>Close</v>
      </c>
      <c r="C1" s="8" t="s">
        <v>11</v>
      </c>
    </row>
    <row r="2">
      <c r="A2" s="9">
        <f>IFERROR(__xludf.DUMMYFUNCTION("""COMPUTED_VALUE"""),42373.66666666667)</f>
        <v>42373.66667</v>
      </c>
      <c r="B2" s="6">
        <f>IFERROR(__xludf.DUMMYFUNCTION("""COMPUTED_VALUE"""),109.96)</f>
        <v>109.96</v>
      </c>
      <c r="C2" s="7"/>
    </row>
    <row r="3">
      <c r="A3" s="9">
        <f>IFERROR(__xludf.DUMMYFUNCTION("""COMPUTED_VALUE"""),42374.66666666667)</f>
        <v>42374.66667</v>
      </c>
      <c r="B3" s="6">
        <f>IFERROR(__xludf.DUMMYFUNCTION("""COMPUTED_VALUE"""),107.66)</f>
        <v>107.66</v>
      </c>
      <c r="C3" s="7">
        <f t="shared" ref="C3:C253" si="1">(B3-B2)/100</f>
        <v>-0.023</v>
      </c>
    </row>
    <row r="4">
      <c r="A4" s="9">
        <f>IFERROR(__xludf.DUMMYFUNCTION("""COMPUTED_VALUE"""),42375.66666666667)</f>
        <v>42375.66667</v>
      </c>
      <c r="B4" s="6">
        <f>IFERROR(__xludf.DUMMYFUNCTION("""COMPUTED_VALUE"""),117.68)</f>
        <v>117.68</v>
      </c>
      <c r="C4" s="7">
        <f t="shared" si="1"/>
        <v>0.1002</v>
      </c>
    </row>
    <row r="5">
      <c r="A5" s="9">
        <f>IFERROR(__xludf.DUMMYFUNCTION("""COMPUTED_VALUE"""),42376.66666666667)</f>
        <v>42376.66667</v>
      </c>
      <c r="B5" s="6">
        <f>IFERROR(__xludf.DUMMYFUNCTION("""COMPUTED_VALUE"""),114.56)</f>
        <v>114.56</v>
      </c>
      <c r="C5" s="7">
        <f t="shared" si="1"/>
        <v>-0.0312</v>
      </c>
    </row>
    <row r="6">
      <c r="A6" s="9">
        <f>IFERROR(__xludf.DUMMYFUNCTION("""COMPUTED_VALUE"""),42377.66666666667)</f>
        <v>42377.66667</v>
      </c>
      <c r="B6" s="6">
        <f>IFERROR(__xludf.DUMMYFUNCTION("""COMPUTED_VALUE"""),111.39)</f>
        <v>111.39</v>
      </c>
      <c r="C6" s="7">
        <f t="shared" si="1"/>
        <v>-0.0317</v>
      </c>
    </row>
    <row r="7">
      <c r="A7" s="9">
        <f>IFERROR(__xludf.DUMMYFUNCTION("""COMPUTED_VALUE"""),42380.66666666667)</f>
        <v>42380.66667</v>
      </c>
      <c r="B7" s="6">
        <f>IFERROR(__xludf.DUMMYFUNCTION("""COMPUTED_VALUE"""),114.97)</f>
        <v>114.97</v>
      </c>
      <c r="C7" s="7">
        <f t="shared" si="1"/>
        <v>0.0358</v>
      </c>
    </row>
    <row r="8">
      <c r="A8" s="9">
        <f>IFERROR(__xludf.DUMMYFUNCTION("""COMPUTED_VALUE"""),42381.66666666667)</f>
        <v>42381.66667</v>
      </c>
      <c r="B8" s="6">
        <f>IFERROR(__xludf.DUMMYFUNCTION("""COMPUTED_VALUE"""),116.58)</f>
        <v>116.58</v>
      </c>
      <c r="C8" s="7">
        <f t="shared" si="1"/>
        <v>0.0161</v>
      </c>
    </row>
    <row r="9">
      <c r="A9" s="9">
        <f>IFERROR(__xludf.DUMMYFUNCTION("""COMPUTED_VALUE"""),42382.66666666667)</f>
        <v>42382.66667</v>
      </c>
      <c r="B9" s="6">
        <f>IFERROR(__xludf.DUMMYFUNCTION("""COMPUTED_VALUE"""),106.56)</f>
        <v>106.56</v>
      </c>
      <c r="C9" s="7">
        <f t="shared" si="1"/>
        <v>-0.1002</v>
      </c>
    </row>
    <row r="10">
      <c r="A10" s="9">
        <f>IFERROR(__xludf.DUMMYFUNCTION("""COMPUTED_VALUE"""),42383.66666666667)</f>
        <v>42383.66667</v>
      </c>
      <c r="B10" s="6">
        <f>IFERROR(__xludf.DUMMYFUNCTION("""COMPUTED_VALUE"""),107.06)</f>
        <v>107.06</v>
      </c>
      <c r="C10" s="7">
        <f t="shared" si="1"/>
        <v>0.005</v>
      </c>
    </row>
    <row r="11">
      <c r="A11" s="9">
        <f>IFERROR(__xludf.DUMMYFUNCTION("""COMPUTED_VALUE"""),42384.66666666667)</f>
        <v>42384.66667</v>
      </c>
      <c r="B11" s="6">
        <f>IFERROR(__xludf.DUMMYFUNCTION("""COMPUTED_VALUE"""),104.04)</f>
        <v>104.04</v>
      </c>
      <c r="C11" s="7">
        <f t="shared" si="1"/>
        <v>-0.0302</v>
      </c>
    </row>
    <row r="12">
      <c r="A12" s="9">
        <f>IFERROR(__xludf.DUMMYFUNCTION("""COMPUTED_VALUE"""),42388.66666666667)</f>
        <v>42388.66667</v>
      </c>
      <c r="B12" s="6">
        <f>IFERROR(__xludf.DUMMYFUNCTION("""COMPUTED_VALUE"""),107.89)</f>
        <v>107.89</v>
      </c>
      <c r="C12" s="7">
        <f t="shared" si="1"/>
        <v>0.0385</v>
      </c>
    </row>
    <row r="13">
      <c r="A13" s="9">
        <f>IFERROR(__xludf.DUMMYFUNCTION("""COMPUTED_VALUE"""),42389.66666666667)</f>
        <v>42389.66667</v>
      </c>
      <c r="B13" s="6">
        <f>IFERROR(__xludf.DUMMYFUNCTION("""COMPUTED_VALUE"""),107.74)</f>
        <v>107.74</v>
      </c>
      <c r="C13" s="7">
        <f t="shared" si="1"/>
        <v>-0.0015</v>
      </c>
    </row>
    <row r="14">
      <c r="A14" s="9">
        <f>IFERROR(__xludf.DUMMYFUNCTION("""COMPUTED_VALUE"""),42390.66666666667)</f>
        <v>42390.66667</v>
      </c>
      <c r="B14" s="6">
        <f>IFERROR(__xludf.DUMMYFUNCTION("""COMPUTED_VALUE"""),102.35)</f>
        <v>102.35</v>
      </c>
      <c r="C14" s="7">
        <f t="shared" si="1"/>
        <v>-0.0539</v>
      </c>
    </row>
    <row r="15">
      <c r="A15" s="9">
        <f>IFERROR(__xludf.DUMMYFUNCTION("""COMPUTED_VALUE"""),42391.66666666667)</f>
        <v>42391.66667</v>
      </c>
      <c r="B15" s="6">
        <f>IFERROR(__xludf.DUMMYFUNCTION("""COMPUTED_VALUE"""),100.72)</f>
        <v>100.72</v>
      </c>
      <c r="C15" s="7">
        <f t="shared" si="1"/>
        <v>-0.0163</v>
      </c>
    </row>
    <row r="16">
      <c r="A16" s="9">
        <f>IFERROR(__xludf.DUMMYFUNCTION("""COMPUTED_VALUE"""),42394.66666666667)</f>
        <v>42394.66667</v>
      </c>
      <c r="B16" s="6">
        <f>IFERROR(__xludf.DUMMYFUNCTION("""COMPUTED_VALUE"""),99.12)</f>
        <v>99.12</v>
      </c>
      <c r="C16" s="7">
        <f t="shared" si="1"/>
        <v>-0.016</v>
      </c>
    </row>
    <row r="17">
      <c r="A17" s="9">
        <f>IFERROR(__xludf.DUMMYFUNCTION("""COMPUTED_VALUE"""),42395.66666666667)</f>
        <v>42395.66667</v>
      </c>
      <c r="B17" s="6">
        <f>IFERROR(__xludf.DUMMYFUNCTION("""COMPUTED_VALUE"""),97.83)</f>
        <v>97.83</v>
      </c>
      <c r="C17" s="7">
        <f t="shared" si="1"/>
        <v>-0.0129</v>
      </c>
    </row>
    <row r="18">
      <c r="A18" s="9">
        <f>IFERROR(__xludf.DUMMYFUNCTION("""COMPUTED_VALUE"""),42396.66666666667)</f>
        <v>42396.66667</v>
      </c>
      <c r="B18" s="6">
        <f>IFERROR(__xludf.DUMMYFUNCTION("""COMPUTED_VALUE"""),91.15)</f>
        <v>91.15</v>
      </c>
      <c r="C18" s="7">
        <f t="shared" si="1"/>
        <v>-0.0668</v>
      </c>
    </row>
    <row r="19">
      <c r="A19" s="9">
        <f>IFERROR(__xludf.DUMMYFUNCTION("""COMPUTED_VALUE"""),42397.66666666667)</f>
        <v>42397.66667</v>
      </c>
      <c r="B19" s="6">
        <f>IFERROR(__xludf.DUMMYFUNCTION("""COMPUTED_VALUE"""),94.41)</f>
        <v>94.41</v>
      </c>
      <c r="C19" s="7">
        <f t="shared" si="1"/>
        <v>0.0326</v>
      </c>
    </row>
    <row r="20">
      <c r="A20" s="9">
        <f>IFERROR(__xludf.DUMMYFUNCTION("""COMPUTED_VALUE"""),42398.66666666667)</f>
        <v>42398.66667</v>
      </c>
      <c r="B20" s="6">
        <f>IFERROR(__xludf.DUMMYFUNCTION("""COMPUTED_VALUE"""),91.84)</f>
        <v>91.84</v>
      </c>
      <c r="C20" s="7">
        <f t="shared" si="1"/>
        <v>-0.0257</v>
      </c>
    </row>
    <row r="21">
      <c r="A21" s="9">
        <f>IFERROR(__xludf.DUMMYFUNCTION("""COMPUTED_VALUE"""),42401.66666666667)</f>
        <v>42401.66667</v>
      </c>
      <c r="B21" s="6">
        <f>IFERROR(__xludf.DUMMYFUNCTION("""COMPUTED_VALUE"""),94.09)</f>
        <v>94.09</v>
      </c>
      <c r="C21" s="7">
        <f t="shared" si="1"/>
        <v>0.0225</v>
      </c>
    </row>
    <row r="22">
      <c r="A22" s="9">
        <f>IFERROR(__xludf.DUMMYFUNCTION("""COMPUTED_VALUE"""),42402.66666666667)</f>
        <v>42402.66667</v>
      </c>
      <c r="B22" s="6">
        <f>IFERROR(__xludf.DUMMYFUNCTION("""COMPUTED_VALUE"""),91.49)</f>
        <v>91.49</v>
      </c>
      <c r="C22" s="7">
        <f t="shared" si="1"/>
        <v>-0.026</v>
      </c>
    </row>
    <row r="23">
      <c r="A23" s="9">
        <f>IFERROR(__xludf.DUMMYFUNCTION("""COMPUTED_VALUE"""),42403.66666666667)</f>
        <v>42403.66667</v>
      </c>
      <c r="B23" s="6">
        <f>IFERROR(__xludf.DUMMYFUNCTION("""COMPUTED_VALUE"""),90.74)</f>
        <v>90.74</v>
      </c>
      <c r="C23" s="7">
        <f t="shared" si="1"/>
        <v>-0.0075</v>
      </c>
    </row>
    <row r="24">
      <c r="A24" s="9">
        <f>IFERROR(__xludf.DUMMYFUNCTION("""COMPUTED_VALUE"""),42404.66666666667)</f>
        <v>42404.66667</v>
      </c>
      <c r="B24" s="6">
        <f>IFERROR(__xludf.DUMMYFUNCTION("""COMPUTED_VALUE"""),89.71)</f>
        <v>89.71</v>
      </c>
      <c r="C24" s="7">
        <f t="shared" si="1"/>
        <v>-0.0103</v>
      </c>
    </row>
    <row r="25">
      <c r="A25" s="9">
        <f>IFERROR(__xludf.DUMMYFUNCTION("""COMPUTED_VALUE"""),42405.66666666667)</f>
        <v>42405.66667</v>
      </c>
      <c r="B25" s="6">
        <f>IFERROR(__xludf.DUMMYFUNCTION("""COMPUTED_VALUE"""),82.79)</f>
        <v>82.79</v>
      </c>
      <c r="C25" s="7">
        <f t="shared" si="1"/>
        <v>-0.0692</v>
      </c>
    </row>
    <row r="26">
      <c r="A26" s="9">
        <f>IFERROR(__xludf.DUMMYFUNCTION("""COMPUTED_VALUE"""),42408.66666666667)</f>
        <v>42408.66667</v>
      </c>
      <c r="B26" s="6">
        <f>IFERROR(__xludf.DUMMYFUNCTION("""COMPUTED_VALUE"""),83.32)</f>
        <v>83.32</v>
      </c>
      <c r="C26" s="7">
        <f t="shared" si="1"/>
        <v>0.0053</v>
      </c>
    </row>
    <row r="27">
      <c r="A27" s="9">
        <f>IFERROR(__xludf.DUMMYFUNCTION("""COMPUTED_VALUE"""),42409.66666666667)</f>
        <v>42409.66667</v>
      </c>
      <c r="B27" s="6">
        <f>IFERROR(__xludf.DUMMYFUNCTION("""COMPUTED_VALUE"""),86.13)</f>
        <v>86.13</v>
      </c>
      <c r="C27" s="7">
        <f t="shared" si="1"/>
        <v>0.0281</v>
      </c>
    </row>
    <row r="28">
      <c r="A28" s="9">
        <f>IFERROR(__xludf.DUMMYFUNCTION("""COMPUTED_VALUE"""),42410.66666666667)</f>
        <v>42410.66667</v>
      </c>
      <c r="B28" s="6">
        <f>IFERROR(__xludf.DUMMYFUNCTION("""COMPUTED_VALUE"""),88.45)</f>
        <v>88.45</v>
      </c>
      <c r="C28" s="7">
        <f t="shared" si="1"/>
        <v>0.0232</v>
      </c>
    </row>
    <row r="29">
      <c r="A29" s="9">
        <f>IFERROR(__xludf.DUMMYFUNCTION("""COMPUTED_VALUE"""),42411.66666666667)</f>
        <v>42411.66667</v>
      </c>
      <c r="B29" s="6">
        <f>IFERROR(__xludf.DUMMYFUNCTION("""COMPUTED_VALUE"""),86.35)</f>
        <v>86.35</v>
      </c>
      <c r="C29" s="7">
        <f t="shared" si="1"/>
        <v>-0.021</v>
      </c>
    </row>
    <row r="30">
      <c r="A30" s="9">
        <f>IFERROR(__xludf.DUMMYFUNCTION("""COMPUTED_VALUE"""),42412.66666666667)</f>
        <v>42412.66667</v>
      </c>
      <c r="B30" s="6">
        <f>IFERROR(__xludf.DUMMYFUNCTION("""COMPUTED_VALUE"""),87.4)</f>
        <v>87.4</v>
      </c>
      <c r="C30" s="7">
        <f t="shared" si="1"/>
        <v>0.0105</v>
      </c>
    </row>
    <row r="31">
      <c r="A31" s="9">
        <f>IFERROR(__xludf.DUMMYFUNCTION("""COMPUTED_VALUE"""),42416.66666666667)</f>
        <v>42416.66667</v>
      </c>
      <c r="B31" s="6">
        <f>IFERROR(__xludf.DUMMYFUNCTION("""COMPUTED_VALUE"""),89.05)</f>
        <v>89.05</v>
      </c>
      <c r="C31" s="7">
        <f t="shared" si="1"/>
        <v>0.0165</v>
      </c>
    </row>
    <row r="32">
      <c r="A32" s="9">
        <f>IFERROR(__xludf.DUMMYFUNCTION("""COMPUTED_VALUE"""),42417.66666666667)</f>
        <v>42417.66667</v>
      </c>
      <c r="B32" s="6">
        <f>IFERROR(__xludf.DUMMYFUNCTION("""COMPUTED_VALUE"""),94.76)</f>
        <v>94.76</v>
      </c>
      <c r="C32" s="7">
        <f t="shared" si="1"/>
        <v>0.0571</v>
      </c>
    </row>
    <row r="33">
      <c r="A33" s="9">
        <f>IFERROR(__xludf.DUMMYFUNCTION("""COMPUTED_VALUE"""),42418.66666666667)</f>
        <v>42418.66667</v>
      </c>
      <c r="B33" s="6">
        <f>IFERROR(__xludf.DUMMYFUNCTION("""COMPUTED_VALUE"""),90.49)</f>
        <v>90.49</v>
      </c>
      <c r="C33" s="7">
        <f t="shared" si="1"/>
        <v>-0.0427</v>
      </c>
    </row>
    <row r="34">
      <c r="A34" s="9">
        <f>IFERROR(__xludf.DUMMYFUNCTION("""COMPUTED_VALUE"""),42419.66666666667)</f>
        <v>42419.66667</v>
      </c>
      <c r="B34" s="6">
        <f>IFERROR(__xludf.DUMMYFUNCTION("""COMPUTED_VALUE"""),89.23)</f>
        <v>89.23</v>
      </c>
      <c r="C34" s="7">
        <f t="shared" si="1"/>
        <v>-0.0126</v>
      </c>
    </row>
    <row r="35">
      <c r="A35" s="9">
        <f>IFERROR(__xludf.DUMMYFUNCTION("""COMPUTED_VALUE"""),42422.66666666667)</f>
        <v>42422.66667</v>
      </c>
      <c r="B35" s="6">
        <f>IFERROR(__xludf.DUMMYFUNCTION("""COMPUTED_VALUE"""),91.93)</f>
        <v>91.93</v>
      </c>
      <c r="C35" s="7">
        <f t="shared" si="1"/>
        <v>0.027</v>
      </c>
    </row>
    <row r="36">
      <c r="A36" s="9">
        <f>IFERROR(__xludf.DUMMYFUNCTION("""COMPUTED_VALUE"""),42423.66666666667)</f>
        <v>42423.66667</v>
      </c>
      <c r="B36" s="6">
        <f>IFERROR(__xludf.DUMMYFUNCTION("""COMPUTED_VALUE"""),89.12)</f>
        <v>89.12</v>
      </c>
      <c r="C36" s="7">
        <f t="shared" si="1"/>
        <v>-0.0281</v>
      </c>
    </row>
    <row r="37">
      <c r="A37" s="9">
        <f>IFERROR(__xludf.DUMMYFUNCTION("""COMPUTED_VALUE"""),42424.66666666667)</f>
        <v>42424.66667</v>
      </c>
      <c r="B37" s="6">
        <f>IFERROR(__xludf.DUMMYFUNCTION("""COMPUTED_VALUE"""),91.61)</f>
        <v>91.61</v>
      </c>
      <c r="C37" s="7">
        <f t="shared" si="1"/>
        <v>0.0249</v>
      </c>
    </row>
    <row r="38">
      <c r="A38" s="9">
        <f>IFERROR(__xludf.DUMMYFUNCTION("""COMPUTED_VALUE"""),42425.66666666667)</f>
        <v>42425.66667</v>
      </c>
      <c r="B38" s="6">
        <f>IFERROR(__xludf.DUMMYFUNCTION("""COMPUTED_VALUE"""),94.53)</f>
        <v>94.53</v>
      </c>
      <c r="C38" s="7">
        <f t="shared" si="1"/>
        <v>0.0292</v>
      </c>
    </row>
    <row r="39">
      <c r="A39" s="9">
        <f>IFERROR(__xludf.DUMMYFUNCTION("""COMPUTED_VALUE"""),42426.66666666667)</f>
        <v>42426.66667</v>
      </c>
      <c r="B39" s="6">
        <f>IFERROR(__xludf.DUMMYFUNCTION("""COMPUTED_VALUE"""),94.79)</f>
        <v>94.79</v>
      </c>
      <c r="C39" s="7">
        <f t="shared" si="1"/>
        <v>0.0026</v>
      </c>
    </row>
    <row r="40">
      <c r="A40" s="9">
        <f>IFERROR(__xludf.DUMMYFUNCTION("""COMPUTED_VALUE"""),42429.66666666667)</f>
        <v>42429.66667</v>
      </c>
      <c r="B40" s="6">
        <f>IFERROR(__xludf.DUMMYFUNCTION("""COMPUTED_VALUE"""),93.41)</f>
        <v>93.41</v>
      </c>
      <c r="C40" s="7">
        <f t="shared" si="1"/>
        <v>-0.0138</v>
      </c>
    </row>
    <row r="41">
      <c r="A41" s="9">
        <f>IFERROR(__xludf.DUMMYFUNCTION("""COMPUTED_VALUE"""),42430.66666666667)</f>
        <v>42430.66667</v>
      </c>
      <c r="B41" s="6">
        <f>IFERROR(__xludf.DUMMYFUNCTION("""COMPUTED_VALUE"""),98.3)</f>
        <v>98.3</v>
      </c>
      <c r="C41" s="7">
        <f t="shared" si="1"/>
        <v>0.0489</v>
      </c>
    </row>
    <row r="42">
      <c r="A42" s="9">
        <f>IFERROR(__xludf.DUMMYFUNCTION("""COMPUTED_VALUE"""),42431.66666666667)</f>
        <v>42431.66667</v>
      </c>
      <c r="B42" s="6">
        <f>IFERROR(__xludf.DUMMYFUNCTION("""COMPUTED_VALUE"""),97.61)</f>
        <v>97.61</v>
      </c>
      <c r="C42" s="7">
        <f t="shared" si="1"/>
        <v>-0.0069</v>
      </c>
    </row>
    <row r="43">
      <c r="A43" s="9">
        <f>IFERROR(__xludf.DUMMYFUNCTION("""COMPUTED_VALUE"""),42432.66666666667)</f>
        <v>42432.66667</v>
      </c>
      <c r="B43" s="6">
        <f>IFERROR(__xludf.DUMMYFUNCTION("""COMPUTED_VALUE"""),97.93)</f>
        <v>97.93</v>
      </c>
      <c r="C43" s="7">
        <f t="shared" si="1"/>
        <v>0.0032</v>
      </c>
    </row>
    <row r="44">
      <c r="A44" s="9">
        <f>IFERROR(__xludf.DUMMYFUNCTION("""COMPUTED_VALUE"""),42433.66666666667)</f>
        <v>42433.66667</v>
      </c>
      <c r="B44" s="6">
        <f>IFERROR(__xludf.DUMMYFUNCTION("""COMPUTED_VALUE"""),101.58)</f>
        <v>101.58</v>
      </c>
      <c r="C44" s="7">
        <f t="shared" si="1"/>
        <v>0.0365</v>
      </c>
    </row>
    <row r="45">
      <c r="A45" s="9">
        <f>IFERROR(__xludf.DUMMYFUNCTION("""COMPUTED_VALUE"""),42436.66666666667)</f>
        <v>42436.66667</v>
      </c>
      <c r="B45" s="6">
        <f>IFERROR(__xludf.DUMMYFUNCTION("""COMPUTED_VALUE"""),95.49)</f>
        <v>95.49</v>
      </c>
      <c r="C45" s="7">
        <f t="shared" si="1"/>
        <v>-0.0609</v>
      </c>
    </row>
    <row r="46">
      <c r="A46" s="9">
        <f>IFERROR(__xludf.DUMMYFUNCTION("""COMPUTED_VALUE"""),42437.66666666667)</f>
        <v>42437.66667</v>
      </c>
      <c r="B46" s="6">
        <f>IFERROR(__xludf.DUMMYFUNCTION("""COMPUTED_VALUE"""),96.23)</f>
        <v>96.23</v>
      </c>
      <c r="C46" s="7">
        <f t="shared" si="1"/>
        <v>0.0074</v>
      </c>
    </row>
    <row r="47">
      <c r="A47" s="9">
        <f>IFERROR(__xludf.DUMMYFUNCTION("""COMPUTED_VALUE"""),42438.66666666667)</f>
        <v>42438.66667</v>
      </c>
      <c r="B47" s="6">
        <f>IFERROR(__xludf.DUMMYFUNCTION("""COMPUTED_VALUE"""),98.0)</f>
        <v>98</v>
      </c>
      <c r="C47" s="7">
        <f t="shared" si="1"/>
        <v>0.0177</v>
      </c>
    </row>
    <row r="48">
      <c r="A48" s="9">
        <f>IFERROR(__xludf.DUMMYFUNCTION("""COMPUTED_VALUE"""),42439.66666666667)</f>
        <v>42439.66667</v>
      </c>
      <c r="B48" s="6">
        <f>IFERROR(__xludf.DUMMYFUNCTION("""COMPUTED_VALUE"""),97.36)</f>
        <v>97.36</v>
      </c>
      <c r="C48" s="7">
        <f t="shared" si="1"/>
        <v>-0.0064</v>
      </c>
    </row>
    <row r="49">
      <c r="A49" s="9">
        <f>IFERROR(__xludf.DUMMYFUNCTION("""COMPUTED_VALUE"""),42440.66666666667)</f>
        <v>42440.66667</v>
      </c>
      <c r="B49" s="6">
        <f>IFERROR(__xludf.DUMMYFUNCTION("""COMPUTED_VALUE"""),97.66)</f>
        <v>97.66</v>
      </c>
      <c r="C49" s="7">
        <f t="shared" si="1"/>
        <v>0.003</v>
      </c>
    </row>
    <row r="50">
      <c r="A50" s="9">
        <f>IFERROR(__xludf.DUMMYFUNCTION("""COMPUTED_VALUE"""),42443.66666666667)</f>
        <v>42443.66667</v>
      </c>
      <c r="B50" s="6">
        <f>IFERROR(__xludf.DUMMYFUNCTION("""COMPUTED_VALUE"""),98.13)</f>
        <v>98.13</v>
      </c>
      <c r="C50" s="7">
        <f t="shared" si="1"/>
        <v>0.0047</v>
      </c>
    </row>
    <row r="51">
      <c r="A51" s="9">
        <f>IFERROR(__xludf.DUMMYFUNCTION("""COMPUTED_VALUE"""),42444.66666666667)</f>
        <v>42444.66667</v>
      </c>
      <c r="B51" s="6">
        <f>IFERROR(__xludf.DUMMYFUNCTION("""COMPUTED_VALUE"""),97.86)</f>
        <v>97.86</v>
      </c>
      <c r="C51" s="7">
        <f t="shared" si="1"/>
        <v>-0.0027</v>
      </c>
    </row>
    <row r="52">
      <c r="A52" s="9">
        <f>IFERROR(__xludf.DUMMYFUNCTION("""COMPUTED_VALUE"""),42445.66666666667)</f>
        <v>42445.66667</v>
      </c>
      <c r="B52" s="6">
        <f>IFERROR(__xludf.DUMMYFUNCTION("""COMPUTED_VALUE"""),99.35)</f>
        <v>99.35</v>
      </c>
      <c r="C52" s="7">
        <f t="shared" si="1"/>
        <v>0.0149</v>
      </c>
    </row>
    <row r="53">
      <c r="A53" s="9">
        <f>IFERROR(__xludf.DUMMYFUNCTION("""COMPUTED_VALUE"""),42446.66666666667)</f>
        <v>42446.66667</v>
      </c>
      <c r="B53" s="6">
        <f>IFERROR(__xludf.DUMMYFUNCTION("""COMPUTED_VALUE"""),99.72)</f>
        <v>99.72</v>
      </c>
      <c r="C53" s="7">
        <f t="shared" si="1"/>
        <v>0.0037</v>
      </c>
    </row>
    <row r="54">
      <c r="A54" s="9">
        <f>IFERROR(__xludf.DUMMYFUNCTION("""COMPUTED_VALUE"""),42447.66666666667)</f>
        <v>42447.66667</v>
      </c>
      <c r="B54" s="6">
        <f>IFERROR(__xludf.DUMMYFUNCTION("""COMPUTED_VALUE"""),101.12)</f>
        <v>101.12</v>
      </c>
      <c r="C54" s="7">
        <f t="shared" si="1"/>
        <v>0.014</v>
      </c>
    </row>
    <row r="55">
      <c r="A55" s="9">
        <f>IFERROR(__xludf.DUMMYFUNCTION("""COMPUTED_VALUE"""),42450.66666666667)</f>
        <v>42450.66667</v>
      </c>
      <c r="B55" s="6">
        <f>IFERROR(__xludf.DUMMYFUNCTION("""COMPUTED_VALUE"""),101.06)</f>
        <v>101.06</v>
      </c>
      <c r="C55" s="7">
        <f t="shared" si="1"/>
        <v>-0.0006</v>
      </c>
    </row>
    <row r="56">
      <c r="A56" s="9">
        <f>IFERROR(__xludf.DUMMYFUNCTION("""COMPUTED_VALUE"""),42451.66666666667)</f>
        <v>42451.66667</v>
      </c>
      <c r="B56" s="6">
        <f>IFERROR(__xludf.DUMMYFUNCTION("""COMPUTED_VALUE"""),99.84)</f>
        <v>99.84</v>
      </c>
      <c r="C56" s="7">
        <f t="shared" si="1"/>
        <v>-0.0122</v>
      </c>
    </row>
    <row r="57">
      <c r="A57" s="9">
        <f>IFERROR(__xludf.DUMMYFUNCTION("""COMPUTED_VALUE"""),42452.66666666667)</f>
        <v>42452.66667</v>
      </c>
      <c r="B57" s="6">
        <f>IFERROR(__xludf.DUMMYFUNCTION("""COMPUTED_VALUE"""),99.59)</f>
        <v>99.59</v>
      </c>
      <c r="C57" s="7">
        <f t="shared" si="1"/>
        <v>-0.0025</v>
      </c>
    </row>
    <row r="58">
      <c r="A58" s="9">
        <f>IFERROR(__xludf.DUMMYFUNCTION("""COMPUTED_VALUE"""),42453.66666666667)</f>
        <v>42453.66667</v>
      </c>
      <c r="B58" s="6">
        <f>IFERROR(__xludf.DUMMYFUNCTION("""COMPUTED_VALUE"""),98.36)</f>
        <v>98.36</v>
      </c>
      <c r="C58" s="7">
        <f t="shared" si="1"/>
        <v>-0.0123</v>
      </c>
    </row>
    <row r="59">
      <c r="A59" s="9">
        <f>IFERROR(__xludf.DUMMYFUNCTION("""COMPUTED_VALUE"""),42457.66666666667)</f>
        <v>42457.66667</v>
      </c>
      <c r="B59" s="6">
        <f>IFERROR(__xludf.DUMMYFUNCTION("""COMPUTED_VALUE"""),101.21)</f>
        <v>101.21</v>
      </c>
      <c r="C59" s="7">
        <f t="shared" si="1"/>
        <v>0.0285</v>
      </c>
    </row>
    <row r="60">
      <c r="A60" s="9">
        <f>IFERROR(__xludf.DUMMYFUNCTION("""COMPUTED_VALUE"""),42458.66666666667)</f>
        <v>42458.66667</v>
      </c>
      <c r="B60" s="6">
        <f>IFERROR(__xludf.DUMMYFUNCTION("""COMPUTED_VALUE"""),104.13)</f>
        <v>104.13</v>
      </c>
      <c r="C60" s="7">
        <f t="shared" si="1"/>
        <v>0.0292</v>
      </c>
    </row>
    <row r="61">
      <c r="A61" s="9">
        <f>IFERROR(__xludf.DUMMYFUNCTION("""COMPUTED_VALUE"""),42459.66666666667)</f>
        <v>42459.66667</v>
      </c>
      <c r="B61" s="6">
        <f>IFERROR(__xludf.DUMMYFUNCTION("""COMPUTED_VALUE"""),102.19)</f>
        <v>102.19</v>
      </c>
      <c r="C61" s="7">
        <f t="shared" si="1"/>
        <v>-0.0194</v>
      </c>
    </row>
    <row r="62">
      <c r="A62" s="9">
        <f>IFERROR(__xludf.DUMMYFUNCTION("""COMPUTED_VALUE"""),42460.66666666667)</f>
        <v>42460.66667</v>
      </c>
      <c r="B62" s="6">
        <f>IFERROR(__xludf.DUMMYFUNCTION("""COMPUTED_VALUE"""),102.23)</f>
        <v>102.23</v>
      </c>
      <c r="C62" s="7">
        <f t="shared" si="1"/>
        <v>0.0004</v>
      </c>
    </row>
    <row r="63">
      <c r="A63" s="9">
        <f>IFERROR(__xludf.DUMMYFUNCTION("""COMPUTED_VALUE"""),42461.66666666667)</f>
        <v>42461.66667</v>
      </c>
      <c r="B63" s="6">
        <f>IFERROR(__xludf.DUMMYFUNCTION("""COMPUTED_VALUE"""),105.7)</f>
        <v>105.7</v>
      </c>
      <c r="C63" s="7">
        <f t="shared" si="1"/>
        <v>0.0347</v>
      </c>
    </row>
    <row r="64">
      <c r="A64" s="9">
        <f>IFERROR(__xludf.DUMMYFUNCTION("""COMPUTED_VALUE"""),42464.66666666667)</f>
        <v>42464.66667</v>
      </c>
      <c r="B64" s="6">
        <f>IFERROR(__xludf.DUMMYFUNCTION("""COMPUTED_VALUE"""),104.35)</f>
        <v>104.35</v>
      </c>
      <c r="C64" s="7">
        <f t="shared" si="1"/>
        <v>-0.0135</v>
      </c>
    </row>
    <row r="65">
      <c r="A65" s="9">
        <f>IFERROR(__xludf.DUMMYFUNCTION("""COMPUTED_VALUE"""),42465.66666666667)</f>
        <v>42465.66667</v>
      </c>
      <c r="B65" s="6">
        <f>IFERROR(__xludf.DUMMYFUNCTION("""COMPUTED_VALUE"""),104.94)</f>
        <v>104.94</v>
      </c>
      <c r="C65" s="7">
        <f t="shared" si="1"/>
        <v>0.0059</v>
      </c>
    </row>
    <row r="66">
      <c r="A66" s="9">
        <f>IFERROR(__xludf.DUMMYFUNCTION("""COMPUTED_VALUE"""),42466.66666666667)</f>
        <v>42466.66667</v>
      </c>
      <c r="B66" s="6">
        <f>IFERROR(__xludf.DUMMYFUNCTION("""COMPUTED_VALUE"""),104.83)</f>
        <v>104.83</v>
      </c>
      <c r="C66" s="7">
        <f t="shared" si="1"/>
        <v>-0.0011</v>
      </c>
    </row>
    <row r="67">
      <c r="A67" s="9">
        <f>IFERROR(__xludf.DUMMYFUNCTION("""COMPUTED_VALUE"""),42467.66666666667)</f>
        <v>42467.66667</v>
      </c>
      <c r="B67" s="6">
        <f>IFERROR(__xludf.DUMMYFUNCTION("""COMPUTED_VALUE"""),104.45)</f>
        <v>104.45</v>
      </c>
      <c r="C67" s="7">
        <f t="shared" si="1"/>
        <v>-0.0038</v>
      </c>
    </row>
    <row r="68">
      <c r="A68" s="9">
        <f>IFERROR(__xludf.DUMMYFUNCTION("""COMPUTED_VALUE"""),42468.66666666667)</f>
        <v>42468.66667</v>
      </c>
      <c r="B68" s="6">
        <f>IFERROR(__xludf.DUMMYFUNCTION("""COMPUTED_VALUE"""),103.81)</f>
        <v>103.81</v>
      </c>
      <c r="C68" s="7">
        <f t="shared" si="1"/>
        <v>-0.0064</v>
      </c>
    </row>
    <row r="69">
      <c r="A69" s="9">
        <f>IFERROR(__xludf.DUMMYFUNCTION("""COMPUTED_VALUE"""),42471.66666666667)</f>
        <v>42471.66667</v>
      </c>
      <c r="B69" s="6">
        <f>IFERROR(__xludf.DUMMYFUNCTION("""COMPUTED_VALUE"""),102.68)</f>
        <v>102.68</v>
      </c>
      <c r="C69" s="7">
        <f t="shared" si="1"/>
        <v>-0.0113</v>
      </c>
    </row>
    <row r="70">
      <c r="A70" s="9">
        <f>IFERROR(__xludf.DUMMYFUNCTION("""COMPUTED_VALUE"""),42472.66666666667)</f>
        <v>42472.66667</v>
      </c>
      <c r="B70" s="6">
        <f>IFERROR(__xludf.DUMMYFUNCTION("""COMPUTED_VALUE"""),106.98)</f>
        <v>106.98</v>
      </c>
      <c r="C70" s="7">
        <f t="shared" si="1"/>
        <v>0.043</v>
      </c>
    </row>
    <row r="71">
      <c r="A71" s="9">
        <f>IFERROR(__xludf.DUMMYFUNCTION("""COMPUTED_VALUE"""),42473.66666666667)</f>
        <v>42473.66667</v>
      </c>
      <c r="B71" s="6">
        <f>IFERROR(__xludf.DUMMYFUNCTION("""COMPUTED_VALUE"""),109.65)</f>
        <v>109.65</v>
      </c>
      <c r="C71" s="7">
        <f t="shared" si="1"/>
        <v>0.0267</v>
      </c>
    </row>
    <row r="72">
      <c r="A72" s="9">
        <f>IFERROR(__xludf.DUMMYFUNCTION("""COMPUTED_VALUE"""),42474.66666666667)</f>
        <v>42474.66667</v>
      </c>
      <c r="B72" s="6">
        <f>IFERROR(__xludf.DUMMYFUNCTION("""COMPUTED_VALUE"""),110.42)</f>
        <v>110.42</v>
      </c>
      <c r="C72" s="7">
        <f t="shared" si="1"/>
        <v>0.0077</v>
      </c>
    </row>
    <row r="73">
      <c r="A73" s="9">
        <f>IFERROR(__xludf.DUMMYFUNCTION("""COMPUTED_VALUE"""),42475.66666666667)</f>
        <v>42475.66667</v>
      </c>
      <c r="B73" s="6">
        <f>IFERROR(__xludf.DUMMYFUNCTION("""COMPUTED_VALUE"""),111.51)</f>
        <v>111.51</v>
      </c>
      <c r="C73" s="7">
        <f t="shared" si="1"/>
        <v>0.0109</v>
      </c>
    </row>
    <row r="74">
      <c r="A74" s="9">
        <f>IFERROR(__xludf.DUMMYFUNCTION("""COMPUTED_VALUE"""),42478.66666666667)</f>
        <v>42478.66667</v>
      </c>
      <c r="B74" s="6">
        <f>IFERROR(__xludf.DUMMYFUNCTION("""COMPUTED_VALUE"""),108.4)</f>
        <v>108.4</v>
      </c>
      <c r="C74" s="7">
        <f t="shared" si="1"/>
        <v>-0.0311</v>
      </c>
    </row>
    <row r="75">
      <c r="A75" s="9">
        <f>IFERROR(__xludf.DUMMYFUNCTION("""COMPUTED_VALUE"""),42479.66666666667)</f>
        <v>42479.66667</v>
      </c>
      <c r="B75" s="6">
        <f>IFERROR(__xludf.DUMMYFUNCTION("""COMPUTED_VALUE"""),94.34)</f>
        <v>94.34</v>
      </c>
      <c r="C75" s="7">
        <f t="shared" si="1"/>
        <v>-0.1406</v>
      </c>
    </row>
    <row r="76">
      <c r="A76" s="9">
        <f>IFERROR(__xludf.DUMMYFUNCTION("""COMPUTED_VALUE"""),42480.66666666667)</f>
        <v>42480.66667</v>
      </c>
      <c r="B76" s="6">
        <f>IFERROR(__xludf.DUMMYFUNCTION("""COMPUTED_VALUE"""),96.77)</f>
        <v>96.77</v>
      </c>
      <c r="C76" s="7">
        <f t="shared" si="1"/>
        <v>0.0243</v>
      </c>
    </row>
    <row r="77">
      <c r="A77" s="9">
        <f>IFERROR(__xludf.DUMMYFUNCTION("""COMPUTED_VALUE"""),42481.66666666667)</f>
        <v>42481.66667</v>
      </c>
      <c r="B77" s="6">
        <f>IFERROR(__xludf.DUMMYFUNCTION("""COMPUTED_VALUE"""),94.98)</f>
        <v>94.98</v>
      </c>
      <c r="C77" s="7">
        <f t="shared" si="1"/>
        <v>-0.0179</v>
      </c>
    </row>
    <row r="78">
      <c r="A78" s="9">
        <f>IFERROR(__xludf.DUMMYFUNCTION("""COMPUTED_VALUE"""),42482.66666666667)</f>
        <v>42482.66667</v>
      </c>
      <c r="B78" s="6">
        <f>IFERROR(__xludf.DUMMYFUNCTION("""COMPUTED_VALUE"""),95.9)</f>
        <v>95.9</v>
      </c>
      <c r="C78" s="7">
        <f t="shared" si="1"/>
        <v>0.0092</v>
      </c>
    </row>
    <row r="79">
      <c r="A79" s="9">
        <f>IFERROR(__xludf.DUMMYFUNCTION("""COMPUTED_VALUE"""),42485.66666666667)</f>
        <v>42485.66667</v>
      </c>
      <c r="B79" s="6">
        <f>IFERROR(__xludf.DUMMYFUNCTION("""COMPUTED_VALUE"""),93.56)</f>
        <v>93.56</v>
      </c>
      <c r="C79" s="7">
        <f t="shared" si="1"/>
        <v>-0.0234</v>
      </c>
    </row>
    <row r="80">
      <c r="A80" s="9">
        <f>IFERROR(__xludf.DUMMYFUNCTION("""COMPUTED_VALUE"""),42486.66666666667)</f>
        <v>42486.66667</v>
      </c>
      <c r="B80" s="6">
        <f>IFERROR(__xludf.DUMMYFUNCTION("""COMPUTED_VALUE"""),92.43)</f>
        <v>92.43</v>
      </c>
      <c r="C80" s="7">
        <f t="shared" si="1"/>
        <v>-0.0113</v>
      </c>
    </row>
    <row r="81">
      <c r="A81" s="9">
        <f>IFERROR(__xludf.DUMMYFUNCTION("""COMPUTED_VALUE"""),42487.66666666667)</f>
        <v>42487.66667</v>
      </c>
      <c r="B81" s="6">
        <f>IFERROR(__xludf.DUMMYFUNCTION("""COMPUTED_VALUE"""),91.04)</f>
        <v>91.04</v>
      </c>
      <c r="C81" s="7">
        <f t="shared" si="1"/>
        <v>-0.0139</v>
      </c>
    </row>
    <row r="82">
      <c r="A82" s="9">
        <f>IFERROR(__xludf.DUMMYFUNCTION("""COMPUTED_VALUE"""),42488.66666666667)</f>
        <v>42488.66667</v>
      </c>
      <c r="B82" s="6">
        <f>IFERROR(__xludf.DUMMYFUNCTION("""COMPUTED_VALUE"""),90.28)</f>
        <v>90.28</v>
      </c>
      <c r="C82" s="7">
        <f t="shared" si="1"/>
        <v>-0.0076</v>
      </c>
    </row>
    <row r="83">
      <c r="A83" s="9">
        <f>IFERROR(__xludf.DUMMYFUNCTION("""COMPUTED_VALUE"""),42489.66666666667)</f>
        <v>42489.66667</v>
      </c>
      <c r="B83" s="6">
        <f>IFERROR(__xludf.DUMMYFUNCTION("""COMPUTED_VALUE"""),90.03)</f>
        <v>90.03</v>
      </c>
      <c r="C83" s="7">
        <f t="shared" si="1"/>
        <v>-0.0025</v>
      </c>
    </row>
    <row r="84">
      <c r="A84" s="9">
        <f>IFERROR(__xludf.DUMMYFUNCTION("""COMPUTED_VALUE"""),42492.66666666667)</f>
        <v>42492.66667</v>
      </c>
      <c r="B84" s="6">
        <f>IFERROR(__xludf.DUMMYFUNCTION("""COMPUTED_VALUE"""),93.11)</f>
        <v>93.11</v>
      </c>
      <c r="C84" s="7">
        <f t="shared" si="1"/>
        <v>0.0308</v>
      </c>
    </row>
    <row r="85">
      <c r="A85" s="9">
        <f>IFERROR(__xludf.DUMMYFUNCTION("""COMPUTED_VALUE"""),42493.66666666667)</f>
        <v>42493.66667</v>
      </c>
      <c r="B85" s="6">
        <f>IFERROR(__xludf.DUMMYFUNCTION("""COMPUTED_VALUE"""),91.54)</f>
        <v>91.54</v>
      </c>
      <c r="C85" s="7">
        <f t="shared" si="1"/>
        <v>-0.0157</v>
      </c>
    </row>
    <row r="86">
      <c r="A86" s="9">
        <f>IFERROR(__xludf.DUMMYFUNCTION("""COMPUTED_VALUE"""),42494.66666666667)</f>
        <v>42494.66667</v>
      </c>
      <c r="B86" s="6">
        <f>IFERROR(__xludf.DUMMYFUNCTION("""COMPUTED_VALUE"""),90.79)</f>
        <v>90.79</v>
      </c>
      <c r="C86" s="7">
        <f t="shared" si="1"/>
        <v>-0.0075</v>
      </c>
    </row>
    <row r="87">
      <c r="A87" s="9">
        <f>IFERROR(__xludf.DUMMYFUNCTION("""COMPUTED_VALUE"""),42495.66666666667)</f>
        <v>42495.66667</v>
      </c>
      <c r="B87" s="6">
        <f>IFERROR(__xludf.DUMMYFUNCTION("""COMPUTED_VALUE"""),89.37)</f>
        <v>89.37</v>
      </c>
      <c r="C87" s="7">
        <f t="shared" si="1"/>
        <v>-0.0142</v>
      </c>
    </row>
    <row r="88">
      <c r="A88" s="9">
        <f>IFERROR(__xludf.DUMMYFUNCTION("""COMPUTED_VALUE"""),42496.66666666667)</f>
        <v>42496.66667</v>
      </c>
      <c r="B88" s="6">
        <f>IFERROR(__xludf.DUMMYFUNCTION("""COMPUTED_VALUE"""),90.84)</f>
        <v>90.84</v>
      </c>
      <c r="C88" s="7">
        <f t="shared" si="1"/>
        <v>0.0147</v>
      </c>
    </row>
    <row r="89">
      <c r="A89" s="9">
        <f>IFERROR(__xludf.DUMMYFUNCTION("""COMPUTED_VALUE"""),42499.66666666667)</f>
        <v>42499.66667</v>
      </c>
      <c r="B89" s="6">
        <f>IFERROR(__xludf.DUMMYFUNCTION("""COMPUTED_VALUE"""),90.54)</f>
        <v>90.54</v>
      </c>
      <c r="C89" s="7">
        <f t="shared" si="1"/>
        <v>-0.003</v>
      </c>
    </row>
    <row r="90">
      <c r="A90" s="9">
        <f>IFERROR(__xludf.DUMMYFUNCTION("""COMPUTED_VALUE"""),42500.66666666667)</f>
        <v>42500.66667</v>
      </c>
      <c r="B90" s="6">
        <f>IFERROR(__xludf.DUMMYFUNCTION("""COMPUTED_VALUE"""),92.89)</f>
        <v>92.89</v>
      </c>
      <c r="C90" s="7">
        <f t="shared" si="1"/>
        <v>0.0235</v>
      </c>
    </row>
    <row r="91">
      <c r="A91" s="9">
        <f>IFERROR(__xludf.DUMMYFUNCTION("""COMPUTED_VALUE"""),42501.66666666667)</f>
        <v>42501.66667</v>
      </c>
      <c r="B91" s="6">
        <f>IFERROR(__xludf.DUMMYFUNCTION("""COMPUTED_VALUE"""),90.02)</f>
        <v>90.02</v>
      </c>
      <c r="C91" s="7">
        <f t="shared" si="1"/>
        <v>-0.0287</v>
      </c>
    </row>
    <row r="92">
      <c r="A92" s="9">
        <f>IFERROR(__xludf.DUMMYFUNCTION("""COMPUTED_VALUE"""),42502.66666666667)</f>
        <v>42502.66667</v>
      </c>
      <c r="B92" s="6">
        <f>IFERROR(__xludf.DUMMYFUNCTION("""COMPUTED_VALUE"""),87.74)</f>
        <v>87.74</v>
      </c>
      <c r="C92" s="7">
        <f t="shared" si="1"/>
        <v>-0.0228</v>
      </c>
    </row>
    <row r="93">
      <c r="A93" s="9">
        <f>IFERROR(__xludf.DUMMYFUNCTION("""COMPUTED_VALUE"""),42503.66666666667)</f>
        <v>42503.66667</v>
      </c>
      <c r="B93" s="6">
        <f>IFERROR(__xludf.DUMMYFUNCTION("""COMPUTED_VALUE"""),87.88)</f>
        <v>87.88</v>
      </c>
      <c r="C93" s="7">
        <f t="shared" si="1"/>
        <v>0.0014</v>
      </c>
    </row>
    <row r="94">
      <c r="A94" s="9">
        <f>IFERROR(__xludf.DUMMYFUNCTION("""COMPUTED_VALUE"""),42506.66666666667)</f>
        <v>42506.66667</v>
      </c>
      <c r="B94" s="6">
        <f>IFERROR(__xludf.DUMMYFUNCTION("""COMPUTED_VALUE"""),89.12)</f>
        <v>89.12</v>
      </c>
      <c r="C94" s="7">
        <f t="shared" si="1"/>
        <v>0.0124</v>
      </c>
    </row>
    <row r="95">
      <c r="A95" s="9">
        <f>IFERROR(__xludf.DUMMYFUNCTION("""COMPUTED_VALUE"""),42507.66666666667)</f>
        <v>42507.66667</v>
      </c>
      <c r="B95" s="6">
        <f>IFERROR(__xludf.DUMMYFUNCTION("""COMPUTED_VALUE"""),88.63)</f>
        <v>88.63</v>
      </c>
      <c r="C95" s="7">
        <f t="shared" si="1"/>
        <v>-0.0049</v>
      </c>
    </row>
    <row r="96">
      <c r="A96" s="9">
        <f>IFERROR(__xludf.DUMMYFUNCTION("""COMPUTED_VALUE"""),42508.66666666667)</f>
        <v>42508.66667</v>
      </c>
      <c r="B96" s="6">
        <f>IFERROR(__xludf.DUMMYFUNCTION("""COMPUTED_VALUE"""),90.5)</f>
        <v>90.5</v>
      </c>
      <c r="C96" s="7">
        <f t="shared" si="1"/>
        <v>0.0187</v>
      </c>
    </row>
    <row r="97">
      <c r="A97" s="9">
        <f>IFERROR(__xludf.DUMMYFUNCTION("""COMPUTED_VALUE"""),42509.66666666667)</f>
        <v>42509.66667</v>
      </c>
      <c r="B97" s="6">
        <f>IFERROR(__xludf.DUMMYFUNCTION("""COMPUTED_VALUE"""),89.55)</f>
        <v>89.55</v>
      </c>
      <c r="C97" s="7">
        <f t="shared" si="1"/>
        <v>-0.0095</v>
      </c>
    </row>
    <row r="98">
      <c r="A98" s="9">
        <f>IFERROR(__xludf.DUMMYFUNCTION("""COMPUTED_VALUE"""),42510.66666666667)</f>
        <v>42510.66667</v>
      </c>
      <c r="B98" s="6">
        <f>IFERROR(__xludf.DUMMYFUNCTION("""COMPUTED_VALUE"""),92.49)</f>
        <v>92.49</v>
      </c>
      <c r="C98" s="7">
        <f t="shared" si="1"/>
        <v>0.0294</v>
      </c>
    </row>
    <row r="99">
      <c r="A99" s="9">
        <f>IFERROR(__xludf.DUMMYFUNCTION("""COMPUTED_VALUE"""),42513.66666666667)</f>
        <v>42513.66667</v>
      </c>
      <c r="B99" s="6">
        <f>IFERROR(__xludf.DUMMYFUNCTION("""COMPUTED_VALUE"""),94.89)</f>
        <v>94.89</v>
      </c>
      <c r="C99" s="7">
        <f t="shared" si="1"/>
        <v>0.024</v>
      </c>
    </row>
    <row r="100">
      <c r="A100" s="9">
        <f>IFERROR(__xludf.DUMMYFUNCTION("""COMPUTED_VALUE"""),42514.66666666667)</f>
        <v>42514.66667</v>
      </c>
      <c r="B100" s="6">
        <f>IFERROR(__xludf.DUMMYFUNCTION("""COMPUTED_VALUE"""),97.89)</f>
        <v>97.89</v>
      </c>
      <c r="C100" s="7">
        <f t="shared" si="1"/>
        <v>0.03</v>
      </c>
    </row>
    <row r="101">
      <c r="A101" s="9">
        <f>IFERROR(__xludf.DUMMYFUNCTION("""COMPUTED_VALUE"""),42515.66666666667)</f>
        <v>42515.66667</v>
      </c>
      <c r="B101" s="6">
        <f>IFERROR(__xludf.DUMMYFUNCTION("""COMPUTED_VALUE"""),100.2)</f>
        <v>100.2</v>
      </c>
      <c r="C101" s="7">
        <f t="shared" si="1"/>
        <v>0.0231</v>
      </c>
    </row>
    <row r="102">
      <c r="A102" s="9">
        <f>IFERROR(__xludf.DUMMYFUNCTION("""COMPUTED_VALUE"""),42516.66666666667)</f>
        <v>42516.66667</v>
      </c>
      <c r="B102" s="6">
        <f>IFERROR(__xludf.DUMMYFUNCTION("""COMPUTED_VALUE"""),102.81)</f>
        <v>102.81</v>
      </c>
      <c r="C102" s="7">
        <f t="shared" si="1"/>
        <v>0.0261</v>
      </c>
    </row>
    <row r="103">
      <c r="A103" s="9">
        <f>IFERROR(__xludf.DUMMYFUNCTION("""COMPUTED_VALUE"""),42517.66666666667)</f>
        <v>42517.66667</v>
      </c>
      <c r="B103" s="6">
        <f>IFERROR(__xludf.DUMMYFUNCTION("""COMPUTED_VALUE"""),103.3)</f>
        <v>103.3</v>
      </c>
      <c r="C103" s="7">
        <f t="shared" si="1"/>
        <v>0.0049</v>
      </c>
    </row>
    <row r="104">
      <c r="A104" s="9">
        <f>IFERROR(__xludf.DUMMYFUNCTION("""COMPUTED_VALUE"""),42521.66666666667)</f>
        <v>42521.66667</v>
      </c>
      <c r="B104" s="6">
        <f>IFERROR(__xludf.DUMMYFUNCTION("""COMPUTED_VALUE"""),102.57)</f>
        <v>102.57</v>
      </c>
      <c r="C104" s="7">
        <f t="shared" si="1"/>
        <v>-0.0073</v>
      </c>
    </row>
    <row r="105">
      <c r="A105" s="9">
        <f>IFERROR(__xludf.DUMMYFUNCTION("""COMPUTED_VALUE"""),42522.66666666667)</f>
        <v>42522.66667</v>
      </c>
      <c r="B105" s="6">
        <f>IFERROR(__xludf.DUMMYFUNCTION("""COMPUTED_VALUE"""),101.51)</f>
        <v>101.51</v>
      </c>
      <c r="C105" s="7">
        <f t="shared" si="1"/>
        <v>-0.0106</v>
      </c>
    </row>
    <row r="106">
      <c r="A106" s="9">
        <f>IFERROR(__xludf.DUMMYFUNCTION("""COMPUTED_VALUE"""),42523.66666666667)</f>
        <v>42523.66667</v>
      </c>
      <c r="B106" s="6">
        <f>IFERROR(__xludf.DUMMYFUNCTION("""COMPUTED_VALUE"""),101.25)</f>
        <v>101.25</v>
      </c>
      <c r="C106" s="7">
        <f t="shared" si="1"/>
        <v>-0.0026</v>
      </c>
    </row>
    <row r="107">
      <c r="A107" s="9">
        <f>IFERROR(__xludf.DUMMYFUNCTION("""COMPUTED_VALUE"""),42524.66666666667)</f>
        <v>42524.66667</v>
      </c>
      <c r="B107" s="6">
        <f>IFERROR(__xludf.DUMMYFUNCTION("""COMPUTED_VALUE"""),99.59)</f>
        <v>99.59</v>
      </c>
      <c r="C107" s="7">
        <f t="shared" si="1"/>
        <v>-0.0166</v>
      </c>
    </row>
    <row r="108">
      <c r="A108" s="9">
        <f>IFERROR(__xludf.DUMMYFUNCTION("""COMPUTED_VALUE"""),42527.66666666667)</f>
        <v>42527.66667</v>
      </c>
      <c r="B108" s="6">
        <f>IFERROR(__xludf.DUMMYFUNCTION("""COMPUTED_VALUE"""),100.74)</f>
        <v>100.74</v>
      </c>
      <c r="C108" s="7">
        <f t="shared" si="1"/>
        <v>0.0115</v>
      </c>
    </row>
    <row r="109">
      <c r="A109" s="9">
        <f>IFERROR(__xludf.DUMMYFUNCTION("""COMPUTED_VALUE"""),42528.66666666667)</f>
        <v>42528.66667</v>
      </c>
      <c r="B109" s="6">
        <f>IFERROR(__xludf.DUMMYFUNCTION("""COMPUTED_VALUE"""),99.89)</f>
        <v>99.89</v>
      </c>
      <c r="C109" s="7">
        <f t="shared" si="1"/>
        <v>-0.0085</v>
      </c>
    </row>
    <row r="110">
      <c r="A110" s="9">
        <f>IFERROR(__xludf.DUMMYFUNCTION("""COMPUTED_VALUE"""),42529.66666666667)</f>
        <v>42529.66667</v>
      </c>
      <c r="B110" s="6">
        <f>IFERROR(__xludf.DUMMYFUNCTION("""COMPUTED_VALUE"""),97.86)</f>
        <v>97.86</v>
      </c>
      <c r="C110" s="7">
        <f t="shared" si="1"/>
        <v>-0.0203</v>
      </c>
    </row>
    <row r="111">
      <c r="A111" s="9">
        <f>IFERROR(__xludf.DUMMYFUNCTION("""COMPUTED_VALUE"""),42530.66666666667)</f>
        <v>42530.66667</v>
      </c>
      <c r="B111" s="6">
        <f>IFERROR(__xludf.DUMMYFUNCTION("""COMPUTED_VALUE"""),97.09)</f>
        <v>97.09</v>
      </c>
      <c r="C111" s="7">
        <f t="shared" si="1"/>
        <v>-0.0077</v>
      </c>
    </row>
    <row r="112">
      <c r="A112" s="9">
        <f>IFERROR(__xludf.DUMMYFUNCTION("""COMPUTED_VALUE"""),42531.66666666667)</f>
        <v>42531.66667</v>
      </c>
      <c r="B112" s="6">
        <f>IFERROR(__xludf.DUMMYFUNCTION("""COMPUTED_VALUE"""),93.75)</f>
        <v>93.75</v>
      </c>
      <c r="C112" s="7">
        <f t="shared" si="1"/>
        <v>-0.0334</v>
      </c>
    </row>
    <row r="113">
      <c r="A113" s="9">
        <f>IFERROR(__xludf.DUMMYFUNCTION("""COMPUTED_VALUE"""),42534.66666666667)</f>
        <v>42534.66667</v>
      </c>
      <c r="B113" s="6">
        <f>IFERROR(__xludf.DUMMYFUNCTION("""COMPUTED_VALUE"""),93.85)</f>
        <v>93.85</v>
      </c>
      <c r="C113" s="7">
        <f t="shared" si="1"/>
        <v>0.001</v>
      </c>
    </row>
    <row r="114">
      <c r="A114" s="9">
        <f>IFERROR(__xludf.DUMMYFUNCTION("""COMPUTED_VALUE"""),42535.66666666667)</f>
        <v>42535.66667</v>
      </c>
      <c r="B114" s="6">
        <f>IFERROR(__xludf.DUMMYFUNCTION("""COMPUTED_VALUE"""),94.12)</f>
        <v>94.12</v>
      </c>
      <c r="C114" s="7">
        <f t="shared" si="1"/>
        <v>0.0027</v>
      </c>
    </row>
    <row r="115">
      <c r="A115" s="9">
        <f>IFERROR(__xludf.DUMMYFUNCTION("""COMPUTED_VALUE"""),42536.66666666667)</f>
        <v>42536.66667</v>
      </c>
      <c r="B115" s="6">
        <f>IFERROR(__xludf.DUMMYFUNCTION("""COMPUTED_VALUE"""),94.29)</f>
        <v>94.29</v>
      </c>
      <c r="C115" s="7">
        <f t="shared" si="1"/>
        <v>0.0017</v>
      </c>
    </row>
    <row r="116">
      <c r="A116" s="9">
        <f>IFERROR(__xludf.DUMMYFUNCTION("""COMPUTED_VALUE"""),42537.66666666667)</f>
        <v>42537.66667</v>
      </c>
      <c r="B116" s="6">
        <f>IFERROR(__xludf.DUMMYFUNCTION("""COMPUTED_VALUE"""),95.44)</f>
        <v>95.44</v>
      </c>
      <c r="C116" s="7">
        <f t="shared" si="1"/>
        <v>0.0115</v>
      </c>
    </row>
    <row r="117">
      <c r="A117" s="9">
        <f>IFERROR(__xludf.DUMMYFUNCTION("""COMPUTED_VALUE"""),42538.66666666667)</f>
        <v>42538.66667</v>
      </c>
      <c r="B117" s="6">
        <f>IFERROR(__xludf.DUMMYFUNCTION("""COMPUTED_VALUE"""),94.45)</f>
        <v>94.45</v>
      </c>
      <c r="C117" s="7">
        <f t="shared" si="1"/>
        <v>-0.0099</v>
      </c>
    </row>
    <row r="118">
      <c r="A118" s="9">
        <f>IFERROR(__xludf.DUMMYFUNCTION("""COMPUTED_VALUE"""),42541.66666666667)</f>
        <v>42541.66667</v>
      </c>
      <c r="B118" s="6">
        <f>IFERROR(__xludf.DUMMYFUNCTION("""COMPUTED_VALUE"""),93.8)</f>
        <v>93.8</v>
      </c>
      <c r="C118" s="7">
        <f t="shared" si="1"/>
        <v>-0.0065</v>
      </c>
    </row>
    <row r="119">
      <c r="A119" s="9">
        <f>IFERROR(__xludf.DUMMYFUNCTION("""COMPUTED_VALUE"""),42542.66666666667)</f>
        <v>42542.66667</v>
      </c>
      <c r="B119" s="6">
        <f>IFERROR(__xludf.DUMMYFUNCTION("""COMPUTED_VALUE"""),90.99)</f>
        <v>90.99</v>
      </c>
      <c r="C119" s="7">
        <f t="shared" si="1"/>
        <v>-0.0281</v>
      </c>
    </row>
    <row r="120">
      <c r="A120" s="9">
        <f>IFERROR(__xludf.DUMMYFUNCTION("""COMPUTED_VALUE"""),42543.66666666667)</f>
        <v>42543.66667</v>
      </c>
      <c r="B120" s="6">
        <f>IFERROR(__xludf.DUMMYFUNCTION("""COMPUTED_VALUE"""),90.01)</f>
        <v>90.01</v>
      </c>
      <c r="C120" s="7">
        <f t="shared" si="1"/>
        <v>-0.0098</v>
      </c>
    </row>
    <row r="121">
      <c r="A121" s="9">
        <f>IFERROR(__xludf.DUMMYFUNCTION("""COMPUTED_VALUE"""),42544.66666666667)</f>
        <v>42544.66667</v>
      </c>
      <c r="B121" s="6">
        <f>IFERROR(__xludf.DUMMYFUNCTION("""COMPUTED_VALUE"""),91.66)</f>
        <v>91.66</v>
      </c>
      <c r="C121" s="7">
        <f t="shared" si="1"/>
        <v>0.0165</v>
      </c>
    </row>
    <row r="122">
      <c r="A122" s="9">
        <f>IFERROR(__xludf.DUMMYFUNCTION("""COMPUTED_VALUE"""),42545.66666666667)</f>
        <v>42545.66667</v>
      </c>
      <c r="B122" s="6">
        <f>IFERROR(__xludf.DUMMYFUNCTION("""COMPUTED_VALUE"""),88.44)</f>
        <v>88.44</v>
      </c>
      <c r="C122" s="7">
        <f t="shared" si="1"/>
        <v>-0.0322</v>
      </c>
    </row>
    <row r="123">
      <c r="A123" s="9">
        <f>IFERROR(__xludf.DUMMYFUNCTION("""COMPUTED_VALUE"""),42548.66666666667)</f>
        <v>42548.66667</v>
      </c>
      <c r="B123" s="6">
        <f>IFERROR(__xludf.DUMMYFUNCTION("""COMPUTED_VALUE"""),85.33)</f>
        <v>85.33</v>
      </c>
      <c r="C123" s="7">
        <f t="shared" si="1"/>
        <v>-0.0311</v>
      </c>
    </row>
    <row r="124">
      <c r="A124" s="9">
        <f>IFERROR(__xludf.DUMMYFUNCTION("""COMPUTED_VALUE"""),42549.66666666667)</f>
        <v>42549.66667</v>
      </c>
      <c r="B124" s="6">
        <f>IFERROR(__xludf.DUMMYFUNCTION("""COMPUTED_VALUE"""),87.97)</f>
        <v>87.97</v>
      </c>
      <c r="C124" s="7">
        <f t="shared" si="1"/>
        <v>0.0264</v>
      </c>
    </row>
    <row r="125">
      <c r="A125" s="9">
        <f>IFERROR(__xludf.DUMMYFUNCTION("""COMPUTED_VALUE"""),42550.66666666667)</f>
        <v>42550.66667</v>
      </c>
      <c r="B125" s="6">
        <f>IFERROR(__xludf.DUMMYFUNCTION("""COMPUTED_VALUE"""),91.06)</f>
        <v>91.06</v>
      </c>
      <c r="C125" s="7">
        <f t="shared" si="1"/>
        <v>0.0309</v>
      </c>
    </row>
    <row r="126">
      <c r="A126" s="9">
        <f>IFERROR(__xludf.DUMMYFUNCTION("""COMPUTED_VALUE"""),42551.66666666667)</f>
        <v>42551.66667</v>
      </c>
      <c r="B126" s="6">
        <f>IFERROR(__xludf.DUMMYFUNCTION("""COMPUTED_VALUE"""),91.48)</f>
        <v>91.48</v>
      </c>
      <c r="C126" s="7">
        <f t="shared" si="1"/>
        <v>0.0042</v>
      </c>
    </row>
    <row r="127">
      <c r="A127" s="9">
        <f>IFERROR(__xludf.DUMMYFUNCTION("""COMPUTED_VALUE"""),42552.66666666667)</f>
        <v>42552.66667</v>
      </c>
      <c r="B127" s="6">
        <f>IFERROR(__xludf.DUMMYFUNCTION("""COMPUTED_VALUE"""),96.67)</f>
        <v>96.67</v>
      </c>
      <c r="C127" s="7">
        <f t="shared" si="1"/>
        <v>0.0519</v>
      </c>
    </row>
    <row r="128">
      <c r="A128" s="9">
        <f>IFERROR(__xludf.DUMMYFUNCTION("""COMPUTED_VALUE"""),42556.66666666667)</f>
        <v>42556.66667</v>
      </c>
      <c r="B128" s="6">
        <f>IFERROR(__xludf.DUMMYFUNCTION("""COMPUTED_VALUE"""),97.91)</f>
        <v>97.91</v>
      </c>
      <c r="C128" s="7">
        <f t="shared" si="1"/>
        <v>0.0124</v>
      </c>
    </row>
    <row r="129">
      <c r="A129" s="9">
        <f>IFERROR(__xludf.DUMMYFUNCTION("""COMPUTED_VALUE"""),42557.66666666667)</f>
        <v>42557.66667</v>
      </c>
      <c r="B129" s="6">
        <f>IFERROR(__xludf.DUMMYFUNCTION("""COMPUTED_VALUE"""),94.6)</f>
        <v>94.6</v>
      </c>
      <c r="C129" s="7">
        <f t="shared" si="1"/>
        <v>-0.0331</v>
      </c>
    </row>
    <row r="130">
      <c r="A130" s="9">
        <f>IFERROR(__xludf.DUMMYFUNCTION("""COMPUTED_VALUE"""),42558.66666666667)</f>
        <v>42558.66667</v>
      </c>
      <c r="B130" s="6">
        <f>IFERROR(__xludf.DUMMYFUNCTION("""COMPUTED_VALUE"""),95.1)</f>
        <v>95.1</v>
      </c>
      <c r="C130" s="7">
        <f t="shared" si="1"/>
        <v>0.005</v>
      </c>
    </row>
    <row r="131">
      <c r="A131" s="9">
        <f>IFERROR(__xludf.DUMMYFUNCTION("""COMPUTED_VALUE"""),42559.66666666667)</f>
        <v>42559.66667</v>
      </c>
      <c r="B131" s="6">
        <f>IFERROR(__xludf.DUMMYFUNCTION("""COMPUTED_VALUE"""),97.06)</f>
        <v>97.06</v>
      </c>
      <c r="C131" s="7">
        <f t="shared" si="1"/>
        <v>0.0196</v>
      </c>
    </row>
    <row r="132">
      <c r="A132" s="9">
        <f>IFERROR(__xludf.DUMMYFUNCTION("""COMPUTED_VALUE"""),42562.66666666667)</f>
        <v>42562.66667</v>
      </c>
      <c r="B132" s="6">
        <f>IFERROR(__xludf.DUMMYFUNCTION("""COMPUTED_VALUE"""),94.67)</f>
        <v>94.67</v>
      </c>
      <c r="C132" s="7">
        <f t="shared" si="1"/>
        <v>-0.0239</v>
      </c>
    </row>
    <row r="133">
      <c r="A133" s="9">
        <f>IFERROR(__xludf.DUMMYFUNCTION("""COMPUTED_VALUE"""),42563.66666666667)</f>
        <v>42563.66667</v>
      </c>
      <c r="B133" s="6">
        <f>IFERROR(__xludf.DUMMYFUNCTION("""COMPUTED_VALUE"""),95.97)</f>
        <v>95.97</v>
      </c>
      <c r="C133" s="7">
        <f t="shared" si="1"/>
        <v>0.013</v>
      </c>
    </row>
    <row r="134">
      <c r="A134" s="9">
        <f>IFERROR(__xludf.DUMMYFUNCTION("""COMPUTED_VALUE"""),42564.66666666667)</f>
        <v>42564.66667</v>
      </c>
      <c r="B134" s="6">
        <f>IFERROR(__xludf.DUMMYFUNCTION("""COMPUTED_VALUE"""),96.43)</f>
        <v>96.43</v>
      </c>
      <c r="C134" s="7">
        <f t="shared" si="1"/>
        <v>0.0046</v>
      </c>
    </row>
    <row r="135">
      <c r="A135" s="9">
        <f>IFERROR(__xludf.DUMMYFUNCTION("""COMPUTED_VALUE"""),42565.66666666667)</f>
        <v>42565.66667</v>
      </c>
      <c r="B135" s="6">
        <f>IFERROR(__xludf.DUMMYFUNCTION("""COMPUTED_VALUE"""),98.02)</f>
        <v>98.02</v>
      </c>
      <c r="C135" s="7">
        <f t="shared" si="1"/>
        <v>0.0159</v>
      </c>
    </row>
    <row r="136">
      <c r="A136" s="9">
        <f>IFERROR(__xludf.DUMMYFUNCTION("""COMPUTED_VALUE"""),42566.66666666667)</f>
        <v>42566.66667</v>
      </c>
      <c r="B136" s="6">
        <f>IFERROR(__xludf.DUMMYFUNCTION("""COMPUTED_VALUE"""),98.39)</f>
        <v>98.39</v>
      </c>
      <c r="C136" s="7">
        <f t="shared" si="1"/>
        <v>0.0037</v>
      </c>
    </row>
    <row r="137">
      <c r="A137" s="9">
        <f>IFERROR(__xludf.DUMMYFUNCTION("""COMPUTED_VALUE"""),42569.66666666667)</f>
        <v>42569.66667</v>
      </c>
      <c r="B137" s="6">
        <f>IFERROR(__xludf.DUMMYFUNCTION("""COMPUTED_VALUE"""),98.81)</f>
        <v>98.81</v>
      </c>
      <c r="C137" s="7">
        <f t="shared" si="1"/>
        <v>0.0042</v>
      </c>
    </row>
    <row r="138">
      <c r="A138" s="9">
        <f>IFERROR(__xludf.DUMMYFUNCTION("""COMPUTED_VALUE"""),42570.66666666667)</f>
        <v>42570.66667</v>
      </c>
      <c r="B138" s="6">
        <f>IFERROR(__xludf.DUMMYFUNCTION("""COMPUTED_VALUE"""),85.84)</f>
        <v>85.84</v>
      </c>
      <c r="C138" s="7">
        <f t="shared" si="1"/>
        <v>-0.1297</v>
      </c>
    </row>
    <row r="139">
      <c r="A139" s="9">
        <f>IFERROR(__xludf.DUMMYFUNCTION("""COMPUTED_VALUE"""),42571.66666666667)</f>
        <v>42571.66667</v>
      </c>
      <c r="B139" s="6">
        <f>IFERROR(__xludf.DUMMYFUNCTION("""COMPUTED_VALUE"""),87.91)</f>
        <v>87.91</v>
      </c>
      <c r="C139" s="7">
        <f t="shared" si="1"/>
        <v>0.0207</v>
      </c>
    </row>
    <row r="140">
      <c r="A140" s="9">
        <f>IFERROR(__xludf.DUMMYFUNCTION("""COMPUTED_VALUE"""),42572.66666666667)</f>
        <v>42572.66667</v>
      </c>
      <c r="B140" s="6">
        <f>IFERROR(__xludf.DUMMYFUNCTION("""COMPUTED_VALUE"""),85.99)</f>
        <v>85.99</v>
      </c>
      <c r="C140" s="7">
        <f t="shared" si="1"/>
        <v>-0.0192</v>
      </c>
    </row>
    <row r="141">
      <c r="A141" s="9">
        <f>IFERROR(__xludf.DUMMYFUNCTION("""COMPUTED_VALUE"""),42573.66666666667)</f>
        <v>42573.66667</v>
      </c>
      <c r="B141" s="6">
        <f>IFERROR(__xludf.DUMMYFUNCTION("""COMPUTED_VALUE"""),85.89)</f>
        <v>85.89</v>
      </c>
      <c r="C141" s="7">
        <f t="shared" si="1"/>
        <v>-0.001</v>
      </c>
    </row>
    <row r="142">
      <c r="A142" s="9">
        <f>IFERROR(__xludf.DUMMYFUNCTION("""COMPUTED_VALUE"""),42576.66666666667)</f>
        <v>42576.66667</v>
      </c>
      <c r="B142" s="6">
        <f>IFERROR(__xludf.DUMMYFUNCTION("""COMPUTED_VALUE"""),87.66)</f>
        <v>87.66</v>
      </c>
      <c r="C142" s="7">
        <f t="shared" si="1"/>
        <v>0.0177</v>
      </c>
    </row>
    <row r="143">
      <c r="A143" s="9">
        <f>IFERROR(__xludf.DUMMYFUNCTION("""COMPUTED_VALUE"""),42577.66666666667)</f>
        <v>42577.66667</v>
      </c>
      <c r="B143" s="6">
        <f>IFERROR(__xludf.DUMMYFUNCTION("""COMPUTED_VALUE"""),91.41)</f>
        <v>91.41</v>
      </c>
      <c r="C143" s="7">
        <f t="shared" si="1"/>
        <v>0.0375</v>
      </c>
    </row>
    <row r="144">
      <c r="A144" s="9">
        <f>IFERROR(__xludf.DUMMYFUNCTION("""COMPUTED_VALUE"""),42578.66666666667)</f>
        <v>42578.66667</v>
      </c>
      <c r="B144" s="6">
        <f>IFERROR(__xludf.DUMMYFUNCTION("""COMPUTED_VALUE"""),92.04)</f>
        <v>92.04</v>
      </c>
      <c r="C144" s="7">
        <f t="shared" si="1"/>
        <v>0.0063</v>
      </c>
    </row>
    <row r="145">
      <c r="A145" s="9">
        <f>IFERROR(__xludf.DUMMYFUNCTION("""COMPUTED_VALUE"""),42579.66666666667)</f>
        <v>42579.66667</v>
      </c>
      <c r="B145" s="6">
        <f>IFERROR(__xludf.DUMMYFUNCTION("""COMPUTED_VALUE"""),91.65)</f>
        <v>91.65</v>
      </c>
      <c r="C145" s="7">
        <f t="shared" si="1"/>
        <v>-0.0039</v>
      </c>
    </row>
    <row r="146">
      <c r="A146" s="9">
        <f>IFERROR(__xludf.DUMMYFUNCTION("""COMPUTED_VALUE"""),42580.66666666667)</f>
        <v>42580.66667</v>
      </c>
      <c r="B146" s="6">
        <f>IFERROR(__xludf.DUMMYFUNCTION("""COMPUTED_VALUE"""),91.25)</f>
        <v>91.25</v>
      </c>
      <c r="C146" s="7">
        <f t="shared" si="1"/>
        <v>-0.004</v>
      </c>
    </row>
    <row r="147">
      <c r="A147" s="9">
        <f>IFERROR(__xludf.DUMMYFUNCTION("""COMPUTED_VALUE"""),42583.66666666667)</f>
        <v>42583.66667</v>
      </c>
      <c r="B147" s="6">
        <f>IFERROR(__xludf.DUMMYFUNCTION("""COMPUTED_VALUE"""),94.37)</f>
        <v>94.37</v>
      </c>
      <c r="C147" s="7">
        <f t="shared" si="1"/>
        <v>0.0312</v>
      </c>
    </row>
    <row r="148">
      <c r="A148" s="9">
        <f>IFERROR(__xludf.DUMMYFUNCTION("""COMPUTED_VALUE"""),42584.66666666667)</f>
        <v>42584.66667</v>
      </c>
      <c r="B148" s="6">
        <f>IFERROR(__xludf.DUMMYFUNCTION("""COMPUTED_VALUE"""),93.56)</f>
        <v>93.56</v>
      </c>
      <c r="C148" s="7">
        <f t="shared" si="1"/>
        <v>-0.0081</v>
      </c>
    </row>
    <row r="149">
      <c r="A149" s="9">
        <f>IFERROR(__xludf.DUMMYFUNCTION("""COMPUTED_VALUE"""),42585.66666666667)</f>
        <v>42585.66667</v>
      </c>
      <c r="B149" s="6">
        <f>IFERROR(__xludf.DUMMYFUNCTION("""COMPUTED_VALUE"""),93.1)</f>
        <v>93.1</v>
      </c>
      <c r="C149" s="7">
        <f t="shared" si="1"/>
        <v>-0.0046</v>
      </c>
    </row>
    <row r="150">
      <c r="A150" s="9">
        <f>IFERROR(__xludf.DUMMYFUNCTION("""COMPUTED_VALUE"""),42586.66666666667)</f>
        <v>42586.66667</v>
      </c>
      <c r="B150" s="6">
        <f>IFERROR(__xludf.DUMMYFUNCTION("""COMPUTED_VALUE"""),93.44)</f>
        <v>93.44</v>
      </c>
      <c r="C150" s="7">
        <f t="shared" si="1"/>
        <v>0.0034</v>
      </c>
    </row>
    <row r="151">
      <c r="A151" s="9">
        <f>IFERROR(__xludf.DUMMYFUNCTION("""COMPUTED_VALUE"""),42587.66666666667)</f>
        <v>42587.66667</v>
      </c>
      <c r="B151" s="6">
        <f>IFERROR(__xludf.DUMMYFUNCTION("""COMPUTED_VALUE"""),97.03)</f>
        <v>97.03</v>
      </c>
      <c r="C151" s="7">
        <f t="shared" si="1"/>
        <v>0.0359</v>
      </c>
    </row>
    <row r="152">
      <c r="A152" s="9">
        <f>IFERROR(__xludf.DUMMYFUNCTION("""COMPUTED_VALUE"""),42590.66666666667)</f>
        <v>42590.66667</v>
      </c>
      <c r="B152" s="6">
        <f>IFERROR(__xludf.DUMMYFUNCTION("""COMPUTED_VALUE"""),95.11)</f>
        <v>95.11</v>
      </c>
      <c r="C152" s="7">
        <f t="shared" si="1"/>
        <v>-0.0192</v>
      </c>
    </row>
    <row r="153">
      <c r="A153" s="9">
        <f>IFERROR(__xludf.DUMMYFUNCTION("""COMPUTED_VALUE"""),42591.66666666667)</f>
        <v>42591.66667</v>
      </c>
      <c r="B153" s="6">
        <f>IFERROR(__xludf.DUMMYFUNCTION("""COMPUTED_VALUE"""),93.99)</f>
        <v>93.99</v>
      </c>
      <c r="C153" s="7">
        <f t="shared" si="1"/>
        <v>-0.0112</v>
      </c>
    </row>
    <row r="154">
      <c r="A154" s="9">
        <f>IFERROR(__xludf.DUMMYFUNCTION("""COMPUTED_VALUE"""),42592.66666666667)</f>
        <v>42592.66667</v>
      </c>
      <c r="B154" s="6">
        <f>IFERROR(__xludf.DUMMYFUNCTION("""COMPUTED_VALUE"""),93.93)</f>
        <v>93.93</v>
      </c>
      <c r="C154" s="7">
        <f t="shared" si="1"/>
        <v>-0.0006</v>
      </c>
    </row>
    <row r="155">
      <c r="A155" s="9">
        <f>IFERROR(__xludf.DUMMYFUNCTION("""COMPUTED_VALUE"""),42593.66666666667)</f>
        <v>42593.66667</v>
      </c>
      <c r="B155" s="6">
        <f>IFERROR(__xludf.DUMMYFUNCTION("""COMPUTED_VALUE"""),95.89)</f>
        <v>95.89</v>
      </c>
      <c r="C155" s="7">
        <f t="shared" si="1"/>
        <v>0.0196</v>
      </c>
    </row>
    <row r="156">
      <c r="A156" s="9">
        <f>IFERROR(__xludf.DUMMYFUNCTION("""COMPUTED_VALUE"""),42594.66666666667)</f>
        <v>42594.66667</v>
      </c>
      <c r="B156" s="6">
        <f>IFERROR(__xludf.DUMMYFUNCTION("""COMPUTED_VALUE"""),96.59)</f>
        <v>96.59</v>
      </c>
      <c r="C156" s="7">
        <f t="shared" si="1"/>
        <v>0.007</v>
      </c>
    </row>
    <row r="157">
      <c r="A157" s="9">
        <f>IFERROR(__xludf.DUMMYFUNCTION("""COMPUTED_VALUE"""),42597.66666666667)</f>
        <v>42597.66667</v>
      </c>
      <c r="B157" s="6">
        <f>IFERROR(__xludf.DUMMYFUNCTION("""COMPUTED_VALUE"""),95.31)</f>
        <v>95.31</v>
      </c>
      <c r="C157" s="7">
        <f t="shared" si="1"/>
        <v>-0.0128</v>
      </c>
    </row>
    <row r="158">
      <c r="A158" s="9">
        <f>IFERROR(__xludf.DUMMYFUNCTION("""COMPUTED_VALUE"""),42598.66666666667)</f>
        <v>42598.66667</v>
      </c>
      <c r="B158" s="6">
        <f>IFERROR(__xludf.DUMMYFUNCTION("""COMPUTED_VALUE"""),95.12)</f>
        <v>95.12</v>
      </c>
      <c r="C158" s="7">
        <f t="shared" si="1"/>
        <v>-0.0019</v>
      </c>
    </row>
    <row r="159">
      <c r="A159" s="9">
        <f>IFERROR(__xludf.DUMMYFUNCTION("""COMPUTED_VALUE"""),42599.66666666667)</f>
        <v>42599.66667</v>
      </c>
      <c r="B159" s="6">
        <f>IFERROR(__xludf.DUMMYFUNCTION("""COMPUTED_VALUE"""),96.37)</f>
        <v>96.37</v>
      </c>
      <c r="C159" s="7">
        <f t="shared" si="1"/>
        <v>0.0125</v>
      </c>
    </row>
    <row r="160">
      <c r="A160" s="9">
        <f>IFERROR(__xludf.DUMMYFUNCTION("""COMPUTED_VALUE"""),42600.66666666667)</f>
        <v>42600.66667</v>
      </c>
      <c r="B160" s="6">
        <f>IFERROR(__xludf.DUMMYFUNCTION("""COMPUTED_VALUE"""),96.16)</f>
        <v>96.16</v>
      </c>
      <c r="C160" s="7">
        <f t="shared" si="1"/>
        <v>-0.0021</v>
      </c>
    </row>
    <row r="161">
      <c r="A161" s="9">
        <f>IFERROR(__xludf.DUMMYFUNCTION("""COMPUTED_VALUE"""),42601.66666666667)</f>
        <v>42601.66667</v>
      </c>
      <c r="B161" s="6">
        <f>IFERROR(__xludf.DUMMYFUNCTION("""COMPUTED_VALUE"""),95.87)</f>
        <v>95.87</v>
      </c>
      <c r="C161" s="7">
        <f t="shared" si="1"/>
        <v>-0.0029</v>
      </c>
    </row>
    <row r="162">
      <c r="A162" s="9">
        <f>IFERROR(__xludf.DUMMYFUNCTION("""COMPUTED_VALUE"""),42604.66666666667)</f>
        <v>42604.66667</v>
      </c>
      <c r="B162" s="6">
        <f>IFERROR(__xludf.DUMMYFUNCTION("""COMPUTED_VALUE"""),95.26)</f>
        <v>95.26</v>
      </c>
      <c r="C162" s="7">
        <f t="shared" si="1"/>
        <v>-0.0061</v>
      </c>
    </row>
    <row r="163">
      <c r="A163" s="9">
        <f>IFERROR(__xludf.DUMMYFUNCTION("""COMPUTED_VALUE"""),42605.66666666667)</f>
        <v>42605.66667</v>
      </c>
      <c r="B163" s="6">
        <f>IFERROR(__xludf.DUMMYFUNCTION("""COMPUTED_VALUE"""),95.94)</f>
        <v>95.94</v>
      </c>
      <c r="C163" s="7">
        <f t="shared" si="1"/>
        <v>0.0068</v>
      </c>
    </row>
    <row r="164">
      <c r="A164" s="9">
        <f>IFERROR(__xludf.DUMMYFUNCTION("""COMPUTED_VALUE"""),42606.66666666667)</f>
        <v>42606.66667</v>
      </c>
      <c r="B164" s="6">
        <f>IFERROR(__xludf.DUMMYFUNCTION("""COMPUTED_VALUE"""),95.18)</f>
        <v>95.18</v>
      </c>
      <c r="C164" s="7">
        <f t="shared" si="1"/>
        <v>-0.0076</v>
      </c>
    </row>
    <row r="165">
      <c r="A165" s="9">
        <f>IFERROR(__xludf.DUMMYFUNCTION("""COMPUTED_VALUE"""),42607.66666666667)</f>
        <v>42607.66667</v>
      </c>
      <c r="B165" s="6">
        <f>IFERROR(__xludf.DUMMYFUNCTION("""COMPUTED_VALUE"""),97.32)</f>
        <v>97.32</v>
      </c>
      <c r="C165" s="7">
        <f t="shared" si="1"/>
        <v>0.0214</v>
      </c>
    </row>
    <row r="166">
      <c r="A166" s="9">
        <f>IFERROR(__xludf.DUMMYFUNCTION("""COMPUTED_VALUE"""),42608.66666666667)</f>
        <v>42608.66667</v>
      </c>
      <c r="B166" s="6">
        <f>IFERROR(__xludf.DUMMYFUNCTION("""COMPUTED_VALUE"""),97.58)</f>
        <v>97.58</v>
      </c>
      <c r="C166" s="7">
        <f t="shared" si="1"/>
        <v>0.0026</v>
      </c>
    </row>
    <row r="167">
      <c r="A167" s="9">
        <f>IFERROR(__xludf.DUMMYFUNCTION("""COMPUTED_VALUE"""),42611.66666666667)</f>
        <v>42611.66667</v>
      </c>
      <c r="B167" s="6">
        <f>IFERROR(__xludf.DUMMYFUNCTION("""COMPUTED_VALUE"""),97.3)</f>
        <v>97.3</v>
      </c>
      <c r="C167" s="7">
        <f t="shared" si="1"/>
        <v>-0.0028</v>
      </c>
    </row>
    <row r="168">
      <c r="A168" s="9">
        <f>IFERROR(__xludf.DUMMYFUNCTION("""COMPUTED_VALUE"""),42612.66666666667)</f>
        <v>42612.66667</v>
      </c>
      <c r="B168" s="6">
        <f>IFERROR(__xludf.DUMMYFUNCTION("""COMPUTED_VALUE"""),97.45)</f>
        <v>97.45</v>
      </c>
      <c r="C168" s="7">
        <f t="shared" si="1"/>
        <v>0.0015</v>
      </c>
    </row>
    <row r="169">
      <c r="A169" s="9">
        <f>IFERROR(__xludf.DUMMYFUNCTION("""COMPUTED_VALUE"""),42613.66666666667)</f>
        <v>42613.66667</v>
      </c>
      <c r="B169" s="6">
        <f>IFERROR(__xludf.DUMMYFUNCTION("""COMPUTED_VALUE"""),97.45)</f>
        <v>97.45</v>
      </c>
      <c r="C169" s="7">
        <f t="shared" si="1"/>
        <v>0</v>
      </c>
    </row>
    <row r="170">
      <c r="A170" s="9">
        <f>IFERROR(__xludf.DUMMYFUNCTION("""COMPUTED_VALUE"""),42614.66666666667)</f>
        <v>42614.66667</v>
      </c>
      <c r="B170" s="6">
        <f>IFERROR(__xludf.DUMMYFUNCTION("""COMPUTED_VALUE"""),97.38)</f>
        <v>97.38</v>
      </c>
      <c r="C170" s="7">
        <f t="shared" si="1"/>
        <v>-0.0007</v>
      </c>
    </row>
    <row r="171">
      <c r="A171" s="9">
        <f>IFERROR(__xludf.DUMMYFUNCTION("""COMPUTED_VALUE"""),42615.66666666667)</f>
        <v>42615.66667</v>
      </c>
      <c r="B171" s="6">
        <f>IFERROR(__xludf.DUMMYFUNCTION("""COMPUTED_VALUE"""),97.38)</f>
        <v>97.38</v>
      </c>
      <c r="C171" s="7">
        <f t="shared" si="1"/>
        <v>0</v>
      </c>
    </row>
    <row r="172">
      <c r="A172" s="9">
        <f>IFERROR(__xludf.DUMMYFUNCTION("""COMPUTED_VALUE"""),42619.66666666667)</f>
        <v>42619.66667</v>
      </c>
      <c r="B172" s="6">
        <f>IFERROR(__xludf.DUMMYFUNCTION("""COMPUTED_VALUE"""),100.09)</f>
        <v>100.09</v>
      </c>
      <c r="C172" s="7">
        <f t="shared" si="1"/>
        <v>0.0271</v>
      </c>
    </row>
    <row r="173">
      <c r="A173" s="9">
        <f>IFERROR(__xludf.DUMMYFUNCTION("""COMPUTED_VALUE"""),42620.66666666667)</f>
        <v>42620.66667</v>
      </c>
      <c r="B173" s="6">
        <f>IFERROR(__xludf.DUMMYFUNCTION("""COMPUTED_VALUE"""),99.15)</f>
        <v>99.15</v>
      </c>
      <c r="C173" s="7">
        <f t="shared" si="1"/>
        <v>-0.0094</v>
      </c>
    </row>
    <row r="174">
      <c r="A174" s="9">
        <f>IFERROR(__xludf.DUMMYFUNCTION("""COMPUTED_VALUE"""),42621.66666666667)</f>
        <v>42621.66667</v>
      </c>
      <c r="B174" s="6">
        <f>IFERROR(__xludf.DUMMYFUNCTION("""COMPUTED_VALUE"""),99.66)</f>
        <v>99.66</v>
      </c>
      <c r="C174" s="7">
        <f t="shared" si="1"/>
        <v>0.0051</v>
      </c>
    </row>
    <row r="175">
      <c r="A175" s="9">
        <f>IFERROR(__xludf.DUMMYFUNCTION("""COMPUTED_VALUE"""),42622.66666666667)</f>
        <v>42622.66667</v>
      </c>
      <c r="B175" s="6">
        <f>IFERROR(__xludf.DUMMYFUNCTION("""COMPUTED_VALUE"""),96.5)</f>
        <v>96.5</v>
      </c>
      <c r="C175" s="7">
        <f t="shared" si="1"/>
        <v>-0.0316</v>
      </c>
    </row>
    <row r="176">
      <c r="A176" s="9">
        <f>IFERROR(__xludf.DUMMYFUNCTION("""COMPUTED_VALUE"""),42625.66666666667)</f>
        <v>42625.66667</v>
      </c>
      <c r="B176" s="6">
        <f>IFERROR(__xludf.DUMMYFUNCTION("""COMPUTED_VALUE"""),99.05)</f>
        <v>99.05</v>
      </c>
      <c r="C176" s="7">
        <f t="shared" si="1"/>
        <v>0.0255</v>
      </c>
    </row>
    <row r="177">
      <c r="A177" s="9">
        <f>IFERROR(__xludf.DUMMYFUNCTION("""COMPUTED_VALUE"""),42626.66666666667)</f>
        <v>42626.66667</v>
      </c>
      <c r="B177" s="6">
        <f>IFERROR(__xludf.DUMMYFUNCTION("""COMPUTED_VALUE"""),96.09)</f>
        <v>96.09</v>
      </c>
      <c r="C177" s="7">
        <f t="shared" si="1"/>
        <v>-0.0296</v>
      </c>
    </row>
    <row r="178">
      <c r="A178" s="9">
        <f>IFERROR(__xludf.DUMMYFUNCTION("""COMPUTED_VALUE"""),42627.66666666667)</f>
        <v>42627.66667</v>
      </c>
      <c r="B178" s="6">
        <f>IFERROR(__xludf.DUMMYFUNCTION("""COMPUTED_VALUE"""),97.01)</f>
        <v>97.01</v>
      </c>
      <c r="C178" s="7">
        <f t="shared" si="1"/>
        <v>0.0092</v>
      </c>
    </row>
    <row r="179">
      <c r="A179" s="9">
        <f>IFERROR(__xludf.DUMMYFUNCTION("""COMPUTED_VALUE"""),42628.66666666667)</f>
        <v>42628.66667</v>
      </c>
      <c r="B179" s="6">
        <f>IFERROR(__xludf.DUMMYFUNCTION("""COMPUTED_VALUE"""),97.34)</f>
        <v>97.34</v>
      </c>
      <c r="C179" s="7">
        <f t="shared" si="1"/>
        <v>0.0033</v>
      </c>
    </row>
    <row r="180">
      <c r="A180" s="9">
        <f>IFERROR(__xludf.DUMMYFUNCTION("""COMPUTED_VALUE"""),42629.66666666667)</f>
        <v>42629.66667</v>
      </c>
      <c r="B180" s="6">
        <f>IFERROR(__xludf.DUMMYFUNCTION("""COMPUTED_VALUE"""),99.48)</f>
        <v>99.48</v>
      </c>
      <c r="C180" s="7">
        <f t="shared" si="1"/>
        <v>0.0214</v>
      </c>
    </row>
    <row r="181">
      <c r="A181" s="9">
        <f>IFERROR(__xludf.DUMMYFUNCTION("""COMPUTED_VALUE"""),42632.66666666667)</f>
        <v>42632.66667</v>
      </c>
      <c r="B181" s="6">
        <f>IFERROR(__xludf.DUMMYFUNCTION("""COMPUTED_VALUE"""),98.06)</f>
        <v>98.06</v>
      </c>
      <c r="C181" s="7">
        <f t="shared" si="1"/>
        <v>-0.0142</v>
      </c>
    </row>
    <row r="182">
      <c r="A182" s="9">
        <f>IFERROR(__xludf.DUMMYFUNCTION("""COMPUTED_VALUE"""),42633.66666666667)</f>
        <v>42633.66667</v>
      </c>
      <c r="B182" s="6">
        <f>IFERROR(__xludf.DUMMYFUNCTION("""COMPUTED_VALUE"""),98.25)</f>
        <v>98.25</v>
      </c>
      <c r="C182" s="7">
        <f t="shared" si="1"/>
        <v>0.0019</v>
      </c>
    </row>
    <row r="183">
      <c r="A183" s="9">
        <f>IFERROR(__xludf.DUMMYFUNCTION("""COMPUTED_VALUE"""),42634.66666666667)</f>
        <v>42634.66667</v>
      </c>
      <c r="B183" s="6">
        <f>IFERROR(__xludf.DUMMYFUNCTION("""COMPUTED_VALUE"""),94.88)</f>
        <v>94.88</v>
      </c>
      <c r="C183" s="7">
        <f t="shared" si="1"/>
        <v>-0.0337</v>
      </c>
    </row>
    <row r="184">
      <c r="A184" s="9">
        <f>IFERROR(__xludf.DUMMYFUNCTION("""COMPUTED_VALUE"""),42635.66666666667)</f>
        <v>42635.66667</v>
      </c>
      <c r="B184" s="6">
        <f>IFERROR(__xludf.DUMMYFUNCTION("""COMPUTED_VALUE"""),95.83)</f>
        <v>95.83</v>
      </c>
      <c r="C184" s="7">
        <f t="shared" si="1"/>
        <v>0.0095</v>
      </c>
    </row>
    <row r="185">
      <c r="A185" s="9">
        <f>IFERROR(__xludf.DUMMYFUNCTION("""COMPUTED_VALUE"""),42636.66666666667)</f>
        <v>42636.66667</v>
      </c>
      <c r="B185" s="6">
        <f>IFERROR(__xludf.DUMMYFUNCTION("""COMPUTED_VALUE"""),95.94)</f>
        <v>95.94</v>
      </c>
      <c r="C185" s="7">
        <f t="shared" si="1"/>
        <v>0.0011</v>
      </c>
    </row>
    <row r="186">
      <c r="A186" s="9">
        <f>IFERROR(__xludf.DUMMYFUNCTION("""COMPUTED_VALUE"""),42639.66666666667)</f>
        <v>42639.66667</v>
      </c>
      <c r="B186" s="6">
        <f>IFERROR(__xludf.DUMMYFUNCTION("""COMPUTED_VALUE"""),94.56)</f>
        <v>94.56</v>
      </c>
      <c r="C186" s="7">
        <f t="shared" si="1"/>
        <v>-0.0138</v>
      </c>
    </row>
    <row r="187">
      <c r="A187" s="9">
        <f>IFERROR(__xludf.DUMMYFUNCTION("""COMPUTED_VALUE"""),42640.66666666667)</f>
        <v>42640.66667</v>
      </c>
      <c r="B187" s="6">
        <f>IFERROR(__xludf.DUMMYFUNCTION("""COMPUTED_VALUE"""),97.07)</f>
        <v>97.07</v>
      </c>
      <c r="C187" s="7">
        <f t="shared" si="1"/>
        <v>0.0251</v>
      </c>
    </row>
    <row r="188">
      <c r="A188" s="9">
        <f>IFERROR(__xludf.DUMMYFUNCTION("""COMPUTED_VALUE"""),42641.66666666667)</f>
        <v>42641.66667</v>
      </c>
      <c r="B188" s="6">
        <f>IFERROR(__xludf.DUMMYFUNCTION("""COMPUTED_VALUE"""),97.48)</f>
        <v>97.48</v>
      </c>
      <c r="C188" s="7">
        <f t="shared" si="1"/>
        <v>0.0041</v>
      </c>
    </row>
    <row r="189">
      <c r="A189" s="9">
        <f>IFERROR(__xludf.DUMMYFUNCTION("""COMPUTED_VALUE"""),42642.66666666667)</f>
        <v>42642.66667</v>
      </c>
      <c r="B189" s="6">
        <f>IFERROR(__xludf.DUMMYFUNCTION("""COMPUTED_VALUE"""),96.67)</f>
        <v>96.67</v>
      </c>
      <c r="C189" s="7">
        <f t="shared" si="1"/>
        <v>-0.0081</v>
      </c>
    </row>
    <row r="190">
      <c r="A190" s="9">
        <f>IFERROR(__xludf.DUMMYFUNCTION("""COMPUTED_VALUE"""),42643.66666666667)</f>
        <v>42643.66667</v>
      </c>
      <c r="B190" s="6">
        <f>IFERROR(__xludf.DUMMYFUNCTION("""COMPUTED_VALUE"""),98.55)</f>
        <v>98.55</v>
      </c>
      <c r="C190" s="7">
        <f t="shared" si="1"/>
        <v>0.0188</v>
      </c>
    </row>
    <row r="191">
      <c r="A191" s="9">
        <f>IFERROR(__xludf.DUMMYFUNCTION("""COMPUTED_VALUE"""),42646.66666666667)</f>
        <v>42646.66667</v>
      </c>
      <c r="B191" s="6">
        <f>IFERROR(__xludf.DUMMYFUNCTION("""COMPUTED_VALUE"""),102.63)</f>
        <v>102.63</v>
      </c>
      <c r="C191" s="7">
        <f t="shared" si="1"/>
        <v>0.0408</v>
      </c>
    </row>
    <row r="192">
      <c r="A192" s="9">
        <f>IFERROR(__xludf.DUMMYFUNCTION("""COMPUTED_VALUE"""),42647.66666666667)</f>
        <v>42647.66667</v>
      </c>
      <c r="B192" s="6">
        <f>IFERROR(__xludf.DUMMYFUNCTION("""COMPUTED_VALUE"""),102.34)</f>
        <v>102.34</v>
      </c>
      <c r="C192" s="7">
        <f t="shared" si="1"/>
        <v>-0.0029</v>
      </c>
    </row>
    <row r="193">
      <c r="A193" s="9">
        <f>IFERROR(__xludf.DUMMYFUNCTION("""COMPUTED_VALUE"""),42648.66666666667)</f>
        <v>42648.66667</v>
      </c>
      <c r="B193" s="6">
        <f>IFERROR(__xludf.DUMMYFUNCTION("""COMPUTED_VALUE"""),106.28)</f>
        <v>106.28</v>
      </c>
      <c r="C193" s="7">
        <f t="shared" si="1"/>
        <v>0.0394</v>
      </c>
    </row>
    <row r="194">
      <c r="A194" s="9">
        <f>IFERROR(__xludf.DUMMYFUNCTION("""COMPUTED_VALUE"""),42649.66666666667)</f>
        <v>42649.66667</v>
      </c>
      <c r="B194" s="6">
        <f>IFERROR(__xludf.DUMMYFUNCTION("""COMPUTED_VALUE"""),105.07)</f>
        <v>105.07</v>
      </c>
      <c r="C194" s="7">
        <f t="shared" si="1"/>
        <v>-0.0121</v>
      </c>
    </row>
    <row r="195">
      <c r="A195" s="9">
        <f>IFERROR(__xludf.DUMMYFUNCTION("""COMPUTED_VALUE"""),42650.66666666667)</f>
        <v>42650.66667</v>
      </c>
      <c r="B195" s="6">
        <f>IFERROR(__xludf.DUMMYFUNCTION("""COMPUTED_VALUE"""),104.82)</f>
        <v>104.82</v>
      </c>
      <c r="C195" s="7">
        <f t="shared" si="1"/>
        <v>-0.0025</v>
      </c>
    </row>
    <row r="196">
      <c r="A196" s="9">
        <f>IFERROR(__xludf.DUMMYFUNCTION("""COMPUTED_VALUE"""),42653.66666666667)</f>
        <v>42653.66667</v>
      </c>
      <c r="B196" s="6">
        <f>IFERROR(__xludf.DUMMYFUNCTION("""COMPUTED_VALUE"""),103.33)</f>
        <v>103.33</v>
      </c>
      <c r="C196" s="7">
        <f t="shared" si="1"/>
        <v>-0.0149</v>
      </c>
    </row>
    <row r="197">
      <c r="A197" s="9">
        <f>IFERROR(__xludf.DUMMYFUNCTION("""COMPUTED_VALUE"""),42654.66666666667)</f>
        <v>42654.66667</v>
      </c>
      <c r="B197" s="6">
        <f>IFERROR(__xludf.DUMMYFUNCTION("""COMPUTED_VALUE"""),100.59)</f>
        <v>100.59</v>
      </c>
      <c r="C197" s="7">
        <f t="shared" si="1"/>
        <v>-0.0274</v>
      </c>
    </row>
    <row r="198">
      <c r="A198" s="9">
        <f>IFERROR(__xludf.DUMMYFUNCTION("""COMPUTED_VALUE"""),42655.66666666667)</f>
        <v>42655.66667</v>
      </c>
      <c r="B198" s="6">
        <f>IFERROR(__xludf.DUMMYFUNCTION("""COMPUTED_VALUE"""),99.5)</f>
        <v>99.5</v>
      </c>
      <c r="C198" s="7">
        <f t="shared" si="1"/>
        <v>-0.0109</v>
      </c>
    </row>
    <row r="199">
      <c r="A199" s="9">
        <f>IFERROR(__xludf.DUMMYFUNCTION("""COMPUTED_VALUE"""),42656.66666666667)</f>
        <v>42656.66667</v>
      </c>
      <c r="B199" s="6">
        <f>IFERROR(__xludf.DUMMYFUNCTION("""COMPUTED_VALUE"""),100.23)</f>
        <v>100.23</v>
      </c>
      <c r="C199" s="7">
        <f t="shared" si="1"/>
        <v>0.0073</v>
      </c>
    </row>
    <row r="200">
      <c r="A200" s="9">
        <f>IFERROR(__xludf.DUMMYFUNCTION("""COMPUTED_VALUE"""),42657.66666666667)</f>
        <v>42657.66667</v>
      </c>
      <c r="B200" s="6">
        <f>IFERROR(__xludf.DUMMYFUNCTION("""COMPUTED_VALUE"""),101.47)</f>
        <v>101.47</v>
      </c>
      <c r="C200" s="7">
        <f t="shared" si="1"/>
        <v>0.0124</v>
      </c>
    </row>
    <row r="201">
      <c r="A201" s="9">
        <f>IFERROR(__xludf.DUMMYFUNCTION("""COMPUTED_VALUE"""),42660.66666666667)</f>
        <v>42660.66667</v>
      </c>
      <c r="B201" s="6">
        <f>IFERROR(__xludf.DUMMYFUNCTION("""COMPUTED_VALUE"""),99.8)</f>
        <v>99.8</v>
      </c>
      <c r="C201" s="7">
        <f t="shared" si="1"/>
        <v>-0.0167</v>
      </c>
    </row>
    <row r="202">
      <c r="A202" s="9">
        <f>IFERROR(__xludf.DUMMYFUNCTION("""COMPUTED_VALUE"""),42661.66666666667)</f>
        <v>42661.66667</v>
      </c>
      <c r="B202" s="6">
        <f>IFERROR(__xludf.DUMMYFUNCTION("""COMPUTED_VALUE"""),118.79)</f>
        <v>118.79</v>
      </c>
      <c r="C202" s="7">
        <f t="shared" si="1"/>
        <v>0.1899</v>
      </c>
    </row>
    <row r="203">
      <c r="A203" s="9">
        <f>IFERROR(__xludf.DUMMYFUNCTION("""COMPUTED_VALUE"""),42662.66666666667)</f>
        <v>42662.66667</v>
      </c>
      <c r="B203" s="6">
        <f>IFERROR(__xludf.DUMMYFUNCTION("""COMPUTED_VALUE"""),121.87)</f>
        <v>121.87</v>
      </c>
      <c r="C203" s="7">
        <f t="shared" si="1"/>
        <v>0.0308</v>
      </c>
    </row>
    <row r="204">
      <c r="A204" s="9">
        <f>IFERROR(__xludf.DUMMYFUNCTION("""COMPUTED_VALUE"""),42663.66666666667)</f>
        <v>42663.66667</v>
      </c>
      <c r="B204" s="6">
        <f>IFERROR(__xludf.DUMMYFUNCTION("""COMPUTED_VALUE"""),123.35)</f>
        <v>123.35</v>
      </c>
      <c r="C204" s="7">
        <f t="shared" si="1"/>
        <v>0.0148</v>
      </c>
    </row>
    <row r="205">
      <c r="A205" s="9">
        <f>IFERROR(__xludf.DUMMYFUNCTION("""COMPUTED_VALUE"""),42664.66666666667)</f>
        <v>42664.66667</v>
      </c>
      <c r="B205" s="6">
        <f>IFERROR(__xludf.DUMMYFUNCTION("""COMPUTED_VALUE"""),127.5)</f>
        <v>127.5</v>
      </c>
      <c r="C205" s="7">
        <f t="shared" si="1"/>
        <v>0.0415</v>
      </c>
    </row>
    <row r="206">
      <c r="A206" s="9">
        <f>IFERROR(__xludf.DUMMYFUNCTION("""COMPUTED_VALUE"""),42667.66666666667)</f>
        <v>42667.66667</v>
      </c>
      <c r="B206" s="6">
        <f>IFERROR(__xludf.DUMMYFUNCTION("""COMPUTED_VALUE"""),127.33)</f>
        <v>127.33</v>
      </c>
      <c r="C206" s="7">
        <f t="shared" si="1"/>
        <v>-0.0017</v>
      </c>
    </row>
    <row r="207">
      <c r="A207" s="9">
        <f>IFERROR(__xludf.DUMMYFUNCTION("""COMPUTED_VALUE"""),42668.66666666667)</f>
        <v>42668.66667</v>
      </c>
      <c r="B207" s="6">
        <f>IFERROR(__xludf.DUMMYFUNCTION("""COMPUTED_VALUE"""),126.51)</f>
        <v>126.51</v>
      </c>
      <c r="C207" s="7">
        <f t="shared" si="1"/>
        <v>-0.0082</v>
      </c>
    </row>
    <row r="208">
      <c r="A208" s="9">
        <f>IFERROR(__xludf.DUMMYFUNCTION("""COMPUTED_VALUE"""),42669.66666666667)</f>
        <v>42669.66667</v>
      </c>
      <c r="B208" s="6">
        <f>IFERROR(__xludf.DUMMYFUNCTION("""COMPUTED_VALUE"""),126.97)</f>
        <v>126.97</v>
      </c>
      <c r="C208" s="7">
        <f t="shared" si="1"/>
        <v>0.0046</v>
      </c>
    </row>
    <row r="209">
      <c r="A209" s="9">
        <f>IFERROR(__xludf.DUMMYFUNCTION("""COMPUTED_VALUE"""),42670.66666666667)</f>
        <v>42670.66667</v>
      </c>
      <c r="B209" s="6">
        <f>IFERROR(__xludf.DUMMYFUNCTION("""COMPUTED_VALUE"""),126.47)</f>
        <v>126.47</v>
      </c>
      <c r="C209" s="7">
        <f t="shared" si="1"/>
        <v>-0.005</v>
      </c>
    </row>
    <row r="210">
      <c r="A210" s="9">
        <f>IFERROR(__xludf.DUMMYFUNCTION("""COMPUTED_VALUE"""),42671.66666666667)</f>
        <v>42671.66667</v>
      </c>
      <c r="B210" s="6">
        <f>IFERROR(__xludf.DUMMYFUNCTION("""COMPUTED_VALUE"""),126.57)</f>
        <v>126.57</v>
      </c>
      <c r="C210" s="7">
        <f t="shared" si="1"/>
        <v>0.001</v>
      </c>
    </row>
    <row r="211">
      <c r="A211" s="9">
        <f>IFERROR(__xludf.DUMMYFUNCTION("""COMPUTED_VALUE"""),42674.66666666667)</f>
        <v>42674.66667</v>
      </c>
      <c r="B211" s="6">
        <f>IFERROR(__xludf.DUMMYFUNCTION("""COMPUTED_VALUE"""),124.87)</f>
        <v>124.87</v>
      </c>
      <c r="C211" s="7">
        <f t="shared" si="1"/>
        <v>-0.017</v>
      </c>
    </row>
    <row r="212">
      <c r="A212" s="9">
        <f>IFERROR(__xludf.DUMMYFUNCTION("""COMPUTED_VALUE"""),42675.66666666667)</f>
        <v>42675.66667</v>
      </c>
      <c r="B212" s="6">
        <f>IFERROR(__xludf.DUMMYFUNCTION("""COMPUTED_VALUE"""),123.3)</f>
        <v>123.3</v>
      </c>
      <c r="C212" s="7">
        <f t="shared" si="1"/>
        <v>-0.0157</v>
      </c>
    </row>
    <row r="213">
      <c r="A213" s="9">
        <f>IFERROR(__xludf.DUMMYFUNCTION("""COMPUTED_VALUE"""),42676.66666666667)</f>
        <v>42676.66667</v>
      </c>
      <c r="B213" s="6">
        <f>IFERROR(__xludf.DUMMYFUNCTION("""COMPUTED_VALUE"""),122.34)</f>
        <v>122.34</v>
      </c>
      <c r="C213" s="7">
        <f t="shared" si="1"/>
        <v>-0.0096</v>
      </c>
    </row>
    <row r="214">
      <c r="A214" s="9">
        <f>IFERROR(__xludf.DUMMYFUNCTION("""COMPUTED_VALUE"""),42677.66666666667)</f>
        <v>42677.66667</v>
      </c>
      <c r="B214" s="6">
        <f>IFERROR(__xludf.DUMMYFUNCTION("""COMPUTED_VALUE"""),122.14)</f>
        <v>122.14</v>
      </c>
      <c r="C214" s="7">
        <f t="shared" si="1"/>
        <v>-0.002</v>
      </c>
    </row>
    <row r="215">
      <c r="A215" s="9">
        <f>IFERROR(__xludf.DUMMYFUNCTION("""COMPUTED_VALUE"""),42678.66666666667)</f>
        <v>42678.66667</v>
      </c>
      <c r="B215" s="6">
        <f>IFERROR(__xludf.DUMMYFUNCTION("""COMPUTED_VALUE"""),122.03)</f>
        <v>122.03</v>
      </c>
      <c r="C215" s="7">
        <f t="shared" si="1"/>
        <v>-0.0011</v>
      </c>
    </row>
    <row r="216">
      <c r="A216" s="9">
        <f>IFERROR(__xludf.DUMMYFUNCTION("""COMPUTED_VALUE"""),42681.66666666667)</f>
        <v>42681.66667</v>
      </c>
      <c r="B216" s="6">
        <f>IFERROR(__xludf.DUMMYFUNCTION("""COMPUTED_VALUE"""),124.58)</f>
        <v>124.58</v>
      </c>
      <c r="C216" s="7">
        <f t="shared" si="1"/>
        <v>0.0255</v>
      </c>
    </row>
    <row r="217">
      <c r="A217" s="9">
        <f>IFERROR(__xludf.DUMMYFUNCTION("""COMPUTED_VALUE"""),42682.66666666667)</f>
        <v>42682.66667</v>
      </c>
      <c r="B217" s="6">
        <f>IFERROR(__xludf.DUMMYFUNCTION("""COMPUTED_VALUE"""),124.34)</f>
        <v>124.34</v>
      </c>
      <c r="C217" s="7">
        <f t="shared" si="1"/>
        <v>-0.0024</v>
      </c>
    </row>
    <row r="218">
      <c r="A218" s="9">
        <f>IFERROR(__xludf.DUMMYFUNCTION("""COMPUTED_VALUE"""),42683.66666666667)</f>
        <v>42683.66667</v>
      </c>
      <c r="B218" s="6">
        <f>IFERROR(__xludf.DUMMYFUNCTION("""COMPUTED_VALUE"""),122.19)</f>
        <v>122.19</v>
      </c>
      <c r="C218" s="7">
        <f t="shared" si="1"/>
        <v>-0.0215</v>
      </c>
    </row>
    <row r="219">
      <c r="A219" s="9">
        <f>IFERROR(__xludf.DUMMYFUNCTION("""COMPUTED_VALUE"""),42684.66666666667)</f>
        <v>42684.66667</v>
      </c>
      <c r="B219" s="6">
        <f>IFERROR(__xludf.DUMMYFUNCTION("""COMPUTED_VALUE"""),115.42)</f>
        <v>115.42</v>
      </c>
      <c r="C219" s="7">
        <f t="shared" si="1"/>
        <v>-0.0677</v>
      </c>
    </row>
    <row r="220">
      <c r="A220" s="9">
        <f>IFERROR(__xludf.DUMMYFUNCTION("""COMPUTED_VALUE"""),42685.66666666667)</f>
        <v>42685.66667</v>
      </c>
      <c r="B220" s="6">
        <f>IFERROR(__xludf.DUMMYFUNCTION("""COMPUTED_VALUE"""),114.78)</f>
        <v>114.78</v>
      </c>
      <c r="C220" s="7">
        <f t="shared" si="1"/>
        <v>-0.0064</v>
      </c>
    </row>
    <row r="221">
      <c r="A221" s="9">
        <f>IFERROR(__xludf.DUMMYFUNCTION("""COMPUTED_VALUE"""),42688.66666666667)</f>
        <v>42688.66667</v>
      </c>
      <c r="B221" s="6">
        <f>IFERROR(__xludf.DUMMYFUNCTION("""COMPUTED_VALUE"""),113.38)</f>
        <v>113.38</v>
      </c>
      <c r="C221" s="7">
        <f t="shared" si="1"/>
        <v>-0.014</v>
      </c>
    </row>
    <row r="222">
      <c r="A222" s="9">
        <f>IFERROR(__xludf.DUMMYFUNCTION("""COMPUTED_VALUE"""),42689.66666666667)</f>
        <v>42689.66667</v>
      </c>
      <c r="B222" s="6">
        <f>IFERROR(__xludf.DUMMYFUNCTION("""COMPUTED_VALUE"""),113.59)</f>
        <v>113.59</v>
      </c>
      <c r="C222" s="7">
        <f t="shared" si="1"/>
        <v>0.0021</v>
      </c>
    </row>
    <row r="223">
      <c r="A223" s="9">
        <f>IFERROR(__xludf.DUMMYFUNCTION("""COMPUTED_VALUE"""),42690.66666666667)</f>
        <v>42690.66667</v>
      </c>
      <c r="B223" s="6">
        <f>IFERROR(__xludf.DUMMYFUNCTION("""COMPUTED_VALUE"""),115.19)</f>
        <v>115.19</v>
      </c>
      <c r="C223" s="7">
        <f t="shared" si="1"/>
        <v>0.016</v>
      </c>
    </row>
    <row r="224">
      <c r="A224" s="9">
        <f>IFERROR(__xludf.DUMMYFUNCTION("""COMPUTED_VALUE"""),42691.66666666667)</f>
        <v>42691.66667</v>
      </c>
      <c r="B224" s="6">
        <f>IFERROR(__xludf.DUMMYFUNCTION("""COMPUTED_VALUE"""),115.03)</f>
        <v>115.03</v>
      </c>
      <c r="C224" s="7">
        <f t="shared" si="1"/>
        <v>-0.0016</v>
      </c>
    </row>
    <row r="225">
      <c r="A225" s="9">
        <f>IFERROR(__xludf.DUMMYFUNCTION("""COMPUTED_VALUE"""),42692.66666666667)</f>
        <v>42692.66667</v>
      </c>
      <c r="B225" s="6">
        <f>IFERROR(__xludf.DUMMYFUNCTION("""COMPUTED_VALUE"""),115.21)</f>
        <v>115.21</v>
      </c>
      <c r="C225" s="7">
        <f t="shared" si="1"/>
        <v>0.0018</v>
      </c>
    </row>
    <row r="226">
      <c r="A226" s="9">
        <f>IFERROR(__xludf.DUMMYFUNCTION("""COMPUTED_VALUE"""),42695.66666666667)</f>
        <v>42695.66667</v>
      </c>
      <c r="B226" s="6">
        <f>IFERROR(__xludf.DUMMYFUNCTION("""COMPUTED_VALUE"""),117.96)</f>
        <v>117.96</v>
      </c>
      <c r="C226" s="7">
        <f t="shared" si="1"/>
        <v>0.0275</v>
      </c>
    </row>
    <row r="227">
      <c r="A227" s="9">
        <f>IFERROR(__xludf.DUMMYFUNCTION("""COMPUTED_VALUE"""),42696.66666666667)</f>
        <v>42696.66667</v>
      </c>
      <c r="B227" s="6">
        <f>IFERROR(__xludf.DUMMYFUNCTION("""COMPUTED_VALUE"""),118.04)</f>
        <v>118.04</v>
      </c>
      <c r="C227" s="7">
        <f t="shared" si="1"/>
        <v>0.0008</v>
      </c>
    </row>
    <row r="228">
      <c r="A228" s="9">
        <f>IFERROR(__xludf.DUMMYFUNCTION("""COMPUTED_VALUE"""),42697.66666666667)</f>
        <v>42697.66667</v>
      </c>
      <c r="B228" s="6">
        <f>IFERROR(__xludf.DUMMYFUNCTION("""COMPUTED_VALUE"""),117.69)</f>
        <v>117.69</v>
      </c>
      <c r="C228" s="7">
        <f t="shared" si="1"/>
        <v>-0.0035</v>
      </c>
    </row>
    <row r="229">
      <c r="A229" s="9">
        <f>IFERROR(__xludf.DUMMYFUNCTION("""COMPUTED_VALUE"""),42699.66666666667)</f>
        <v>42699.66667</v>
      </c>
      <c r="B229" s="6">
        <f>IFERROR(__xludf.DUMMYFUNCTION("""COMPUTED_VALUE"""),117.41)</f>
        <v>117.41</v>
      </c>
      <c r="C229" s="7">
        <f t="shared" si="1"/>
        <v>-0.0028</v>
      </c>
    </row>
    <row r="230">
      <c r="A230" s="9">
        <f>IFERROR(__xludf.DUMMYFUNCTION("""COMPUTED_VALUE"""),42702.66666666667)</f>
        <v>42702.66667</v>
      </c>
      <c r="B230" s="6">
        <f>IFERROR(__xludf.DUMMYFUNCTION("""COMPUTED_VALUE"""),116.93)</f>
        <v>116.93</v>
      </c>
      <c r="C230" s="7">
        <f t="shared" si="1"/>
        <v>-0.0048</v>
      </c>
    </row>
    <row r="231">
      <c r="A231" s="9">
        <f>IFERROR(__xludf.DUMMYFUNCTION("""COMPUTED_VALUE"""),42703.66666666667)</f>
        <v>42703.66667</v>
      </c>
      <c r="B231" s="6">
        <f>IFERROR(__xludf.DUMMYFUNCTION("""COMPUTED_VALUE"""),117.51)</f>
        <v>117.51</v>
      </c>
      <c r="C231" s="7">
        <f t="shared" si="1"/>
        <v>0.0058</v>
      </c>
    </row>
    <row r="232">
      <c r="A232" s="9">
        <f>IFERROR(__xludf.DUMMYFUNCTION("""COMPUTED_VALUE"""),42704.66666666667)</f>
        <v>42704.66667</v>
      </c>
      <c r="B232" s="6">
        <f>IFERROR(__xludf.DUMMYFUNCTION("""COMPUTED_VALUE"""),117.0)</f>
        <v>117</v>
      </c>
      <c r="C232" s="7">
        <f t="shared" si="1"/>
        <v>-0.0051</v>
      </c>
    </row>
    <row r="233">
      <c r="A233" s="9">
        <f>IFERROR(__xludf.DUMMYFUNCTION("""COMPUTED_VALUE"""),42705.66666666667)</f>
        <v>42705.66667</v>
      </c>
      <c r="B233" s="6">
        <f>IFERROR(__xludf.DUMMYFUNCTION("""COMPUTED_VALUE"""),117.22)</f>
        <v>117.22</v>
      </c>
      <c r="C233" s="7">
        <f t="shared" si="1"/>
        <v>0.0022</v>
      </c>
    </row>
    <row r="234">
      <c r="A234" s="9">
        <f>IFERROR(__xludf.DUMMYFUNCTION("""COMPUTED_VALUE"""),42706.66666666667)</f>
        <v>42706.66667</v>
      </c>
      <c r="B234" s="6">
        <f>IFERROR(__xludf.DUMMYFUNCTION("""COMPUTED_VALUE"""),120.81)</f>
        <v>120.81</v>
      </c>
      <c r="C234" s="7">
        <f t="shared" si="1"/>
        <v>0.0359</v>
      </c>
    </row>
    <row r="235">
      <c r="A235" s="9">
        <f>IFERROR(__xludf.DUMMYFUNCTION("""COMPUTED_VALUE"""),42709.66666666667)</f>
        <v>42709.66667</v>
      </c>
      <c r="B235" s="6">
        <f>IFERROR(__xludf.DUMMYFUNCTION("""COMPUTED_VALUE"""),119.16)</f>
        <v>119.16</v>
      </c>
      <c r="C235" s="7">
        <f t="shared" si="1"/>
        <v>-0.0165</v>
      </c>
    </row>
    <row r="236">
      <c r="A236" s="9">
        <f>IFERROR(__xludf.DUMMYFUNCTION("""COMPUTED_VALUE"""),42710.66666666667)</f>
        <v>42710.66667</v>
      </c>
      <c r="B236" s="6">
        <f>IFERROR(__xludf.DUMMYFUNCTION("""COMPUTED_VALUE"""),124.57)</f>
        <v>124.57</v>
      </c>
      <c r="C236" s="7">
        <f t="shared" si="1"/>
        <v>0.0541</v>
      </c>
    </row>
    <row r="237">
      <c r="A237" s="9">
        <f>IFERROR(__xludf.DUMMYFUNCTION("""COMPUTED_VALUE"""),42711.66666666667)</f>
        <v>42711.66667</v>
      </c>
      <c r="B237" s="6">
        <f>IFERROR(__xludf.DUMMYFUNCTION("""COMPUTED_VALUE"""),125.39)</f>
        <v>125.39</v>
      </c>
      <c r="C237" s="7">
        <f t="shared" si="1"/>
        <v>0.0082</v>
      </c>
    </row>
    <row r="238">
      <c r="A238" s="9">
        <f>IFERROR(__xludf.DUMMYFUNCTION("""COMPUTED_VALUE"""),42712.66666666667)</f>
        <v>42712.66667</v>
      </c>
      <c r="B238" s="6">
        <f>IFERROR(__xludf.DUMMYFUNCTION("""COMPUTED_VALUE"""),123.24)</f>
        <v>123.24</v>
      </c>
      <c r="C238" s="7">
        <f t="shared" si="1"/>
        <v>-0.0215</v>
      </c>
    </row>
    <row r="239">
      <c r="A239" s="9">
        <f>IFERROR(__xludf.DUMMYFUNCTION("""COMPUTED_VALUE"""),42713.66666666667)</f>
        <v>42713.66667</v>
      </c>
      <c r="B239" s="6">
        <f>IFERROR(__xludf.DUMMYFUNCTION("""COMPUTED_VALUE"""),122.88)</f>
        <v>122.88</v>
      </c>
      <c r="C239" s="7">
        <f t="shared" si="1"/>
        <v>-0.0036</v>
      </c>
    </row>
    <row r="240">
      <c r="A240" s="9">
        <f>IFERROR(__xludf.DUMMYFUNCTION("""COMPUTED_VALUE"""),42716.66666666667)</f>
        <v>42716.66667</v>
      </c>
      <c r="B240" s="6">
        <f>IFERROR(__xludf.DUMMYFUNCTION("""COMPUTED_VALUE"""),122.83)</f>
        <v>122.83</v>
      </c>
      <c r="C240" s="7">
        <f t="shared" si="1"/>
        <v>-0.0005</v>
      </c>
    </row>
    <row r="241">
      <c r="A241" s="9">
        <f>IFERROR(__xludf.DUMMYFUNCTION("""COMPUTED_VALUE"""),42717.66666666667)</f>
        <v>42717.66667</v>
      </c>
      <c r="B241" s="6">
        <f>IFERROR(__xludf.DUMMYFUNCTION("""COMPUTED_VALUE"""),123.78)</f>
        <v>123.78</v>
      </c>
      <c r="C241" s="7">
        <f t="shared" si="1"/>
        <v>0.0095</v>
      </c>
    </row>
    <row r="242">
      <c r="A242" s="9">
        <f>IFERROR(__xludf.DUMMYFUNCTION("""COMPUTED_VALUE"""),42718.66666666667)</f>
        <v>42718.66667</v>
      </c>
      <c r="B242" s="6">
        <f>IFERROR(__xludf.DUMMYFUNCTION("""COMPUTED_VALUE"""),123.44)</f>
        <v>123.44</v>
      </c>
      <c r="C242" s="7">
        <f t="shared" si="1"/>
        <v>-0.0034</v>
      </c>
    </row>
    <row r="243">
      <c r="A243" s="9">
        <f>IFERROR(__xludf.DUMMYFUNCTION("""COMPUTED_VALUE"""),42719.66666666667)</f>
        <v>42719.66667</v>
      </c>
      <c r="B243" s="6">
        <f>IFERROR(__xludf.DUMMYFUNCTION("""COMPUTED_VALUE"""),125.0)</f>
        <v>125</v>
      </c>
      <c r="C243" s="7">
        <f t="shared" si="1"/>
        <v>0.0156</v>
      </c>
    </row>
    <row r="244">
      <c r="A244" s="9">
        <f>IFERROR(__xludf.DUMMYFUNCTION("""COMPUTED_VALUE"""),42720.66666666667)</f>
        <v>42720.66667</v>
      </c>
      <c r="B244" s="6">
        <f>IFERROR(__xludf.DUMMYFUNCTION("""COMPUTED_VALUE"""),124.22)</f>
        <v>124.22</v>
      </c>
      <c r="C244" s="7">
        <f t="shared" si="1"/>
        <v>-0.0078</v>
      </c>
    </row>
    <row r="245">
      <c r="A245" s="9">
        <f>IFERROR(__xludf.DUMMYFUNCTION("""COMPUTED_VALUE"""),42723.66666666667)</f>
        <v>42723.66667</v>
      </c>
      <c r="B245" s="6">
        <f>IFERROR(__xludf.DUMMYFUNCTION("""COMPUTED_VALUE"""),125.45)</f>
        <v>125.45</v>
      </c>
      <c r="C245" s="7">
        <f t="shared" si="1"/>
        <v>0.0123</v>
      </c>
    </row>
    <row r="246">
      <c r="A246" s="9">
        <f>IFERROR(__xludf.DUMMYFUNCTION("""COMPUTED_VALUE"""),42724.66666666667)</f>
        <v>42724.66667</v>
      </c>
      <c r="B246" s="6">
        <f>IFERROR(__xludf.DUMMYFUNCTION("""COMPUTED_VALUE"""),125.12)</f>
        <v>125.12</v>
      </c>
      <c r="C246" s="7">
        <f t="shared" si="1"/>
        <v>-0.0033</v>
      </c>
    </row>
    <row r="247">
      <c r="A247" s="9">
        <f>IFERROR(__xludf.DUMMYFUNCTION("""COMPUTED_VALUE"""),42725.66666666667)</f>
        <v>42725.66667</v>
      </c>
      <c r="B247" s="6">
        <f>IFERROR(__xludf.DUMMYFUNCTION("""COMPUTED_VALUE"""),126.5)</f>
        <v>126.5</v>
      </c>
      <c r="C247" s="7">
        <f t="shared" si="1"/>
        <v>0.0138</v>
      </c>
    </row>
    <row r="248">
      <c r="A248" s="9">
        <f>IFERROR(__xludf.DUMMYFUNCTION("""COMPUTED_VALUE"""),42726.66666666667)</f>
        <v>42726.66667</v>
      </c>
      <c r="B248" s="6">
        <f>IFERROR(__xludf.DUMMYFUNCTION("""COMPUTED_VALUE"""),125.58)</f>
        <v>125.58</v>
      </c>
      <c r="C248" s="7">
        <f t="shared" si="1"/>
        <v>-0.0092</v>
      </c>
    </row>
    <row r="249">
      <c r="A249" s="9">
        <f>IFERROR(__xludf.DUMMYFUNCTION("""COMPUTED_VALUE"""),42727.66666666667)</f>
        <v>42727.66667</v>
      </c>
      <c r="B249" s="6">
        <f>IFERROR(__xludf.DUMMYFUNCTION("""COMPUTED_VALUE"""),125.59)</f>
        <v>125.59</v>
      </c>
      <c r="C249" s="7">
        <f t="shared" si="1"/>
        <v>0.0001</v>
      </c>
    </row>
    <row r="250">
      <c r="A250" s="9">
        <f>IFERROR(__xludf.DUMMYFUNCTION("""COMPUTED_VALUE"""),42731.66666666667)</f>
        <v>42731.66667</v>
      </c>
      <c r="B250" s="6">
        <f>IFERROR(__xludf.DUMMYFUNCTION("""COMPUTED_VALUE"""),128.35)</f>
        <v>128.35</v>
      </c>
      <c r="C250" s="7">
        <f t="shared" si="1"/>
        <v>0.0276</v>
      </c>
    </row>
    <row r="251">
      <c r="A251" s="9">
        <f>IFERROR(__xludf.DUMMYFUNCTION("""COMPUTED_VALUE"""),42732.66666666667)</f>
        <v>42732.66667</v>
      </c>
      <c r="B251" s="6">
        <f>IFERROR(__xludf.DUMMYFUNCTION("""COMPUTED_VALUE"""),125.89)</f>
        <v>125.89</v>
      </c>
      <c r="C251" s="7">
        <f t="shared" si="1"/>
        <v>-0.0246</v>
      </c>
    </row>
    <row r="252">
      <c r="A252" s="9">
        <f>IFERROR(__xludf.DUMMYFUNCTION("""COMPUTED_VALUE"""),42733.66666666667)</f>
        <v>42733.66667</v>
      </c>
      <c r="B252" s="6">
        <f>IFERROR(__xludf.DUMMYFUNCTION("""COMPUTED_VALUE"""),125.33)</f>
        <v>125.33</v>
      </c>
      <c r="C252" s="7">
        <f t="shared" si="1"/>
        <v>-0.0056</v>
      </c>
    </row>
    <row r="253">
      <c r="A253" s="9">
        <f>IFERROR(__xludf.DUMMYFUNCTION("""COMPUTED_VALUE"""),42734.66666666667)</f>
        <v>42734.66667</v>
      </c>
      <c r="B253" s="6">
        <f>IFERROR(__xludf.DUMMYFUNCTION("""COMPUTED_VALUE"""),123.8)</f>
        <v>123.8</v>
      </c>
      <c r="C253" s="7">
        <f t="shared" si="1"/>
        <v>-0.0153</v>
      </c>
    </row>
    <row r="254">
      <c r="C254" s="7"/>
    </row>
    <row r="255">
      <c r="C255" s="7"/>
    </row>
    <row r="256">
      <c r="C256" s="7"/>
    </row>
    <row r="257">
      <c r="C257" s="7"/>
    </row>
    <row r="258">
      <c r="C258" s="7"/>
    </row>
    <row r="259">
      <c r="C259" s="7"/>
    </row>
    <row r="260">
      <c r="C260" s="7"/>
    </row>
    <row r="261">
      <c r="C261" s="7"/>
    </row>
    <row r="262">
      <c r="C262" s="7"/>
    </row>
    <row r="263">
      <c r="C263" s="7"/>
    </row>
    <row r="264">
      <c r="C264" s="7"/>
    </row>
    <row r="265">
      <c r="C265" s="7"/>
    </row>
    <row r="266">
      <c r="C266" s="7"/>
    </row>
    <row r="267">
      <c r="C267" s="7"/>
    </row>
    <row r="268">
      <c r="C268" s="7"/>
    </row>
    <row r="269">
      <c r="C269" s="7"/>
    </row>
    <row r="270">
      <c r="C270" s="7"/>
    </row>
    <row r="271">
      <c r="C271" s="7"/>
    </row>
    <row r="272">
      <c r="C272" s="7"/>
    </row>
    <row r="273">
      <c r="C273" s="7"/>
    </row>
    <row r="274">
      <c r="C274" s="7"/>
    </row>
    <row r="275">
      <c r="C275" s="7"/>
    </row>
    <row r="276">
      <c r="C276" s="7"/>
    </row>
    <row r="277">
      <c r="C277" s="7"/>
    </row>
    <row r="278">
      <c r="C278" s="7"/>
    </row>
    <row r="279">
      <c r="C279" s="7"/>
    </row>
    <row r="280">
      <c r="C280" s="7"/>
    </row>
    <row r="281">
      <c r="C281" s="7"/>
    </row>
    <row r="282">
      <c r="C282" s="7"/>
    </row>
    <row r="283">
      <c r="C283" s="7"/>
    </row>
    <row r="284">
      <c r="C284" s="7"/>
    </row>
    <row r="285">
      <c r="C285" s="7"/>
    </row>
    <row r="286">
      <c r="C286" s="7"/>
    </row>
    <row r="287">
      <c r="C287" s="7"/>
    </row>
    <row r="288">
      <c r="C288" s="7"/>
    </row>
    <row r="289">
      <c r="C289" s="7"/>
    </row>
    <row r="290">
      <c r="C290" s="7"/>
    </row>
    <row r="291">
      <c r="C291" s="7"/>
    </row>
    <row r="292">
      <c r="C292" s="7"/>
    </row>
    <row r="293">
      <c r="C293" s="7"/>
    </row>
    <row r="294">
      <c r="C294" s="7"/>
    </row>
    <row r="295">
      <c r="C295" s="7"/>
    </row>
    <row r="296">
      <c r="C296" s="7"/>
    </row>
    <row r="297">
      <c r="C297" s="7"/>
    </row>
    <row r="298">
      <c r="C298" s="7"/>
    </row>
    <row r="299">
      <c r="C299" s="7"/>
    </row>
    <row r="300">
      <c r="C300" s="7"/>
    </row>
    <row r="301">
      <c r="C301" s="7"/>
    </row>
    <row r="302">
      <c r="C302" s="7"/>
    </row>
    <row r="303">
      <c r="C303" s="7"/>
    </row>
    <row r="304">
      <c r="C304" s="7"/>
    </row>
    <row r="305">
      <c r="C305" s="7"/>
    </row>
    <row r="306">
      <c r="C306" s="7"/>
    </row>
    <row r="307">
      <c r="C307" s="7"/>
    </row>
    <row r="308">
      <c r="C308" s="7"/>
    </row>
    <row r="309">
      <c r="C309" s="7"/>
    </row>
    <row r="310">
      <c r="C310" s="7"/>
    </row>
    <row r="311">
      <c r="C311" s="7"/>
    </row>
    <row r="312">
      <c r="C312" s="7"/>
    </row>
    <row r="313">
      <c r="C313" s="7"/>
    </row>
    <row r="314">
      <c r="C314" s="7"/>
    </row>
    <row r="315">
      <c r="C315" s="7"/>
    </row>
    <row r="316">
      <c r="C316" s="7"/>
    </row>
    <row r="317">
      <c r="C317" s="7"/>
    </row>
    <row r="318">
      <c r="C318" s="7"/>
    </row>
    <row r="319">
      <c r="C319" s="7"/>
    </row>
    <row r="320">
      <c r="C320" s="7"/>
    </row>
    <row r="321">
      <c r="C321" s="7"/>
    </row>
    <row r="322">
      <c r="C322" s="7"/>
    </row>
    <row r="323">
      <c r="C323" s="7"/>
    </row>
    <row r="324">
      <c r="C324" s="7"/>
    </row>
    <row r="325">
      <c r="C325" s="7"/>
    </row>
    <row r="326">
      <c r="C326" s="7"/>
    </row>
    <row r="327">
      <c r="C327" s="7"/>
    </row>
    <row r="328">
      <c r="C328" s="7"/>
    </row>
    <row r="329">
      <c r="C329" s="7"/>
    </row>
    <row r="330">
      <c r="C330" s="7"/>
    </row>
    <row r="331">
      <c r="C331" s="7"/>
    </row>
    <row r="332">
      <c r="C332" s="7"/>
    </row>
    <row r="333">
      <c r="C333" s="7"/>
    </row>
    <row r="334">
      <c r="C334" s="7"/>
    </row>
    <row r="335">
      <c r="C335" s="7"/>
    </row>
    <row r="336">
      <c r="C336" s="7"/>
    </row>
    <row r="337">
      <c r="C337" s="7"/>
    </row>
    <row r="338">
      <c r="C338" s="7"/>
    </row>
    <row r="339">
      <c r="C339" s="7"/>
    </row>
    <row r="340">
      <c r="C340" s="7"/>
    </row>
    <row r="341">
      <c r="C341" s="7"/>
    </row>
    <row r="342">
      <c r="C342" s="7"/>
    </row>
    <row r="343">
      <c r="C343" s="7"/>
    </row>
    <row r="344">
      <c r="C344" s="7"/>
    </row>
    <row r="345">
      <c r="C345" s="7"/>
    </row>
    <row r="346">
      <c r="C346" s="7"/>
    </row>
    <row r="347">
      <c r="C347" s="7"/>
    </row>
    <row r="348">
      <c r="C348" s="7"/>
    </row>
    <row r="349">
      <c r="C349" s="7"/>
    </row>
    <row r="350">
      <c r="C350" s="7"/>
    </row>
    <row r="351">
      <c r="C351" s="7"/>
    </row>
    <row r="352">
      <c r="C352" s="7"/>
    </row>
    <row r="353">
      <c r="C353" s="7"/>
    </row>
    <row r="354">
      <c r="C354" s="7"/>
    </row>
    <row r="355">
      <c r="C355" s="7"/>
    </row>
    <row r="356">
      <c r="C356" s="7"/>
    </row>
    <row r="357">
      <c r="C357" s="7"/>
    </row>
    <row r="358">
      <c r="C358" s="7"/>
    </row>
    <row r="359">
      <c r="C359" s="7"/>
    </row>
    <row r="360">
      <c r="C360" s="7"/>
    </row>
    <row r="361">
      <c r="C361" s="7"/>
    </row>
    <row r="362">
      <c r="C362" s="7"/>
    </row>
    <row r="363">
      <c r="C363" s="7"/>
    </row>
    <row r="364">
      <c r="C364" s="7"/>
    </row>
    <row r="365">
      <c r="C365" s="7"/>
    </row>
    <row r="366">
      <c r="C366" s="7"/>
    </row>
    <row r="367">
      <c r="C367" s="7"/>
    </row>
    <row r="368">
      <c r="C368" s="7"/>
    </row>
    <row r="369">
      <c r="C369" s="7"/>
    </row>
    <row r="370">
      <c r="C370" s="7"/>
    </row>
    <row r="371">
      <c r="C371" s="7"/>
    </row>
    <row r="372">
      <c r="C372" s="7"/>
    </row>
    <row r="373">
      <c r="C373" s="7"/>
    </row>
    <row r="374">
      <c r="C374" s="7"/>
    </row>
    <row r="375">
      <c r="C375" s="7"/>
    </row>
    <row r="376">
      <c r="C376" s="7"/>
    </row>
    <row r="377">
      <c r="C377" s="7"/>
    </row>
    <row r="378">
      <c r="C378" s="7"/>
    </row>
    <row r="379">
      <c r="C379" s="7"/>
    </row>
    <row r="380">
      <c r="C380" s="7"/>
    </row>
    <row r="381">
      <c r="C381" s="7"/>
    </row>
    <row r="382">
      <c r="C382" s="7"/>
    </row>
    <row r="383">
      <c r="C383" s="7"/>
    </row>
    <row r="384">
      <c r="C384" s="7"/>
    </row>
    <row r="385">
      <c r="C385" s="7"/>
    </row>
    <row r="386">
      <c r="C386" s="7"/>
    </row>
    <row r="387">
      <c r="C387" s="7"/>
    </row>
    <row r="388">
      <c r="C388" s="7"/>
    </row>
    <row r="389">
      <c r="C389" s="7"/>
    </row>
    <row r="390">
      <c r="C390" s="7"/>
    </row>
    <row r="391">
      <c r="C391" s="7"/>
    </row>
    <row r="392">
      <c r="C392" s="7"/>
    </row>
    <row r="393">
      <c r="C393" s="7"/>
    </row>
    <row r="394">
      <c r="C394" s="7"/>
    </row>
    <row r="395">
      <c r="C395" s="7"/>
    </row>
    <row r="396">
      <c r="C396" s="7"/>
    </row>
    <row r="397">
      <c r="C397" s="7"/>
    </row>
    <row r="398">
      <c r="C398" s="7"/>
    </row>
    <row r="399">
      <c r="C399" s="7"/>
    </row>
    <row r="400">
      <c r="C400" s="7"/>
    </row>
    <row r="401">
      <c r="C401" s="7"/>
    </row>
    <row r="402">
      <c r="C402" s="7"/>
    </row>
    <row r="403">
      <c r="C403" s="7"/>
    </row>
    <row r="404">
      <c r="C404" s="7"/>
    </row>
    <row r="405">
      <c r="C405" s="7"/>
    </row>
    <row r="406">
      <c r="C406" s="7"/>
    </row>
    <row r="407">
      <c r="C407" s="7"/>
    </row>
    <row r="408">
      <c r="C408" s="7"/>
    </row>
    <row r="409">
      <c r="C409" s="7"/>
    </row>
    <row r="410">
      <c r="C410" s="7"/>
    </row>
    <row r="411">
      <c r="C411" s="7"/>
    </row>
    <row r="412">
      <c r="C412" s="7"/>
    </row>
    <row r="413">
      <c r="C413" s="7"/>
    </row>
    <row r="414">
      <c r="C414" s="7"/>
    </row>
    <row r="415">
      <c r="C415" s="7"/>
    </row>
    <row r="416">
      <c r="C416" s="7"/>
    </row>
    <row r="417">
      <c r="C417" s="7"/>
    </row>
    <row r="418">
      <c r="C418" s="7"/>
    </row>
    <row r="419">
      <c r="C419" s="7"/>
    </row>
    <row r="420">
      <c r="C420" s="7"/>
    </row>
    <row r="421">
      <c r="C421" s="7"/>
    </row>
    <row r="422">
      <c r="C422" s="7"/>
    </row>
    <row r="423">
      <c r="C423" s="7"/>
    </row>
    <row r="424">
      <c r="C424" s="7"/>
    </row>
    <row r="425">
      <c r="C425" s="7"/>
    </row>
    <row r="426">
      <c r="C426" s="7"/>
    </row>
    <row r="427">
      <c r="C427" s="7"/>
    </row>
    <row r="428">
      <c r="C428" s="7"/>
    </row>
    <row r="429">
      <c r="C429" s="7"/>
    </row>
    <row r="430">
      <c r="C430" s="7"/>
    </row>
    <row r="431">
      <c r="C431" s="7"/>
    </row>
    <row r="432">
      <c r="C432" s="7"/>
    </row>
    <row r="433">
      <c r="C433" s="7"/>
    </row>
    <row r="434">
      <c r="C434" s="7"/>
    </row>
    <row r="435">
      <c r="C435" s="7"/>
    </row>
    <row r="436">
      <c r="C436" s="7"/>
    </row>
    <row r="437">
      <c r="C437" s="7"/>
    </row>
    <row r="438">
      <c r="C438" s="7"/>
    </row>
    <row r="439">
      <c r="C439" s="7"/>
    </row>
    <row r="440">
      <c r="C440" s="7"/>
    </row>
    <row r="441">
      <c r="C441" s="7"/>
    </row>
    <row r="442">
      <c r="C442" s="7"/>
    </row>
    <row r="443">
      <c r="C443" s="7"/>
    </row>
    <row r="444">
      <c r="C444" s="7"/>
    </row>
    <row r="445">
      <c r="C445" s="7"/>
    </row>
    <row r="446">
      <c r="C446" s="7"/>
    </row>
    <row r="447">
      <c r="C447" s="7"/>
    </row>
    <row r="448">
      <c r="C448" s="7"/>
    </row>
    <row r="449">
      <c r="C449" s="7"/>
    </row>
    <row r="450">
      <c r="C450" s="7"/>
    </row>
    <row r="451">
      <c r="C451" s="7"/>
    </row>
    <row r="452">
      <c r="C452" s="7"/>
    </row>
    <row r="453">
      <c r="C453" s="7"/>
    </row>
    <row r="454">
      <c r="C454" s="7"/>
    </row>
    <row r="455">
      <c r="C455" s="7"/>
    </row>
    <row r="456">
      <c r="C456" s="7"/>
    </row>
    <row r="457">
      <c r="C457" s="7"/>
    </row>
    <row r="458">
      <c r="C458" s="7"/>
    </row>
    <row r="459">
      <c r="C459" s="7"/>
    </row>
    <row r="460">
      <c r="C460" s="7"/>
    </row>
    <row r="461">
      <c r="C461" s="7"/>
    </row>
    <row r="462">
      <c r="C462" s="7"/>
    </row>
    <row r="463">
      <c r="C463" s="7"/>
    </row>
    <row r="464">
      <c r="C464" s="7"/>
    </row>
    <row r="465">
      <c r="C465" s="7"/>
    </row>
    <row r="466">
      <c r="C466" s="7"/>
    </row>
    <row r="467">
      <c r="C467" s="7"/>
    </row>
    <row r="468">
      <c r="C468" s="7"/>
    </row>
    <row r="469">
      <c r="C469" s="7"/>
    </row>
    <row r="470">
      <c r="C470" s="7"/>
    </row>
    <row r="471">
      <c r="C471" s="7"/>
    </row>
    <row r="472">
      <c r="C472" s="7"/>
    </row>
    <row r="473">
      <c r="C473" s="7"/>
    </row>
    <row r="474">
      <c r="C474" s="7"/>
    </row>
    <row r="475">
      <c r="C475" s="7"/>
    </row>
    <row r="476">
      <c r="C476" s="7"/>
    </row>
    <row r="477">
      <c r="C477" s="7"/>
    </row>
    <row r="478">
      <c r="C478" s="7"/>
    </row>
    <row r="479">
      <c r="C479" s="7"/>
    </row>
    <row r="480">
      <c r="C480" s="7"/>
    </row>
    <row r="481">
      <c r="C481" s="7"/>
    </row>
    <row r="482">
      <c r="C482" s="7"/>
    </row>
    <row r="483">
      <c r="C483" s="7"/>
    </row>
    <row r="484">
      <c r="C484" s="7"/>
    </row>
    <row r="485">
      <c r="C485" s="7"/>
    </row>
    <row r="486">
      <c r="C486" s="7"/>
    </row>
    <row r="487">
      <c r="C487" s="7"/>
    </row>
    <row r="488">
      <c r="C488" s="7"/>
    </row>
    <row r="489">
      <c r="C489" s="7"/>
    </row>
    <row r="490">
      <c r="C490" s="7"/>
    </row>
    <row r="491">
      <c r="C491" s="7"/>
    </row>
    <row r="492">
      <c r="C492" s="7"/>
    </row>
    <row r="493">
      <c r="C493" s="7"/>
    </row>
    <row r="494">
      <c r="C494" s="7"/>
    </row>
    <row r="495">
      <c r="C495" s="7"/>
    </row>
    <row r="496">
      <c r="C496" s="7"/>
    </row>
    <row r="497">
      <c r="C497" s="7"/>
    </row>
    <row r="498">
      <c r="C498" s="7"/>
    </row>
    <row r="499">
      <c r="C499" s="7"/>
    </row>
    <row r="500">
      <c r="C500" s="7"/>
    </row>
    <row r="501">
      <c r="C501" s="7"/>
    </row>
    <row r="502">
      <c r="C502" s="7"/>
    </row>
    <row r="503">
      <c r="C503" s="7"/>
    </row>
    <row r="504">
      <c r="C504" s="7"/>
    </row>
    <row r="505">
      <c r="C505" s="7"/>
    </row>
    <row r="506">
      <c r="C506" s="7"/>
    </row>
    <row r="507">
      <c r="C507" s="7"/>
    </row>
    <row r="508">
      <c r="C508" s="7"/>
    </row>
    <row r="509">
      <c r="C509" s="7"/>
    </row>
    <row r="510">
      <c r="C510" s="7"/>
    </row>
    <row r="511">
      <c r="C511" s="7"/>
    </row>
    <row r="512">
      <c r="C512" s="7"/>
    </row>
    <row r="513">
      <c r="C513" s="7"/>
    </row>
    <row r="514">
      <c r="C514" s="7"/>
    </row>
    <row r="515">
      <c r="C515" s="7"/>
    </row>
    <row r="516">
      <c r="C516" s="7"/>
    </row>
    <row r="517">
      <c r="C517" s="7"/>
    </row>
    <row r="518">
      <c r="C518" s="7"/>
    </row>
    <row r="519">
      <c r="C519" s="7"/>
    </row>
    <row r="520">
      <c r="C520" s="7"/>
    </row>
    <row r="521">
      <c r="C521" s="7"/>
    </row>
    <row r="522">
      <c r="C522" s="7"/>
    </row>
    <row r="523">
      <c r="C523" s="7"/>
    </row>
    <row r="524">
      <c r="C524" s="7"/>
    </row>
    <row r="525">
      <c r="C525" s="7"/>
    </row>
    <row r="526">
      <c r="C526" s="7"/>
    </row>
    <row r="527">
      <c r="C527" s="7"/>
    </row>
    <row r="528">
      <c r="C528" s="7"/>
    </row>
    <row r="529">
      <c r="C529" s="7"/>
    </row>
    <row r="530">
      <c r="C530" s="7"/>
    </row>
    <row r="531">
      <c r="C531" s="7"/>
    </row>
    <row r="532">
      <c r="C532" s="7"/>
    </row>
    <row r="533">
      <c r="C533" s="7"/>
    </row>
    <row r="534">
      <c r="C534" s="7"/>
    </row>
    <row r="535">
      <c r="C535" s="7"/>
    </row>
    <row r="536">
      <c r="C536" s="7"/>
    </row>
    <row r="537">
      <c r="C537" s="7"/>
    </row>
    <row r="538">
      <c r="C538" s="7"/>
    </row>
    <row r="539">
      <c r="C539" s="7"/>
    </row>
    <row r="540">
      <c r="C540" s="7"/>
    </row>
    <row r="541">
      <c r="C541" s="7"/>
    </row>
    <row r="542">
      <c r="C542" s="7"/>
    </row>
    <row r="543">
      <c r="C543" s="7"/>
    </row>
    <row r="544">
      <c r="C544" s="7"/>
    </row>
    <row r="545">
      <c r="C545" s="7"/>
    </row>
    <row r="546">
      <c r="C546" s="7"/>
    </row>
    <row r="547">
      <c r="C547" s="7"/>
    </row>
    <row r="548">
      <c r="C548" s="7"/>
    </row>
    <row r="549">
      <c r="C549" s="7"/>
    </row>
    <row r="550">
      <c r="C550" s="7"/>
    </row>
    <row r="551">
      <c r="C551" s="7"/>
    </row>
    <row r="552">
      <c r="C552" s="7"/>
    </row>
    <row r="553">
      <c r="C553" s="7"/>
    </row>
    <row r="554">
      <c r="C554" s="7"/>
    </row>
    <row r="555">
      <c r="C555" s="7"/>
    </row>
    <row r="556">
      <c r="C556" s="7"/>
    </row>
    <row r="557">
      <c r="C557" s="7"/>
    </row>
    <row r="558">
      <c r="C558" s="7"/>
    </row>
    <row r="559">
      <c r="C559" s="7"/>
    </row>
    <row r="560">
      <c r="C560" s="7"/>
    </row>
    <row r="561">
      <c r="C561" s="7"/>
    </row>
    <row r="562">
      <c r="C562" s="7"/>
    </row>
    <row r="563">
      <c r="C563" s="7"/>
    </row>
    <row r="564">
      <c r="C564" s="7"/>
    </row>
    <row r="565">
      <c r="C565" s="7"/>
    </row>
    <row r="566">
      <c r="C566" s="7"/>
    </row>
    <row r="567">
      <c r="C567" s="7"/>
    </row>
    <row r="568">
      <c r="C568" s="7"/>
    </row>
    <row r="569">
      <c r="C569" s="7"/>
    </row>
    <row r="570">
      <c r="C570" s="7"/>
    </row>
    <row r="571">
      <c r="C571" s="7"/>
    </row>
    <row r="572">
      <c r="C572" s="7"/>
    </row>
    <row r="573">
      <c r="C573" s="7"/>
    </row>
    <row r="574">
      <c r="C574" s="7"/>
    </row>
    <row r="575">
      <c r="C575" s="7"/>
    </row>
    <row r="576">
      <c r="C576" s="7"/>
    </row>
    <row r="577">
      <c r="C577" s="7"/>
    </row>
    <row r="578">
      <c r="C578" s="7"/>
    </row>
    <row r="579">
      <c r="C579" s="7"/>
    </row>
    <row r="580">
      <c r="C580" s="7"/>
    </row>
    <row r="581">
      <c r="C581" s="7"/>
    </row>
    <row r="582">
      <c r="C582" s="7"/>
    </row>
    <row r="583">
      <c r="C583" s="7"/>
    </row>
    <row r="584">
      <c r="C584" s="7"/>
    </row>
    <row r="585">
      <c r="C585" s="7"/>
    </row>
    <row r="586">
      <c r="C586" s="7"/>
    </row>
    <row r="587">
      <c r="C587" s="7"/>
    </row>
    <row r="588">
      <c r="C588" s="7"/>
    </row>
    <row r="589">
      <c r="C589" s="7"/>
    </row>
    <row r="590">
      <c r="C590" s="7"/>
    </row>
    <row r="591">
      <c r="C591" s="7"/>
    </row>
    <row r="592">
      <c r="C592" s="7"/>
    </row>
    <row r="593">
      <c r="C593" s="7"/>
    </row>
    <row r="594">
      <c r="C594" s="7"/>
    </row>
    <row r="595">
      <c r="C595" s="7"/>
    </row>
    <row r="596">
      <c r="C596" s="7"/>
    </row>
    <row r="597">
      <c r="C597" s="7"/>
    </row>
    <row r="598">
      <c r="C598" s="7"/>
    </row>
    <row r="599">
      <c r="C599" s="7"/>
    </row>
    <row r="600">
      <c r="C600" s="7"/>
    </row>
    <row r="601">
      <c r="C601" s="7"/>
    </row>
    <row r="602">
      <c r="C602" s="7"/>
    </row>
    <row r="603">
      <c r="C603" s="7"/>
    </row>
    <row r="604">
      <c r="C604" s="7"/>
    </row>
    <row r="605">
      <c r="C605" s="7"/>
    </row>
    <row r="606">
      <c r="C606" s="7"/>
    </row>
    <row r="607">
      <c r="C607" s="7"/>
    </row>
    <row r="608">
      <c r="C608" s="7"/>
    </row>
    <row r="609">
      <c r="C609" s="7"/>
    </row>
    <row r="610">
      <c r="C610" s="7"/>
    </row>
    <row r="611">
      <c r="C611" s="7"/>
    </row>
    <row r="612">
      <c r="C612" s="7"/>
    </row>
    <row r="613">
      <c r="C613" s="7"/>
    </row>
    <row r="614">
      <c r="C614" s="7"/>
    </row>
    <row r="615">
      <c r="C615" s="7"/>
    </row>
    <row r="616">
      <c r="C616" s="7"/>
    </row>
    <row r="617">
      <c r="C617" s="7"/>
    </row>
    <row r="618">
      <c r="C618" s="7"/>
    </row>
    <row r="619">
      <c r="C619" s="7"/>
    </row>
    <row r="620">
      <c r="C620" s="7"/>
    </row>
    <row r="621">
      <c r="C621" s="7"/>
    </row>
    <row r="622">
      <c r="C622" s="7"/>
    </row>
    <row r="623">
      <c r="C623" s="7"/>
    </row>
    <row r="624">
      <c r="C624" s="7"/>
    </row>
    <row r="625">
      <c r="C625" s="7"/>
    </row>
    <row r="626">
      <c r="C626" s="7"/>
    </row>
    <row r="627">
      <c r="C627" s="7"/>
    </row>
    <row r="628">
      <c r="C628" s="7"/>
    </row>
    <row r="629">
      <c r="C629" s="7"/>
    </row>
    <row r="630">
      <c r="C630" s="7"/>
    </row>
    <row r="631">
      <c r="C631" s="7"/>
    </row>
    <row r="632">
      <c r="C632" s="7"/>
    </row>
    <row r="633">
      <c r="C633" s="7"/>
    </row>
    <row r="634">
      <c r="C634" s="7"/>
    </row>
    <row r="635">
      <c r="C635" s="7"/>
    </row>
    <row r="636">
      <c r="C636" s="7"/>
    </row>
    <row r="637">
      <c r="C637" s="7"/>
    </row>
    <row r="638">
      <c r="C638" s="7"/>
    </row>
    <row r="639">
      <c r="C639" s="7"/>
    </row>
    <row r="640">
      <c r="C640" s="7"/>
    </row>
    <row r="641">
      <c r="C641" s="7"/>
    </row>
    <row r="642">
      <c r="C642" s="7"/>
    </row>
    <row r="643">
      <c r="C643" s="7"/>
    </row>
    <row r="644">
      <c r="C644" s="7"/>
    </row>
    <row r="645">
      <c r="C645" s="7"/>
    </row>
    <row r="646">
      <c r="C646" s="7"/>
    </row>
    <row r="647">
      <c r="C647" s="7"/>
    </row>
    <row r="648">
      <c r="C648" s="7"/>
    </row>
    <row r="649">
      <c r="C649" s="7"/>
    </row>
    <row r="650">
      <c r="C650" s="7"/>
    </row>
    <row r="651">
      <c r="C651" s="7"/>
    </row>
    <row r="652">
      <c r="C652" s="7"/>
    </row>
    <row r="653">
      <c r="C653" s="7"/>
    </row>
    <row r="654">
      <c r="C654" s="7"/>
    </row>
    <row r="655">
      <c r="C655" s="7"/>
    </row>
    <row r="656">
      <c r="C656" s="7"/>
    </row>
    <row r="657">
      <c r="C657" s="7"/>
    </row>
    <row r="658">
      <c r="C658" s="7"/>
    </row>
    <row r="659">
      <c r="C659" s="7"/>
    </row>
    <row r="660">
      <c r="C660" s="7"/>
    </row>
    <row r="661">
      <c r="C661" s="7"/>
    </row>
    <row r="662">
      <c r="C662" s="7"/>
    </row>
    <row r="663">
      <c r="C663" s="7"/>
    </row>
    <row r="664">
      <c r="C664" s="7"/>
    </row>
    <row r="665">
      <c r="C665" s="7"/>
    </row>
    <row r="666">
      <c r="C666" s="7"/>
    </row>
    <row r="667">
      <c r="C667" s="7"/>
    </row>
    <row r="668">
      <c r="C668" s="7"/>
    </row>
    <row r="669">
      <c r="C669" s="7"/>
    </row>
    <row r="670">
      <c r="C670" s="7"/>
    </row>
    <row r="671">
      <c r="C671" s="7"/>
    </row>
    <row r="672">
      <c r="C672" s="7"/>
    </row>
    <row r="673">
      <c r="C673" s="7"/>
    </row>
    <row r="674">
      <c r="C674" s="7"/>
    </row>
    <row r="675">
      <c r="C675" s="7"/>
    </row>
    <row r="676">
      <c r="C676" s="7"/>
    </row>
    <row r="677">
      <c r="C677" s="7"/>
    </row>
    <row r="678">
      <c r="C678" s="7"/>
    </row>
    <row r="679">
      <c r="C679" s="7"/>
    </row>
    <row r="680">
      <c r="C680" s="7"/>
    </row>
    <row r="681">
      <c r="C681" s="7"/>
    </row>
    <row r="682">
      <c r="C682" s="7"/>
    </row>
    <row r="683">
      <c r="C683" s="7"/>
    </row>
    <row r="684">
      <c r="C684" s="7"/>
    </row>
    <row r="685">
      <c r="C685" s="7"/>
    </row>
    <row r="686">
      <c r="C686" s="7"/>
    </row>
    <row r="687">
      <c r="C687" s="7"/>
    </row>
    <row r="688">
      <c r="C688" s="7"/>
    </row>
    <row r="689">
      <c r="C689" s="7"/>
    </row>
    <row r="690">
      <c r="C690" s="7"/>
    </row>
    <row r="691">
      <c r="C691" s="7"/>
    </row>
    <row r="692">
      <c r="C692" s="7"/>
    </row>
    <row r="693">
      <c r="C693" s="7"/>
    </row>
    <row r="694">
      <c r="C694" s="7"/>
    </row>
    <row r="695">
      <c r="C695" s="7"/>
    </row>
    <row r="696">
      <c r="C696" s="7"/>
    </row>
    <row r="697">
      <c r="C697" s="7"/>
    </row>
    <row r="698">
      <c r="C698" s="7"/>
    </row>
    <row r="699">
      <c r="C699" s="7"/>
    </row>
    <row r="700">
      <c r="C700" s="7"/>
    </row>
    <row r="701">
      <c r="C701" s="7"/>
    </row>
    <row r="702">
      <c r="C702" s="7"/>
    </row>
    <row r="703">
      <c r="C703" s="7"/>
    </row>
    <row r="704">
      <c r="C704" s="7"/>
    </row>
    <row r="705">
      <c r="C705" s="7"/>
    </row>
    <row r="706">
      <c r="C706" s="7"/>
    </row>
    <row r="707">
      <c r="C707" s="7"/>
    </row>
    <row r="708">
      <c r="C708" s="7"/>
    </row>
    <row r="709">
      <c r="C709" s="7"/>
    </row>
    <row r="710">
      <c r="C710" s="7"/>
    </row>
    <row r="711">
      <c r="C711" s="7"/>
    </row>
    <row r="712">
      <c r="C712" s="7"/>
    </row>
    <row r="713">
      <c r="C713" s="7"/>
    </row>
    <row r="714">
      <c r="C714" s="7"/>
    </row>
    <row r="715">
      <c r="C715" s="7"/>
    </row>
    <row r="716">
      <c r="C716" s="7"/>
    </row>
    <row r="717">
      <c r="C717" s="7"/>
    </row>
    <row r="718">
      <c r="C718" s="7"/>
    </row>
    <row r="719">
      <c r="C719" s="7"/>
    </row>
    <row r="720">
      <c r="C720" s="7"/>
    </row>
    <row r="721">
      <c r="C721" s="7"/>
    </row>
    <row r="722">
      <c r="C722" s="7"/>
    </row>
    <row r="723">
      <c r="C723" s="7"/>
    </row>
    <row r="724">
      <c r="C724" s="7"/>
    </row>
    <row r="725">
      <c r="C725" s="7"/>
    </row>
    <row r="726">
      <c r="C726" s="7"/>
    </row>
    <row r="727">
      <c r="C727" s="7"/>
    </row>
    <row r="728">
      <c r="C728" s="7"/>
    </row>
    <row r="729">
      <c r="C729" s="7"/>
    </row>
    <row r="730">
      <c r="C730" s="7"/>
    </row>
    <row r="731">
      <c r="C731" s="7"/>
    </row>
    <row r="732">
      <c r="C732" s="7"/>
    </row>
    <row r="733">
      <c r="C733" s="7"/>
    </row>
    <row r="734">
      <c r="C734" s="7"/>
    </row>
    <row r="735">
      <c r="C735" s="7"/>
    </row>
    <row r="736">
      <c r="C736" s="7"/>
    </row>
    <row r="737">
      <c r="C737" s="7"/>
    </row>
    <row r="738">
      <c r="C738" s="7"/>
    </row>
    <row r="739">
      <c r="C739" s="7"/>
    </row>
    <row r="740">
      <c r="C740" s="7"/>
    </row>
    <row r="741">
      <c r="C741" s="7"/>
    </row>
    <row r="742">
      <c r="C742" s="7"/>
    </row>
    <row r="743">
      <c r="C743" s="7"/>
    </row>
    <row r="744">
      <c r="C744" s="7"/>
    </row>
    <row r="745">
      <c r="C745" s="7"/>
    </row>
    <row r="746">
      <c r="C746" s="7"/>
    </row>
    <row r="747">
      <c r="C747" s="7"/>
    </row>
    <row r="748">
      <c r="C748" s="7"/>
    </row>
    <row r="749">
      <c r="C749" s="7"/>
    </row>
    <row r="750">
      <c r="C750" s="7"/>
    </row>
    <row r="751">
      <c r="C751" s="7"/>
    </row>
    <row r="752">
      <c r="C752" s="7"/>
    </row>
    <row r="753">
      <c r="C753" s="7"/>
    </row>
    <row r="754">
      <c r="C754" s="7"/>
    </row>
    <row r="755">
      <c r="C755" s="7"/>
    </row>
    <row r="756">
      <c r="C756" s="7"/>
    </row>
    <row r="757">
      <c r="C757" s="7"/>
    </row>
    <row r="758">
      <c r="C758" s="7"/>
    </row>
    <row r="759">
      <c r="C759" s="7"/>
    </row>
    <row r="760">
      <c r="C760" s="7"/>
    </row>
    <row r="761">
      <c r="C761" s="7"/>
    </row>
    <row r="762">
      <c r="C762" s="7"/>
    </row>
    <row r="763">
      <c r="C763" s="7"/>
    </row>
    <row r="764">
      <c r="C764" s="7"/>
    </row>
    <row r="765">
      <c r="C765" s="7"/>
    </row>
    <row r="766">
      <c r="C766" s="7"/>
    </row>
    <row r="767">
      <c r="C767" s="7"/>
    </row>
    <row r="768">
      <c r="C768" s="7"/>
    </row>
    <row r="769">
      <c r="C769" s="7"/>
    </row>
    <row r="770">
      <c r="C770" s="7"/>
    </row>
    <row r="771">
      <c r="C771" s="7"/>
    </row>
    <row r="772">
      <c r="C772" s="7"/>
    </row>
    <row r="773">
      <c r="C773" s="7"/>
    </row>
    <row r="774">
      <c r="C774" s="7"/>
    </row>
    <row r="775">
      <c r="C775" s="7"/>
    </row>
    <row r="776">
      <c r="C776" s="7"/>
    </row>
    <row r="777">
      <c r="C777" s="7"/>
    </row>
    <row r="778">
      <c r="C778" s="7"/>
    </row>
    <row r="779">
      <c r="C779" s="7"/>
    </row>
    <row r="780">
      <c r="C780" s="7"/>
    </row>
    <row r="781">
      <c r="C781" s="7"/>
    </row>
    <row r="782">
      <c r="C782" s="7"/>
    </row>
    <row r="783">
      <c r="C783" s="7"/>
    </row>
    <row r="784">
      <c r="C784" s="7"/>
    </row>
    <row r="785">
      <c r="C785" s="7"/>
    </row>
    <row r="786">
      <c r="C786" s="7"/>
    </row>
    <row r="787">
      <c r="C787" s="7"/>
    </row>
    <row r="788">
      <c r="C788" s="7"/>
    </row>
    <row r="789">
      <c r="C789" s="7"/>
    </row>
    <row r="790">
      <c r="C790" s="7"/>
    </row>
    <row r="791">
      <c r="C791" s="7"/>
    </row>
    <row r="792">
      <c r="C792" s="7"/>
    </row>
    <row r="793">
      <c r="C793" s="7"/>
    </row>
    <row r="794">
      <c r="C794" s="7"/>
    </row>
    <row r="795">
      <c r="C795" s="7"/>
    </row>
    <row r="796">
      <c r="C796" s="7"/>
    </row>
    <row r="797">
      <c r="C797" s="7"/>
    </row>
    <row r="798">
      <c r="C798" s="7"/>
    </row>
    <row r="799">
      <c r="C799" s="7"/>
    </row>
    <row r="800">
      <c r="C800" s="7"/>
    </row>
    <row r="801">
      <c r="C801" s="7"/>
    </row>
    <row r="802">
      <c r="C802" s="7"/>
    </row>
    <row r="803">
      <c r="C803" s="7"/>
    </row>
    <row r="804">
      <c r="C804" s="7"/>
    </row>
    <row r="805">
      <c r="C805" s="7"/>
    </row>
    <row r="806">
      <c r="C806" s="7"/>
    </row>
    <row r="807">
      <c r="C807" s="7"/>
    </row>
    <row r="808">
      <c r="C808" s="7"/>
    </row>
    <row r="809">
      <c r="C809" s="7"/>
    </row>
    <row r="810">
      <c r="C810" s="7"/>
    </row>
    <row r="811">
      <c r="C811" s="7"/>
    </row>
    <row r="812">
      <c r="C812" s="7"/>
    </row>
    <row r="813">
      <c r="C813" s="7"/>
    </row>
    <row r="814">
      <c r="C814" s="7"/>
    </row>
    <row r="815">
      <c r="C815" s="7"/>
    </row>
    <row r="816">
      <c r="C816" s="7"/>
    </row>
    <row r="817">
      <c r="C817" s="7"/>
    </row>
    <row r="818">
      <c r="C818" s="7"/>
    </row>
    <row r="819">
      <c r="C819" s="7"/>
    </row>
    <row r="820">
      <c r="C820" s="7"/>
    </row>
    <row r="821">
      <c r="C821" s="7"/>
    </row>
    <row r="822">
      <c r="C822" s="7"/>
    </row>
    <row r="823">
      <c r="C823" s="7"/>
    </row>
    <row r="824">
      <c r="C824" s="7"/>
    </row>
    <row r="825">
      <c r="C825" s="7"/>
    </row>
    <row r="826">
      <c r="C826" s="7"/>
    </row>
    <row r="827">
      <c r="C827" s="7"/>
    </row>
    <row r="828">
      <c r="C828" s="7"/>
    </row>
    <row r="829">
      <c r="C829" s="7"/>
    </row>
    <row r="830">
      <c r="C830" s="7"/>
    </row>
    <row r="831">
      <c r="C831" s="7"/>
    </row>
    <row r="832">
      <c r="C832" s="7"/>
    </row>
    <row r="833">
      <c r="C833" s="7"/>
    </row>
    <row r="834">
      <c r="C834" s="7"/>
    </row>
    <row r="835">
      <c r="C835" s="7"/>
    </row>
    <row r="836">
      <c r="C836" s="7"/>
    </row>
    <row r="837">
      <c r="C837" s="7"/>
    </row>
    <row r="838">
      <c r="C838" s="7"/>
    </row>
    <row r="839">
      <c r="C839" s="7"/>
    </row>
    <row r="840">
      <c r="C840" s="7"/>
    </row>
    <row r="841">
      <c r="C841" s="7"/>
    </row>
    <row r="842">
      <c r="C842" s="7"/>
    </row>
    <row r="843">
      <c r="C843" s="7"/>
    </row>
    <row r="844">
      <c r="C844" s="7"/>
    </row>
    <row r="845">
      <c r="C845" s="7"/>
    </row>
    <row r="846">
      <c r="C846" s="7"/>
    </row>
    <row r="847">
      <c r="C847" s="7"/>
    </row>
    <row r="848">
      <c r="C848" s="7"/>
    </row>
    <row r="849">
      <c r="C849" s="7"/>
    </row>
    <row r="850">
      <c r="C850" s="7"/>
    </row>
    <row r="851">
      <c r="C851" s="7"/>
    </row>
    <row r="852">
      <c r="C852" s="7"/>
    </row>
    <row r="853">
      <c r="C853" s="7"/>
    </row>
    <row r="854">
      <c r="C854" s="7"/>
    </row>
    <row r="855">
      <c r="C855" s="7"/>
    </row>
    <row r="856">
      <c r="C856" s="7"/>
    </row>
    <row r="857">
      <c r="C857" s="7"/>
    </row>
    <row r="858">
      <c r="C858" s="7"/>
    </row>
    <row r="859">
      <c r="C859" s="7"/>
    </row>
    <row r="860">
      <c r="C860" s="7"/>
    </row>
    <row r="861">
      <c r="C861" s="7"/>
    </row>
    <row r="862">
      <c r="C862" s="7"/>
    </row>
    <row r="863">
      <c r="C863" s="7"/>
    </row>
    <row r="864">
      <c r="C864" s="7"/>
    </row>
    <row r="865">
      <c r="C865" s="7"/>
    </row>
    <row r="866">
      <c r="C866" s="7"/>
    </row>
    <row r="867">
      <c r="C867" s="7"/>
    </row>
    <row r="868">
      <c r="C868" s="7"/>
    </row>
    <row r="869">
      <c r="C869" s="7"/>
    </row>
    <row r="870">
      <c r="C870" s="7"/>
    </row>
    <row r="871">
      <c r="C871" s="7"/>
    </row>
    <row r="872">
      <c r="C872" s="7"/>
    </row>
    <row r="873">
      <c r="C873" s="7"/>
    </row>
    <row r="874">
      <c r="C874" s="7"/>
    </row>
    <row r="875">
      <c r="C875" s="7"/>
    </row>
    <row r="876">
      <c r="C876" s="7"/>
    </row>
    <row r="877">
      <c r="C877" s="7"/>
    </row>
    <row r="878">
      <c r="C878" s="7"/>
    </row>
    <row r="879">
      <c r="C879" s="7"/>
    </row>
    <row r="880">
      <c r="C880" s="7"/>
    </row>
    <row r="881">
      <c r="C881" s="7"/>
    </row>
    <row r="882">
      <c r="C882" s="7"/>
    </row>
    <row r="883">
      <c r="C883" s="7"/>
    </row>
    <row r="884">
      <c r="C884" s="7"/>
    </row>
    <row r="885">
      <c r="C885" s="7"/>
    </row>
    <row r="886">
      <c r="C886" s="7"/>
    </row>
    <row r="887">
      <c r="C887" s="7"/>
    </row>
    <row r="888">
      <c r="C888" s="7"/>
    </row>
    <row r="889">
      <c r="C889" s="7"/>
    </row>
    <row r="890">
      <c r="C890" s="7"/>
    </row>
    <row r="891">
      <c r="C891" s="7"/>
    </row>
    <row r="892">
      <c r="C892" s="7"/>
    </row>
    <row r="893">
      <c r="C893" s="7"/>
    </row>
    <row r="894">
      <c r="C894" s="7"/>
    </row>
    <row r="895">
      <c r="C895" s="7"/>
    </row>
    <row r="896">
      <c r="C896" s="7"/>
    </row>
    <row r="897">
      <c r="C897" s="7"/>
    </row>
    <row r="898">
      <c r="C898" s="7"/>
    </row>
    <row r="899">
      <c r="C899" s="7"/>
    </row>
    <row r="900">
      <c r="C900" s="7"/>
    </row>
    <row r="901">
      <c r="C901" s="7"/>
    </row>
    <row r="902">
      <c r="C902" s="7"/>
    </row>
    <row r="903">
      <c r="C903" s="7"/>
    </row>
    <row r="904">
      <c r="C904" s="7"/>
    </row>
    <row r="905">
      <c r="C905" s="7"/>
    </row>
    <row r="906">
      <c r="C906" s="7"/>
    </row>
    <row r="907">
      <c r="C907" s="7"/>
    </row>
    <row r="908">
      <c r="C908" s="7"/>
    </row>
    <row r="909">
      <c r="C909" s="7"/>
    </row>
    <row r="910">
      <c r="C910" s="7"/>
    </row>
    <row r="911">
      <c r="C911" s="7"/>
    </row>
    <row r="912">
      <c r="C912" s="7"/>
    </row>
    <row r="913">
      <c r="C913" s="7"/>
    </row>
    <row r="914">
      <c r="C914" s="7"/>
    </row>
    <row r="915">
      <c r="C915" s="7"/>
    </row>
    <row r="916">
      <c r="C916" s="7"/>
    </row>
    <row r="917">
      <c r="C917" s="7"/>
    </row>
    <row r="918">
      <c r="C918" s="7"/>
    </row>
    <row r="919">
      <c r="C919" s="7"/>
    </row>
    <row r="920">
      <c r="C920" s="7"/>
    </row>
    <row r="921">
      <c r="C921" s="7"/>
    </row>
    <row r="922">
      <c r="C922" s="7"/>
    </row>
    <row r="923">
      <c r="C923" s="7"/>
    </row>
    <row r="924">
      <c r="C924" s="7"/>
    </row>
    <row r="925">
      <c r="C925" s="7"/>
    </row>
    <row r="926">
      <c r="C926" s="7"/>
    </row>
    <row r="927">
      <c r="C927" s="7"/>
    </row>
    <row r="928">
      <c r="C928" s="7"/>
    </row>
    <row r="929">
      <c r="C929" s="7"/>
    </row>
    <row r="930">
      <c r="C930" s="7"/>
    </row>
    <row r="931">
      <c r="C931" s="7"/>
    </row>
    <row r="932">
      <c r="C932" s="7"/>
    </row>
    <row r="933">
      <c r="C933" s="7"/>
    </row>
    <row r="934">
      <c r="C934" s="7"/>
    </row>
    <row r="935">
      <c r="C935" s="7"/>
    </row>
    <row r="936">
      <c r="C936" s="7"/>
    </row>
    <row r="937">
      <c r="C937" s="7"/>
    </row>
    <row r="938">
      <c r="C938" s="7"/>
    </row>
    <row r="939">
      <c r="C939" s="7"/>
    </row>
    <row r="940">
      <c r="C940" s="7"/>
    </row>
    <row r="941">
      <c r="C941" s="7"/>
    </row>
    <row r="942">
      <c r="C942" s="7"/>
    </row>
    <row r="943">
      <c r="C943" s="7"/>
    </row>
    <row r="944">
      <c r="C944" s="7"/>
    </row>
    <row r="945">
      <c r="C945" s="7"/>
    </row>
    <row r="946">
      <c r="C946" s="7"/>
    </row>
    <row r="947">
      <c r="C947" s="7"/>
    </row>
    <row r="948">
      <c r="C948" s="7"/>
    </row>
    <row r="949">
      <c r="C949" s="7"/>
    </row>
    <row r="950">
      <c r="C950" s="7"/>
    </row>
    <row r="951">
      <c r="C951" s="7"/>
    </row>
    <row r="952">
      <c r="C952" s="7"/>
    </row>
    <row r="953">
      <c r="C953" s="7"/>
    </row>
    <row r="954">
      <c r="C954" s="7"/>
    </row>
    <row r="955">
      <c r="C955" s="7"/>
    </row>
    <row r="956">
      <c r="C956" s="7"/>
    </row>
    <row r="957">
      <c r="C957" s="7"/>
    </row>
    <row r="958">
      <c r="C958" s="7"/>
    </row>
    <row r="959">
      <c r="C959" s="7"/>
    </row>
    <row r="960">
      <c r="C960" s="7"/>
    </row>
    <row r="961">
      <c r="C961" s="7"/>
    </row>
    <row r="962">
      <c r="C962" s="7"/>
    </row>
    <row r="963">
      <c r="C963" s="7"/>
    </row>
    <row r="964">
      <c r="C964" s="7"/>
    </row>
    <row r="965">
      <c r="C965" s="7"/>
    </row>
    <row r="966">
      <c r="C966" s="7"/>
    </row>
    <row r="967">
      <c r="C967" s="7"/>
    </row>
    <row r="968">
      <c r="C968" s="7"/>
    </row>
    <row r="969">
      <c r="C969" s="7"/>
    </row>
    <row r="970">
      <c r="C970" s="7"/>
    </row>
    <row r="971">
      <c r="C971" s="7"/>
    </row>
    <row r="972">
      <c r="C972" s="7"/>
    </row>
    <row r="973">
      <c r="C973" s="7"/>
    </row>
    <row r="974">
      <c r="C974" s="7"/>
    </row>
    <row r="975">
      <c r="C975" s="7"/>
    </row>
    <row r="976">
      <c r="C976" s="7"/>
    </row>
    <row r="977">
      <c r="C977" s="7"/>
    </row>
    <row r="978">
      <c r="C978" s="7"/>
    </row>
    <row r="979">
      <c r="C979" s="7"/>
    </row>
    <row r="980">
      <c r="C980" s="7"/>
    </row>
    <row r="981">
      <c r="C981" s="7"/>
    </row>
    <row r="982">
      <c r="C982" s="7"/>
    </row>
    <row r="983">
      <c r="C983" s="7"/>
    </row>
    <row r="984">
      <c r="C984" s="7"/>
    </row>
    <row r="985">
      <c r="C985" s="7"/>
    </row>
    <row r="986">
      <c r="C986" s="7"/>
    </row>
    <row r="987">
      <c r="C987" s="7"/>
    </row>
    <row r="988">
      <c r="C988" s="7"/>
    </row>
    <row r="989">
      <c r="C989" s="7"/>
    </row>
    <row r="990">
      <c r="C990" s="7"/>
    </row>
    <row r="991">
      <c r="C991" s="7"/>
    </row>
    <row r="992">
      <c r="C992" s="7"/>
    </row>
    <row r="993">
      <c r="C993" s="7"/>
    </row>
    <row r="994">
      <c r="C994" s="7"/>
    </row>
    <row r="995">
      <c r="C995" s="7"/>
    </row>
    <row r="996">
      <c r="C996" s="7"/>
    </row>
    <row r="997">
      <c r="C997" s="7"/>
    </row>
    <row r="998">
      <c r="C998" s="7"/>
    </row>
    <row r="999">
      <c r="C999" s="7"/>
    </row>
    <row r="1000">
      <c r="C1000" s="7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tr">
        <f>IFERROR(__xludf.DUMMYFUNCTION("GOOGLEFINANCE(""NASDAQ:NFLX"" ,""PRICE"",DATE(2016,1,1),DATE(2016,12,31),""DAILY"")
"),"Date")</f>
        <v>Date</v>
      </c>
      <c r="B1" s="6" t="str">
        <f>IFERROR(__xludf.DUMMYFUNCTION("""COMPUTED_VALUE"""),"Close")</f>
        <v>Close</v>
      </c>
      <c r="C1" s="2" t="s">
        <v>11</v>
      </c>
    </row>
    <row r="2">
      <c r="A2" s="9">
        <f>IFERROR(__xludf.DUMMYFUNCTION("""COMPUTED_VALUE"""),42373.66666666667)</f>
        <v>42373.66667</v>
      </c>
      <c r="B2" s="6">
        <f>IFERROR(__xludf.DUMMYFUNCTION("""COMPUTED_VALUE"""),109.96)</f>
        <v>109.96</v>
      </c>
    </row>
    <row r="3">
      <c r="A3" s="9">
        <f>IFERROR(__xludf.DUMMYFUNCTION("""COMPUTED_VALUE"""),42374.66666666667)</f>
        <v>42374.66667</v>
      </c>
      <c r="B3" s="6">
        <f>IFERROR(__xludf.DUMMYFUNCTION("""COMPUTED_VALUE"""),107.66)</f>
        <v>107.66</v>
      </c>
      <c r="C3" s="7">
        <f t="shared" ref="C3:C253" si="1">(B3-B2)/100</f>
        <v>-0.023</v>
      </c>
    </row>
    <row r="4">
      <c r="A4" s="9">
        <f>IFERROR(__xludf.DUMMYFUNCTION("""COMPUTED_VALUE"""),42375.66666666667)</f>
        <v>42375.66667</v>
      </c>
      <c r="B4" s="6">
        <f>IFERROR(__xludf.DUMMYFUNCTION("""COMPUTED_VALUE"""),117.68)</f>
        <v>117.68</v>
      </c>
      <c r="C4" s="7">
        <f t="shared" si="1"/>
        <v>0.1002</v>
      </c>
    </row>
    <row r="5">
      <c r="A5" s="9">
        <f>IFERROR(__xludf.DUMMYFUNCTION("""COMPUTED_VALUE"""),42376.66666666667)</f>
        <v>42376.66667</v>
      </c>
      <c r="B5" s="6">
        <f>IFERROR(__xludf.DUMMYFUNCTION("""COMPUTED_VALUE"""),114.56)</f>
        <v>114.56</v>
      </c>
      <c r="C5" s="7">
        <f t="shared" si="1"/>
        <v>-0.0312</v>
      </c>
    </row>
    <row r="6">
      <c r="A6" s="9">
        <f>IFERROR(__xludf.DUMMYFUNCTION("""COMPUTED_VALUE"""),42377.66666666667)</f>
        <v>42377.66667</v>
      </c>
      <c r="B6" s="6">
        <f>IFERROR(__xludf.DUMMYFUNCTION("""COMPUTED_VALUE"""),111.39)</f>
        <v>111.39</v>
      </c>
      <c r="C6" s="7">
        <f t="shared" si="1"/>
        <v>-0.0317</v>
      </c>
    </row>
    <row r="7">
      <c r="A7" s="9">
        <f>IFERROR(__xludf.DUMMYFUNCTION("""COMPUTED_VALUE"""),42380.66666666667)</f>
        <v>42380.66667</v>
      </c>
      <c r="B7" s="6">
        <f>IFERROR(__xludf.DUMMYFUNCTION("""COMPUTED_VALUE"""),114.97)</f>
        <v>114.97</v>
      </c>
      <c r="C7" s="7">
        <f t="shared" si="1"/>
        <v>0.0358</v>
      </c>
    </row>
    <row r="8">
      <c r="A8" s="9">
        <f>IFERROR(__xludf.DUMMYFUNCTION("""COMPUTED_VALUE"""),42381.66666666667)</f>
        <v>42381.66667</v>
      </c>
      <c r="B8" s="6">
        <f>IFERROR(__xludf.DUMMYFUNCTION("""COMPUTED_VALUE"""),116.58)</f>
        <v>116.58</v>
      </c>
      <c r="C8" s="7">
        <f t="shared" si="1"/>
        <v>0.0161</v>
      </c>
    </row>
    <row r="9">
      <c r="A9" s="9">
        <f>IFERROR(__xludf.DUMMYFUNCTION("""COMPUTED_VALUE"""),42382.66666666667)</f>
        <v>42382.66667</v>
      </c>
      <c r="B9" s="6">
        <f>IFERROR(__xludf.DUMMYFUNCTION("""COMPUTED_VALUE"""),106.56)</f>
        <v>106.56</v>
      </c>
      <c r="C9" s="7">
        <f t="shared" si="1"/>
        <v>-0.1002</v>
      </c>
    </row>
    <row r="10">
      <c r="A10" s="9">
        <f>IFERROR(__xludf.DUMMYFUNCTION("""COMPUTED_VALUE"""),42383.66666666667)</f>
        <v>42383.66667</v>
      </c>
      <c r="B10" s="6">
        <f>IFERROR(__xludf.DUMMYFUNCTION("""COMPUTED_VALUE"""),107.06)</f>
        <v>107.06</v>
      </c>
      <c r="C10" s="7">
        <f t="shared" si="1"/>
        <v>0.005</v>
      </c>
    </row>
    <row r="11">
      <c r="A11" s="9">
        <f>IFERROR(__xludf.DUMMYFUNCTION("""COMPUTED_VALUE"""),42384.66666666667)</f>
        <v>42384.66667</v>
      </c>
      <c r="B11" s="6">
        <f>IFERROR(__xludf.DUMMYFUNCTION("""COMPUTED_VALUE"""),104.04)</f>
        <v>104.04</v>
      </c>
      <c r="C11" s="7">
        <f t="shared" si="1"/>
        <v>-0.0302</v>
      </c>
    </row>
    <row r="12">
      <c r="A12" s="9">
        <f>IFERROR(__xludf.DUMMYFUNCTION("""COMPUTED_VALUE"""),42388.66666666667)</f>
        <v>42388.66667</v>
      </c>
      <c r="B12" s="6">
        <f>IFERROR(__xludf.DUMMYFUNCTION("""COMPUTED_VALUE"""),107.89)</f>
        <v>107.89</v>
      </c>
      <c r="C12" s="7">
        <f t="shared" si="1"/>
        <v>0.0385</v>
      </c>
    </row>
    <row r="13">
      <c r="A13" s="9">
        <f>IFERROR(__xludf.DUMMYFUNCTION("""COMPUTED_VALUE"""),42389.66666666667)</f>
        <v>42389.66667</v>
      </c>
      <c r="B13" s="6">
        <f>IFERROR(__xludf.DUMMYFUNCTION("""COMPUTED_VALUE"""),107.74)</f>
        <v>107.74</v>
      </c>
      <c r="C13" s="7">
        <f t="shared" si="1"/>
        <v>-0.0015</v>
      </c>
    </row>
    <row r="14">
      <c r="A14" s="9">
        <f>IFERROR(__xludf.DUMMYFUNCTION("""COMPUTED_VALUE"""),42390.66666666667)</f>
        <v>42390.66667</v>
      </c>
      <c r="B14" s="6">
        <f>IFERROR(__xludf.DUMMYFUNCTION("""COMPUTED_VALUE"""),102.35)</f>
        <v>102.35</v>
      </c>
      <c r="C14" s="7">
        <f t="shared" si="1"/>
        <v>-0.0539</v>
      </c>
    </row>
    <row r="15">
      <c r="A15" s="9">
        <f>IFERROR(__xludf.DUMMYFUNCTION("""COMPUTED_VALUE"""),42391.66666666667)</f>
        <v>42391.66667</v>
      </c>
      <c r="B15" s="6">
        <f>IFERROR(__xludf.DUMMYFUNCTION("""COMPUTED_VALUE"""),100.72)</f>
        <v>100.72</v>
      </c>
      <c r="C15" s="7">
        <f t="shared" si="1"/>
        <v>-0.0163</v>
      </c>
    </row>
    <row r="16">
      <c r="A16" s="9">
        <f>IFERROR(__xludf.DUMMYFUNCTION("""COMPUTED_VALUE"""),42394.66666666667)</f>
        <v>42394.66667</v>
      </c>
      <c r="B16" s="6">
        <f>IFERROR(__xludf.DUMMYFUNCTION("""COMPUTED_VALUE"""),99.12)</f>
        <v>99.12</v>
      </c>
      <c r="C16" s="7">
        <f t="shared" si="1"/>
        <v>-0.016</v>
      </c>
    </row>
    <row r="17">
      <c r="A17" s="9">
        <f>IFERROR(__xludf.DUMMYFUNCTION("""COMPUTED_VALUE"""),42395.66666666667)</f>
        <v>42395.66667</v>
      </c>
      <c r="B17" s="6">
        <f>IFERROR(__xludf.DUMMYFUNCTION("""COMPUTED_VALUE"""),97.83)</f>
        <v>97.83</v>
      </c>
      <c r="C17" s="7">
        <f t="shared" si="1"/>
        <v>-0.0129</v>
      </c>
    </row>
    <row r="18">
      <c r="A18" s="9">
        <f>IFERROR(__xludf.DUMMYFUNCTION("""COMPUTED_VALUE"""),42396.66666666667)</f>
        <v>42396.66667</v>
      </c>
      <c r="B18" s="6">
        <f>IFERROR(__xludf.DUMMYFUNCTION("""COMPUTED_VALUE"""),91.15)</f>
        <v>91.15</v>
      </c>
      <c r="C18" s="7">
        <f t="shared" si="1"/>
        <v>-0.0668</v>
      </c>
    </row>
    <row r="19">
      <c r="A19" s="9">
        <f>IFERROR(__xludf.DUMMYFUNCTION("""COMPUTED_VALUE"""),42397.66666666667)</f>
        <v>42397.66667</v>
      </c>
      <c r="B19" s="6">
        <f>IFERROR(__xludf.DUMMYFUNCTION("""COMPUTED_VALUE"""),94.41)</f>
        <v>94.41</v>
      </c>
      <c r="C19" s="7">
        <f t="shared" si="1"/>
        <v>0.0326</v>
      </c>
    </row>
    <row r="20">
      <c r="A20" s="9">
        <f>IFERROR(__xludf.DUMMYFUNCTION("""COMPUTED_VALUE"""),42398.66666666667)</f>
        <v>42398.66667</v>
      </c>
      <c r="B20" s="6">
        <f>IFERROR(__xludf.DUMMYFUNCTION("""COMPUTED_VALUE"""),91.84)</f>
        <v>91.84</v>
      </c>
      <c r="C20" s="7">
        <f t="shared" si="1"/>
        <v>-0.0257</v>
      </c>
    </row>
    <row r="21">
      <c r="A21" s="9">
        <f>IFERROR(__xludf.DUMMYFUNCTION("""COMPUTED_VALUE"""),42401.66666666667)</f>
        <v>42401.66667</v>
      </c>
      <c r="B21" s="6">
        <f>IFERROR(__xludf.DUMMYFUNCTION("""COMPUTED_VALUE"""),94.09)</f>
        <v>94.09</v>
      </c>
      <c r="C21" s="7">
        <f t="shared" si="1"/>
        <v>0.0225</v>
      </c>
    </row>
    <row r="22">
      <c r="A22" s="9">
        <f>IFERROR(__xludf.DUMMYFUNCTION("""COMPUTED_VALUE"""),42402.66666666667)</f>
        <v>42402.66667</v>
      </c>
      <c r="B22" s="6">
        <f>IFERROR(__xludf.DUMMYFUNCTION("""COMPUTED_VALUE"""),91.49)</f>
        <v>91.49</v>
      </c>
      <c r="C22" s="7">
        <f t="shared" si="1"/>
        <v>-0.026</v>
      </c>
    </row>
    <row r="23">
      <c r="A23" s="9">
        <f>IFERROR(__xludf.DUMMYFUNCTION("""COMPUTED_VALUE"""),42403.66666666667)</f>
        <v>42403.66667</v>
      </c>
      <c r="B23" s="6">
        <f>IFERROR(__xludf.DUMMYFUNCTION("""COMPUTED_VALUE"""),90.74)</f>
        <v>90.74</v>
      </c>
      <c r="C23" s="7">
        <f t="shared" si="1"/>
        <v>-0.0075</v>
      </c>
    </row>
    <row r="24">
      <c r="A24" s="9">
        <f>IFERROR(__xludf.DUMMYFUNCTION("""COMPUTED_VALUE"""),42404.66666666667)</f>
        <v>42404.66667</v>
      </c>
      <c r="B24" s="6">
        <f>IFERROR(__xludf.DUMMYFUNCTION("""COMPUTED_VALUE"""),89.71)</f>
        <v>89.71</v>
      </c>
      <c r="C24" s="7">
        <f t="shared" si="1"/>
        <v>-0.0103</v>
      </c>
    </row>
    <row r="25">
      <c r="A25" s="9">
        <f>IFERROR(__xludf.DUMMYFUNCTION("""COMPUTED_VALUE"""),42405.66666666667)</f>
        <v>42405.66667</v>
      </c>
      <c r="B25" s="6">
        <f>IFERROR(__xludf.DUMMYFUNCTION("""COMPUTED_VALUE"""),82.79)</f>
        <v>82.79</v>
      </c>
      <c r="C25" s="7">
        <f t="shared" si="1"/>
        <v>-0.0692</v>
      </c>
    </row>
    <row r="26">
      <c r="A26" s="9">
        <f>IFERROR(__xludf.DUMMYFUNCTION("""COMPUTED_VALUE"""),42408.66666666667)</f>
        <v>42408.66667</v>
      </c>
      <c r="B26" s="6">
        <f>IFERROR(__xludf.DUMMYFUNCTION("""COMPUTED_VALUE"""),83.32)</f>
        <v>83.32</v>
      </c>
      <c r="C26" s="7">
        <f t="shared" si="1"/>
        <v>0.0053</v>
      </c>
    </row>
    <row r="27">
      <c r="A27" s="9">
        <f>IFERROR(__xludf.DUMMYFUNCTION("""COMPUTED_VALUE"""),42409.66666666667)</f>
        <v>42409.66667</v>
      </c>
      <c r="B27" s="6">
        <f>IFERROR(__xludf.DUMMYFUNCTION("""COMPUTED_VALUE"""),86.13)</f>
        <v>86.13</v>
      </c>
      <c r="C27" s="7">
        <f t="shared" si="1"/>
        <v>0.0281</v>
      </c>
    </row>
    <row r="28">
      <c r="A28" s="9">
        <f>IFERROR(__xludf.DUMMYFUNCTION("""COMPUTED_VALUE"""),42410.66666666667)</f>
        <v>42410.66667</v>
      </c>
      <c r="B28" s="6">
        <f>IFERROR(__xludf.DUMMYFUNCTION("""COMPUTED_VALUE"""),88.45)</f>
        <v>88.45</v>
      </c>
      <c r="C28" s="7">
        <f t="shared" si="1"/>
        <v>0.0232</v>
      </c>
    </row>
    <row r="29">
      <c r="A29" s="9">
        <f>IFERROR(__xludf.DUMMYFUNCTION("""COMPUTED_VALUE"""),42411.66666666667)</f>
        <v>42411.66667</v>
      </c>
      <c r="B29" s="6">
        <f>IFERROR(__xludf.DUMMYFUNCTION("""COMPUTED_VALUE"""),86.35)</f>
        <v>86.35</v>
      </c>
      <c r="C29" s="7">
        <f t="shared" si="1"/>
        <v>-0.021</v>
      </c>
    </row>
    <row r="30">
      <c r="A30" s="9">
        <f>IFERROR(__xludf.DUMMYFUNCTION("""COMPUTED_VALUE"""),42412.66666666667)</f>
        <v>42412.66667</v>
      </c>
      <c r="B30" s="6">
        <f>IFERROR(__xludf.DUMMYFUNCTION("""COMPUTED_VALUE"""),87.4)</f>
        <v>87.4</v>
      </c>
      <c r="C30" s="7">
        <f t="shared" si="1"/>
        <v>0.0105</v>
      </c>
    </row>
    <row r="31">
      <c r="A31" s="9">
        <f>IFERROR(__xludf.DUMMYFUNCTION("""COMPUTED_VALUE"""),42416.66666666667)</f>
        <v>42416.66667</v>
      </c>
      <c r="B31" s="6">
        <f>IFERROR(__xludf.DUMMYFUNCTION("""COMPUTED_VALUE"""),89.05)</f>
        <v>89.05</v>
      </c>
      <c r="C31" s="7">
        <f t="shared" si="1"/>
        <v>0.0165</v>
      </c>
    </row>
    <row r="32">
      <c r="A32" s="9">
        <f>IFERROR(__xludf.DUMMYFUNCTION("""COMPUTED_VALUE"""),42417.66666666667)</f>
        <v>42417.66667</v>
      </c>
      <c r="B32" s="6">
        <f>IFERROR(__xludf.DUMMYFUNCTION("""COMPUTED_VALUE"""),94.76)</f>
        <v>94.76</v>
      </c>
      <c r="C32" s="7">
        <f t="shared" si="1"/>
        <v>0.0571</v>
      </c>
    </row>
    <row r="33">
      <c r="A33" s="9">
        <f>IFERROR(__xludf.DUMMYFUNCTION("""COMPUTED_VALUE"""),42418.66666666667)</f>
        <v>42418.66667</v>
      </c>
      <c r="B33" s="6">
        <f>IFERROR(__xludf.DUMMYFUNCTION("""COMPUTED_VALUE"""),90.49)</f>
        <v>90.49</v>
      </c>
      <c r="C33" s="7">
        <f t="shared" si="1"/>
        <v>-0.0427</v>
      </c>
    </row>
    <row r="34">
      <c r="A34" s="9">
        <f>IFERROR(__xludf.DUMMYFUNCTION("""COMPUTED_VALUE"""),42419.66666666667)</f>
        <v>42419.66667</v>
      </c>
      <c r="B34" s="6">
        <f>IFERROR(__xludf.DUMMYFUNCTION("""COMPUTED_VALUE"""),89.23)</f>
        <v>89.23</v>
      </c>
      <c r="C34" s="7">
        <f t="shared" si="1"/>
        <v>-0.0126</v>
      </c>
    </row>
    <row r="35">
      <c r="A35" s="9">
        <f>IFERROR(__xludf.DUMMYFUNCTION("""COMPUTED_VALUE"""),42422.66666666667)</f>
        <v>42422.66667</v>
      </c>
      <c r="B35" s="6">
        <f>IFERROR(__xludf.DUMMYFUNCTION("""COMPUTED_VALUE"""),91.93)</f>
        <v>91.93</v>
      </c>
      <c r="C35" s="7">
        <f t="shared" si="1"/>
        <v>0.027</v>
      </c>
    </row>
    <row r="36">
      <c r="A36" s="9">
        <f>IFERROR(__xludf.DUMMYFUNCTION("""COMPUTED_VALUE"""),42423.66666666667)</f>
        <v>42423.66667</v>
      </c>
      <c r="B36" s="6">
        <f>IFERROR(__xludf.DUMMYFUNCTION("""COMPUTED_VALUE"""),89.12)</f>
        <v>89.12</v>
      </c>
      <c r="C36" s="7">
        <f t="shared" si="1"/>
        <v>-0.0281</v>
      </c>
    </row>
    <row r="37">
      <c r="A37" s="9">
        <f>IFERROR(__xludf.DUMMYFUNCTION("""COMPUTED_VALUE"""),42424.66666666667)</f>
        <v>42424.66667</v>
      </c>
      <c r="B37" s="6">
        <f>IFERROR(__xludf.DUMMYFUNCTION("""COMPUTED_VALUE"""),91.61)</f>
        <v>91.61</v>
      </c>
      <c r="C37" s="7">
        <f t="shared" si="1"/>
        <v>0.0249</v>
      </c>
    </row>
    <row r="38">
      <c r="A38" s="9">
        <f>IFERROR(__xludf.DUMMYFUNCTION("""COMPUTED_VALUE"""),42425.66666666667)</f>
        <v>42425.66667</v>
      </c>
      <c r="B38" s="6">
        <f>IFERROR(__xludf.DUMMYFUNCTION("""COMPUTED_VALUE"""),94.53)</f>
        <v>94.53</v>
      </c>
      <c r="C38" s="7">
        <f t="shared" si="1"/>
        <v>0.0292</v>
      </c>
    </row>
    <row r="39">
      <c r="A39" s="9">
        <f>IFERROR(__xludf.DUMMYFUNCTION("""COMPUTED_VALUE"""),42426.66666666667)</f>
        <v>42426.66667</v>
      </c>
      <c r="B39" s="6">
        <f>IFERROR(__xludf.DUMMYFUNCTION("""COMPUTED_VALUE"""),94.79)</f>
        <v>94.79</v>
      </c>
      <c r="C39" s="7">
        <f t="shared" si="1"/>
        <v>0.0026</v>
      </c>
    </row>
    <row r="40">
      <c r="A40" s="9">
        <f>IFERROR(__xludf.DUMMYFUNCTION("""COMPUTED_VALUE"""),42429.66666666667)</f>
        <v>42429.66667</v>
      </c>
      <c r="B40" s="6">
        <f>IFERROR(__xludf.DUMMYFUNCTION("""COMPUTED_VALUE"""),93.41)</f>
        <v>93.41</v>
      </c>
      <c r="C40" s="7">
        <f t="shared" si="1"/>
        <v>-0.0138</v>
      </c>
    </row>
    <row r="41">
      <c r="A41" s="9">
        <f>IFERROR(__xludf.DUMMYFUNCTION("""COMPUTED_VALUE"""),42430.66666666667)</f>
        <v>42430.66667</v>
      </c>
      <c r="B41" s="6">
        <f>IFERROR(__xludf.DUMMYFUNCTION("""COMPUTED_VALUE"""),98.3)</f>
        <v>98.3</v>
      </c>
      <c r="C41" s="7">
        <f t="shared" si="1"/>
        <v>0.0489</v>
      </c>
    </row>
    <row r="42">
      <c r="A42" s="9">
        <f>IFERROR(__xludf.DUMMYFUNCTION("""COMPUTED_VALUE"""),42431.66666666667)</f>
        <v>42431.66667</v>
      </c>
      <c r="B42" s="6">
        <f>IFERROR(__xludf.DUMMYFUNCTION("""COMPUTED_VALUE"""),97.61)</f>
        <v>97.61</v>
      </c>
      <c r="C42" s="7">
        <f t="shared" si="1"/>
        <v>-0.0069</v>
      </c>
    </row>
    <row r="43">
      <c r="A43" s="9">
        <f>IFERROR(__xludf.DUMMYFUNCTION("""COMPUTED_VALUE"""),42432.66666666667)</f>
        <v>42432.66667</v>
      </c>
      <c r="B43" s="6">
        <f>IFERROR(__xludf.DUMMYFUNCTION("""COMPUTED_VALUE"""),97.93)</f>
        <v>97.93</v>
      </c>
      <c r="C43" s="7">
        <f t="shared" si="1"/>
        <v>0.0032</v>
      </c>
    </row>
    <row r="44">
      <c r="A44" s="9">
        <f>IFERROR(__xludf.DUMMYFUNCTION("""COMPUTED_VALUE"""),42433.66666666667)</f>
        <v>42433.66667</v>
      </c>
      <c r="B44" s="6">
        <f>IFERROR(__xludf.DUMMYFUNCTION("""COMPUTED_VALUE"""),101.58)</f>
        <v>101.58</v>
      </c>
      <c r="C44" s="7">
        <f t="shared" si="1"/>
        <v>0.0365</v>
      </c>
    </row>
    <row r="45">
      <c r="A45" s="9">
        <f>IFERROR(__xludf.DUMMYFUNCTION("""COMPUTED_VALUE"""),42436.66666666667)</f>
        <v>42436.66667</v>
      </c>
      <c r="B45" s="6">
        <f>IFERROR(__xludf.DUMMYFUNCTION("""COMPUTED_VALUE"""),95.49)</f>
        <v>95.49</v>
      </c>
      <c r="C45" s="7">
        <f t="shared" si="1"/>
        <v>-0.0609</v>
      </c>
    </row>
    <row r="46">
      <c r="A46" s="9">
        <f>IFERROR(__xludf.DUMMYFUNCTION("""COMPUTED_VALUE"""),42437.66666666667)</f>
        <v>42437.66667</v>
      </c>
      <c r="B46" s="6">
        <f>IFERROR(__xludf.DUMMYFUNCTION("""COMPUTED_VALUE"""),96.23)</f>
        <v>96.23</v>
      </c>
      <c r="C46" s="7">
        <f t="shared" si="1"/>
        <v>0.0074</v>
      </c>
    </row>
    <row r="47">
      <c r="A47" s="9">
        <f>IFERROR(__xludf.DUMMYFUNCTION("""COMPUTED_VALUE"""),42438.66666666667)</f>
        <v>42438.66667</v>
      </c>
      <c r="B47" s="6">
        <f>IFERROR(__xludf.DUMMYFUNCTION("""COMPUTED_VALUE"""),98.0)</f>
        <v>98</v>
      </c>
      <c r="C47" s="7">
        <f t="shared" si="1"/>
        <v>0.0177</v>
      </c>
    </row>
    <row r="48">
      <c r="A48" s="9">
        <f>IFERROR(__xludf.DUMMYFUNCTION("""COMPUTED_VALUE"""),42439.66666666667)</f>
        <v>42439.66667</v>
      </c>
      <c r="B48" s="6">
        <f>IFERROR(__xludf.DUMMYFUNCTION("""COMPUTED_VALUE"""),97.36)</f>
        <v>97.36</v>
      </c>
      <c r="C48" s="7">
        <f t="shared" si="1"/>
        <v>-0.0064</v>
      </c>
    </row>
    <row r="49">
      <c r="A49" s="9">
        <f>IFERROR(__xludf.DUMMYFUNCTION("""COMPUTED_VALUE"""),42440.66666666667)</f>
        <v>42440.66667</v>
      </c>
      <c r="B49" s="6">
        <f>IFERROR(__xludf.DUMMYFUNCTION("""COMPUTED_VALUE"""),97.66)</f>
        <v>97.66</v>
      </c>
      <c r="C49" s="7">
        <f t="shared" si="1"/>
        <v>0.003</v>
      </c>
    </row>
    <row r="50">
      <c r="A50" s="9">
        <f>IFERROR(__xludf.DUMMYFUNCTION("""COMPUTED_VALUE"""),42443.66666666667)</f>
        <v>42443.66667</v>
      </c>
      <c r="B50" s="6">
        <f>IFERROR(__xludf.DUMMYFUNCTION("""COMPUTED_VALUE"""),98.13)</f>
        <v>98.13</v>
      </c>
      <c r="C50" s="7">
        <f t="shared" si="1"/>
        <v>0.0047</v>
      </c>
    </row>
    <row r="51">
      <c r="A51" s="9">
        <f>IFERROR(__xludf.DUMMYFUNCTION("""COMPUTED_VALUE"""),42444.66666666667)</f>
        <v>42444.66667</v>
      </c>
      <c r="B51" s="6">
        <f>IFERROR(__xludf.DUMMYFUNCTION("""COMPUTED_VALUE"""),97.86)</f>
        <v>97.86</v>
      </c>
      <c r="C51" s="7">
        <f t="shared" si="1"/>
        <v>-0.0027</v>
      </c>
    </row>
    <row r="52">
      <c r="A52" s="9">
        <f>IFERROR(__xludf.DUMMYFUNCTION("""COMPUTED_VALUE"""),42445.66666666667)</f>
        <v>42445.66667</v>
      </c>
      <c r="B52" s="6">
        <f>IFERROR(__xludf.DUMMYFUNCTION("""COMPUTED_VALUE"""),99.35)</f>
        <v>99.35</v>
      </c>
      <c r="C52" s="7">
        <f t="shared" si="1"/>
        <v>0.0149</v>
      </c>
    </row>
    <row r="53">
      <c r="A53" s="9">
        <f>IFERROR(__xludf.DUMMYFUNCTION("""COMPUTED_VALUE"""),42446.66666666667)</f>
        <v>42446.66667</v>
      </c>
      <c r="B53" s="6">
        <f>IFERROR(__xludf.DUMMYFUNCTION("""COMPUTED_VALUE"""),99.72)</f>
        <v>99.72</v>
      </c>
      <c r="C53" s="7">
        <f t="shared" si="1"/>
        <v>0.0037</v>
      </c>
    </row>
    <row r="54">
      <c r="A54" s="9">
        <f>IFERROR(__xludf.DUMMYFUNCTION("""COMPUTED_VALUE"""),42447.66666666667)</f>
        <v>42447.66667</v>
      </c>
      <c r="B54" s="6">
        <f>IFERROR(__xludf.DUMMYFUNCTION("""COMPUTED_VALUE"""),101.12)</f>
        <v>101.12</v>
      </c>
      <c r="C54" s="7">
        <f t="shared" si="1"/>
        <v>0.014</v>
      </c>
    </row>
    <row r="55">
      <c r="A55" s="9">
        <f>IFERROR(__xludf.DUMMYFUNCTION("""COMPUTED_VALUE"""),42450.66666666667)</f>
        <v>42450.66667</v>
      </c>
      <c r="B55" s="6">
        <f>IFERROR(__xludf.DUMMYFUNCTION("""COMPUTED_VALUE"""),101.06)</f>
        <v>101.06</v>
      </c>
      <c r="C55" s="7">
        <f t="shared" si="1"/>
        <v>-0.0006</v>
      </c>
    </row>
    <row r="56">
      <c r="A56" s="9">
        <f>IFERROR(__xludf.DUMMYFUNCTION("""COMPUTED_VALUE"""),42451.66666666667)</f>
        <v>42451.66667</v>
      </c>
      <c r="B56" s="6">
        <f>IFERROR(__xludf.DUMMYFUNCTION("""COMPUTED_VALUE"""),99.84)</f>
        <v>99.84</v>
      </c>
      <c r="C56" s="7">
        <f t="shared" si="1"/>
        <v>-0.0122</v>
      </c>
    </row>
    <row r="57">
      <c r="A57" s="9">
        <f>IFERROR(__xludf.DUMMYFUNCTION("""COMPUTED_VALUE"""),42452.66666666667)</f>
        <v>42452.66667</v>
      </c>
      <c r="B57" s="6">
        <f>IFERROR(__xludf.DUMMYFUNCTION("""COMPUTED_VALUE"""),99.59)</f>
        <v>99.59</v>
      </c>
      <c r="C57" s="7">
        <f t="shared" si="1"/>
        <v>-0.0025</v>
      </c>
    </row>
    <row r="58">
      <c r="A58" s="9">
        <f>IFERROR(__xludf.DUMMYFUNCTION("""COMPUTED_VALUE"""),42453.66666666667)</f>
        <v>42453.66667</v>
      </c>
      <c r="B58" s="6">
        <f>IFERROR(__xludf.DUMMYFUNCTION("""COMPUTED_VALUE"""),98.36)</f>
        <v>98.36</v>
      </c>
      <c r="C58" s="7">
        <f t="shared" si="1"/>
        <v>-0.0123</v>
      </c>
    </row>
    <row r="59">
      <c r="A59" s="9">
        <f>IFERROR(__xludf.DUMMYFUNCTION("""COMPUTED_VALUE"""),42457.66666666667)</f>
        <v>42457.66667</v>
      </c>
      <c r="B59" s="6">
        <f>IFERROR(__xludf.DUMMYFUNCTION("""COMPUTED_VALUE"""),101.21)</f>
        <v>101.21</v>
      </c>
      <c r="C59" s="7">
        <f t="shared" si="1"/>
        <v>0.0285</v>
      </c>
    </row>
    <row r="60">
      <c r="A60" s="9">
        <f>IFERROR(__xludf.DUMMYFUNCTION("""COMPUTED_VALUE"""),42458.66666666667)</f>
        <v>42458.66667</v>
      </c>
      <c r="B60" s="6">
        <f>IFERROR(__xludf.DUMMYFUNCTION("""COMPUTED_VALUE"""),104.13)</f>
        <v>104.13</v>
      </c>
      <c r="C60" s="7">
        <f t="shared" si="1"/>
        <v>0.0292</v>
      </c>
    </row>
    <row r="61">
      <c r="A61" s="9">
        <f>IFERROR(__xludf.DUMMYFUNCTION("""COMPUTED_VALUE"""),42459.66666666667)</f>
        <v>42459.66667</v>
      </c>
      <c r="B61" s="6">
        <f>IFERROR(__xludf.DUMMYFUNCTION("""COMPUTED_VALUE"""),102.19)</f>
        <v>102.19</v>
      </c>
      <c r="C61" s="7">
        <f t="shared" si="1"/>
        <v>-0.0194</v>
      </c>
    </row>
    <row r="62">
      <c r="A62" s="9">
        <f>IFERROR(__xludf.DUMMYFUNCTION("""COMPUTED_VALUE"""),42460.66666666667)</f>
        <v>42460.66667</v>
      </c>
      <c r="B62" s="6">
        <f>IFERROR(__xludf.DUMMYFUNCTION("""COMPUTED_VALUE"""),102.23)</f>
        <v>102.23</v>
      </c>
      <c r="C62" s="7">
        <f t="shared" si="1"/>
        <v>0.0004</v>
      </c>
    </row>
    <row r="63">
      <c r="A63" s="9">
        <f>IFERROR(__xludf.DUMMYFUNCTION("""COMPUTED_VALUE"""),42461.66666666667)</f>
        <v>42461.66667</v>
      </c>
      <c r="B63" s="6">
        <f>IFERROR(__xludf.DUMMYFUNCTION("""COMPUTED_VALUE"""),105.7)</f>
        <v>105.7</v>
      </c>
      <c r="C63" s="7">
        <f t="shared" si="1"/>
        <v>0.0347</v>
      </c>
    </row>
    <row r="64">
      <c r="A64" s="9">
        <f>IFERROR(__xludf.DUMMYFUNCTION("""COMPUTED_VALUE"""),42464.66666666667)</f>
        <v>42464.66667</v>
      </c>
      <c r="B64" s="6">
        <f>IFERROR(__xludf.DUMMYFUNCTION("""COMPUTED_VALUE"""),104.35)</f>
        <v>104.35</v>
      </c>
      <c r="C64" s="7">
        <f t="shared" si="1"/>
        <v>-0.0135</v>
      </c>
    </row>
    <row r="65">
      <c r="A65" s="9">
        <f>IFERROR(__xludf.DUMMYFUNCTION("""COMPUTED_VALUE"""),42465.66666666667)</f>
        <v>42465.66667</v>
      </c>
      <c r="B65" s="6">
        <f>IFERROR(__xludf.DUMMYFUNCTION("""COMPUTED_VALUE"""),104.94)</f>
        <v>104.94</v>
      </c>
      <c r="C65" s="7">
        <f t="shared" si="1"/>
        <v>0.0059</v>
      </c>
    </row>
    <row r="66">
      <c r="A66" s="9">
        <f>IFERROR(__xludf.DUMMYFUNCTION("""COMPUTED_VALUE"""),42466.66666666667)</f>
        <v>42466.66667</v>
      </c>
      <c r="B66" s="6">
        <f>IFERROR(__xludf.DUMMYFUNCTION("""COMPUTED_VALUE"""),104.83)</f>
        <v>104.83</v>
      </c>
      <c r="C66" s="7">
        <f t="shared" si="1"/>
        <v>-0.0011</v>
      </c>
    </row>
    <row r="67">
      <c r="A67" s="9">
        <f>IFERROR(__xludf.DUMMYFUNCTION("""COMPUTED_VALUE"""),42467.66666666667)</f>
        <v>42467.66667</v>
      </c>
      <c r="B67" s="6">
        <f>IFERROR(__xludf.DUMMYFUNCTION("""COMPUTED_VALUE"""),104.45)</f>
        <v>104.45</v>
      </c>
      <c r="C67" s="7">
        <f t="shared" si="1"/>
        <v>-0.0038</v>
      </c>
    </row>
    <row r="68">
      <c r="A68" s="9">
        <f>IFERROR(__xludf.DUMMYFUNCTION("""COMPUTED_VALUE"""),42468.66666666667)</f>
        <v>42468.66667</v>
      </c>
      <c r="B68" s="6">
        <f>IFERROR(__xludf.DUMMYFUNCTION("""COMPUTED_VALUE"""),103.81)</f>
        <v>103.81</v>
      </c>
      <c r="C68" s="7">
        <f t="shared" si="1"/>
        <v>-0.0064</v>
      </c>
    </row>
    <row r="69">
      <c r="A69" s="9">
        <f>IFERROR(__xludf.DUMMYFUNCTION("""COMPUTED_VALUE"""),42471.66666666667)</f>
        <v>42471.66667</v>
      </c>
      <c r="B69" s="6">
        <f>IFERROR(__xludf.DUMMYFUNCTION("""COMPUTED_VALUE"""),102.68)</f>
        <v>102.68</v>
      </c>
      <c r="C69" s="7">
        <f t="shared" si="1"/>
        <v>-0.0113</v>
      </c>
    </row>
    <row r="70">
      <c r="A70" s="9">
        <f>IFERROR(__xludf.DUMMYFUNCTION("""COMPUTED_VALUE"""),42472.66666666667)</f>
        <v>42472.66667</v>
      </c>
      <c r="B70" s="6">
        <f>IFERROR(__xludf.DUMMYFUNCTION("""COMPUTED_VALUE"""),106.98)</f>
        <v>106.98</v>
      </c>
      <c r="C70" s="7">
        <f t="shared" si="1"/>
        <v>0.043</v>
      </c>
    </row>
    <row r="71">
      <c r="A71" s="9">
        <f>IFERROR(__xludf.DUMMYFUNCTION("""COMPUTED_VALUE"""),42473.66666666667)</f>
        <v>42473.66667</v>
      </c>
      <c r="B71" s="6">
        <f>IFERROR(__xludf.DUMMYFUNCTION("""COMPUTED_VALUE"""),109.65)</f>
        <v>109.65</v>
      </c>
      <c r="C71" s="7">
        <f t="shared" si="1"/>
        <v>0.0267</v>
      </c>
    </row>
    <row r="72">
      <c r="A72" s="9">
        <f>IFERROR(__xludf.DUMMYFUNCTION("""COMPUTED_VALUE"""),42474.66666666667)</f>
        <v>42474.66667</v>
      </c>
      <c r="B72" s="6">
        <f>IFERROR(__xludf.DUMMYFUNCTION("""COMPUTED_VALUE"""),110.42)</f>
        <v>110.42</v>
      </c>
      <c r="C72" s="7">
        <f t="shared" si="1"/>
        <v>0.0077</v>
      </c>
    </row>
    <row r="73">
      <c r="A73" s="9">
        <f>IFERROR(__xludf.DUMMYFUNCTION("""COMPUTED_VALUE"""),42475.66666666667)</f>
        <v>42475.66667</v>
      </c>
      <c r="B73" s="6">
        <f>IFERROR(__xludf.DUMMYFUNCTION("""COMPUTED_VALUE"""),111.51)</f>
        <v>111.51</v>
      </c>
      <c r="C73" s="7">
        <f t="shared" si="1"/>
        <v>0.0109</v>
      </c>
    </row>
    <row r="74">
      <c r="A74" s="9">
        <f>IFERROR(__xludf.DUMMYFUNCTION("""COMPUTED_VALUE"""),42478.66666666667)</f>
        <v>42478.66667</v>
      </c>
      <c r="B74" s="6">
        <f>IFERROR(__xludf.DUMMYFUNCTION("""COMPUTED_VALUE"""),108.4)</f>
        <v>108.4</v>
      </c>
      <c r="C74" s="7">
        <f t="shared" si="1"/>
        <v>-0.0311</v>
      </c>
    </row>
    <row r="75">
      <c r="A75" s="9">
        <f>IFERROR(__xludf.DUMMYFUNCTION("""COMPUTED_VALUE"""),42479.66666666667)</f>
        <v>42479.66667</v>
      </c>
      <c r="B75" s="6">
        <f>IFERROR(__xludf.DUMMYFUNCTION("""COMPUTED_VALUE"""),94.34)</f>
        <v>94.34</v>
      </c>
      <c r="C75" s="7">
        <f t="shared" si="1"/>
        <v>-0.1406</v>
      </c>
    </row>
    <row r="76">
      <c r="A76" s="9">
        <f>IFERROR(__xludf.DUMMYFUNCTION("""COMPUTED_VALUE"""),42480.66666666667)</f>
        <v>42480.66667</v>
      </c>
      <c r="B76" s="6">
        <f>IFERROR(__xludf.DUMMYFUNCTION("""COMPUTED_VALUE"""),96.77)</f>
        <v>96.77</v>
      </c>
      <c r="C76" s="7">
        <f t="shared" si="1"/>
        <v>0.0243</v>
      </c>
    </row>
    <row r="77">
      <c r="A77" s="9">
        <f>IFERROR(__xludf.DUMMYFUNCTION("""COMPUTED_VALUE"""),42481.66666666667)</f>
        <v>42481.66667</v>
      </c>
      <c r="B77" s="6">
        <f>IFERROR(__xludf.DUMMYFUNCTION("""COMPUTED_VALUE"""),94.98)</f>
        <v>94.98</v>
      </c>
      <c r="C77" s="7">
        <f t="shared" si="1"/>
        <v>-0.0179</v>
      </c>
    </row>
    <row r="78">
      <c r="A78" s="9">
        <f>IFERROR(__xludf.DUMMYFUNCTION("""COMPUTED_VALUE"""),42482.66666666667)</f>
        <v>42482.66667</v>
      </c>
      <c r="B78" s="6">
        <f>IFERROR(__xludf.DUMMYFUNCTION("""COMPUTED_VALUE"""),95.9)</f>
        <v>95.9</v>
      </c>
      <c r="C78" s="7">
        <f t="shared" si="1"/>
        <v>0.0092</v>
      </c>
    </row>
    <row r="79">
      <c r="A79" s="9">
        <f>IFERROR(__xludf.DUMMYFUNCTION("""COMPUTED_VALUE"""),42485.66666666667)</f>
        <v>42485.66667</v>
      </c>
      <c r="B79" s="6">
        <f>IFERROR(__xludf.DUMMYFUNCTION("""COMPUTED_VALUE"""),93.56)</f>
        <v>93.56</v>
      </c>
      <c r="C79" s="7">
        <f t="shared" si="1"/>
        <v>-0.0234</v>
      </c>
    </row>
    <row r="80">
      <c r="A80" s="9">
        <f>IFERROR(__xludf.DUMMYFUNCTION("""COMPUTED_VALUE"""),42486.66666666667)</f>
        <v>42486.66667</v>
      </c>
      <c r="B80" s="6">
        <f>IFERROR(__xludf.DUMMYFUNCTION("""COMPUTED_VALUE"""),92.43)</f>
        <v>92.43</v>
      </c>
      <c r="C80" s="7">
        <f t="shared" si="1"/>
        <v>-0.0113</v>
      </c>
    </row>
    <row r="81">
      <c r="A81" s="9">
        <f>IFERROR(__xludf.DUMMYFUNCTION("""COMPUTED_VALUE"""),42487.66666666667)</f>
        <v>42487.66667</v>
      </c>
      <c r="B81" s="6">
        <f>IFERROR(__xludf.DUMMYFUNCTION("""COMPUTED_VALUE"""),91.04)</f>
        <v>91.04</v>
      </c>
      <c r="C81" s="7">
        <f t="shared" si="1"/>
        <v>-0.0139</v>
      </c>
    </row>
    <row r="82">
      <c r="A82" s="9">
        <f>IFERROR(__xludf.DUMMYFUNCTION("""COMPUTED_VALUE"""),42488.66666666667)</f>
        <v>42488.66667</v>
      </c>
      <c r="B82" s="6">
        <f>IFERROR(__xludf.DUMMYFUNCTION("""COMPUTED_VALUE"""),90.28)</f>
        <v>90.28</v>
      </c>
      <c r="C82" s="7">
        <f t="shared" si="1"/>
        <v>-0.0076</v>
      </c>
    </row>
    <row r="83">
      <c r="A83" s="9">
        <f>IFERROR(__xludf.DUMMYFUNCTION("""COMPUTED_VALUE"""),42489.66666666667)</f>
        <v>42489.66667</v>
      </c>
      <c r="B83" s="6">
        <f>IFERROR(__xludf.DUMMYFUNCTION("""COMPUTED_VALUE"""),90.03)</f>
        <v>90.03</v>
      </c>
      <c r="C83" s="7">
        <f t="shared" si="1"/>
        <v>-0.0025</v>
      </c>
    </row>
    <row r="84">
      <c r="A84" s="9">
        <f>IFERROR(__xludf.DUMMYFUNCTION("""COMPUTED_VALUE"""),42492.66666666667)</f>
        <v>42492.66667</v>
      </c>
      <c r="B84" s="6">
        <f>IFERROR(__xludf.DUMMYFUNCTION("""COMPUTED_VALUE"""),93.11)</f>
        <v>93.11</v>
      </c>
      <c r="C84" s="7">
        <f t="shared" si="1"/>
        <v>0.0308</v>
      </c>
    </row>
    <row r="85">
      <c r="A85" s="9">
        <f>IFERROR(__xludf.DUMMYFUNCTION("""COMPUTED_VALUE"""),42493.66666666667)</f>
        <v>42493.66667</v>
      </c>
      <c r="B85" s="6">
        <f>IFERROR(__xludf.DUMMYFUNCTION("""COMPUTED_VALUE"""),91.54)</f>
        <v>91.54</v>
      </c>
      <c r="C85" s="7">
        <f t="shared" si="1"/>
        <v>-0.0157</v>
      </c>
    </row>
    <row r="86">
      <c r="A86" s="9">
        <f>IFERROR(__xludf.DUMMYFUNCTION("""COMPUTED_VALUE"""),42494.66666666667)</f>
        <v>42494.66667</v>
      </c>
      <c r="B86" s="6">
        <f>IFERROR(__xludf.DUMMYFUNCTION("""COMPUTED_VALUE"""),90.79)</f>
        <v>90.79</v>
      </c>
      <c r="C86" s="7">
        <f t="shared" si="1"/>
        <v>-0.0075</v>
      </c>
    </row>
    <row r="87">
      <c r="A87" s="9">
        <f>IFERROR(__xludf.DUMMYFUNCTION("""COMPUTED_VALUE"""),42495.66666666667)</f>
        <v>42495.66667</v>
      </c>
      <c r="B87" s="6">
        <f>IFERROR(__xludf.DUMMYFUNCTION("""COMPUTED_VALUE"""),89.37)</f>
        <v>89.37</v>
      </c>
      <c r="C87" s="7">
        <f t="shared" si="1"/>
        <v>-0.0142</v>
      </c>
    </row>
    <row r="88">
      <c r="A88" s="9">
        <f>IFERROR(__xludf.DUMMYFUNCTION("""COMPUTED_VALUE"""),42496.66666666667)</f>
        <v>42496.66667</v>
      </c>
      <c r="B88" s="6">
        <f>IFERROR(__xludf.DUMMYFUNCTION("""COMPUTED_VALUE"""),90.84)</f>
        <v>90.84</v>
      </c>
      <c r="C88" s="7">
        <f t="shared" si="1"/>
        <v>0.0147</v>
      </c>
    </row>
    <row r="89">
      <c r="A89" s="9">
        <f>IFERROR(__xludf.DUMMYFUNCTION("""COMPUTED_VALUE"""),42499.66666666667)</f>
        <v>42499.66667</v>
      </c>
      <c r="B89" s="6">
        <f>IFERROR(__xludf.DUMMYFUNCTION("""COMPUTED_VALUE"""),90.54)</f>
        <v>90.54</v>
      </c>
      <c r="C89" s="7">
        <f t="shared" si="1"/>
        <v>-0.003</v>
      </c>
    </row>
    <row r="90">
      <c r="A90" s="9">
        <f>IFERROR(__xludf.DUMMYFUNCTION("""COMPUTED_VALUE"""),42500.66666666667)</f>
        <v>42500.66667</v>
      </c>
      <c r="B90" s="6">
        <f>IFERROR(__xludf.DUMMYFUNCTION("""COMPUTED_VALUE"""),92.89)</f>
        <v>92.89</v>
      </c>
      <c r="C90" s="7">
        <f t="shared" si="1"/>
        <v>0.0235</v>
      </c>
    </row>
    <row r="91">
      <c r="A91" s="9">
        <f>IFERROR(__xludf.DUMMYFUNCTION("""COMPUTED_VALUE"""),42501.66666666667)</f>
        <v>42501.66667</v>
      </c>
      <c r="B91" s="6">
        <f>IFERROR(__xludf.DUMMYFUNCTION("""COMPUTED_VALUE"""),90.02)</f>
        <v>90.02</v>
      </c>
      <c r="C91" s="7">
        <f t="shared" si="1"/>
        <v>-0.0287</v>
      </c>
    </row>
    <row r="92">
      <c r="A92" s="9">
        <f>IFERROR(__xludf.DUMMYFUNCTION("""COMPUTED_VALUE"""),42502.66666666667)</f>
        <v>42502.66667</v>
      </c>
      <c r="B92" s="6">
        <f>IFERROR(__xludf.DUMMYFUNCTION("""COMPUTED_VALUE"""),87.74)</f>
        <v>87.74</v>
      </c>
      <c r="C92" s="7">
        <f t="shared" si="1"/>
        <v>-0.0228</v>
      </c>
    </row>
    <row r="93">
      <c r="A93" s="9">
        <f>IFERROR(__xludf.DUMMYFUNCTION("""COMPUTED_VALUE"""),42503.66666666667)</f>
        <v>42503.66667</v>
      </c>
      <c r="B93" s="6">
        <f>IFERROR(__xludf.DUMMYFUNCTION("""COMPUTED_VALUE"""),87.88)</f>
        <v>87.88</v>
      </c>
      <c r="C93" s="7">
        <f t="shared" si="1"/>
        <v>0.0014</v>
      </c>
    </row>
    <row r="94">
      <c r="A94" s="9">
        <f>IFERROR(__xludf.DUMMYFUNCTION("""COMPUTED_VALUE"""),42506.66666666667)</f>
        <v>42506.66667</v>
      </c>
      <c r="B94" s="6">
        <f>IFERROR(__xludf.DUMMYFUNCTION("""COMPUTED_VALUE"""),89.12)</f>
        <v>89.12</v>
      </c>
      <c r="C94" s="7">
        <f t="shared" si="1"/>
        <v>0.0124</v>
      </c>
    </row>
    <row r="95">
      <c r="A95" s="9">
        <f>IFERROR(__xludf.DUMMYFUNCTION("""COMPUTED_VALUE"""),42507.66666666667)</f>
        <v>42507.66667</v>
      </c>
      <c r="B95" s="6">
        <f>IFERROR(__xludf.DUMMYFUNCTION("""COMPUTED_VALUE"""),88.63)</f>
        <v>88.63</v>
      </c>
      <c r="C95" s="7">
        <f t="shared" si="1"/>
        <v>-0.0049</v>
      </c>
    </row>
    <row r="96">
      <c r="A96" s="9">
        <f>IFERROR(__xludf.DUMMYFUNCTION("""COMPUTED_VALUE"""),42508.66666666667)</f>
        <v>42508.66667</v>
      </c>
      <c r="B96" s="6">
        <f>IFERROR(__xludf.DUMMYFUNCTION("""COMPUTED_VALUE"""),90.5)</f>
        <v>90.5</v>
      </c>
      <c r="C96" s="7">
        <f t="shared" si="1"/>
        <v>0.0187</v>
      </c>
    </row>
    <row r="97">
      <c r="A97" s="9">
        <f>IFERROR(__xludf.DUMMYFUNCTION("""COMPUTED_VALUE"""),42509.66666666667)</f>
        <v>42509.66667</v>
      </c>
      <c r="B97" s="6">
        <f>IFERROR(__xludf.DUMMYFUNCTION("""COMPUTED_VALUE"""),89.55)</f>
        <v>89.55</v>
      </c>
      <c r="C97" s="7">
        <f t="shared" si="1"/>
        <v>-0.0095</v>
      </c>
    </row>
    <row r="98">
      <c r="A98" s="9">
        <f>IFERROR(__xludf.DUMMYFUNCTION("""COMPUTED_VALUE"""),42510.66666666667)</f>
        <v>42510.66667</v>
      </c>
      <c r="B98" s="6">
        <f>IFERROR(__xludf.DUMMYFUNCTION("""COMPUTED_VALUE"""),92.49)</f>
        <v>92.49</v>
      </c>
      <c r="C98" s="7">
        <f t="shared" si="1"/>
        <v>0.0294</v>
      </c>
    </row>
    <row r="99">
      <c r="A99" s="9">
        <f>IFERROR(__xludf.DUMMYFUNCTION("""COMPUTED_VALUE"""),42513.66666666667)</f>
        <v>42513.66667</v>
      </c>
      <c r="B99" s="6">
        <f>IFERROR(__xludf.DUMMYFUNCTION("""COMPUTED_VALUE"""),94.89)</f>
        <v>94.89</v>
      </c>
      <c r="C99" s="7">
        <f t="shared" si="1"/>
        <v>0.024</v>
      </c>
    </row>
    <row r="100">
      <c r="A100" s="9">
        <f>IFERROR(__xludf.DUMMYFUNCTION("""COMPUTED_VALUE"""),42514.66666666667)</f>
        <v>42514.66667</v>
      </c>
      <c r="B100" s="6">
        <f>IFERROR(__xludf.DUMMYFUNCTION("""COMPUTED_VALUE"""),97.89)</f>
        <v>97.89</v>
      </c>
      <c r="C100" s="7">
        <f t="shared" si="1"/>
        <v>0.03</v>
      </c>
    </row>
    <row r="101">
      <c r="A101" s="9">
        <f>IFERROR(__xludf.DUMMYFUNCTION("""COMPUTED_VALUE"""),42515.66666666667)</f>
        <v>42515.66667</v>
      </c>
      <c r="B101" s="6">
        <f>IFERROR(__xludf.DUMMYFUNCTION("""COMPUTED_VALUE"""),100.2)</f>
        <v>100.2</v>
      </c>
      <c r="C101" s="7">
        <f t="shared" si="1"/>
        <v>0.0231</v>
      </c>
    </row>
    <row r="102">
      <c r="A102" s="9">
        <f>IFERROR(__xludf.DUMMYFUNCTION("""COMPUTED_VALUE"""),42516.66666666667)</f>
        <v>42516.66667</v>
      </c>
      <c r="B102" s="6">
        <f>IFERROR(__xludf.DUMMYFUNCTION("""COMPUTED_VALUE"""),102.81)</f>
        <v>102.81</v>
      </c>
      <c r="C102" s="7">
        <f t="shared" si="1"/>
        <v>0.0261</v>
      </c>
    </row>
    <row r="103">
      <c r="A103" s="9">
        <f>IFERROR(__xludf.DUMMYFUNCTION("""COMPUTED_VALUE"""),42517.66666666667)</f>
        <v>42517.66667</v>
      </c>
      <c r="B103" s="6">
        <f>IFERROR(__xludf.DUMMYFUNCTION("""COMPUTED_VALUE"""),103.3)</f>
        <v>103.3</v>
      </c>
      <c r="C103" s="7">
        <f t="shared" si="1"/>
        <v>0.0049</v>
      </c>
    </row>
    <row r="104">
      <c r="A104" s="9">
        <f>IFERROR(__xludf.DUMMYFUNCTION("""COMPUTED_VALUE"""),42521.66666666667)</f>
        <v>42521.66667</v>
      </c>
      <c r="B104" s="6">
        <f>IFERROR(__xludf.DUMMYFUNCTION("""COMPUTED_VALUE"""),102.57)</f>
        <v>102.57</v>
      </c>
      <c r="C104" s="7">
        <f t="shared" si="1"/>
        <v>-0.0073</v>
      </c>
    </row>
    <row r="105">
      <c r="A105" s="9">
        <f>IFERROR(__xludf.DUMMYFUNCTION("""COMPUTED_VALUE"""),42522.66666666667)</f>
        <v>42522.66667</v>
      </c>
      <c r="B105" s="6">
        <f>IFERROR(__xludf.DUMMYFUNCTION("""COMPUTED_VALUE"""),101.51)</f>
        <v>101.51</v>
      </c>
      <c r="C105" s="7">
        <f t="shared" si="1"/>
        <v>-0.0106</v>
      </c>
    </row>
    <row r="106">
      <c r="A106" s="9">
        <f>IFERROR(__xludf.DUMMYFUNCTION("""COMPUTED_VALUE"""),42523.66666666667)</f>
        <v>42523.66667</v>
      </c>
      <c r="B106" s="6">
        <f>IFERROR(__xludf.DUMMYFUNCTION("""COMPUTED_VALUE"""),101.25)</f>
        <v>101.25</v>
      </c>
      <c r="C106" s="7">
        <f t="shared" si="1"/>
        <v>-0.0026</v>
      </c>
    </row>
    <row r="107">
      <c r="A107" s="9">
        <f>IFERROR(__xludf.DUMMYFUNCTION("""COMPUTED_VALUE"""),42524.66666666667)</f>
        <v>42524.66667</v>
      </c>
      <c r="B107" s="6">
        <f>IFERROR(__xludf.DUMMYFUNCTION("""COMPUTED_VALUE"""),99.59)</f>
        <v>99.59</v>
      </c>
      <c r="C107" s="7">
        <f t="shared" si="1"/>
        <v>-0.0166</v>
      </c>
    </row>
    <row r="108">
      <c r="A108" s="9">
        <f>IFERROR(__xludf.DUMMYFUNCTION("""COMPUTED_VALUE"""),42527.66666666667)</f>
        <v>42527.66667</v>
      </c>
      <c r="B108" s="6">
        <f>IFERROR(__xludf.DUMMYFUNCTION("""COMPUTED_VALUE"""),100.74)</f>
        <v>100.74</v>
      </c>
      <c r="C108" s="7">
        <f t="shared" si="1"/>
        <v>0.0115</v>
      </c>
    </row>
    <row r="109">
      <c r="A109" s="9">
        <f>IFERROR(__xludf.DUMMYFUNCTION("""COMPUTED_VALUE"""),42528.66666666667)</f>
        <v>42528.66667</v>
      </c>
      <c r="B109" s="6">
        <f>IFERROR(__xludf.DUMMYFUNCTION("""COMPUTED_VALUE"""),99.89)</f>
        <v>99.89</v>
      </c>
      <c r="C109" s="7">
        <f t="shared" si="1"/>
        <v>-0.0085</v>
      </c>
    </row>
    <row r="110">
      <c r="A110" s="9">
        <f>IFERROR(__xludf.DUMMYFUNCTION("""COMPUTED_VALUE"""),42529.66666666667)</f>
        <v>42529.66667</v>
      </c>
      <c r="B110" s="6">
        <f>IFERROR(__xludf.DUMMYFUNCTION("""COMPUTED_VALUE"""),97.86)</f>
        <v>97.86</v>
      </c>
      <c r="C110" s="7">
        <f t="shared" si="1"/>
        <v>-0.0203</v>
      </c>
    </row>
    <row r="111">
      <c r="A111" s="9">
        <f>IFERROR(__xludf.DUMMYFUNCTION("""COMPUTED_VALUE"""),42530.66666666667)</f>
        <v>42530.66667</v>
      </c>
      <c r="B111" s="6">
        <f>IFERROR(__xludf.DUMMYFUNCTION("""COMPUTED_VALUE"""),97.09)</f>
        <v>97.09</v>
      </c>
      <c r="C111" s="7">
        <f t="shared" si="1"/>
        <v>-0.0077</v>
      </c>
    </row>
    <row r="112">
      <c r="A112" s="9">
        <f>IFERROR(__xludf.DUMMYFUNCTION("""COMPUTED_VALUE"""),42531.66666666667)</f>
        <v>42531.66667</v>
      </c>
      <c r="B112" s="6">
        <f>IFERROR(__xludf.DUMMYFUNCTION("""COMPUTED_VALUE"""),93.75)</f>
        <v>93.75</v>
      </c>
      <c r="C112" s="7">
        <f t="shared" si="1"/>
        <v>-0.0334</v>
      </c>
    </row>
    <row r="113">
      <c r="A113" s="9">
        <f>IFERROR(__xludf.DUMMYFUNCTION("""COMPUTED_VALUE"""),42534.66666666667)</f>
        <v>42534.66667</v>
      </c>
      <c r="B113" s="6">
        <f>IFERROR(__xludf.DUMMYFUNCTION("""COMPUTED_VALUE"""),93.85)</f>
        <v>93.85</v>
      </c>
      <c r="C113" s="7">
        <f t="shared" si="1"/>
        <v>0.001</v>
      </c>
    </row>
    <row r="114">
      <c r="A114" s="9">
        <f>IFERROR(__xludf.DUMMYFUNCTION("""COMPUTED_VALUE"""),42535.66666666667)</f>
        <v>42535.66667</v>
      </c>
      <c r="B114" s="6">
        <f>IFERROR(__xludf.DUMMYFUNCTION("""COMPUTED_VALUE"""),94.12)</f>
        <v>94.12</v>
      </c>
      <c r="C114" s="7">
        <f t="shared" si="1"/>
        <v>0.0027</v>
      </c>
    </row>
    <row r="115">
      <c r="A115" s="9">
        <f>IFERROR(__xludf.DUMMYFUNCTION("""COMPUTED_VALUE"""),42536.66666666667)</f>
        <v>42536.66667</v>
      </c>
      <c r="B115" s="6">
        <f>IFERROR(__xludf.DUMMYFUNCTION("""COMPUTED_VALUE"""),94.29)</f>
        <v>94.29</v>
      </c>
      <c r="C115" s="7">
        <f t="shared" si="1"/>
        <v>0.0017</v>
      </c>
    </row>
    <row r="116">
      <c r="A116" s="9">
        <f>IFERROR(__xludf.DUMMYFUNCTION("""COMPUTED_VALUE"""),42537.66666666667)</f>
        <v>42537.66667</v>
      </c>
      <c r="B116" s="6">
        <f>IFERROR(__xludf.DUMMYFUNCTION("""COMPUTED_VALUE"""),95.44)</f>
        <v>95.44</v>
      </c>
      <c r="C116" s="7">
        <f t="shared" si="1"/>
        <v>0.0115</v>
      </c>
    </row>
    <row r="117">
      <c r="A117" s="9">
        <f>IFERROR(__xludf.DUMMYFUNCTION("""COMPUTED_VALUE"""),42538.66666666667)</f>
        <v>42538.66667</v>
      </c>
      <c r="B117" s="6">
        <f>IFERROR(__xludf.DUMMYFUNCTION("""COMPUTED_VALUE"""),94.45)</f>
        <v>94.45</v>
      </c>
      <c r="C117" s="7">
        <f t="shared" si="1"/>
        <v>-0.0099</v>
      </c>
    </row>
    <row r="118">
      <c r="A118" s="9">
        <f>IFERROR(__xludf.DUMMYFUNCTION("""COMPUTED_VALUE"""),42541.66666666667)</f>
        <v>42541.66667</v>
      </c>
      <c r="B118" s="6">
        <f>IFERROR(__xludf.DUMMYFUNCTION("""COMPUTED_VALUE"""),93.8)</f>
        <v>93.8</v>
      </c>
      <c r="C118" s="7">
        <f t="shared" si="1"/>
        <v>-0.0065</v>
      </c>
    </row>
    <row r="119">
      <c r="A119" s="9">
        <f>IFERROR(__xludf.DUMMYFUNCTION("""COMPUTED_VALUE"""),42542.66666666667)</f>
        <v>42542.66667</v>
      </c>
      <c r="B119" s="6">
        <f>IFERROR(__xludf.DUMMYFUNCTION("""COMPUTED_VALUE"""),90.99)</f>
        <v>90.99</v>
      </c>
      <c r="C119" s="7">
        <f t="shared" si="1"/>
        <v>-0.0281</v>
      </c>
    </row>
    <row r="120">
      <c r="A120" s="9">
        <f>IFERROR(__xludf.DUMMYFUNCTION("""COMPUTED_VALUE"""),42543.66666666667)</f>
        <v>42543.66667</v>
      </c>
      <c r="B120" s="6">
        <f>IFERROR(__xludf.DUMMYFUNCTION("""COMPUTED_VALUE"""),90.01)</f>
        <v>90.01</v>
      </c>
      <c r="C120" s="7">
        <f t="shared" si="1"/>
        <v>-0.0098</v>
      </c>
    </row>
    <row r="121">
      <c r="A121" s="9">
        <f>IFERROR(__xludf.DUMMYFUNCTION("""COMPUTED_VALUE"""),42544.66666666667)</f>
        <v>42544.66667</v>
      </c>
      <c r="B121" s="6">
        <f>IFERROR(__xludf.DUMMYFUNCTION("""COMPUTED_VALUE"""),91.66)</f>
        <v>91.66</v>
      </c>
      <c r="C121" s="7">
        <f t="shared" si="1"/>
        <v>0.0165</v>
      </c>
    </row>
    <row r="122">
      <c r="A122" s="9">
        <f>IFERROR(__xludf.DUMMYFUNCTION("""COMPUTED_VALUE"""),42545.66666666667)</f>
        <v>42545.66667</v>
      </c>
      <c r="B122" s="6">
        <f>IFERROR(__xludf.DUMMYFUNCTION("""COMPUTED_VALUE"""),88.44)</f>
        <v>88.44</v>
      </c>
      <c r="C122" s="7">
        <f t="shared" si="1"/>
        <v>-0.0322</v>
      </c>
    </row>
    <row r="123">
      <c r="A123" s="9">
        <f>IFERROR(__xludf.DUMMYFUNCTION("""COMPUTED_VALUE"""),42548.66666666667)</f>
        <v>42548.66667</v>
      </c>
      <c r="B123" s="6">
        <f>IFERROR(__xludf.DUMMYFUNCTION("""COMPUTED_VALUE"""),85.33)</f>
        <v>85.33</v>
      </c>
      <c r="C123" s="7">
        <f t="shared" si="1"/>
        <v>-0.0311</v>
      </c>
    </row>
    <row r="124">
      <c r="A124" s="9">
        <f>IFERROR(__xludf.DUMMYFUNCTION("""COMPUTED_VALUE"""),42549.66666666667)</f>
        <v>42549.66667</v>
      </c>
      <c r="B124" s="6">
        <f>IFERROR(__xludf.DUMMYFUNCTION("""COMPUTED_VALUE"""),87.97)</f>
        <v>87.97</v>
      </c>
      <c r="C124" s="7">
        <f t="shared" si="1"/>
        <v>0.0264</v>
      </c>
    </row>
    <row r="125">
      <c r="A125" s="9">
        <f>IFERROR(__xludf.DUMMYFUNCTION("""COMPUTED_VALUE"""),42550.66666666667)</f>
        <v>42550.66667</v>
      </c>
      <c r="B125" s="6">
        <f>IFERROR(__xludf.DUMMYFUNCTION("""COMPUTED_VALUE"""),91.06)</f>
        <v>91.06</v>
      </c>
      <c r="C125" s="7">
        <f t="shared" si="1"/>
        <v>0.0309</v>
      </c>
    </row>
    <row r="126">
      <c r="A126" s="9">
        <f>IFERROR(__xludf.DUMMYFUNCTION("""COMPUTED_VALUE"""),42551.66666666667)</f>
        <v>42551.66667</v>
      </c>
      <c r="B126" s="6">
        <f>IFERROR(__xludf.DUMMYFUNCTION("""COMPUTED_VALUE"""),91.48)</f>
        <v>91.48</v>
      </c>
      <c r="C126" s="7">
        <f t="shared" si="1"/>
        <v>0.0042</v>
      </c>
    </row>
    <row r="127">
      <c r="A127" s="9">
        <f>IFERROR(__xludf.DUMMYFUNCTION("""COMPUTED_VALUE"""),42552.66666666667)</f>
        <v>42552.66667</v>
      </c>
      <c r="B127" s="6">
        <f>IFERROR(__xludf.DUMMYFUNCTION("""COMPUTED_VALUE"""),96.67)</f>
        <v>96.67</v>
      </c>
      <c r="C127" s="7">
        <f t="shared" si="1"/>
        <v>0.0519</v>
      </c>
    </row>
    <row r="128">
      <c r="A128" s="9">
        <f>IFERROR(__xludf.DUMMYFUNCTION("""COMPUTED_VALUE"""),42556.66666666667)</f>
        <v>42556.66667</v>
      </c>
      <c r="B128" s="6">
        <f>IFERROR(__xludf.DUMMYFUNCTION("""COMPUTED_VALUE"""),97.91)</f>
        <v>97.91</v>
      </c>
      <c r="C128" s="7">
        <f t="shared" si="1"/>
        <v>0.0124</v>
      </c>
    </row>
    <row r="129">
      <c r="A129" s="9">
        <f>IFERROR(__xludf.DUMMYFUNCTION("""COMPUTED_VALUE"""),42557.66666666667)</f>
        <v>42557.66667</v>
      </c>
      <c r="B129" s="6">
        <f>IFERROR(__xludf.DUMMYFUNCTION("""COMPUTED_VALUE"""),94.6)</f>
        <v>94.6</v>
      </c>
      <c r="C129" s="7">
        <f t="shared" si="1"/>
        <v>-0.0331</v>
      </c>
    </row>
    <row r="130">
      <c r="A130" s="9">
        <f>IFERROR(__xludf.DUMMYFUNCTION("""COMPUTED_VALUE"""),42558.66666666667)</f>
        <v>42558.66667</v>
      </c>
      <c r="B130" s="6">
        <f>IFERROR(__xludf.DUMMYFUNCTION("""COMPUTED_VALUE"""),95.1)</f>
        <v>95.1</v>
      </c>
      <c r="C130" s="7">
        <f t="shared" si="1"/>
        <v>0.005</v>
      </c>
    </row>
    <row r="131">
      <c r="A131" s="9">
        <f>IFERROR(__xludf.DUMMYFUNCTION("""COMPUTED_VALUE"""),42559.66666666667)</f>
        <v>42559.66667</v>
      </c>
      <c r="B131" s="6">
        <f>IFERROR(__xludf.DUMMYFUNCTION("""COMPUTED_VALUE"""),97.06)</f>
        <v>97.06</v>
      </c>
      <c r="C131" s="7">
        <f t="shared" si="1"/>
        <v>0.0196</v>
      </c>
    </row>
    <row r="132">
      <c r="A132" s="9">
        <f>IFERROR(__xludf.DUMMYFUNCTION("""COMPUTED_VALUE"""),42562.66666666667)</f>
        <v>42562.66667</v>
      </c>
      <c r="B132" s="6">
        <f>IFERROR(__xludf.DUMMYFUNCTION("""COMPUTED_VALUE"""),94.67)</f>
        <v>94.67</v>
      </c>
      <c r="C132" s="7">
        <f t="shared" si="1"/>
        <v>-0.0239</v>
      </c>
    </row>
    <row r="133">
      <c r="A133" s="9">
        <f>IFERROR(__xludf.DUMMYFUNCTION("""COMPUTED_VALUE"""),42563.66666666667)</f>
        <v>42563.66667</v>
      </c>
      <c r="B133" s="6">
        <f>IFERROR(__xludf.DUMMYFUNCTION("""COMPUTED_VALUE"""),95.97)</f>
        <v>95.97</v>
      </c>
      <c r="C133" s="7">
        <f t="shared" si="1"/>
        <v>0.013</v>
      </c>
    </row>
    <row r="134">
      <c r="A134" s="9">
        <f>IFERROR(__xludf.DUMMYFUNCTION("""COMPUTED_VALUE"""),42564.66666666667)</f>
        <v>42564.66667</v>
      </c>
      <c r="B134" s="6">
        <f>IFERROR(__xludf.DUMMYFUNCTION("""COMPUTED_VALUE"""),96.43)</f>
        <v>96.43</v>
      </c>
      <c r="C134" s="7">
        <f t="shared" si="1"/>
        <v>0.0046</v>
      </c>
    </row>
    <row r="135">
      <c r="A135" s="9">
        <f>IFERROR(__xludf.DUMMYFUNCTION("""COMPUTED_VALUE"""),42565.66666666667)</f>
        <v>42565.66667</v>
      </c>
      <c r="B135" s="6">
        <f>IFERROR(__xludf.DUMMYFUNCTION("""COMPUTED_VALUE"""),98.02)</f>
        <v>98.02</v>
      </c>
      <c r="C135" s="7">
        <f t="shared" si="1"/>
        <v>0.0159</v>
      </c>
    </row>
    <row r="136">
      <c r="A136" s="9">
        <f>IFERROR(__xludf.DUMMYFUNCTION("""COMPUTED_VALUE"""),42566.66666666667)</f>
        <v>42566.66667</v>
      </c>
      <c r="B136" s="6">
        <f>IFERROR(__xludf.DUMMYFUNCTION("""COMPUTED_VALUE"""),98.39)</f>
        <v>98.39</v>
      </c>
      <c r="C136" s="7">
        <f t="shared" si="1"/>
        <v>0.0037</v>
      </c>
    </row>
    <row r="137">
      <c r="A137" s="9">
        <f>IFERROR(__xludf.DUMMYFUNCTION("""COMPUTED_VALUE"""),42569.66666666667)</f>
        <v>42569.66667</v>
      </c>
      <c r="B137" s="6">
        <f>IFERROR(__xludf.DUMMYFUNCTION("""COMPUTED_VALUE"""),98.81)</f>
        <v>98.81</v>
      </c>
      <c r="C137" s="7">
        <f t="shared" si="1"/>
        <v>0.0042</v>
      </c>
    </row>
    <row r="138">
      <c r="A138" s="9">
        <f>IFERROR(__xludf.DUMMYFUNCTION("""COMPUTED_VALUE"""),42570.66666666667)</f>
        <v>42570.66667</v>
      </c>
      <c r="B138" s="6">
        <f>IFERROR(__xludf.DUMMYFUNCTION("""COMPUTED_VALUE"""),85.84)</f>
        <v>85.84</v>
      </c>
      <c r="C138" s="7">
        <f t="shared" si="1"/>
        <v>-0.1297</v>
      </c>
    </row>
    <row r="139">
      <c r="A139" s="9">
        <f>IFERROR(__xludf.DUMMYFUNCTION("""COMPUTED_VALUE"""),42571.66666666667)</f>
        <v>42571.66667</v>
      </c>
      <c r="B139" s="6">
        <f>IFERROR(__xludf.DUMMYFUNCTION("""COMPUTED_VALUE"""),87.91)</f>
        <v>87.91</v>
      </c>
      <c r="C139" s="7">
        <f t="shared" si="1"/>
        <v>0.0207</v>
      </c>
    </row>
    <row r="140">
      <c r="A140" s="9">
        <f>IFERROR(__xludf.DUMMYFUNCTION("""COMPUTED_VALUE"""),42572.66666666667)</f>
        <v>42572.66667</v>
      </c>
      <c r="B140" s="6">
        <f>IFERROR(__xludf.DUMMYFUNCTION("""COMPUTED_VALUE"""),85.99)</f>
        <v>85.99</v>
      </c>
      <c r="C140" s="7">
        <f t="shared" si="1"/>
        <v>-0.0192</v>
      </c>
    </row>
    <row r="141">
      <c r="A141" s="9">
        <f>IFERROR(__xludf.DUMMYFUNCTION("""COMPUTED_VALUE"""),42573.66666666667)</f>
        <v>42573.66667</v>
      </c>
      <c r="B141" s="6">
        <f>IFERROR(__xludf.DUMMYFUNCTION("""COMPUTED_VALUE"""),85.89)</f>
        <v>85.89</v>
      </c>
      <c r="C141" s="7">
        <f t="shared" si="1"/>
        <v>-0.001</v>
      </c>
    </row>
    <row r="142">
      <c r="A142" s="9">
        <f>IFERROR(__xludf.DUMMYFUNCTION("""COMPUTED_VALUE"""),42576.66666666667)</f>
        <v>42576.66667</v>
      </c>
      <c r="B142" s="6">
        <f>IFERROR(__xludf.DUMMYFUNCTION("""COMPUTED_VALUE"""),87.66)</f>
        <v>87.66</v>
      </c>
      <c r="C142" s="7">
        <f t="shared" si="1"/>
        <v>0.0177</v>
      </c>
    </row>
    <row r="143">
      <c r="A143" s="9">
        <f>IFERROR(__xludf.DUMMYFUNCTION("""COMPUTED_VALUE"""),42577.66666666667)</f>
        <v>42577.66667</v>
      </c>
      <c r="B143" s="6">
        <f>IFERROR(__xludf.DUMMYFUNCTION("""COMPUTED_VALUE"""),91.41)</f>
        <v>91.41</v>
      </c>
      <c r="C143" s="7">
        <f t="shared" si="1"/>
        <v>0.0375</v>
      </c>
    </row>
    <row r="144">
      <c r="A144" s="9">
        <f>IFERROR(__xludf.DUMMYFUNCTION("""COMPUTED_VALUE"""),42578.66666666667)</f>
        <v>42578.66667</v>
      </c>
      <c r="B144" s="6">
        <f>IFERROR(__xludf.DUMMYFUNCTION("""COMPUTED_VALUE"""),92.04)</f>
        <v>92.04</v>
      </c>
      <c r="C144" s="7">
        <f t="shared" si="1"/>
        <v>0.0063</v>
      </c>
    </row>
    <row r="145">
      <c r="A145" s="9">
        <f>IFERROR(__xludf.DUMMYFUNCTION("""COMPUTED_VALUE"""),42579.66666666667)</f>
        <v>42579.66667</v>
      </c>
      <c r="B145" s="6">
        <f>IFERROR(__xludf.DUMMYFUNCTION("""COMPUTED_VALUE"""),91.65)</f>
        <v>91.65</v>
      </c>
      <c r="C145" s="7">
        <f t="shared" si="1"/>
        <v>-0.0039</v>
      </c>
    </row>
    <row r="146">
      <c r="A146" s="9">
        <f>IFERROR(__xludf.DUMMYFUNCTION("""COMPUTED_VALUE"""),42580.66666666667)</f>
        <v>42580.66667</v>
      </c>
      <c r="B146" s="6">
        <f>IFERROR(__xludf.DUMMYFUNCTION("""COMPUTED_VALUE"""),91.25)</f>
        <v>91.25</v>
      </c>
      <c r="C146" s="7">
        <f t="shared" si="1"/>
        <v>-0.004</v>
      </c>
    </row>
    <row r="147">
      <c r="A147" s="9">
        <f>IFERROR(__xludf.DUMMYFUNCTION("""COMPUTED_VALUE"""),42583.66666666667)</f>
        <v>42583.66667</v>
      </c>
      <c r="B147" s="6">
        <f>IFERROR(__xludf.DUMMYFUNCTION("""COMPUTED_VALUE"""),94.37)</f>
        <v>94.37</v>
      </c>
      <c r="C147" s="7">
        <f t="shared" si="1"/>
        <v>0.0312</v>
      </c>
    </row>
    <row r="148">
      <c r="A148" s="9">
        <f>IFERROR(__xludf.DUMMYFUNCTION("""COMPUTED_VALUE"""),42584.66666666667)</f>
        <v>42584.66667</v>
      </c>
      <c r="B148" s="6">
        <f>IFERROR(__xludf.DUMMYFUNCTION("""COMPUTED_VALUE"""),93.56)</f>
        <v>93.56</v>
      </c>
      <c r="C148" s="7">
        <f t="shared" si="1"/>
        <v>-0.0081</v>
      </c>
    </row>
    <row r="149">
      <c r="A149" s="9">
        <f>IFERROR(__xludf.DUMMYFUNCTION("""COMPUTED_VALUE"""),42585.66666666667)</f>
        <v>42585.66667</v>
      </c>
      <c r="B149" s="6">
        <f>IFERROR(__xludf.DUMMYFUNCTION("""COMPUTED_VALUE"""),93.1)</f>
        <v>93.1</v>
      </c>
      <c r="C149" s="7">
        <f t="shared" si="1"/>
        <v>-0.0046</v>
      </c>
    </row>
    <row r="150">
      <c r="A150" s="9">
        <f>IFERROR(__xludf.DUMMYFUNCTION("""COMPUTED_VALUE"""),42586.66666666667)</f>
        <v>42586.66667</v>
      </c>
      <c r="B150" s="6">
        <f>IFERROR(__xludf.DUMMYFUNCTION("""COMPUTED_VALUE"""),93.44)</f>
        <v>93.44</v>
      </c>
      <c r="C150" s="7">
        <f t="shared" si="1"/>
        <v>0.0034</v>
      </c>
    </row>
    <row r="151">
      <c r="A151" s="9">
        <f>IFERROR(__xludf.DUMMYFUNCTION("""COMPUTED_VALUE"""),42587.66666666667)</f>
        <v>42587.66667</v>
      </c>
      <c r="B151" s="6">
        <f>IFERROR(__xludf.DUMMYFUNCTION("""COMPUTED_VALUE"""),97.03)</f>
        <v>97.03</v>
      </c>
      <c r="C151" s="7">
        <f t="shared" si="1"/>
        <v>0.0359</v>
      </c>
    </row>
    <row r="152">
      <c r="A152" s="9">
        <f>IFERROR(__xludf.DUMMYFUNCTION("""COMPUTED_VALUE"""),42590.66666666667)</f>
        <v>42590.66667</v>
      </c>
      <c r="B152" s="6">
        <f>IFERROR(__xludf.DUMMYFUNCTION("""COMPUTED_VALUE"""),95.11)</f>
        <v>95.11</v>
      </c>
      <c r="C152" s="7">
        <f t="shared" si="1"/>
        <v>-0.0192</v>
      </c>
    </row>
    <row r="153">
      <c r="A153" s="9">
        <f>IFERROR(__xludf.DUMMYFUNCTION("""COMPUTED_VALUE"""),42591.66666666667)</f>
        <v>42591.66667</v>
      </c>
      <c r="B153" s="6">
        <f>IFERROR(__xludf.DUMMYFUNCTION("""COMPUTED_VALUE"""),93.99)</f>
        <v>93.99</v>
      </c>
      <c r="C153" s="7">
        <f t="shared" si="1"/>
        <v>-0.0112</v>
      </c>
    </row>
    <row r="154">
      <c r="A154" s="9">
        <f>IFERROR(__xludf.DUMMYFUNCTION("""COMPUTED_VALUE"""),42592.66666666667)</f>
        <v>42592.66667</v>
      </c>
      <c r="B154" s="6">
        <f>IFERROR(__xludf.DUMMYFUNCTION("""COMPUTED_VALUE"""),93.93)</f>
        <v>93.93</v>
      </c>
      <c r="C154" s="7">
        <f t="shared" si="1"/>
        <v>-0.0006</v>
      </c>
    </row>
    <row r="155">
      <c r="A155" s="9">
        <f>IFERROR(__xludf.DUMMYFUNCTION("""COMPUTED_VALUE"""),42593.66666666667)</f>
        <v>42593.66667</v>
      </c>
      <c r="B155" s="6">
        <f>IFERROR(__xludf.DUMMYFUNCTION("""COMPUTED_VALUE"""),95.89)</f>
        <v>95.89</v>
      </c>
      <c r="C155" s="7">
        <f t="shared" si="1"/>
        <v>0.0196</v>
      </c>
    </row>
    <row r="156">
      <c r="A156" s="9">
        <f>IFERROR(__xludf.DUMMYFUNCTION("""COMPUTED_VALUE"""),42594.66666666667)</f>
        <v>42594.66667</v>
      </c>
      <c r="B156" s="6">
        <f>IFERROR(__xludf.DUMMYFUNCTION("""COMPUTED_VALUE"""),96.59)</f>
        <v>96.59</v>
      </c>
      <c r="C156" s="7">
        <f t="shared" si="1"/>
        <v>0.007</v>
      </c>
    </row>
    <row r="157">
      <c r="A157" s="9">
        <f>IFERROR(__xludf.DUMMYFUNCTION("""COMPUTED_VALUE"""),42597.66666666667)</f>
        <v>42597.66667</v>
      </c>
      <c r="B157" s="6">
        <f>IFERROR(__xludf.DUMMYFUNCTION("""COMPUTED_VALUE"""),95.31)</f>
        <v>95.31</v>
      </c>
      <c r="C157" s="7">
        <f t="shared" si="1"/>
        <v>-0.0128</v>
      </c>
    </row>
    <row r="158">
      <c r="A158" s="9">
        <f>IFERROR(__xludf.DUMMYFUNCTION("""COMPUTED_VALUE"""),42598.66666666667)</f>
        <v>42598.66667</v>
      </c>
      <c r="B158" s="6">
        <f>IFERROR(__xludf.DUMMYFUNCTION("""COMPUTED_VALUE"""),95.12)</f>
        <v>95.12</v>
      </c>
      <c r="C158" s="7">
        <f t="shared" si="1"/>
        <v>-0.0019</v>
      </c>
    </row>
    <row r="159">
      <c r="A159" s="9">
        <f>IFERROR(__xludf.DUMMYFUNCTION("""COMPUTED_VALUE"""),42599.66666666667)</f>
        <v>42599.66667</v>
      </c>
      <c r="B159" s="6">
        <f>IFERROR(__xludf.DUMMYFUNCTION("""COMPUTED_VALUE"""),96.37)</f>
        <v>96.37</v>
      </c>
      <c r="C159" s="7">
        <f t="shared" si="1"/>
        <v>0.0125</v>
      </c>
    </row>
    <row r="160">
      <c r="A160" s="9">
        <f>IFERROR(__xludf.DUMMYFUNCTION("""COMPUTED_VALUE"""),42600.66666666667)</f>
        <v>42600.66667</v>
      </c>
      <c r="B160" s="6">
        <f>IFERROR(__xludf.DUMMYFUNCTION("""COMPUTED_VALUE"""),96.16)</f>
        <v>96.16</v>
      </c>
      <c r="C160" s="7">
        <f t="shared" si="1"/>
        <v>-0.0021</v>
      </c>
    </row>
    <row r="161">
      <c r="A161" s="9">
        <f>IFERROR(__xludf.DUMMYFUNCTION("""COMPUTED_VALUE"""),42601.66666666667)</f>
        <v>42601.66667</v>
      </c>
      <c r="B161" s="6">
        <f>IFERROR(__xludf.DUMMYFUNCTION("""COMPUTED_VALUE"""),95.87)</f>
        <v>95.87</v>
      </c>
      <c r="C161" s="7">
        <f t="shared" si="1"/>
        <v>-0.0029</v>
      </c>
    </row>
    <row r="162">
      <c r="A162" s="9">
        <f>IFERROR(__xludf.DUMMYFUNCTION("""COMPUTED_VALUE"""),42604.66666666667)</f>
        <v>42604.66667</v>
      </c>
      <c r="B162" s="6">
        <f>IFERROR(__xludf.DUMMYFUNCTION("""COMPUTED_VALUE"""),95.26)</f>
        <v>95.26</v>
      </c>
      <c r="C162" s="7">
        <f t="shared" si="1"/>
        <v>-0.0061</v>
      </c>
    </row>
    <row r="163">
      <c r="A163" s="9">
        <f>IFERROR(__xludf.DUMMYFUNCTION("""COMPUTED_VALUE"""),42605.66666666667)</f>
        <v>42605.66667</v>
      </c>
      <c r="B163" s="6">
        <f>IFERROR(__xludf.DUMMYFUNCTION("""COMPUTED_VALUE"""),95.94)</f>
        <v>95.94</v>
      </c>
      <c r="C163" s="7">
        <f t="shared" si="1"/>
        <v>0.0068</v>
      </c>
    </row>
    <row r="164">
      <c r="A164" s="9">
        <f>IFERROR(__xludf.DUMMYFUNCTION("""COMPUTED_VALUE"""),42606.66666666667)</f>
        <v>42606.66667</v>
      </c>
      <c r="B164" s="6">
        <f>IFERROR(__xludf.DUMMYFUNCTION("""COMPUTED_VALUE"""),95.18)</f>
        <v>95.18</v>
      </c>
      <c r="C164" s="7">
        <f t="shared" si="1"/>
        <v>-0.0076</v>
      </c>
    </row>
    <row r="165">
      <c r="A165" s="9">
        <f>IFERROR(__xludf.DUMMYFUNCTION("""COMPUTED_VALUE"""),42607.66666666667)</f>
        <v>42607.66667</v>
      </c>
      <c r="B165" s="6">
        <f>IFERROR(__xludf.DUMMYFUNCTION("""COMPUTED_VALUE"""),97.32)</f>
        <v>97.32</v>
      </c>
      <c r="C165" s="7">
        <f t="shared" si="1"/>
        <v>0.0214</v>
      </c>
    </row>
    <row r="166">
      <c r="A166" s="9">
        <f>IFERROR(__xludf.DUMMYFUNCTION("""COMPUTED_VALUE"""),42608.66666666667)</f>
        <v>42608.66667</v>
      </c>
      <c r="B166" s="6">
        <f>IFERROR(__xludf.DUMMYFUNCTION("""COMPUTED_VALUE"""),97.58)</f>
        <v>97.58</v>
      </c>
      <c r="C166" s="7">
        <f t="shared" si="1"/>
        <v>0.0026</v>
      </c>
    </row>
    <row r="167">
      <c r="A167" s="9">
        <f>IFERROR(__xludf.DUMMYFUNCTION("""COMPUTED_VALUE"""),42611.66666666667)</f>
        <v>42611.66667</v>
      </c>
      <c r="B167" s="6">
        <f>IFERROR(__xludf.DUMMYFUNCTION("""COMPUTED_VALUE"""),97.3)</f>
        <v>97.3</v>
      </c>
      <c r="C167" s="7">
        <f t="shared" si="1"/>
        <v>-0.0028</v>
      </c>
    </row>
    <row r="168">
      <c r="A168" s="9">
        <f>IFERROR(__xludf.DUMMYFUNCTION("""COMPUTED_VALUE"""),42612.66666666667)</f>
        <v>42612.66667</v>
      </c>
      <c r="B168" s="6">
        <f>IFERROR(__xludf.DUMMYFUNCTION("""COMPUTED_VALUE"""),97.45)</f>
        <v>97.45</v>
      </c>
      <c r="C168" s="7">
        <f t="shared" si="1"/>
        <v>0.0015</v>
      </c>
    </row>
    <row r="169">
      <c r="A169" s="9">
        <f>IFERROR(__xludf.DUMMYFUNCTION("""COMPUTED_VALUE"""),42613.66666666667)</f>
        <v>42613.66667</v>
      </c>
      <c r="B169" s="6">
        <f>IFERROR(__xludf.DUMMYFUNCTION("""COMPUTED_VALUE"""),97.45)</f>
        <v>97.45</v>
      </c>
      <c r="C169" s="7">
        <f t="shared" si="1"/>
        <v>0</v>
      </c>
    </row>
    <row r="170">
      <c r="A170" s="9">
        <f>IFERROR(__xludf.DUMMYFUNCTION("""COMPUTED_VALUE"""),42614.66666666667)</f>
        <v>42614.66667</v>
      </c>
      <c r="B170" s="6">
        <f>IFERROR(__xludf.DUMMYFUNCTION("""COMPUTED_VALUE"""),97.38)</f>
        <v>97.38</v>
      </c>
      <c r="C170" s="7">
        <f t="shared" si="1"/>
        <v>-0.0007</v>
      </c>
    </row>
    <row r="171">
      <c r="A171" s="9">
        <f>IFERROR(__xludf.DUMMYFUNCTION("""COMPUTED_VALUE"""),42615.66666666667)</f>
        <v>42615.66667</v>
      </c>
      <c r="B171" s="6">
        <f>IFERROR(__xludf.DUMMYFUNCTION("""COMPUTED_VALUE"""),97.38)</f>
        <v>97.38</v>
      </c>
      <c r="C171" s="7">
        <f t="shared" si="1"/>
        <v>0</v>
      </c>
    </row>
    <row r="172">
      <c r="A172" s="9">
        <f>IFERROR(__xludf.DUMMYFUNCTION("""COMPUTED_VALUE"""),42619.66666666667)</f>
        <v>42619.66667</v>
      </c>
      <c r="B172" s="6">
        <f>IFERROR(__xludf.DUMMYFUNCTION("""COMPUTED_VALUE"""),100.09)</f>
        <v>100.09</v>
      </c>
      <c r="C172" s="7">
        <f t="shared" si="1"/>
        <v>0.0271</v>
      </c>
    </row>
    <row r="173">
      <c r="A173" s="9">
        <f>IFERROR(__xludf.DUMMYFUNCTION("""COMPUTED_VALUE"""),42620.66666666667)</f>
        <v>42620.66667</v>
      </c>
      <c r="B173" s="6">
        <f>IFERROR(__xludf.DUMMYFUNCTION("""COMPUTED_VALUE"""),99.15)</f>
        <v>99.15</v>
      </c>
      <c r="C173" s="7">
        <f t="shared" si="1"/>
        <v>-0.0094</v>
      </c>
    </row>
    <row r="174">
      <c r="A174" s="9">
        <f>IFERROR(__xludf.DUMMYFUNCTION("""COMPUTED_VALUE"""),42621.66666666667)</f>
        <v>42621.66667</v>
      </c>
      <c r="B174" s="6">
        <f>IFERROR(__xludf.DUMMYFUNCTION("""COMPUTED_VALUE"""),99.66)</f>
        <v>99.66</v>
      </c>
      <c r="C174" s="7">
        <f t="shared" si="1"/>
        <v>0.0051</v>
      </c>
    </row>
    <row r="175">
      <c r="A175" s="9">
        <f>IFERROR(__xludf.DUMMYFUNCTION("""COMPUTED_VALUE"""),42622.66666666667)</f>
        <v>42622.66667</v>
      </c>
      <c r="B175" s="6">
        <f>IFERROR(__xludf.DUMMYFUNCTION("""COMPUTED_VALUE"""),96.5)</f>
        <v>96.5</v>
      </c>
      <c r="C175" s="7">
        <f t="shared" si="1"/>
        <v>-0.0316</v>
      </c>
    </row>
    <row r="176">
      <c r="A176" s="9">
        <f>IFERROR(__xludf.DUMMYFUNCTION("""COMPUTED_VALUE"""),42625.66666666667)</f>
        <v>42625.66667</v>
      </c>
      <c r="B176" s="6">
        <f>IFERROR(__xludf.DUMMYFUNCTION("""COMPUTED_VALUE"""),99.05)</f>
        <v>99.05</v>
      </c>
      <c r="C176" s="7">
        <f t="shared" si="1"/>
        <v>0.0255</v>
      </c>
    </row>
    <row r="177">
      <c r="A177" s="9">
        <f>IFERROR(__xludf.DUMMYFUNCTION("""COMPUTED_VALUE"""),42626.66666666667)</f>
        <v>42626.66667</v>
      </c>
      <c r="B177" s="6">
        <f>IFERROR(__xludf.DUMMYFUNCTION("""COMPUTED_VALUE"""),96.09)</f>
        <v>96.09</v>
      </c>
      <c r="C177" s="7">
        <f t="shared" si="1"/>
        <v>-0.0296</v>
      </c>
    </row>
    <row r="178">
      <c r="A178" s="9">
        <f>IFERROR(__xludf.DUMMYFUNCTION("""COMPUTED_VALUE"""),42627.66666666667)</f>
        <v>42627.66667</v>
      </c>
      <c r="B178" s="6">
        <f>IFERROR(__xludf.DUMMYFUNCTION("""COMPUTED_VALUE"""),97.01)</f>
        <v>97.01</v>
      </c>
      <c r="C178" s="7">
        <f t="shared" si="1"/>
        <v>0.0092</v>
      </c>
    </row>
    <row r="179">
      <c r="A179" s="9">
        <f>IFERROR(__xludf.DUMMYFUNCTION("""COMPUTED_VALUE"""),42628.66666666667)</f>
        <v>42628.66667</v>
      </c>
      <c r="B179" s="6">
        <f>IFERROR(__xludf.DUMMYFUNCTION("""COMPUTED_VALUE"""),97.34)</f>
        <v>97.34</v>
      </c>
      <c r="C179" s="7">
        <f t="shared" si="1"/>
        <v>0.0033</v>
      </c>
    </row>
    <row r="180">
      <c r="A180" s="9">
        <f>IFERROR(__xludf.DUMMYFUNCTION("""COMPUTED_VALUE"""),42629.66666666667)</f>
        <v>42629.66667</v>
      </c>
      <c r="B180" s="6">
        <f>IFERROR(__xludf.DUMMYFUNCTION("""COMPUTED_VALUE"""),99.48)</f>
        <v>99.48</v>
      </c>
      <c r="C180" s="7">
        <f t="shared" si="1"/>
        <v>0.0214</v>
      </c>
    </row>
    <row r="181">
      <c r="A181" s="9">
        <f>IFERROR(__xludf.DUMMYFUNCTION("""COMPUTED_VALUE"""),42632.66666666667)</f>
        <v>42632.66667</v>
      </c>
      <c r="B181" s="6">
        <f>IFERROR(__xludf.DUMMYFUNCTION("""COMPUTED_VALUE"""),98.06)</f>
        <v>98.06</v>
      </c>
      <c r="C181" s="7">
        <f t="shared" si="1"/>
        <v>-0.0142</v>
      </c>
    </row>
    <row r="182">
      <c r="A182" s="9">
        <f>IFERROR(__xludf.DUMMYFUNCTION("""COMPUTED_VALUE"""),42633.66666666667)</f>
        <v>42633.66667</v>
      </c>
      <c r="B182" s="6">
        <f>IFERROR(__xludf.DUMMYFUNCTION("""COMPUTED_VALUE"""),98.25)</f>
        <v>98.25</v>
      </c>
      <c r="C182" s="7">
        <f t="shared" si="1"/>
        <v>0.0019</v>
      </c>
    </row>
    <row r="183">
      <c r="A183" s="9">
        <f>IFERROR(__xludf.DUMMYFUNCTION("""COMPUTED_VALUE"""),42634.66666666667)</f>
        <v>42634.66667</v>
      </c>
      <c r="B183" s="6">
        <f>IFERROR(__xludf.DUMMYFUNCTION("""COMPUTED_VALUE"""),94.88)</f>
        <v>94.88</v>
      </c>
      <c r="C183" s="7">
        <f t="shared" si="1"/>
        <v>-0.0337</v>
      </c>
    </row>
    <row r="184">
      <c r="A184" s="9">
        <f>IFERROR(__xludf.DUMMYFUNCTION("""COMPUTED_VALUE"""),42635.66666666667)</f>
        <v>42635.66667</v>
      </c>
      <c r="B184" s="6">
        <f>IFERROR(__xludf.DUMMYFUNCTION("""COMPUTED_VALUE"""),95.83)</f>
        <v>95.83</v>
      </c>
      <c r="C184" s="7">
        <f t="shared" si="1"/>
        <v>0.0095</v>
      </c>
    </row>
    <row r="185">
      <c r="A185" s="9">
        <f>IFERROR(__xludf.DUMMYFUNCTION("""COMPUTED_VALUE"""),42636.66666666667)</f>
        <v>42636.66667</v>
      </c>
      <c r="B185" s="6">
        <f>IFERROR(__xludf.DUMMYFUNCTION("""COMPUTED_VALUE"""),95.94)</f>
        <v>95.94</v>
      </c>
      <c r="C185" s="7">
        <f t="shared" si="1"/>
        <v>0.0011</v>
      </c>
    </row>
    <row r="186">
      <c r="A186" s="9">
        <f>IFERROR(__xludf.DUMMYFUNCTION("""COMPUTED_VALUE"""),42639.66666666667)</f>
        <v>42639.66667</v>
      </c>
      <c r="B186" s="6">
        <f>IFERROR(__xludf.DUMMYFUNCTION("""COMPUTED_VALUE"""),94.56)</f>
        <v>94.56</v>
      </c>
      <c r="C186" s="7">
        <f t="shared" si="1"/>
        <v>-0.0138</v>
      </c>
    </row>
    <row r="187">
      <c r="A187" s="9">
        <f>IFERROR(__xludf.DUMMYFUNCTION("""COMPUTED_VALUE"""),42640.66666666667)</f>
        <v>42640.66667</v>
      </c>
      <c r="B187" s="6">
        <f>IFERROR(__xludf.DUMMYFUNCTION("""COMPUTED_VALUE"""),97.07)</f>
        <v>97.07</v>
      </c>
      <c r="C187" s="7">
        <f t="shared" si="1"/>
        <v>0.0251</v>
      </c>
    </row>
    <row r="188">
      <c r="A188" s="9">
        <f>IFERROR(__xludf.DUMMYFUNCTION("""COMPUTED_VALUE"""),42641.66666666667)</f>
        <v>42641.66667</v>
      </c>
      <c r="B188" s="6">
        <f>IFERROR(__xludf.DUMMYFUNCTION("""COMPUTED_VALUE"""),97.48)</f>
        <v>97.48</v>
      </c>
      <c r="C188" s="7">
        <f t="shared" si="1"/>
        <v>0.0041</v>
      </c>
    </row>
    <row r="189">
      <c r="A189" s="9">
        <f>IFERROR(__xludf.DUMMYFUNCTION("""COMPUTED_VALUE"""),42642.66666666667)</f>
        <v>42642.66667</v>
      </c>
      <c r="B189" s="6">
        <f>IFERROR(__xludf.DUMMYFUNCTION("""COMPUTED_VALUE"""),96.67)</f>
        <v>96.67</v>
      </c>
      <c r="C189" s="7">
        <f t="shared" si="1"/>
        <v>-0.0081</v>
      </c>
    </row>
    <row r="190">
      <c r="A190" s="9">
        <f>IFERROR(__xludf.DUMMYFUNCTION("""COMPUTED_VALUE"""),42643.66666666667)</f>
        <v>42643.66667</v>
      </c>
      <c r="B190" s="6">
        <f>IFERROR(__xludf.DUMMYFUNCTION("""COMPUTED_VALUE"""),98.55)</f>
        <v>98.55</v>
      </c>
      <c r="C190" s="7">
        <f t="shared" si="1"/>
        <v>0.0188</v>
      </c>
    </row>
    <row r="191">
      <c r="A191" s="9">
        <f>IFERROR(__xludf.DUMMYFUNCTION("""COMPUTED_VALUE"""),42646.66666666667)</f>
        <v>42646.66667</v>
      </c>
      <c r="B191" s="6">
        <f>IFERROR(__xludf.DUMMYFUNCTION("""COMPUTED_VALUE"""),102.63)</f>
        <v>102.63</v>
      </c>
      <c r="C191" s="7">
        <f t="shared" si="1"/>
        <v>0.0408</v>
      </c>
    </row>
    <row r="192">
      <c r="A192" s="9">
        <f>IFERROR(__xludf.DUMMYFUNCTION("""COMPUTED_VALUE"""),42647.66666666667)</f>
        <v>42647.66667</v>
      </c>
      <c r="B192" s="6">
        <f>IFERROR(__xludf.DUMMYFUNCTION("""COMPUTED_VALUE"""),102.34)</f>
        <v>102.34</v>
      </c>
      <c r="C192" s="7">
        <f t="shared" si="1"/>
        <v>-0.0029</v>
      </c>
    </row>
    <row r="193">
      <c r="A193" s="9">
        <f>IFERROR(__xludf.DUMMYFUNCTION("""COMPUTED_VALUE"""),42648.66666666667)</f>
        <v>42648.66667</v>
      </c>
      <c r="B193" s="6">
        <f>IFERROR(__xludf.DUMMYFUNCTION("""COMPUTED_VALUE"""),106.28)</f>
        <v>106.28</v>
      </c>
      <c r="C193" s="7">
        <f t="shared" si="1"/>
        <v>0.0394</v>
      </c>
    </row>
    <row r="194">
      <c r="A194" s="9">
        <f>IFERROR(__xludf.DUMMYFUNCTION("""COMPUTED_VALUE"""),42649.66666666667)</f>
        <v>42649.66667</v>
      </c>
      <c r="B194" s="6">
        <f>IFERROR(__xludf.DUMMYFUNCTION("""COMPUTED_VALUE"""),105.07)</f>
        <v>105.07</v>
      </c>
      <c r="C194" s="7">
        <f t="shared" si="1"/>
        <v>-0.0121</v>
      </c>
    </row>
    <row r="195">
      <c r="A195" s="9">
        <f>IFERROR(__xludf.DUMMYFUNCTION("""COMPUTED_VALUE"""),42650.66666666667)</f>
        <v>42650.66667</v>
      </c>
      <c r="B195" s="6">
        <f>IFERROR(__xludf.DUMMYFUNCTION("""COMPUTED_VALUE"""),104.82)</f>
        <v>104.82</v>
      </c>
      <c r="C195" s="7">
        <f t="shared" si="1"/>
        <v>-0.0025</v>
      </c>
    </row>
    <row r="196">
      <c r="A196" s="9">
        <f>IFERROR(__xludf.DUMMYFUNCTION("""COMPUTED_VALUE"""),42653.66666666667)</f>
        <v>42653.66667</v>
      </c>
      <c r="B196" s="6">
        <f>IFERROR(__xludf.DUMMYFUNCTION("""COMPUTED_VALUE"""),103.33)</f>
        <v>103.33</v>
      </c>
      <c r="C196" s="7">
        <f t="shared" si="1"/>
        <v>-0.0149</v>
      </c>
    </row>
    <row r="197">
      <c r="A197" s="9">
        <f>IFERROR(__xludf.DUMMYFUNCTION("""COMPUTED_VALUE"""),42654.66666666667)</f>
        <v>42654.66667</v>
      </c>
      <c r="B197" s="6">
        <f>IFERROR(__xludf.DUMMYFUNCTION("""COMPUTED_VALUE"""),100.59)</f>
        <v>100.59</v>
      </c>
      <c r="C197" s="7">
        <f t="shared" si="1"/>
        <v>-0.0274</v>
      </c>
    </row>
    <row r="198">
      <c r="A198" s="9">
        <f>IFERROR(__xludf.DUMMYFUNCTION("""COMPUTED_VALUE"""),42655.66666666667)</f>
        <v>42655.66667</v>
      </c>
      <c r="B198" s="6">
        <f>IFERROR(__xludf.DUMMYFUNCTION("""COMPUTED_VALUE"""),99.5)</f>
        <v>99.5</v>
      </c>
      <c r="C198" s="7">
        <f t="shared" si="1"/>
        <v>-0.0109</v>
      </c>
    </row>
    <row r="199">
      <c r="A199" s="9">
        <f>IFERROR(__xludf.DUMMYFUNCTION("""COMPUTED_VALUE"""),42656.66666666667)</f>
        <v>42656.66667</v>
      </c>
      <c r="B199" s="6">
        <f>IFERROR(__xludf.DUMMYFUNCTION("""COMPUTED_VALUE"""),100.23)</f>
        <v>100.23</v>
      </c>
      <c r="C199" s="7">
        <f t="shared" si="1"/>
        <v>0.0073</v>
      </c>
    </row>
    <row r="200">
      <c r="A200" s="9">
        <f>IFERROR(__xludf.DUMMYFUNCTION("""COMPUTED_VALUE"""),42657.66666666667)</f>
        <v>42657.66667</v>
      </c>
      <c r="B200" s="6">
        <f>IFERROR(__xludf.DUMMYFUNCTION("""COMPUTED_VALUE"""),101.47)</f>
        <v>101.47</v>
      </c>
      <c r="C200" s="7">
        <f t="shared" si="1"/>
        <v>0.0124</v>
      </c>
    </row>
    <row r="201">
      <c r="A201" s="9">
        <f>IFERROR(__xludf.DUMMYFUNCTION("""COMPUTED_VALUE"""),42660.66666666667)</f>
        <v>42660.66667</v>
      </c>
      <c r="B201" s="6">
        <f>IFERROR(__xludf.DUMMYFUNCTION("""COMPUTED_VALUE"""),99.8)</f>
        <v>99.8</v>
      </c>
      <c r="C201" s="7">
        <f t="shared" si="1"/>
        <v>-0.0167</v>
      </c>
    </row>
    <row r="202">
      <c r="A202" s="9">
        <f>IFERROR(__xludf.DUMMYFUNCTION("""COMPUTED_VALUE"""),42661.66666666667)</f>
        <v>42661.66667</v>
      </c>
      <c r="B202" s="6">
        <f>IFERROR(__xludf.DUMMYFUNCTION("""COMPUTED_VALUE"""),118.79)</f>
        <v>118.79</v>
      </c>
      <c r="C202" s="7">
        <f t="shared" si="1"/>
        <v>0.1899</v>
      </c>
    </row>
    <row r="203">
      <c r="A203" s="9">
        <f>IFERROR(__xludf.DUMMYFUNCTION("""COMPUTED_VALUE"""),42662.66666666667)</f>
        <v>42662.66667</v>
      </c>
      <c r="B203" s="6">
        <f>IFERROR(__xludf.DUMMYFUNCTION("""COMPUTED_VALUE"""),121.87)</f>
        <v>121.87</v>
      </c>
      <c r="C203" s="7">
        <f t="shared" si="1"/>
        <v>0.0308</v>
      </c>
    </row>
    <row r="204">
      <c r="A204" s="9">
        <f>IFERROR(__xludf.DUMMYFUNCTION("""COMPUTED_VALUE"""),42663.66666666667)</f>
        <v>42663.66667</v>
      </c>
      <c r="B204" s="6">
        <f>IFERROR(__xludf.DUMMYFUNCTION("""COMPUTED_VALUE"""),123.35)</f>
        <v>123.35</v>
      </c>
      <c r="C204" s="7">
        <f t="shared" si="1"/>
        <v>0.0148</v>
      </c>
    </row>
    <row r="205">
      <c r="A205" s="9">
        <f>IFERROR(__xludf.DUMMYFUNCTION("""COMPUTED_VALUE"""),42664.66666666667)</f>
        <v>42664.66667</v>
      </c>
      <c r="B205" s="6">
        <f>IFERROR(__xludf.DUMMYFUNCTION("""COMPUTED_VALUE"""),127.5)</f>
        <v>127.5</v>
      </c>
      <c r="C205" s="7">
        <f t="shared" si="1"/>
        <v>0.0415</v>
      </c>
    </row>
    <row r="206">
      <c r="A206" s="9">
        <f>IFERROR(__xludf.DUMMYFUNCTION("""COMPUTED_VALUE"""),42667.66666666667)</f>
        <v>42667.66667</v>
      </c>
      <c r="B206" s="6">
        <f>IFERROR(__xludf.DUMMYFUNCTION("""COMPUTED_VALUE"""),127.33)</f>
        <v>127.33</v>
      </c>
      <c r="C206" s="7">
        <f t="shared" si="1"/>
        <v>-0.0017</v>
      </c>
    </row>
    <row r="207">
      <c r="A207" s="9">
        <f>IFERROR(__xludf.DUMMYFUNCTION("""COMPUTED_VALUE"""),42668.66666666667)</f>
        <v>42668.66667</v>
      </c>
      <c r="B207" s="6">
        <f>IFERROR(__xludf.DUMMYFUNCTION("""COMPUTED_VALUE"""),126.51)</f>
        <v>126.51</v>
      </c>
      <c r="C207" s="7">
        <f t="shared" si="1"/>
        <v>-0.0082</v>
      </c>
    </row>
    <row r="208">
      <c r="A208" s="9">
        <f>IFERROR(__xludf.DUMMYFUNCTION("""COMPUTED_VALUE"""),42669.66666666667)</f>
        <v>42669.66667</v>
      </c>
      <c r="B208" s="6">
        <f>IFERROR(__xludf.DUMMYFUNCTION("""COMPUTED_VALUE"""),126.97)</f>
        <v>126.97</v>
      </c>
      <c r="C208" s="7">
        <f t="shared" si="1"/>
        <v>0.0046</v>
      </c>
    </row>
    <row r="209">
      <c r="A209" s="9">
        <f>IFERROR(__xludf.DUMMYFUNCTION("""COMPUTED_VALUE"""),42670.66666666667)</f>
        <v>42670.66667</v>
      </c>
      <c r="B209" s="6">
        <f>IFERROR(__xludf.DUMMYFUNCTION("""COMPUTED_VALUE"""),126.47)</f>
        <v>126.47</v>
      </c>
      <c r="C209" s="7">
        <f t="shared" si="1"/>
        <v>-0.005</v>
      </c>
    </row>
    <row r="210">
      <c r="A210" s="9">
        <f>IFERROR(__xludf.DUMMYFUNCTION("""COMPUTED_VALUE"""),42671.66666666667)</f>
        <v>42671.66667</v>
      </c>
      <c r="B210" s="6">
        <f>IFERROR(__xludf.DUMMYFUNCTION("""COMPUTED_VALUE"""),126.57)</f>
        <v>126.57</v>
      </c>
      <c r="C210" s="7">
        <f t="shared" si="1"/>
        <v>0.001</v>
      </c>
    </row>
    <row r="211">
      <c r="A211" s="9">
        <f>IFERROR(__xludf.DUMMYFUNCTION("""COMPUTED_VALUE"""),42674.66666666667)</f>
        <v>42674.66667</v>
      </c>
      <c r="B211" s="6">
        <f>IFERROR(__xludf.DUMMYFUNCTION("""COMPUTED_VALUE"""),124.87)</f>
        <v>124.87</v>
      </c>
      <c r="C211" s="7">
        <f t="shared" si="1"/>
        <v>-0.017</v>
      </c>
    </row>
    <row r="212">
      <c r="A212" s="9">
        <f>IFERROR(__xludf.DUMMYFUNCTION("""COMPUTED_VALUE"""),42675.66666666667)</f>
        <v>42675.66667</v>
      </c>
      <c r="B212" s="6">
        <f>IFERROR(__xludf.DUMMYFUNCTION("""COMPUTED_VALUE"""),123.3)</f>
        <v>123.3</v>
      </c>
      <c r="C212" s="7">
        <f t="shared" si="1"/>
        <v>-0.0157</v>
      </c>
    </row>
    <row r="213">
      <c r="A213" s="9">
        <f>IFERROR(__xludf.DUMMYFUNCTION("""COMPUTED_VALUE"""),42676.66666666667)</f>
        <v>42676.66667</v>
      </c>
      <c r="B213" s="6">
        <f>IFERROR(__xludf.DUMMYFUNCTION("""COMPUTED_VALUE"""),122.34)</f>
        <v>122.34</v>
      </c>
      <c r="C213" s="7">
        <f t="shared" si="1"/>
        <v>-0.0096</v>
      </c>
    </row>
    <row r="214">
      <c r="A214" s="9">
        <f>IFERROR(__xludf.DUMMYFUNCTION("""COMPUTED_VALUE"""),42677.66666666667)</f>
        <v>42677.66667</v>
      </c>
      <c r="B214" s="6">
        <f>IFERROR(__xludf.DUMMYFUNCTION("""COMPUTED_VALUE"""),122.14)</f>
        <v>122.14</v>
      </c>
      <c r="C214" s="7">
        <f t="shared" si="1"/>
        <v>-0.002</v>
      </c>
    </row>
    <row r="215">
      <c r="A215" s="9">
        <f>IFERROR(__xludf.DUMMYFUNCTION("""COMPUTED_VALUE"""),42678.66666666667)</f>
        <v>42678.66667</v>
      </c>
      <c r="B215" s="6">
        <f>IFERROR(__xludf.DUMMYFUNCTION("""COMPUTED_VALUE"""),122.03)</f>
        <v>122.03</v>
      </c>
      <c r="C215" s="7">
        <f t="shared" si="1"/>
        <v>-0.0011</v>
      </c>
    </row>
    <row r="216">
      <c r="A216" s="9">
        <f>IFERROR(__xludf.DUMMYFUNCTION("""COMPUTED_VALUE"""),42681.66666666667)</f>
        <v>42681.66667</v>
      </c>
      <c r="B216" s="6">
        <f>IFERROR(__xludf.DUMMYFUNCTION("""COMPUTED_VALUE"""),124.58)</f>
        <v>124.58</v>
      </c>
      <c r="C216" s="7">
        <f t="shared" si="1"/>
        <v>0.0255</v>
      </c>
    </row>
    <row r="217">
      <c r="A217" s="9">
        <f>IFERROR(__xludf.DUMMYFUNCTION("""COMPUTED_VALUE"""),42682.66666666667)</f>
        <v>42682.66667</v>
      </c>
      <c r="B217" s="6">
        <f>IFERROR(__xludf.DUMMYFUNCTION("""COMPUTED_VALUE"""),124.34)</f>
        <v>124.34</v>
      </c>
      <c r="C217" s="7">
        <f t="shared" si="1"/>
        <v>-0.0024</v>
      </c>
    </row>
    <row r="218">
      <c r="A218" s="9">
        <f>IFERROR(__xludf.DUMMYFUNCTION("""COMPUTED_VALUE"""),42683.66666666667)</f>
        <v>42683.66667</v>
      </c>
      <c r="B218" s="6">
        <f>IFERROR(__xludf.DUMMYFUNCTION("""COMPUTED_VALUE"""),122.19)</f>
        <v>122.19</v>
      </c>
      <c r="C218" s="7">
        <f t="shared" si="1"/>
        <v>-0.0215</v>
      </c>
    </row>
    <row r="219">
      <c r="A219" s="9">
        <f>IFERROR(__xludf.DUMMYFUNCTION("""COMPUTED_VALUE"""),42684.66666666667)</f>
        <v>42684.66667</v>
      </c>
      <c r="B219" s="6">
        <f>IFERROR(__xludf.DUMMYFUNCTION("""COMPUTED_VALUE"""),115.42)</f>
        <v>115.42</v>
      </c>
      <c r="C219" s="7">
        <f t="shared" si="1"/>
        <v>-0.0677</v>
      </c>
    </row>
    <row r="220">
      <c r="A220" s="9">
        <f>IFERROR(__xludf.DUMMYFUNCTION("""COMPUTED_VALUE"""),42685.66666666667)</f>
        <v>42685.66667</v>
      </c>
      <c r="B220" s="6">
        <f>IFERROR(__xludf.DUMMYFUNCTION("""COMPUTED_VALUE"""),114.78)</f>
        <v>114.78</v>
      </c>
      <c r="C220" s="7">
        <f t="shared" si="1"/>
        <v>-0.0064</v>
      </c>
    </row>
    <row r="221">
      <c r="A221" s="9">
        <f>IFERROR(__xludf.DUMMYFUNCTION("""COMPUTED_VALUE"""),42688.66666666667)</f>
        <v>42688.66667</v>
      </c>
      <c r="B221" s="6">
        <f>IFERROR(__xludf.DUMMYFUNCTION("""COMPUTED_VALUE"""),113.38)</f>
        <v>113.38</v>
      </c>
      <c r="C221" s="7">
        <f t="shared" si="1"/>
        <v>-0.014</v>
      </c>
    </row>
    <row r="222">
      <c r="A222" s="9">
        <f>IFERROR(__xludf.DUMMYFUNCTION("""COMPUTED_VALUE"""),42689.66666666667)</f>
        <v>42689.66667</v>
      </c>
      <c r="B222" s="6">
        <f>IFERROR(__xludf.DUMMYFUNCTION("""COMPUTED_VALUE"""),113.59)</f>
        <v>113.59</v>
      </c>
      <c r="C222" s="7">
        <f t="shared" si="1"/>
        <v>0.0021</v>
      </c>
    </row>
    <row r="223">
      <c r="A223" s="9">
        <f>IFERROR(__xludf.DUMMYFUNCTION("""COMPUTED_VALUE"""),42690.66666666667)</f>
        <v>42690.66667</v>
      </c>
      <c r="B223" s="6">
        <f>IFERROR(__xludf.DUMMYFUNCTION("""COMPUTED_VALUE"""),115.19)</f>
        <v>115.19</v>
      </c>
      <c r="C223" s="7">
        <f t="shared" si="1"/>
        <v>0.016</v>
      </c>
    </row>
    <row r="224">
      <c r="A224" s="9">
        <f>IFERROR(__xludf.DUMMYFUNCTION("""COMPUTED_VALUE"""),42691.66666666667)</f>
        <v>42691.66667</v>
      </c>
      <c r="B224" s="6">
        <f>IFERROR(__xludf.DUMMYFUNCTION("""COMPUTED_VALUE"""),115.03)</f>
        <v>115.03</v>
      </c>
      <c r="C224" s="7">
        <f t="shared" si="1"/>
        <v>-0.0016</v>
      </c>
    </row>
    <row r="225">
      <c r="A225" s="9">
        <f>IFERROR(__xludf.DUMMYFUNCTION("""COMPUTED_VALUE"""),42692.66666666667)</f>
        <v>42692.66667</v>
      </c>
      <c r="B225" s="6">
        <f>IFERROR(__xludf.DUMMYFUNCTION("""COMPUTED_VALUE"""),115.21)</f>
        <v>115.21</v>
      </c>
      <c r="C225" s="7">
        <f t="shared" si="1"/>
        <v>0.0018</v>
      </c>
    </row>
    <row r="226">
      <c r="A226" s="9">
        <f>IFERROR(__xludf.DUMMYFUNCTION("""COMPUTED_VALUE"""),42695.66666666667)</f>
        <v>42695.66667</v>
      </c>
      <c r="B226" s="6">
        <f>IFERROR(__xludf.DUMMYFUNCTION("""COMPUTED_VALUE"""),117.96)</f>
        <v>117.96</v>
      </c>
      <c r="C226" s="7">
        <f t="shared" si="1"/>
        <v>0.0275</v>
      </c>
    </row>
    <row r="227">
      <c r="A227" s="9">
        <f>IFERROR(__xludf.DUMMYFUNCTION("""COMPUTED_VALUE"""),42696.66666666667)</f>
        <v>42696.66667</v>
      </c>
      <c r="B227" s="6">
        <f>IFERROR(__xludf.DUMMYFUNCTION("""COMPUTED_VALUE"""),118.04)</f>
        <v>118.04</v>
      </c>
      <c r="C227" s="7">
        <f t="shared" si="1"/>
        <v>0.0008</v>
      </c>
    </row>
    <row r="228">
      <c r="A228" s="9">
        <f>IFERROR(__xludf.DUMMYFUNCTION("""COMPUTED_VALUE"""),42697.66666666667)</f>
        <v>42697.66667</v>
      </c>
      <c r="B228" s="6">
        <f>IFERROR(__xludf.DUMMYFUNCTION("""COMPUTED_VALUE"""),117.69)</f>
        <v>117.69</v>
      </c>
      <c r="C228" s="7">
        <f t="shared" si="1"/>
        <v>-0.0035</v>
      </c>
    </row>
    <row r="229">
      <c r="A229" s="9">
        <f>IFERROR(__xludf.DUMMYFUNCTION("""COMPUTED_VALUE"""),42699.66666666667)</f>
        <v>42699.66667</v>
      </c>
      <c r="B229" s="6">
        <f>IFERROR(__xludf.DUMMYFUNCTION("""COMPUTED_VALUE"""),117.41)</f>
        <v>117.41</v>
      </c>
      <c r="C229" s="7">
        <f t="shared" si="1"/>
        <v>-0.0028</v>
      </c>
    </row>
    <row r="230">
      <c r="A230" s="9">
        <f>IFERROR(__xludf.DUMMYFUNCTION("""COMPUTED_VALUE"""),42702.66666666667)</f>
        <v>42702.66667</v>
      </c>
      <c r="B230" s="6">
        <f>IFERROR(__xludf.DUMMYFUNCTION("""COMPUTED_VALUE"""),116.93)</f>
        <v>116.93</v>
      </c>
      <c r="C230" s="7">
        <f t="shared" si="1"/>
        <v>-0.0048</v>
      </c>
    </row>
    <row r="231">
      <c r="A231" s="9">
        <f>IFERROR(__xludf.DUMMYFUNCTION("""COMPUTED_VALUE"""),42703.66666666667)</f>
        <v>42703.66667</v>
      </c>
      <c r="B231" s="6">
        <f>IFERROR(__xludf.DUMMYFUNCTION("""COMPUTED_VALUE"""),117.51)</f>
        <v>117.51</v>
      </c>
      <c r="C231" s="7">
        <f t="shared" si="1"/>
        <v>0.0058</v>
      </c>
    </row>
    <row r="232">
      <c r="A232" s="9">
        <f>IFERROR(__xludf.DUMMYFUNCTION("""COMPUTED_VALUE"""),42704.66666666667)</f>
        <v>42704.66667</v>
      </c>
      <c r="B232" s="6">
        <f>IFERROR(__xludf.DUMMYFUNCTION("""COMPUTED_VALUE"""),117.0)</f>
        <v>117</v>
      </c>
      <c r="C232" s="7">
        <f t="shared" si="1"/>
        <v>-0.0051</v>
      </c>
    </row>
    <row r="233">
      <c r="A233" s="9">
        <f>IFERROR(__xludf.DUMMYFUNCTION("""COMPUTED_VALUE"""),42705.66666666667)</f>
        <v>42705.66667</v>
      </c>
      <c r="B233" s="6">
        <f>IFERROR(__xludf.DUMMYFUNCTION("""COMPUTED_VALUE"""),117.22)</f>
        <v>117.22</v>
      </c>
      <c r="C233" s="7">
        <f t="shared" si="1"/>
        <v>0.0022</v>
      </c>
    </row>
    <row r="234">
      <c r="A234" s="9">
        <f>IFERROR(__xludf.DUMMYFUNCTION("""COMPUTED_VALUE"""),42706.66666666667)</f>
        <v>42706.66667</v>
      </c>
      <c r="B234" s="6">
        <f>IFERROR(__xludf.DUMMYFUNCTION("""COMPUTED_VALUE"""),120.81)</f>
        <v>120.81</v>
      </c>
      <c r="C234" s="7">
        <f t="shared" si="1"/>
        <v>0.0359</v>
      </c>
    </row>
    <row r="235">
      <c r="A235" s="9">
        <f>IFERROR(__xludf.DUMMYFUNCTION("""COMPUTED_VALUE"""),42709.66666666667)</f>
        <v>42709.66667</v>
      </c>
      <c r="B235" s="6">
        <f>IFERROR(__xludf.DUMMYFUNCTION("""COMPUTED_VALUE"""),119.16)</f>
        <v>119.16</v>
      </c>
      <c r="C235" s="7">
        <f t="shared" si="1"/>
        <v>-0.0165</v>
      </c>
    </row>
    <row r="236">
      <c r="A236" s="9">
        <f>IFERROR(__xludf.DUMMYFUNCTION("""COMPUTED_VALUE"""),42710.66666666667)</f>
        <v>42710.66667</v>
      </c>
      <c r="B236" s="6">
        <f>IFERROR(__xludf.DUMMYFUNCTION("""COMPUTED_VALUE"""),124.57)</f>
        <v>124.57</v>
      </c>
      <c r="C236" s="7">
        <f t="shared" si="1"/>
        <v>0.0541</v>
      </c>
    </row>
    <row r="237">
      <c r="A237" s="9">
        <f>IFERROR(__xludf.DUMMYFUNCTION("""COMPUTED_VALUE"""),42711.66666666667)</f>
        <v>42711.66667</v>
      </c>
      <c r="B237" s="6">
        <f>IFERROR(__xludf.DUMMYFUNCTION("""COMPUTED_VALUE"""),125.39)</f>
        <v>125.39</v>
      </c>
      <c r="C237" s="7">
        <f t="shared" si="1"/>
        <v>0.0082</v>
      </c>
    </row>
    <row r="238">
      <c r="A238" s="9">
        <f>IFERROR(__xludf.DUMMYFUNCTION("""COMPUTED_VALUE"""),42712.66666666667)</f>
        <v>42712.66667</v>
      </c>
      <c r="B238" s="6">
        <f>IFERROR(__xludf.DUMMYFUNCTION("""COMPUTED_VALUE"""),123.24)</f>
        <v>123.24</v>
      </c>
      <c r="C238" s="7">
        <f t="shared" si="1"/>
        <v>-0.0215</v>
      </c>
    </row>
    <row r="239">
      <c r="A239" s="9">
        <f>IFERROR(__xludf.DUMMYFUNCTION("""COMPUTED_VALUE"""),42713.66666666667)</f>
        <v>42713.66667</v>
      </c>
      <c r="B239" s="6">
        <f>IFERROR(__xludf.DUMMYFUNCTION("""COMPUTED_VALUE"""),122.88)</f>
        <v>122.88</v>
      </c>
      <c r="C239" s="7">
        <f t="shared" si="1"/>
        <v>-0.0036</v>
      </c>
    </row>
    <row r="240">
      <c r="A240" s="9">
        <f>IFERROR(__xludf.DUMMYFUNCTION("""COMPUTED_VALUE"""),42716.66666666667)</f>
        <v>42716.66667</v>
      </c>
      <c r="B240" s="6">
        <f>IFERROR(__xludf.DUMMYFUNCTION("""COMPUTED_VALUE"""),122.83)</f>
        <v>122.83</v>
      </c>
      <c r="C240" s="7">
        <f t="shared" si="1"/>
        <v>-0.0005</v>
      </c>
    </row>
    <row r="241">
      <c r="A241" s="9">
        <f>IFERROR(__xludf.DUMMYFUNCTION("""COMPUTED_VALUE"""),42717.66666666667)</f>
        <v>42717.66667</v>
      </c>
      <c r="B241" s="6">
        <f>IFERROR(__xludf.DUMMYFUNCTION("""COMPUTED_VALUE"""),123.78)</f>
        <v>123.78</v>
      </c>
      <c r="C241" s="7">
        <f t="shared" si="1"/>
        <v>0.0095</v>
      </c>
    </row>
    <row r="242">
      <c r="A242" s="9">
        <f>IFERROR(__xludf.DUMMYFUNCTION("""COMPUTED_VALUE"""),42718.66666666667)</f>
        <v>42718.66667</v>
      </c>
      <c r="B242" s="6">
        <f>IFERROR(__xludf.DUMMYFUNCTION("""COMPUTED_VALUE"""),123.44)</f>
        <v>123.44</v>
      </c>
      <c r="C242" s="7">
        <f t="shared" si="1"/>
        <v>-0.0034</v>
      </c>
    </row>
    <row r="243">
      <c r="A243" s="9">
        <f>IFERROR(__xludf.DUMMYFUNCTION("""COMPUTED_VALUE"""),42719.66666666667)</f>
        <v>42719.66667</v>
      </c>
      <c r="B243" s="6">
        <f>IFERROR(__xludf.DUMMYFUNCTION("""COMPUTED_VALUE"""),125.0)</f>
        <v>125</v>
      </c>
      <c r="C243" s="7">
        <f t="shared" si="1"/>
        <v>0.0156</v>
      </c>
    </row>
    <row r="244">
      <c r="A244" s="9">
        <f>IFERROR(__xludf.DUMMYFUNCTION("""COMPUTED_VALUE"""),42720.66666666667)</f>
        <v>42720.66667</v>
      </c>
      <c r="B244" s="6">
        <f>IFERROR(__xludf.DUMMYFUNCTION("""COMPUTED_VALUE"""),124.22)</f>
        <v>124.22</v>
      </c>
      <c r="C244" s="7">
        <f t="shared" si="1"/>
        <v>-0.0078</v>
      </c>
    </row>
    <row r="245">
      <c r="A245" s="9">
        <f>IFERROR(__xludf.DUMMYFUNCTION("""COMPUTED_VALUE"""),42723.66666666667)</f>
        <v>42723.66667</v>
      </c>
      <c r="B245" s="6">
        <f>IFERROR(__xludf.DUMMYFUNCTION("""COMPUTED_VALUE"""),125.45)</f>
        <v>125.45</v>
      </c>
      <c r="C245" s="7">
        <f t="shared" si="1"/>
        <v>0.0123</v>
      </c>
    </row>
    <row r="246">
      <c r="A246" s="9">
        <f>IFERROR(__xludf.DUMMYFUNCTION("""COMPUTED_VALUE"""),42724.66666666667)</f>
        <v>42724.66667</v>
      </c>
      <c r="B246" s="6">
        <f>IFERROR(__xludf.DUMMYFUNCTION("""COMPUTED_VALUE"""),125.12)</f>
        <v>125.12</v>
      </c>
      <c r="C246" s="7">
        <f t="shared" si="1"/>
        <v>-0.0033</v>
      </c>
    </row>
    <row r="247">
      <c r="A247" s="9">
        <f>IFERROR(__xludf.DUMMYFUNCTION("""COMPUTED_VALUE"""),42725.66666666667)</f>
        <v>42725.66667</v>
      </c>
      <c r="B247" s="6">
        <f>IFERROR(__xludf.DUMMYFUNCTION("""COMPUTED_VALUE"""),126.5)</f>
        <v>126.5</v>
      </c>
      <c r="C247" s="7">
        <f t="shared" si="1"/>
        <v>0.0138</v>
      </c>
    </row>
    <row r="248">
      <c r="A248" s="9">
        <f>IFERROR(__xludf.DUMMYFUNCTION("""COMPUTED_VALUE"""),42726.66666666667)</f>
        <v>42726.66667</v>
      </c>
      <c r="B248" s="6">
        <f>IFERROR(__xludf.DUMMYFUNCTION("""COMPUTED_VALUE"""),125.58)</f>
        <v>125.58</v>
      </c>
      <c r="C248" s="7">
        <f t="shared" si="1"/>
        <v>-0.0092</v>
      </c>
    </row>
    <row r="249">
      <c r="A249" s="9">
        <f>IFERROR(__xludf.DUMMYFUNCTION("""COMPUTED_VALUE"""),42727.66666666667)</f>
        <v>42727.66667</v>
      </c>
      <c r="B249" s="6">
        <f>IFERROR(__xludf.DUMMYFUNCTION("""COMPUTED_VALUE"""),125.59)</f>
        <v>125.59</v>
      </c>
      <c r="C249" s="7">
        <f t="shared" si="1"/>
        <v>0.0001</v>
      </c>
    </row>
    <row r="250">
      <c r="A250" s="9">
        <f>IFERROR(__xludf.DUMMYFUNCTION("""COMPUTED_VALUE"""),42731.66666666667)</f>
        <v>42731.66667</v>
      </c>
      <c r="B250" s="6">
        <f>IFERROR(__xludf.DUMMYFUNCTION("""COMPUTED_VALUE"""),128.35)</f>
        <v>128.35</v>
      </c>
      <c r="C250" s="7">
        <f t="shared" si="1"/>
        <v>0.0276</v>
      </c>
    </row>
    <row r="251">
      <c r="A251" s="9">
        <f>IFERROR(__xludf.DUMMYFUNCTION("""COMPUTED_VALUE"""),42732.66666666667)</f>
        <v>42732.66667</v>
      </c>
      <c r="B251" s="6">
        <f>IFERROR(__xludf.DUMMYFUNCTION("""COMPUTED_VALUE"""),125.89)</f>
        <v>125.89</v>
      </c>
      <c r="C251" s="7">
        <f t="shared" si="1"/>
        <v>-0.0246</v>
      </c>
    </row>
    <row r="252">
      <c r="A252" s="9">
        <f>IFERROR(__xludf.DUMMYFUNCTION("""COMPUTED_VALUE"""),42733.66666666667)</f>
        <v>42733.66667</v>
      </c>
      <c r="B252" s="6">
        <f>IFERROR(__xludf.DUMMYFUNCTION("""COMPUTED_VALUE"""),125.33)</f>
        <v>125.33</v>
      </c>
      <c r="C252" s="7">
        <f t="shared" si="1"/>
        <v>-0.0056</v>
      </c>
    </row>
    <row r="253">
      <c r="A253" s="9">
        <f>IFERROR(__xludf.DUMMYFUNCTION("""COMPUTED_VALUE"""),42734.66666666667)</f>
        <v>42734.66667</v>
      </c>
      <c r="B253" s="6">
        <f>IFERROR(__xludf.DUMMYFUNCTION("""COMPUTED_VALUE"""),123.8)</f>
        <v>123.8</v>
      </c>
      <c r="C253" s="7">
        <f t="shared" si="1"/>
        <v>-0.0153</v>
      </c>
    </row>
  </sheetData>
  <drawing r:id="rId1"/>
</worksheet>
</file>